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640" yWindow="640" windowWidth="30160" windowHeight="19920" tabRatio="500"/>
  </bookViews>
  <sheets>
    <sheet name="Résumé" sheetId="1" r:id="rId1"/>
    <sheet name="Multistar Elite 2212 920 KV - 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30" i="1"/>
  <c r="E37" i="1"/>
  <c r="E41" i="1"/>
  <c r="E42" i="1"/>
  <c r="E45" i="1"/>
  <c r="E46" i="1"/>
  <c r="E48" i="1"/>
  <c r="E49" i="1"/>
  <c r="E53" i="1"/>
  <c r="E5" i="1"/>
  <c r="E4" i="1"/>
  <c r="E7" i="1"/>
  <c r="E6" i="1"/>
  <c r="E47" i="1"/>
  <c r="E51" i="1"/>
  <c r="E23" i="1"/>
  <c r="E50" i="1"/>
  <c r="E52" i="1"/>
  <c r="E14" i="1"/>
  <c r="E13" i="1"/>
  <c r="E12" i="1"/>
</calcChain>
</file>

<file path=xl/sharedStrings.xml><?xml version="1.0" encoding="utf-8"?>
<sst xmlns="http://schemas.openxmlformats.org/spreadsheetml/2006/main" count="106" uniqueCount="73">
  <si>
    <t>https://www.ecalc.ch/xcoptercalc.php?ecalc&amp;lang=fr&amp;rotornumber=4&amp;config=flat&amp;frame=500&amp;tiltlimit=90&amp;weight=588&amp;calc=sum&amp;elevation=500&amp;airtemp=25&amp;qnh=1013&amp;batteries=0&amp;battcap=5200&amp;battri=0.006&amp;battv=3.7&amp;battccont=10&amp;battcmax=20&amp;battweight=108.33&amp;chargestate=6&amp;s=3&amp;p=1&amp;battdisc=0.90&amp;esc=0&amp;esccont=20&amp;escmax=20&amp;escri=0.01&amp;escweight=1&amp;motor=multistar&amp;type=0&amp;motorkv=920&amp;motorio=0.55&amp;motorvio=10&amp;motorlimit=255&amp;motorlimittype=w&amp;motorri=0.1&amp;motorlength=32&amp;motorpoles=14&amp;motorweight=53&amp;cooling=good&amp;gear=1&amp;propeller=0&amp;pconst=1.0&amp;tconst=1.0&amp;proptwist=0&amp;diameter=9.4&amp;pitch=4.3&amp;blades=2&amp;project=quadcopter</t>
  </si>
  <si>
    <t>Hélices</t>
  </si>
  <si>
    <t>Hélice - Diametre</t>
  </si>
  <si>
    <t>https://hobbyking.com/fr_fr/1045-glass-fiber-nylon-black.html</t>
  </si>
  <si>
    <t>inches</t>
  </si>
  <si>
    <t>Helice - Pas</t>
  </si>
  <si>
    <t>coeff poussée</t>
  </si>
  <si>
    <t>g/rpm^2</t>
  </si>
  <si>
    <t>coeff conso</t>
  </si>
  <si>
    <t>W/rmp^3</t>
  </si>
  <si>
    <t>Moteur</t>
  </si>
  <si>
    <t>Moteur - kv</t>
  </si>
  <si>
    <t>Moteur - masse</t>
  </si>
  <si>
    <t>g</t>
  </si>
  <si>
    <t>Moteur - coeff a (courant vide)</t>
  </si>
  <si>
    <t>Moteur - coeff b</t>
  </si>
  <si>
    <t>Moteur - coeff c</t>
  </si>
  <si>
    <t>Batterie</t>
  </si>
  <si>
    <t>Tension par cellule</t>
  </si>
  <si>
    <t>V</t>
  </si>
  <si>
    <t>Masse</t>
  </si>
  <si>
    <t>Capacité</t>
  </si>
  <si>
    <t>mAh</t>
  </si>
  <si>
    <t>Cellules</t>
  </si>
  <si>
    <t>-</t>
  </si>
  <si>
    <t>Résistance interne</t>
  </si>
  <si>
    <t>ohm</t>
  </si>
  <si>
    <t>Pourcentage décharge</t>
  </si>
  <si>
    <t>Tension</t>
  </si>
  <si>
    <t>Structure</t>
  </si>
  <si>
    <t>https://hobbyking.com/fr_fr/multistar-elite-2216-920kv-multirotor-motor-cw.html</t>
  </si>
  <si>
    <t>grammes</t>
  </si>
  <si>
    <t>https://hobbyking.com/fr_fr/zippy-compact-5800mah-3s-25c-lipo-pack.html</t>
  </si>
  <si>
    <t>ESC</t>
  </si>
  <si>
    <t>Hélice</t>
  </si>
  <si>
    <t>Masse propulsion</t>
  </si>
  <si>
    <t>Plaque Moteur</t>
  </si>
  <si>
    <t>https://hobbyking.com/fr_fr/hobbykingtm-s600-s700-carbon-and-metal-quad-hexacopter-carbon-fiber-motor-mount-2pcs.html</t>
  </si>
  <si>
    <t>Support Moteur</t>
  </si>
  <si>
    <t>https://hobbyking.com/fr_fr/hobbykingtm-s600-s700-carbon-and-metal-quad-hexacopter-motor-mount-holder-set-purple.html</t>
  </si>
  <si>
    <t>Bras</t>
  </si>
  <si>
    <t>https://hobbyking.com/fr_fr/hobbykingtm-s600-carbon-and-metal-quadcopter-carbon-boom.html</t>
  </si>
  <si>
    <t>Support bras</t>
  </si>
  <si>
    <t>https://hobbyking.com/fr_fr/hobbykingtm-s600-s700-carbon-and-metal-quad-hexacopter-boom-holder.html</t>
  </si>
  <si>
    <t>Plaques</t>
  </si>
  <si>
    <t>PCB</t>
  </si>
  <si>
    <t>Masse structure</t>
  </si>
  <si>
    <t>Support caméra</t>
  </si>
  <si>
    <t>Caméra</t>
  </si>
  <si>
    <t>Avec caméra</t>
  </si>
  <si>
    <t>Masse camera</t>
  </si>
  <si>
    <t>Masse totale</t>
  </si>
  <si>
    <t>Vol stationnaire</t>
  </si>
  <si>
    <t>poussée nécessaire</t>
  </si>
  <si>
    <t>poussée par moteur</t>
  </si>
  <si>
    <t>vitesse rotation</t>
  </si>
  <si>
    <t>rpm</t>
  </si>
  <si>
    <t>courant par moteur</t>
  </si>
  <si>
    <t>A</t>
  </si>
  <si>
    <t>courant total</t>
  </si>
  <si>
    <t>Puissance consommée</t>
  </si>
  <si>
    <t>W</t>
  </si>
  <si>
    <t>Puissance utilisée</t>
  </si>
  <si>
    <t>Rendement</t>
  </si>
  <si>
    <t>%</t>
  </si>
  <si>
    <t>Autonomie</t>
  </si>
  <si>
    <t>min</t>
  </si>
  <si>
    <t>Régression</t>
  </si>
  <si>
    <t>Poussée</t>
  </si>
  <si>
    <t>Courant</t>
  </si>
  <si>
    <t>Commande</t>
  </si>
  <si>
    <t>Hélice  - diametre</t>
  </si>
  <si>
    <t>Hélice -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</si>
</sst>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3" x14ac:knownFonts="1">
    <font>
      <sz val="11"/>
      <color rgb="FF000000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sz val="11"/>
      <name val="Calibri"/>
    </font>
    <font>
      <u/>
      <sz val="11"/>
      <color rgb="FF0000FF"/>
      <name val="Calibri"/>
    </font>
    <font>
      <b/>
      <sz val="12"/>
      <name val="Calibri"/>
    </font>
    <font>
      <b/>
      <sz val="11"/>
      <name val="Calibri"/>
    </font>
    <font>
      <sz val="11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Font="1" applyBorder="1" applyAlignment="1"/>
    <xf numFmtId="0" fontId="5" fillId="0" borderId="4" xfId="0" applyFont="1" applyBorder="1"/>
    <xf numFmtId="0" fontId="0" fillId="3" borderId="4" xfId="0" applyFont="1" applyFill="1" applyBorder="1" applyAlignment="1"/>
    <xf numFmtId="0" fontId="6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11" fontId="0" fillId="0" borderId="0" xfId="0" applyNumberFormat="1" applyFont="1" applyAlignment="1">
      <alignment horizontal="right"/>
    </xf>
    <xf numFmtId="11" fontId="3" fillId="0" borderId="0" xfId="0" applyNumberFormat="1" applyFont="1"/>
    <xf numFmtId="0" fontId="5" fillId="0" borderId="4" xfId="0" applyFont="1" applyBorder="1" applyAlignment="1"/>
    <xf numFmtId="11" fontId="0" fillId="0" borderId="4" xfId="0" applyNumberFormat="1" applyFont="1" applyBorder="1"/>
    <xf numFmtId="0" fontId="0" fillId="0" borderId="5" xfId="0" applyFont="1" applyBorder="1" applyAlignment="1"/>
    <xf numFmtId="0" fontId="0" fillId="0" borderId="5" xfId="0" applyFont="1" applyBorder="1"/>
    <xf numFmtId="11" fontId="0" fillId="0" borderId="5" xfId="0" applyNumberFormat="1" applyFont="1" applyBorder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6" xfId="0" applyFont="1" applyBorder="1" applyAlignment="1"/>
    <xf numFmtId="0" fontId="0" fillId="0" borderId="6" xfId="0" applyFont="1" applyBorder="1"/>
    <xf numFmtId="0" fontId="0" fillId="0" borderId="4" xfId="0" applyFont="1" applyBorder="1"/>
    <xf numFmtId="0" fontId="8" fillId="0" borderId="0" xfId="0" applyFont="1" applyAlignment="1">
      <alignment horizontal="right"/>
    </xf>
    <xf numFmtId="11" fontId="0" fillId="0" borderId="4" xfId="0" applyNumberFormat="1" applyFont="1" applyBorder="1" applyAlignment="1"/>
    <xf numFmtId="0" fontId="3" fillId="0" borderId="4" xfId="0" applyFont="1" applyBorder="1"/>
    <xf numFmtId="0" fontId="0" fillId="4" borderId="4" xfId="0" applyFont="1" applyFill="1" applyBorder="1"/>
    <xf numFmtId="0" fontId="0" fillId="4" borderId="4" xfId="0" applyFont="1" applyFill="1" applyBorder="1" applyAlignment="1"/>
    <xf numFmtId="10" fontId="0" fillId="0" borderId="4" xfId="0" applyNumberFormat="1" applyFont="1" applyBorder="1" applyAlignment="1"/>
    <xf numFmtId="0" fontId="9" fillId="0" borderId="4" xfId="0" applyFont="1" applyBorder="1" applyAlignment="1"/>
    <xf numFmtId="10" fontId="3" fillId="0" borderId="0" xfId="0" applyNumberFormat="1" applyFont="1"/>
    <xf numFmtId="0" fontId="6" fillId="0" borderId="0" xfId="0" applyFont="1" applyAlignment="1">
      <alignment horizontal="right"/>
    </xf>
    <xf numFmtId="1" fontId="8" fillId="0" borderId="0" xfId="0" applyNumberFormat="1" applyFont="1" applyAlignment="1"/>
    <xf numFmtId="0" fontId="8" fillId="0" borderId="0" xfId="0" applyFont="1" applyAlignment="1"/>
    <xf numFmtId="0" fontId="0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0" fillId="5" borderId="4" xfId="0" applyFont="1" applyFill="1" applyBorder="1"/>
    <xf numFmtId="1" fontId="0" fillId="0" borderId="4" xfId="0" applyNumberFormat="1" applyFont="1" applyBorder="1"/>
    <xf numFmtId="4" fontId="0" fillId="0" borderId="4" xfId="0" applyNumberFormat="1" applyFont="1" applyBorder="1"/>
    <xf numFmtId="164" fontId="0" fillId="0" borderId="0" xfId="0" applyNumberFormat="1" applyFont="1"/>
    <xf numFmtId="165" fontId="0" fillId="0" borderId="4" xfId="0" applyNumberFormat="1" applyFont="1" applyBorder="1"/>
    <xf numFmtId="10" fontId="0" fillId="0" borderId="4" xfId="0" applyNumberFormat="1" applyFont="1" applyBorder="1"/>
    <xf numFmtId="0" fontId="0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6" borderId="4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9" xfId="0" applyFont="1" applyBorder="1" applyAlignment="1"/>
    <xf numFmtId="0" fontId="6" fillId="0" borderId="10" xfId="0" applyFont="1" applyBorder="1" applyAlignment="1"/>
    <xf numFmtId="0" fontId="4" fillId="6" borderId="4" xfId="0" applyFont="1" applyFill="1" applyBorder="1" applyAlignment="1">
      <alignment horizontal="center"/>
    </xf>
    <xf numFmtId="0" fontId="3" fillId="0" borderId="8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9" xfId="0" applyFont="1" applyBorder="1" applyAlignment="1"/>
    <xf numFmtId="0" fontId="2" fillId="0" borderId="1" xfId="0" applyFont="1" applyBorder="1" applyAlignment="1">
      <alignment horizontal="right"/>
    </xf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0" xfId="0" applyFont="1" applyFill="1" applyAlignment="1">
      <alignment horizontal="right"/>
    </xf>
    <xf numFmtId="0" fontId="12" fillId="0" borderId="0" xfId="0" applyFont="1" applyFill="1" applyAlignment="1"/>
    <xf numFmtId="0" fontId="4" fillId="6" borderId="11" xfId="0" applyFont="1" applyFill="1" applyBorder="1" applyAlignment="1">
      <alignment horizontal="center"/>
    </xf>
    <xf numFmtId="0" fontId="3" fillId="0" borderId="12" xfId="0" applyFont="1" applyBorder="1"/>
    <xf numFmtId="0" fontId="0" fillId="0" borderId="0" xfId="0" applyFont="1" applyFill="1" applyAlignment="1"/>
    <xf numFmtId="0" fontId="3" fillId="0" borderId="0" xfId="0" applyFont="1" applyFill="1" applyAlignment="1"/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fr-FR"/>
              <a:t>Poussée and Courant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'Multistar Elite 2212 920 KV - 3'!$F$5</c:f>
              <c:strCache>
                <c:ptCount val="1"/>
                <c:pt idx="0">
                  <c:v>Courant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'Multistar Elite 2212 920 KV - 3'!$E$6:$E$9</c:f>
              <c:numCache>
                <c:formatCode>General</c:formatCode>
                <c:ptCount val="4"/>
                <c:pt idx="0">
                  <c:v>139.0</c:v>
                </c:pt>
                <c:pt idx="1">
                  <c:v>313.0</c:v>
                </c:pt>
                <c:pt idx="2">
                  <c:v>526.0</c:v>
                </c:pt>
                <c:pt idx="3">
                  <c:v>789.0</c:v>
                </c:pt>
              </c:numCache>
            </c:numRef>
          </c:xVal>
          <c:yVal>
            <c:numRef>
              <c:f>'Multistar Elite 2212 920 KV - 3'!$F$6:$F$9</c:f>
              <c:numCache>
                <c:formatCode>General</c:formatCode>
                <c:ptCount val="4"/>
                <c:pt idx="0">
                  <c:v>1.32</c:v>
                </c:pt>
                <c:pt idx="1">
                  <c:v>3.29</c:v>
                </c:pt>
                <c:pt idx="2">
                  <c:v>6.13</c:v>
                </c:pt>
                <c:pt idx="3">
                  <c:v>11.6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267048"/>
        <c:axId val="2084295864"/>
      </c:scatterChart>
      <c:valAx>
        <c:axId val="20842670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2084295864"/>
        <c:crosses val="autoZero"/>
        <c:crossBetween val="midCat"/>
      </c:valAx>
      <c:valAx>
        <c:axId val="2084295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208426704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fr-FR"/>
              <a:t>Poussée and Courant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'Multistar Elite 2212 920 KV - 3'!$F$17</c:f>
              <c:strCache>
                <c:ptCount val="1"/>
                <c:pt idx="0">
                  <c:v>Courant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'Multistar Elite 2212 920 KV - 3'!$E$18:$E$21</c:f>
              <c:numCache>
                <c:formatCode>General</c:formatCode>
                <c:ptCount val="4"/>
                <c:pt idx="0">
                  <c:v>155.0</c:v>
                </c:pt>
                <c:pt idx="1">
                  <c:v>390.0</c:v>
                </c:pt>
                <c:pt idx="2">
                  <c:v>694.0</c:v>
                </c:pt>
                <c:pt idx="3">
                  <c:v>990.0</c:v>
                </c:pt>
              </c:numCache>
            </c:numRef>
          </c:xVal>
          <c:yVal>
            <c:numRef>
              <c:f>'Multistar Elite 2212 920 KV - 3'!$F$18:$F$21</c:f>
              <c:numCache>
                <c:formatCode>General</c:formatCode>
                <c:ptCount val="4"/>
                <c:pt idx="0">
                  <c:v>1.36</c:v>
                </c:pt>
                <c:pt idx="1">
                  <c:v>4.1</c:v>
                </c:pt>
                <c:pt idx="2">
                  <c:v>9.12</c:v>
                </c:pt>
                <c:pt idx="3">
                  <c:v>16.14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798104"/>
        <c:axId val="2082794440"/>
      </c:scatterChart>
      <c:valAx>
        <c:axId val="20827981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2082794440"/>
        <c:crosses val="autoZero"/>
        <c:crossBetween val="midCat"/>
      </c:valAx>
      <c:valAx>
        <c:axId val="2082794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fr-FR"/>
          </a:p>
        </c:txPr>
        <c:crossAx val="208279810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542925</xdr:colOff>
      <xdr:row>1</xdr:row>
      <xdr:rowOff>171450</xdr:rowOff>
    </xdr:from>
    <xdr:ext cx="3276600" cy="190500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533400</xdr:colOff>
      <xdr:row>13</xdr:row>
      <xdr:rowOff>171450</xdr:rowOff>
    </xdr:from>
    <xdr:ext cx="3286125" cy="191452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bbyking.com/fr_fr/multistar-elite-2216-920kv-multirotor-motor-cw.html" TargetMode="External"/><Relationship Id="rId4" Type="http://schemas.openxmlformats.org/officeDocument/2006/relationships/hyperlink" Target="https://hobbyking.com/fr_fr/zippy-compact-5800mah-3s-25c-lipo-pack.html" TargetMode="External"/><Relationship Id="rId5" Type="http://schemas.openxmlformats.org/officeDocument/2006/relationships/hyperlink" Target="https://hobbyking.com/fr_fr/hobbykingtm-s600-s700-carbon-and-metal-quad-hexacopter-carbon-fiber-motor-mount-2pcs.html" TargetMode="External"/><Relationship Id="rId6" Type="http://schemas.openxmlformats.org/officeDocument/2006/relationships/hyperlink" Target="https://hobbyking.com/fr_fr/hobbykingtm-s600-s700-carbon-and-metal-quad-hexacopter-motor-mount-holder-set-purple.html" TargetMode="External"/><Relationship Id="rId7" Type="http://schemas.openxmlformats.org/officeDocument/2006/relationships/hyperlink" Target="https://hobbyking.com/fr_fr/hobbykingtm-s600-carbon-and-metal-quadcopter-carbon-boom.html" TargetMode="External"/><Relationship Id="rId8" Type="http://schemas.openxmlformats.org/officeDocument/2006/relationships/hyperlink" Target="https://hobbyking.com/fr_fr/hobbykingtm-s600-s700-carbon-and-metal-quad-hexacopter-boom-holder.html" TargetMode="External"/><Relationship Id="rId1" Type="http://schemas.openxmlformats.org/officeDocument/2006/relationships/hyperlink" Target="https://www.ecalc.ch/xcoptercalc.php?ecalc&amp;lang=fr&amp;rotornumber=4&amp;config=flat&amp;frame=500&amp;tiltlimit=90&amp;weight=588&amp;calc=sum&amp;elevation=500&amp;airtemp=25&amp;qnh=1013&amp;batteries=0&amp;battcap=5200&amp;battri=0.006&amp;battv=3.7&amp;battccont=10&amp;battcmax=20&amp;battweight=108.33&amp;chargestate=6&amp;s=3&amp;p=1&amp;battdisc=0.90&amp;esc=0&amp;esccont=20&amp;escmax=20&amp;escri=0.01&amp;escweight=1&amp;motor=multistar&amp;type=0&amp;motorkv=920&amp;motorio=0.55&amp;motorvio=10&amp;motorlimit=255&amp;motorlimittype=w&amp;motorri=0.1&amp;motorlength=32&amp;motorpoles=14&amp;motorweight=53&amp;cooling=good&amp;gear=1&amp;propeller=0&amp;pconst=1.0&amp;tconst=1.0&amp;proptwist=0&amp;diameter=9.4&amp;pitch=4.3&amp;blades=2&amp;project=quadcopter" TargetMode="External"/><Relationship Id="rId2" Type="http://schemas.openxmlformats.org/officeDocument/2006/relationships/hyperlink" Target="https://hobbyking.com/fr_fr/1045-glass-fiber-nylon-black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R1019"/>
  <sheetViews>
    <sheetView tabSelected="1" workbookViewId="0">
      <selection activeCell="H14" sqref="H14"/>
    </sheetView>
  </sheetViews>
  <sheetFormatPr baseColWidth="10" defaultColWidth="14.5" defaultRowHeight="15" customHeight="1" x14ac:dyDescent="0"/>
  <cols>
    <col min="1" max="1" width="10.6640625" customWidth="1"/>
    <col min="2" max="2" width="20.1640625" customWidth="1"/>
    <col min="3" max="3" width="13.33203125" customWidth="1"/>
    <col min="4" max="4" width="12.5" customWidth="1"/>
    <col min="5" max="5" width="11.83203125" customWidth="1"/>
    <col min="6" max="9" width="10.6640625" customWidth="1"/>
    <col min="10" max="10" width="12.83203125" customWidth="1"/>
    <col min="11" max="11" width="16.1640625" customWidth="1"/>
    <col min="12" max="27" width="10.6640625" customWidth="1"/>
  </cols>
  <sheetData>
    <row r="1" spans="2:18" ht="13.5" customHeight="1">
      <c r="B1" s="1" t="s">
        <v>0</v>
      </c>
    </row>
    <row r="2" spans="2:18" ht="13.5" customHeight="1"/>
    <row r="3" spans="2:18" ht="13.5" customHeight="1">
      <c r="B3" s="60" t="s">
        <v>1</v>
      </c>
      <c r="C3" s="61"/>
      <c r="D3" s="61"/>
      <c r="E3" s="59"/>
      <c r="G3" s="2"/>
      <c r="H3" s="2"/>
      <c r="I3" s="2"/>
      <c r="J3" s="3"/>
      <c r="K3" s="2"/>
    </row>
    <row r="4" spans="2:18" ht="13.5" customHeight="1">
      <c r="B4" s="4" t="s">
        <v>2</v>
      </c>
      <c r="C4" s="1" t="s">
        <v>3</v>
      </c>
      <c r="D4" s="5" t="s">
        <v>4</v>
      </c>
      <c r="E4" s="6">
        <f>'Multistar Elite 2212 920 KV - 3'!C11</f>
        <v>9.4</v>
      </c>
      <c r="G4" s="7"/>
      <c r="H4" s="8"/>
      <c r="I4" s="9"/>
      <c r="J4" s="10"/>
      <c r="K4" s="11"/>
      <c r="N4" s="66"/>
    </row>
    <row r="5" spans="2:18" ht="13.5" customHeight="1">
      <c r="B5" s="4" t="s">
        <v>5</v>
      </c>
      <c r="C5" s="5"/>
      <c r="D5" s="5" t="s">
        <v>4</v>
      </c>
      <c r="E5" s="6">
        <f>'Multistar Elite 2212 920 KV - 3'!C12</f>
        <v>4.3</v>
      </c>
      <c r="G5" s="7"/>
      <c r="H5" s="8"/>
      <c r="I5" s="9"/>
      <c r="J5" s="10"/>
      <c r="K5" s="11"/>
      <c r="N5" s="67"/>
      <c r="O5" s="8"/>
      <c r="P5" s="8"/>
      <c r="Q5" s="8"/>
      <c r="R5" s="8"/>
    </row>
    <row r="6" spans="2:18" ht="13.5" customHeight="1">
      <c r="B6" s="4" t="s">
        <v>6</v>
      </c>
      <c r="C6" s="12"/>
      <c r="D6" s="12" t="s">
        <v>7</v>
      </c>
      <c r="E6" s="13">
        <f>28.35*E5*E4*E4*E4*0.0000000001</f>
        <v>1.0125234252000002E-5</v>
      </c>
      <c r="G6" s="7"/>
      <c r="H6" s="8"/>
      <c r="I6" s="9"/>
      <c r="J6" s="10"/>
      <c r="K6" s="11"/>
      <c r="N6" s="68"/>
      <c r="O6" s="8"/>
      <c r="P6" s="8"/>
      <c r="Q6" s="8"/>
      <c r="R6" s="8"/>
    </row>
    <row r="7" spans="2:18" ht="13.5" customHeight="1">
      <c r="B7" s="14" t="s">
        <v>8</v>
      </c>
      <c r="C7" s="15"/>
      <c r="D7" s="14" t="s">
        <v>9</v>
      </c>
      <c r="E7" s="16">
        <f>E5*E4*E4*E4*E4*5.33*0.000000000000001</f>
        <v>1.7893985414240001E-10</v>
      </c>
      <c r="G7" s="7"/>
      <c r="H7" s="17"/>
      <c r="I7" s="18"/>
      <c r="J7" s="10"/>
      <c r="K7" s="11"/>
      <c r="N7" s="68"/>
      <c r="O7" s="8"/>
      <c r="P7" s="8"/>
      <c r="Q7" s="8"/>
      <c r="R7" s="8"/>
    </row>
    <row r="8" spans="2:18" ht="13.5" customHeight="1">
      <c r="B8" s="19"/>
      <c r="C8" s="20"/>
      <c r="D8" s="20"/>
      <c r="E8" s="19"/>
      <c r="G8" s="7"/>
      <c r="H8" s="8"/>
      <c r="I8" s="9"/>
      <c r="J8" s="10"/>
      <c r="K8" s="11"/>
      <c r="N8" s="68"/>
      <c r="O8" s="8"/>
      <c r="P8" s="8"/>
      <c r="Q8" s="8"/>
      <c r="R8" s="8"/>
    </row>
    <row r="9" spans="2:18" ht="13.5" customHeight="1">
      <c r="B9" s="60" t="s">
        <v>10</v>
      </c>
      <c r="C9" s="61"/>
      <c r="D9" s="61"/>
      <c r="E9" s="59"/>
      <c r="G9" s="7"/>
      <c r="H9" s="8"/>
      <c r="I9" s="9"/>
      <c r="J9" s="10"/>
      <c r="K9" s="11"/>
      <c r="N9" s="68"/>
      <c r="O9" s="8"/>
      <c r="P9" s="8"/>
      <c r="Q9" s="8"/>
      <c r="R9" s="8"/>
    </row>
    <row r="10" spans="2:18" ht="13.5" customHeight="1">
      <c r="B10" s="4" t="s">
        <v>11</v>
      </c>
      <c r="C10" s="21"/>
      <c r="D10" s="21"/>
      <c r="E10" s="4">
        <v>920</v>
      </c>
      <c r="G10" s="62"/>
      <c r="H10" s="8"/>
      <c r="I10" s="9"/>
      <c r="J10" s="10"/>
      <c r="K10" s="11"/>
      <c r="N10" s="68"/>
      <c r="O10" s="8"/>
      <c r="P10" s="8"/>
      <c r="Q10" s="8"/>
      <c r="R10" s="8"/>
    </row>
    <row r="11" spans="2:18" ht="13.5" customHeight="1">
      <c r="B11" s="4" t="s">
        <v>12</v>
      </c>
      <c r="C11" s="21"/>
      <c r="D11" s="12" t="s">
        <v>13</v>
      </c>
      <c r="E11" s="4">
        <v>53</v>
      </c>
      <c r="G11" s="63"/>
      <c r="H11" s="7"/>
      <c r="I11" s="22"/>
      <c r="J11" s="10"/>
      <c r="K11" s="11"/>
      <c r="N11" s="68"/>
      <c r="O11" s="8"/>
      <c r="P11" s="8"/>
      <c r="Q11" s="8"/>
      <c r="R11" s="8"/>
    </row>
    <row r="12" spans="2:18" ht="13.5" customHeight="1">
      <c r="B12" s="4" t="s">
        <v>14</v>
      </c>
      <c r="C12" s="21"/>
      <c r="D12" s="21"/>
      <c r="E12" s="23">
        <f>'Multistar Elite 2212 920 KV - 3'!C8</f>
        <v>0.48699999999999999</v>
      </c>
      <c r="G12" s="63"/>
      <c r="H12" s="7"/>
      <c r="I12" s="22"/>
      <c r="J12" s="10"/>
      <c r="K12" s="11"/>
      <c r="N12" s="68"/>
      <c r="O12" s="8"/>
      <c r="P12" s="8"/>
      <c r="Q12" s="8"/>
      <c r="R12" s="8"/>
    </row>
    <row r="13" spans="2:18" ht="13.5" customHeight="1">
      <c r="B13" s="4" t="s">
        <v>15</v>
      </c>
      <c r="C13" s="21"/>
      <c r="D13" s="21"/>
      <c r="E13" s="23">
        <f>'Multistar Elite 2212 920 KV - 3'!C9</f>
        <v>4.7999999999999996E-3</v>
      </c>
      <c r="G13" s="62"/>
      <c r="H13" s="7"/>
      <c r="I13" s="22"/>
      <c r="J13" s="10"/>
      <c r="K13" s="11"/>
      <c r="N13" s="68"/>
      <c r="O13" s="8"/>
      <c r="P13" s="8"/>
      <c r="Q13" s="8"/>
      <c r="R13" s="8"/>
    </row>
    <row r="14" spans="2:18" ht="13.5" customHeight="1">
      <c r="B14" s="4" t="s">
        <v>16</v>
      </c>
      <c r="C14" s="21"/>
      <c r="D14" s="21"/>
      <c r="E14" s="23">
        <f>'Multistar Elite 2212 920 KV - 3'!C10</f>
        <v>1.17E-5</v>
      </c>
      <c r="G14" s="7"/>
      <c r="H14" s="7"/>
      <c r="I14" s="22"/>
      <c r="J14" s="10"/>
      <c r="K14" s="11"/>
      <c r="N14" s="68"/>
      <c r="O14" s="8"/>
      <c r="P14" s="8"/>
      <c r="Q14" s="8"/>
      <c r="R14" s="8"/>
    </row>
    <row r="15" spans="2:18" ht="13.5" customHeight="1">
      <c r="G15" s="7"/>
      <c r="H15" s="7"/>
      <c r="I15" s="22"/>
      <c r="J15" s="10"/>
      <c r="K15" s="11"/>
      <c r="N15" s="68"/>
      <c r="O15" s="8"/>
      <c r="P15" s="8"/>
      <c r="Q15" s="8"/>
      <c r="R15" s="8"/>
    </row>
    <row r="16" spans="2:18" ht="13.5" customHeight="1">
      <c r="B16" s="60" t="s">
        <v>17</v>
      </c>
      <c r="C16" s="61"/>
      <c r="D16" s="61"/>
      <c r="E16" s="59"/>
      <c r="J16" s="10"/>
      <c r="K16" s="11"/>
      <c r="N16" s="66"/>
    </row>
    <row r="17" spans="2:12" ht="13.5" customHeight="1">
      <c r="B17" s="21" t="s">
        <v>18</v>
      </c>
      <c r="C17" s="24"/>
      <c r="D17" s="5" t="s">
        <v>19</v>
      </c>
      <c r="E17" s="25">
        <v>3.7</v>
      </c>
      <c r="J17" s="10"/>
      <c r="K17" s="11"/>
    </row>
    <row r="18" spans="2:12" ht="13.5" customHeight="1">
      <c r="B18" s="4" t="s">
        <v>20</v>
      </c>
      <c r="C18" s="5"/>
      <c r="D18" s="12" t="s">
        <v>13</v>
      </c>
      <c r="E18" s="26">
        <v>325</v>
      </c>
      <c r="J18" s="10"/>
      <c r="K18" s="11"/>
    </row>
    <row r="19" spans="2:12" ht="13.5" customHeight="1">
      <c r="B19" s="21" t="s">
        <v>21</v>
      </c>
      <c r="C19" s="5"/>
      <c r="D19" s="5" t="s">
        <v>22</v>
      </c>
      <c r="E19" s="26">
        <v>5200</v>
      </c>
      <c r="J19" s="10"/>
      <c r="K19" s="11"/>
    </row>
    <row r="20" spans="2:12" ht="13.5" customHeight="1">
      <c r="B20" s="21" t="s">
        <v>23</v>
      </c>
      <c r="C20" s="5"/>
      <c r="D20" s="5" t="s">
        <v>24</v>
      </c>
      <c r="E20" s="26">
        <v>3</v>
      </c>
      <c r="J20" s="10"/>
      <c r="K20" s="11"/>
    </row>
    <row r="21" spans="2:12" ht="13.5" customHeight="1">
      <c r="B21" s="4" t="s">
        <v>25</v>
      </c>
      <c r="C21" s="5"/>
      <c r="D21" s="12" t="s">
        <v>26</v>
      </c>
      <c r="E21" s="26">
        <v>0.11</v>
      </c>
      <c r="J21" s="10"/>
      <c r="K21" s="11"/>
    </row>
    <row r="22" spans="2:12" ht="13.5" customHeight="1">
      <c r="B22" s="4" t="s">
        <v>27</v>
      </c>
      <c r="C22" s="5"/>
      <c r="D22" s="12" t="s">
        <v>24</v>
      </c>
      <c r="E22" s="27">
        <v>0.9</v>
      </c>
      <c r="J22" s="10"/>
      <c r="K22" s="11"/>
    </row>
    <row r="23" spans="2:12" ht="13.5" customHeight="1">
      <c r="B23" s="21" t="s">
        <v>28</v>
      </c>
      <c r="C23" s="5"/>
      <c r="D23" s="5" t="s">
        <v>19</v>
      </c>
      <c r="E23" s="21">
        <f>E17*E20</f>
        <v>11.100000000000001</v>
      </c>
      <c r="J23" s="10"/>
      <c r="K23" s="11"/>
    </row>
    <row r="24" spans="2:12" ht="13.5" customHeight="1">
      <c r="J24" s="10"/>
      <c r="K24" s="11"/>
    </row>
    <row r="25" spans="2:12" ht="13.5" customHeight="1">
      <c r="B25" s="60" t="s">
        <v>29</v>
      </c>
      <c r="C25" s="61"/>
      <c r="D25" s="61"/>
      <c r="E25" s="59"/>
      <c r="K25" s="11"/>
    </row>
    <row r="26" spans="2:12" ht="13.5" customHeight="1">
      <c r="B26" s="4" t="s">
        <v>10</v>
      </c>
      <c r="C26" s="28" t="s">
        <v>30</v>
      </c>
      <c r="D26" s="5" t="s">
        <v>31</v>
      </c>
      <c r="E26" s="6">
        <f>E11</f>
        <v>53</v>
      </c>
      <c r="G26" s="2"/>
      <c r="H26" s="2"/>
      <c r="I26" s="2"/>
      <c r="K26" s="11"/>
      <c r="L26" s="29"/>
    </row>
    <row r="27" spans="2:12" ht="13.5" customHeight="1">
      <c r="B27" s="4" t="s">
        <v>17</v>
      </c>
      <c r="C27" s="28" t="s">
        <v>32</v>
      </c>
      <c r="D27" s="5" t="s">
        <v>31</v>
      </c>
      <c r="E27" s="6">
        <v>345</v>
      </c>
      <c r="G27" s="8"/>
      <c r="H27" s="30"/>
      <c r="I27" s="31"/>
      <c r="J27" s="32"/>
      <c r="K27" s="11"/>
    </row>
    <row r="28" spans="2:12" ht="13.5" customHeight="1">
      <c r="B28" s="4" t="s">
        <v>33</v>
      </c>
      <c r="C28" s="24"/>
      <c r="D28" s="5" t="s">
        <v>31</v>
      </c>
      <c r="E28" s="26">
        <v>0</v>
      </c>
      <c r="G28" s="8"/>
      <c r="H28" s="30"/>
      <c r="I28" s="31"/>
      <c r="J28" s="32"/>
      <c r="K28" s="11"/>
    </row>
    <row r="29" spans="2:12" ht="14.25" customHeight="1">
      <c r="B29" s="4" t="s">
        <v>34</v>
      </c>
      <c r="C29" s="5"/>
      <c r="D29" s="5" t="s">
        <v>31</v>
      </c>
      <c r="E29" s="26">
        <v>17</v>
      </c>
      <c r="G29" s="8"/>
      <c r="H29" s="30"/>
      <c r="I29" s="31"/>
      <c r="J29" s="32"/>
      <c r="K29" s="11"/>
    </row>
    <row r="30" spans="2:12" ht="13.5" customHeight="1">
      <c r="B30" s="58" t="s">
        <v>35</v>
      </c>
      <c r="C30" s="59"/>
      <c r="D30" s="12" t="s">
        <v>31</v>
      </c>
      <c r="E30" s="4">
        <f>E26*4+E27+E28*4+E29*4</f>
        <v>625</v>
      </c>
      <c r="G30" s="8"/>
      <c r="H30" s="30"/>
      <c r="I30" s="31"/>
      <c r="J30" s="32"/>
      <c r="K30" s="11"/>
    </row>
    <row r="31" spans="2:12" ht="13.5" customHeight="1">
      <c r="B31" s="4" t="s">
        <v>36</v>
      </c>
      <c r="C31" s="28" t="s">
        <v>37</v>
      </c>
      <c r="D31" s="5" t="s">
        <v>31</v>
      </c>
      <c r="E31" s="26">
        <v>13</v>
      </c>
      <c r="G31" s="7"/>
      <c r="H31" s="17"/>
      <c r="I31" s="18"/>
      <c r="K31" s="11"/>
    </row>
    <row r="32" spans="2:12" ht="13.5" customHeight="1">
      <c r="B32" s="4" t="s">
        <v>38</v>
      </c>
      <c r="C32" s="28" t="s">
        <v>39</v>
      </c>
      <c r="D32" s="5" t="s">
        <v>31</v>
      </c>
      <c r="E32" s="26">
        <v>14</v>
      </c>
      <c r="K32" s="11"/>
    </row>
    <row r="33" spans="2:11" ht="13.5" customHeight="1">
      <c r="B33" s="4" t="s">
        <v>40</v>
      </c>
      <c r="C33" s="28" t="s">
        <v>41</v>
      </c>
      <c r="D33" s="5" t="s">
        <v>31</v>
      </c>
      <c r="E33" s="26">
        <v>21</v>
      </c>
      <c r="K33" s="11"/>
    </row>
    <row r="34" spans="2:11" ht="13.5" customHeight="1">
      <c r="B34" s="4" t="s">
        <v>42</v>
      </c>
      <c r="C34" s="28" t="s">
        <v>43</v>
      </c>
      <c r="D34" s="5" t="s">
        <v>31</v>
      </c>
      <c r="E34" s="26">
        <v>24</v>
      </c>
      <c r="K34" s="11"/>
    </row>
    <row r="35" spans="2:11" ht="13.5" customHeight="1">
      <c r="B35" s="4" t="s">
        <v>44</v>
      </c>
      <c r="C35" s="24"/>
      <c r="D35" s="5" t="s">
        <v>31</v>
      </c>
      <c r="E35" s="26">
        <v>100</v>
      </c>
      <c r="K35" s="11"/>
    </row>
    <row r="36" spans="2:11" ht="13.5" customHeight="1">
      <c r="B36" s="4" t="s">
        <v>45</v>
      </c>
      <c r="C36" s="24"/>
      <c r="D36" s="5" t="s">
        <v>31</v>
      </c>
      <c r="E36" s="26">
        <v>0</v>
      </c>
      <c r="K36" s="11"/>
    </row>
    <row r="37" spans="2:11" ht="13.5" customHeight="1">
      <c r="B37" s="58" t="s">
        <v>46</v>
      </c>
      <c r="C37" s="59"/>
      <c r="D37" s="5" t="s">
        <v>31</v>
      </c>
      <c r="E37" s="21">
        <f>E31*4+E32*4+E33*4+E34*4+E35+E36</f>
        <v>388</v>
      </c>
      <c r="K37" s="11"/>
    </row>
    <row r="38" spans="2:11" ht="13.5" customHeight="1">
      <c r="B38" s="4" t="s">
        <v>47</v>
      </c>
      <c r="C38" s="5"/>
      <c r="D38" s="5" t="s">
        <v>31</v>
      </c>
      <c r="E38" s="26">
        <v>340</v>
      </c>
      <c r="K38" s="11"/>
    </row>
    <row r="39" spans="2:11" ht="13.5" customHeight="1">
      <c r="B39" s="4" t="s">
        <v>48</v>
      </c>
      <c r="C39" s="5"/>
      <c r="D39" s="5" t="s">
        <v>31</v>
      </c>
      <c r="E39" s="26">
        <v>70</v>
      </c>
      <c r="K39" s="11"/>
    </row>
    <row r="40" spans="2:11" ht="13.5" customHeight="1">
      <c r="B40" s="33" t="s">
        <v>49</v>
      </c>
      <c r="C40" s="34"/>
      <c r="D40" s="5"/>
      <c r="E40" s="4">
        <v>0</v>
      </c>
      <c r="K40" s="11"/>
    </row>
    <row r="41" spans="2:11" ht="13.5" customHeight="1">
      <c r="B41" s="58" t="s">
        <v>50</v>
      </c>
      <c r="C41" s="59"/>
      <c r="D41" s="5" t="s">
        <v>31</v>
      </c>
      <c r="E41" s="21">
        <f>E38+E39</f>
        <v>410</v>
      </c>
      <c r="K41" s="11"/>
    </row>
    <row r="42" spans="2:11" ht="13.5" customHeight="1">
      <c r="B42" s="58" t="s">
        <v>51</v>
      </c>
      <c r="C42" s="59"/>
      <c r="D42" s="5" t="s">
        <v>31</v>
      </c>
      <c r="E42" s="21">
        <f>E30+E37+E41*E40</f>
        <v>1013</v>
      </c>
      <c r="K42" s="11"/>
    </row>
    <row r="43" spans="2:11" ht="13.5" customHeight="1">
      <c r="K43" s="11"/>
    </row>
    <row r="44" spans="2:11" ht="13.5" customHeight="1">
      <c r="B44" s="60" t="s">
        <v>52</v>
      </c>
      <c r="C44" s="61"/>
      <c r="D44" s="61"/>
      <c r="E44" s="59"/>
      <c r="K44" s="11"/>
    </row>
    <row r="45" spans="2:11" ht="13.5" customHeight="1">
      <c r="B45" s="35" t="s">
        <v>53</v>
      </c>
      <c r="C45" s="5"/>
      <c r="D45" s="5" t="s">
        <v>13</v>
      </c>
      <c r="E45" s="21">
        <f>E42</f>
        <v>1013</v>
      </c>
      <c r="K45" s="11"/>
    </row>
    <row r="46" spans="2:11" ht="13.5" customHeight="1">
      <c r="B46" s="35" t="s">
        <v>54</v>
      </c>
      <c r="C46" s="5"/>
      <c r="D46" s="5" t="s">
        <v>13</v>
      </c>
      <c r="E46" s="21">
        <f>E45/4</f>
        <v>253.25</v>
      </c>
      <c r="K46" s="11"/>
    </row>
    <row r="47" spans="2:11" ht="13.5" customHeight="1">
      <c r="B47" s="35" t="s">
        <v>55</v>
      </c>
      <c r="C47" s="5"/>
      <c r="D47" s="5" t="s">
        <v>56</v>
      </c>
      <c r="E47" s="36">
        <f>SQRT(E46/E6)</f>
        <v>5001.1765622472149</v>
      </c>
      <c r="K47" s="11"/>
    </row>
    <row r="48" spans="2:11" ht="13.5" customHeight="1">
      <c r="B48" s="35" t="s">
        <v>57</v>
      </c>
      <c r="C48" s="5"/>
      <c r="D48" s="5" t="s">
        <v>58</v>
      </c>
      <c r="E48" s="37">
        <f>'Multistar Elite 2212 920 KV - 3'!C8+'Multistar Elite 2212 920 KV - 3'!C9*E46+'Multistar Elite 2212 920 KV - 3'!C10*E46*E46</f>
        <v>2.4529860812499997</v>
      </c>
      <c r="J48" s="38"/>
      <c r="K48" s="11"/>
    </row>
    <row r="49" spans="2:11" ht="13.5" customHeight="1">
      <c r="B49" s="35" t="s">
        <v>59</v>
      </c>
      <c r="C49" s="5"/>
      <c r="D49" s="5" t="s">
        <v>58</v>
      </c>
      <c r="E49" s="39">
        <f>E48*4</f>
        <v>9.8119443249999989</v>
      </c>
      <c r="J49" s="38"/>
      <c r="K49" s="11"/>
    </row>
    <row r="50" spans="2:11" ht="13.5" customHeight="1">
      <c r="B50" s="35" t="s">
        <v>60</v>
      </c>
      <c r="C50" s="5"/>
      <c r="D50" s="5" t="s">
        <v>61</v>
      </c>
      <c r="E50" s="39">
        <f>E23*E49</f>
        <v>108.91258200750001</v>
      </c>
      <c r="J50" s="38"/>
      <c r="K50" s="11"/>
    </row>
    <row r="51" spans="2:11" ht="13.5" customHeight="1">
      <c r="B51" s="35" t="s">
        <v>62</v>
      </c>
      <c r="C51" s="5"/>
      <c r="D51" s="5" t="s">
        <v>61</v>
      </c>
      <c r="E51" s="39">
        <f>4*E7*E47*E47*E47</f>
        <v>89.533102097810271</v>
      </c>
      <c r="J51" s="38"/>
      <c r="K51" s="11"/>
    </row>
    <row r="52" spans="2:11" ht="13.5" customHeight="1">
      <c r="B52" s="35" t="s">
        <v>63</v>
      </c>
      <c r="C52" s="5"/>
      <c r="D52" s="5" t="s">
        <v>64</v>
      </c>
      <c r="E52" s="40">
        <f>E51/E50</f>
        <v>0.82206390159444376</v>
      </c>
      <c r="J52" s="38"/>
      <c r="K52" s="11"/>
    </row>
    <row r="53" spans="2:11" ht="13.5" customHeight="1">
      <c r="B53" s="35" t="s">
        <v>65</v>
      </c>
      <c r="C53" s="5"/>
      <c r="D53" s="5" t="s">
        <v>66</v>
      </c>
      <c r="E53" s="39">
        <f>60*E19*E22/(E49*1000)</f>
        <v>28.618181137100983</v>
      </c>
      <c r="J53" s="38"/>
      <c r="K53" s="11"/>
    </row>
    <row r="54" spans="2:11" ht="13.5" customHeight="1">
      <c r="B54" s="41"/>
      <c r="C54" s="41"/>
      <c r="D54" s="41"/>
    </row>
    <row r="55" spans="2:11" ht="13.5" customHeight="1"/>
    <row r="56" spans="2:11" ht="13.5" customHeight="1"/>
    <row r="57" spans="2:11" ht="13.5" customHeight="1"/>
    <row r="58" spans="2:11" ht="13.5" customHeight="1"/>
    <row r="59" spans="2:11" ht="13.5" customHeight="1"/>
    <row r="60" spans="2:11" ht="13.5" customHeight="1"/>
    <row r="61" spans="2:11" ht="13.5" customHeight="1"/>
    <row r="62" spans="2:11" ht="13.5" customHeight="1"/>
    <row r="63" spans="2:11" ht="13.5" customHeight="1"/>
    <row r="64" spans="2:11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</sheetData>
  <mergeCells count="9">
    <mergeCell ref="B3:E3"/>
    <mergeCell ref="B44:E44"/>
    <mergeCell ref="B37:C37"/>
    <mergeCell ref="B42:C42"/>
    <mergeCell ref="B41:C41"/>
    <mergeCell ref="B9:E9"/>
    <mergeCell ref="B16:E16"/>
    <mergeCell ref="B30:C30"/>
    <mergeCell ref="B25:E25"/>
  </mergeCells>
  <hyperlinks>
    <hyperlink ref="B1" r:id="rId1"/>
    <hyperlink ref="C4" r:id="rId2"/>
    <hyperlink ref="C26" r:id="rId3"/>
    <hyperlink ref="C27" r:id="rId4"/>
    <hyperlink ref="C31" r:id="rId5"/>
    <hyperlink ref="C32" r:id="rId6"/>
    <hyperlink ref="C33" r:id="rId7"/>
    <hyperlink ref="C34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2:L21"/>
  <sheetViews>
    <sheetView workbookViewId="0">
      <selection activeCell="B3" sqref="B3"/>
    </sheetView>
  </sheetViews>
  <sheetFormatPr baseColWidth="10" defaultColWidth="14.5" defaultRowHeight="15" customHeight="1" x14ac:dyDescent="0"/>
  <cols>
    <col min="2" max="2" width="26.5" customWidth="1"/>
    <col min="3" max="3" width="21.33203125" customWidth="1"/>
    <col min="4" max="4" width="5.6640625" customWidth="1"/>
  </cols>
  <sheetData>
    <row r="2" spans="2:12">
      <c r="B2" s="42"/>
    </row>
    <row r="3" spans="2:12">
      <c r="E3" s="43">
        <v>9443</v>
      </c>
    </row>
    <row r="5" spans="2:12">
      <c r="B5" s="64" t="s">
        <v>67</v>
      </c>
      <c r="C5" s="65"/>
      <c r="E5" s="44" t="s">
        <v>68</v>
      </c>
      <c r="F5" s="45" t="s">
        <v>69</v>
      </c>
      <c r="G5" s="45" t="s">
        <v>70</v>
      </c>
      <c r="L5" s="23">
        <v>0.48699999999999999</v>
      </c>
    </row>
    <row r="6" spans="2:12">
      <c r="B6" s="4" t="s">
        <v>11</v>
      </c>
      <c r="C6" s="4">
        <v>920</v>
      </c>
      <c r="E6" s="46">
        <v>139</v>
      </c>
      <c r="F6" s="47">
        <v>1.32</v>
      </c>
      <c r="G6" s="47">
        <v>25</v>
      </c>
      <c r="L6" s="23">
        <v>4.7999999999999996E-3</v>
      </c>
    </row>
    <row r="7" spans="2:12">
      <c r="B7" s="4" t="s">
        <v>12</v>
      </c>
      <c r="C7" s="4">
        <v>53</v>
      </c>
      <c r="E7" s="46">
        <v>313</v>
      </c>
      <c r="F7" s="47">
        <v>3.29</v>
      </c>
      <c r="G7" s="47">
        <v>50</v>
      </c>
      <c r="L7" s="23">
        <v>1.17E-5</v>
      </c>
    </row>
    <row r="8" spans="2:12">
      <c r="B8" s="4" t="s">
        <v>14</v>
      </c>
      <c r="C8" s="23">
        <v>0.48699999999999999</v>
      </c>
      <c r="E8" s="46">
        <v>526</v>
      </c>
      <c r="F8" s="47">
        <v>6.13</v>
      </c>
      <c r="G8" s="47">
        <v>75</v>
      </c>
    </row>
    <row r="9" spans="2:12">
      <c r="B9" s="4" t="s">
        <v>15</v>
      </c>
      <c r="C9" s="23">
        <v>4.7999999999999996E-3</v>
      </c>
      <c r="E9" s="48">
        <v>789</v>
      </c>
      <c r="F9" s="49">
        <v>11.6</v>
      </c>
      <c r="G9" s="49">
        <v>100</v>
      </c>
    </row>
    <row r="10" spans="2:12">
      <c r="B10" s="4" t="s">
        <v>16</v>
      </c>
      <c r="C10" s="23">
        <v>1.17E-5</v>
      </c>
      <c r="E10" s="50"/>
      <c r="F10" s="51"/>
      <c r="G10" s="51"/>
    </row>
    <row r="11" spans="2:12">
      <c r="B11" s="4" t="s">
        <v>71</v>
      </c>
      <c r="C11" s="4">
        <v>9.4</v>
      </c>
    </row>
    <row r="12" spans="2:12">
      <c r="B12" s="4" t="s">
        <v>72</v>
      </c>
      <c r="C12" s="4">
        <v>4.3</v>
      </c>
    </row>
    <row r="15" spans="2:12">
      <c r="E15" s="43">
        <v>1045</v>
      </c>
    </row>
    <row r="17" spans="5:12">
      <c r="E17" s="52" t="s">
        <v>68</v>
      </c>
      <c r="F17" s="52" t="s">
        <v>69</v>
      </c>
      <c r="G17" s="52" t="s">
        <v>70</v>
      </c>
      <c r="L17" s="23">
        <v>0.30199999999999999</v>
      </c>
    </row>
    <row r="18" spans="5:12">
      <c r="E18" s="46">
        <v>155</v>
      </c>
      <c r="F18" s="53">
        <v>1.36</v>
      </c>
      <c r="G18" s="54">
        <v>25</v>
      </c>
      <c r="L18" s="23">
        <v>5.3600000000000002E-3</v>
      </c>
    </row>
    <row r="19" spans="5:12">
      <c r="E19" s="46">
        <v>390</v>
      </c>
      <c r="F19" s="53">
        <v>4.0999999999999996</v>
      </c>
      <c r="G19" s="55">
        <v>50</v>
      </c>
      <c r="L19" s="23">
        <v>1.0699999999999999E-5</v>
      </c>
    </row>
    <row r="20" spans="5:12">
      <c r="E20" s="46">
        <v>694</v>
      </c>
      <c r="F20" s="53">
        <v>9.1199999999999992</v>
      </c>
      <c r="G20" s="55">
        <v>75</v>
      </c>
    </row>
    <row r="21" spans="5:12">
      <c r="E21" s="48">
        <v>990</v>
      </c>
      <c r="F21" s="56">
        <v>16.14</v>
      </c>
      <c r="G21" s="57">
        <v>100</v>
      </c>
    </row>
  </sheetData>
  <mergeCells count="1">
    <mergeCell ref="B5:C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Multistar Elite 2212 920 KV - 3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Henric</cp:lastModifiedBy>
  <dcterms:modified xsi:type="dcterms:W3CDTF">2019-03-04T20:03:34Z</dcterms:modified>
</cp:coreProperties>
</file>