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63afac60eee01df/Desktop/Texas A^0M/Data Visualization/"/>
    </mc:Choice>
  </mc:AlternateContent>
  <xr:revisionPtr revIDLastSave="10" documentId="11_946C2C74AC305466A7C2CD75C10550254DA2E1C5" xr6:coauthVersionLast="47" xr6:coauthVersionMax="47" xr10:uidLastSave="{71101AC1-F53C-43DA-83FE-2B43137675D1}"/>
  <bookViews>
    <workbookView xWindow="5760" yWindow="0" windowWidth="17280" windowHeight="12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<sst xmlns="http://schemas.openxmlformats.org/spreadsheetml/2006/main" count="98" uniqueCount="76">
  <si>
    <t>ticker</t>
  </si>
  <si>
    <t>price</t>
  </si>
  <si>
    <t>marketcap</t>
  </si>
  <si>
    <t>delta</t>
  </si>
  <si>
    <t>change</t>
  </si>
  <si>
    <t>closeyest</t>
  </si>
  <si>
    <t>sector</t>
  </si>
  <si>
    <t>MMM</t>
  </si>
  <si>
    <t>AXP</t>
  </si>
  <si>
    <t>AMGN</t>
  </si>
  <si>
    <t>AAPL</t>
  </si>
  <si>
    <t>Information technology</t>
  </si>
  <si>
    <t>BA</t>
  </si>
  <si>
    <t>CAT</t>
  </si>
  <si>
    <t>CVX</t>
  </si>
  <si>
    <t>CSCO</t>
  </si>
  <si>
    <t>KO</t>
  </si>
  <si>
    <t>DIS</t>
  </si>
  <si>
    <t>DOW</t>
  </si>
  <si>
    <t>GS</t>
  </si>
  <si>
    <t>HD</t>
  </si>
  <si>
    <t>HON</t>
  </si>
  <si>
    <t>IBM</t>
  </si>
  <si>
    <t>INTC</t>
  </si>
  <si>
    <t>JNJ</t>
  </si>
  <si>
    <t>JPM</t>
  </si>
  <si>
    <t>MCD</t>
  </si>
  <si>
    <t>MRK</t>
  </si>
  <si>
    <t>MSFT</t>
  </si>
  <si>
    <t>NKE</t>
  </si>
  <si>
    <t>PG</t>
  </si>
  <si>
    <t>CRM</t>
  </si>
  <si>
    <t>TRV</t>
  </si>
  <si>
    <t>UNH</t>
  </si>
  <si>
    <t>VZ</t>
  </si>
  <si>
    <t>V</t>
  </si>
  <si>
    <t>WBA</t>
  </si>
  <si>
    <t>WMT</t>
  </si>
  <si>
    <t>description</t>
  </si>
  <si>
    <t>Construction and mining equipment manufacturer, providing machinery and engines globally.</t>
  </si>
  <si>
    <t>Serves more than 69 million customers daily in over 100 countries with its famous fast-food menu.</t>
  </si>
  <si>
    <t>Developed the first measles vaccine in 1963 and continues to be a major player in pharmaceuticals.</t>
  </si>
  <si>
    <t>Created the ubiquitous Windows operating system and is a leader in cloud computing.</t>
  </si>
  <si>
    <t>Named after the Greek goddess of victory, Nike is a global icon in athletic footwear and apparel.</t>
  </si>
  <si>
    <t>Produces everyday products used by billions, from laundry detergent to diapers.</t>
  </si>
  <si>
    <t>Pioneer in cloud-based customer relationship management (CRM) software.</t>
  </si>
  <si>
    <t>One of the oldest insurance companies in the U.S., tracing its roots back to 1853.</t>
  </si>
  <si>
    <t>The world's largest retailer, serving customers in over 25 countries with a wide range of products.</t>
  </si>
  <si>
    <t>Facilitates electronic funds transfers globally, enabling secure and convenient transactions.</t>
  </si>
  <si>
    <t>One of the largest telecommunications companies, providing wireless and broadband services.</t>
  </si>
  <si>
    <t>Largest healthcare company by revenue, providing a range of health services and insurance.</t>
  </si>
  <si>
    <t>One of the oldest financial institutions in the U.S., with a history dating back to 1799.</t>
  </si>
  <si>
    <t>Known for its commitment to health, J&amp;J developed the first commercial first aid kits in 1888.</t>
  </si>
  <si>
    <t>A giant in semiconductor manufacturing, its processors power a significant portion of the world's computers.</t>
  </si>
  <si>
    <t>Pioneered the development of computers and played a vital role in the early days of computing.</t>
  </si>
  <si>
    <t>Its aerospace technology has been instrumental in space exploration, including the Apollo moon landing.</t>
  </si>
  <si>
    <t>The world's largest home improvement retailer, founded on the idea of a one-stop shop for DIY enthusiasts.</t>
  </si>
  <si>
    <t>Known for its influential role in investment banking, including advising on major mergers and acquisitions.</t>
  </si>
  <si>
    <t>A leader in materials science, producing everything from packaging to electronics.</t>
  </si>
  <si>
    <t>nvented by a pharmacist in 1886, Coca-Cola is one of the most recognized and valuable brands globally.</t>
  </si>
  <si>
    <t>Its networking technologies play a crucial role in the backbone of the internet.</t>
  </si>
  <si>
    <t>One of the world's largest oil and gas companies, involved in every aspect from exploration to refining.</t>
  </si>
  <si>
    <t>Famous for its commercial and military aircraft, including the legendary Boeing 747.</t>
  </si>
  <si>
    <t>Started in a garage in 1976, Apple is now a tech giant with iconic products like the iPhone and Mac.</t>
  </si>
  <si>
    <t>Pioneering biotechnology with a focus on breakthroughs in the treatment of serious illnesses like cancer.</t>
  </si>
  <si>
    <t>Created the first-ever charge card in 1958, transforming the way people make transactions.</t>
  </si>
  <si>
    <t>Innovator of the Post-it Note and known for a wide range of products, from adhesives to medical equipment.</t>
  </si>
  <si>
    <t>Entertainment conglomerate with a magical beginning in 1923 when Walt Disney started the company in a small garage, now enchanting audiences globally with beloved characters and theme parks.</t>
  </si>
  <si>
    <t>A leading pharmacy chain tracing its roots back to 1901, Walgreens has become a healthcare giant, providing essential services and products to communities across the U.S. and beyond.</t>
  </si>
  <si>
    <t>Communication</t>
  </si>
  <si>
    <t>Consumer</t>
  </si>
  <si>
    <t>Energy</t>
  </si>
  <si>
    <t>Industrial</t>
  </si>
  <si>
    <t>Financials</t>
  </si>
  <si>
    <t>Healthcare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</si>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</sst>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Calibri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topLeftCell="A8" workbookViewId="0">
      <selection activeCell="G15" sqref="G15"/>
    </sheetView>
  </sheetViews>
  <sheetFormatPr defaultColWidth="12.6640625" defaultRowHeight="15.75" customHeight="1"/>
  <cols>
    <col min="7" max="7" width="22.7773437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</row>
    <row r="2" spans="1:8" ht="15.75" customHeight="1">
      <c r="A2" s="1" t="s">
        <v>7</v>
      </c>
      <c r="B2" s="2">
        <f ca="1">IFERROR(__xludf.DUMMYFUNCTION("GOOGLEFINANCE(A2,""price"")"),92.32)</f>
        <v>92.32</v>
      </c>
      <c r="C2" s="1">
        <f ca="1">IFERROR(__xludf.DUMMYFUNCTION("googlefinance(A2,C$1)"),50989905271)</f>
        <v>50989905271</v>
      </c>
      <c r="D2" s="3">
        <f ca="1">IFERROR(__xludf.DUMMYFUNCTION("GOOGLEFINANCE(A2, ""changepct"")"),-0.89)</f>
        <v>-0.89</v>
      </c>
      <c r="E2" s="3">
        <f ca="1">IFERROR(__xludf.DUMMYFUNCTION("googlefinance(A2,E$1)"),-0.83)</f>
        <v>-0.83</v>
      </c>
      <c r="F2" s="1">
        <f ca="1">IFERROR(__xludf.DUMMYFUNCTION("googlefinance(A2,F$1)"),93.15)</f>
        <v>93.15</v>
      </c>
      <c r="G2" s="1" t="s">
        <v>72</v>
      </c>
      <c r="H2" s="1" t="s">
        <v>66</v>
      </c>
    </row>
    <row r="3" spans="1:8" ht="15.75" customHeight="1">
      <c r="A3" s="1" t="s">
        <v>8</v>
      </c>
      <c r="B3" s="2">
        <f ca="1">IFERROR(__xludf.DUMMYFUNCTION("GOOGLEFINANCE(A3,""price"")"),153.01)</f>
        <v>153.01</v>
      </c>
      <c r="C3" s="1">
        <f ca="1">IFERROR(__xludf.DUMMYFUNCTION("googlefinance(A3,C$1)"),111505344951)</f>
        <v>111505344951</v>
      </c>
      <c r="D3" s="3">
        <f ca="1">IFERROR(__xludf.DUMMYFUNCTION("GOOGLEFINANCE(A3, ""changepct"")"),0.02)</f>
        <v>0.02</v>
      </c>
      <c r="E3" s="3">
        <f ca="1">IFERROR(__xludf.DUMMYFUNCTION("googlefinance(A3,E$1)"),0.03)</f>
        <v>0.03</v>
      </c>
      <c r="F3" s="1">
        <f ca="1">IFERROR(__xludf.DUMMYFUNCTION("googlefinance(A3,F$1)"),152.98)</f>
        <v>152.97999999999999</v>
      </c>
      <c r="G3" s="1" t="s">
        <v>73</v>
      </c>
      <c r="H3" s="1" t="s">
        <v>65</v>
      </c>
    </row>
    <row r="4" spans="1:8" ht="15.75" customHeight="1">
      <c r="A4" s="1" t="s">
        <v>9</v>
      </c>
      <c r="B4" s="2">
        <f ca="1">IFERROR(__xludf.DUMMYFUNCTION("GOOGLEFINANCE(A4,""price"")"),273.26)</f>
        <v>273.26</v>
      </c>
      <c r="C4" s="1">
        <f ca="1">IFERROR(__xludf.DUMMYFUNCTION("googlefinance(A4,C$1)"),146242718180)</f>
        <v>146242718180</v>
      </c>
      <c r="D4" s="3">
        <f ca="1">IFERROR(__xludf.DUMMYFUNCTION("GOOGLEFINANCE(A4, ""changepct"")"),0.79)</f>
        <v>0.79</v>
      </c>
      <c r="E4" s="3">
        <f ca="1">IFERROR(__xludf.DUMMYFUNCTION("googlefinance(A4,E$1)"),2.15)</f>
        <v>2.15</v>
      </c>
      <c r="F4" s="1">
        <f ca="1">IFERROR(__xludf.DUMMYFUNCTION("googlefinance(A4,F$1)"),271.11)</f>
        <v>271.11</v>
      </c>
      <c r="G4" s="1" t="s">
        <v>74</v>
      </c>
      <c r="H4" s="1" t="s">
        <v>64</v>
      </c>
    </row>
    <row r="5" spans="1:8" ht="15.75" customHeight="1">
      <c r="A5" s="1" t="s">
        <v>10</v>
      </c>
      <c r="B5" s="2">
        <f ca="1">IFERROR(__xludf.DUMMYFUNCTION("GOOGLEFINANCE(A5,""price"")"),182.89)</f>
        <v>182.89</v>
      </c>
      <c r="C5" s="1">
        <f ca="1">IFERROR(__xludf.DUMMYFUNCTION("googlefinance(A5,C$1)"),2844440609107)</f>
        <v>2844440609107</v>
      </c>
      <c r="D5" s="3">
        <f ca="1">IFERROR(__xludf.DUMMYFUNCTION("GOOGLEFINANCE(A5, ""changepct"")"),0.59)</f>
        <v>0.59</v>
      </c>
      <c r="E5" s="3">
        <f ca="1">IFERROR(__xludf.DUMMYFUNCTION("googlefinance(A5,E$1)"),1.07)</f>
        <v>1.07</v>
      </c>
      <c r="F5" s="1">
        <f ca="1">IFERROR(__xludf.DUMMYFUNCTION("googlefinance(A5,F$1)"),181.82)</f>
        <v>181.82</v>
      </c>
      <c r="G5" s="1" t="s">
        <v>11</v>
      </c>
      <c r="H5" s="1" t="s">
        <v>63</v>
      </c>
    </row>
    <row r="6" spans="1:8" ht="15.75" customHeight="1">
      <c r="A6" s="1" t="s">
        <v>12</v>
      </c>
      <c r="B6" s="2">
        <f ca="1">IFERROR(__xludf.DUMMYFUNCTION("GOOGLEFINANCE(A6,""price"")"),191.83)</f>
        <v>191.83</v>
      </c>
      <c r="C6" s="1">
        <f ca="1">IFERROR(__xludf.DUMMYFUNCTION("googlefinance(A6,C$1)"),116052681468)</f>
        <v>116052681468</v>
      </c>
      <c r="D6" s="3">
        <f ca="1">IFERROR(__xludf.DUMMYFUNCTION("GOOGLEFINANCE(A6, ""changepct"")"),0.22)</f>
        <v>0.22</v>
      </c>
      <c r="E6" s="3">
        <f ca="1">IFERROR(__xludf.DUMMYFUNCTION("googlefinance(A6,E$1)"),0.42)</f>
        <v>0.42</v>
      </c>
      <c r="F6" s="1">
        <f ca="1">IFERROR(__xludf.DUMMYFUNCTION("googlefinance(A6,F$1)"),191.41)</f>
        <v>191.41</v>
      </c>
      <c r="G6" s="1" t="s">
        <v>72</v>
      </c>
      <c r="H6" s="1" t="s">
        <v>62</v>
      </c>
    </row>
    <row r="7" spans="1:8" ht="15.75" customHeight="1">
      <c r="A7" s="1" t="s">
        <v>13</v>
      </c>
      <c r="B7" s="2">
        <f ca="1">IFERROR(__xludf.DUMMYFUNCTION("GOOGLEFINANCE(A7,""price"")"),234.82)</f>
        <v>234.82</v>
      </c>
      <c r="C7" s="1">
        <f ca="1">IFERROR(__xludf.DUMMYFUNCTION("googlefinance(A7,C$1)"),119791782996)</f>
        <v>119791782996</v>
      </c>
      <c r="D7" s="3">
        <f ca="1">IFERROR(__xludf.DUMMYFUNCTION("GOOGLEFINANCE(A7, ""changepct"")"),-0.04)</f>
        <v>-0.04</v>
      </c>
      <c r="E7" s="3">
        <f ca="1">IFERROR(__xludf.DUMMYFUNCTION("googlefinance(A7,E$1)"),-0.1)</f>
        <v>-0.1</v>
      </c>
      <c r="F7" s="1">
        <f ca="1">IFERROR(__xludf.DUMMYFUNCTION("googlefinance(A7,F$1)"),234.92)</f>
        <v>234.92</v>
      </c>
      <c r="G7" s="1" t="s">
        <v>72</v>
      </c>
      <c r="H7" s="1" t="s">
        <v>39</v>
      </c>
    </row>
    <row r="8" spans="1:8" ht="15.75" customHeight="1">
      <c r="A8" s="1" t="s">
        <v>14</v>
      </c>
      <c r="B8" s="2">
        <f ca="1">IFERROR(__xludf.DUMMYFUNCTION("GOOGLEFINANCE(A8,""price"")"),142.4)</f>
        <v>142.4</v>
      </c>
      <c r="C8" s="1">
        <f ca="1">IFERROR(__xludf.DUMMYFUNCTION("googlefinance(A8,C$1)"),268003623712)</f>
        <v>268003623712</v>
      </c>
      <c r="D8" s="3">
        <f ca="1">IFERROR(__xludf.DUMMYFUNCTION("GOOGLEFINANCE(A8, ""changepct"")"),-1.39)</f>
        <v>-1.39</v>
      </c>
      <c r="E8" s="3">
        <f ca="1">IFERROR(__xludf.DUMMYFUNCTION("googlefinance(A8,E$1)"),-2.01)</f>
        <v>-2.0099999999999998</v>
      </c>
      <c r="F8" s="1">
        <f ca="1">IFERROR(__xludf.DUMMYFUNCTION("googlefinance(A8,F$1)"),144.41)</f>
        <v>144.41</v>
      </c>
      <c r="G8" s="1" t="s">
        <v>71</v>
      </c>
      <c r="H8" s="1" t="s">
        <v>61</v>
      </c>
    </row>
    <row r="9" spans="1:8" ht="15.75" customHeight="1">
      <c r="A9" s="1" t="s">
        <v>15</v>
      </c>
      <c r="B9" s="2">
        <f ca="1">IFERROR(__xludf.DUMMYFUNCTION("GOOGLEFINANCE(A9,""price"")"),53)</f>
        <v>53</v>
      </c>
      <c r="C9" s="1">
        <f ca="1">IFERROR(__xludf.DUMMYFUNCTION("googlefinance(A9,C$1)"),214678726000)</f>
        <v>214678726000</v>
      </c>
      <c r="D9" s="3">
        <f ca="1">IFERROR(__xludf.DUMMYFUNCTION("GOOGLEFINANCE(A9, ""changepct"")"),-0.24)</f>
        <v>-0.24</v>
      </c>
      <c r="E9" s="3">
        <f ca="1">IFERROR(__xludf.DUMMYFUNCTION("googlefinance(A9,E$1)"),-0.13)</f>
        <v>-0.13</v>
      </c>
      <c r="F9" s="1">
        <f ca="1">IFERROR(__xludf.DUMMYFUNCTION("googlefinance(A9,F$1)"),53.13)</f>
        <v>53.13</v>
      </c>
      <c r="G9" s="1" t="s">
        <v>11</v>
      </c>
      <c r="H9" s="1" t="s">
        <v>60</v>
      </c>
    </row>
    <row r="10" spans="1:8" ht="15.75" customHeight="1">
      <c r="A10" s="4" t="s">
        <v>16</v>
      </c>
      <c r="B10" s="2">
        <f ca="1">IFERROR(__xludf.DUMMYFUNCTION("GOOGLEFINANCE(A10,""price"")"),57.09)</f>
        <v>57.09</v>
      </c>
      <c r="C10" s="1">
        <f ca="1">IFERROR(__xludf.DUMMYFUNCTION("googlefinance(A10,C$1)"),246823648829)</f>
        <v>246823648829</v>
      </c>
      <c r="D10" s="3">
        <f ca="1">IFERROR(__xludf.DUMMYFUNCTION("GOOGLEFINANCE(A10, ""changepct"")"),-0.16)</f>
        <v>-0.16</v>
      </c>
      <c r="E10" s="3">
        <f ca="1">IFERROR(__xludf.DUMMYFUNCTION("googlefinance(A10,E$1)"),-0.09)</f>
        <v>-0.09</v>
      </c>
      <c r="F10" s="1">
        <f ca="1">IFERROR(__xludf.DUMMYFUNCTION("googlefinance(A10,F$1)"),57.18)</f>
        <v>57.18</v>
      </c>
      <c r="G10" s="1" t="s">
        <v>70</v>
      </c>
      <c r="H10" s="1" t="s">
        <v>59</v>
      </c>
    </row>
    <row r="11" spans="1:8" ht="15.75" customHeight="1">
      <c r="A11" s="4" t="s">
        <v>17</v>
      </c>
      <c r="B11" s="2">
        <f ca="1">IFERROR(__xludf.DUMMYFUNCTION("GOOGLEFINANCE(A11,""price"")"),84.5)</f>
        <v>84.5</v>
      </c>
      <c r="C11" s="1">
        <f ca="1">IFERROR(__xludf.DUMMYFUNCTION("googlefinance(A11,C$1)"),154616241000)</f>
        <v>154616241000</v>
      </c>
      <c r="D11" s="3">
        <f ca="1">IFERROR(__xludf.DUMMYFUNCTION("GOOGLEFINANCE(A11, ""changepct"")"),-0.11)</f>
        <v>-0.11</v>
      </c>
      <c r="E11" s="3">
        <f ca="1">IFERROR(__xludf.DUMMYFUNCTION("googlefinance(A11,E$1)"),-0.09)</f>
        <v>-0.09</v>
      </c>
      <c r="F11" s="1">
        <f ca="1">IFERROR(__xludf.DUMMYFUNCTION("googlefinance(A11,F$1)"),84.59)</f>
        <v>84.59</v>
      </c>
      <c r="G11" s="1" t="s">
        <v>75</v>
      </c>
      <c r="H11" s="1" t="s">
        <v>67</v>
      </c>
    </row>
    <row r="12" spans="1:8" ht="15.75" customHeight="1">
      <c r="A12" s="4" t="s">
        <v>18</v>
      </c>
      <c r="B12" s="2">
        <f ca="1">IFERROR(__xludf.DUMMYFUNCTION("GOOGLEFINANCE(A12,""price"")"),48.3)</f>
        <v>48.3</v>
      </c>
      <c r="C12" s="1">
        <f ca="1">IFERROR(__xludf.DUMMYFUNCTION("googlefinance(A12,C$1)"),33877474564)</f>
        <v>33877474564</v>
      </c>
      <c r="D12" s="3">
        <f ca="1">IFERROR(__xludf.DUMMYFUNCTION("GOOGLEFINANCE(A12, ""changepct"")"),-0.47)</f>
        <v>-0.47</v>
      </c>
      <c r="E12" s="3">
        <f ca="1">IFERROR(__xludf.DUMMYFUNCTION("googlefinance(A12,E$1)"),-0.23)</f>
        <v>-0.23</v>
      </c>
      <c r="F12" s="1">
        <f ca="1">IFERROR(__xludf.DUMMYFUNCTION("googlefinance(A12,F$1)"),48.53)</f>
        <v>48.53</v>
      </c>
      <c r="G12" s="1" t="s">
        <v>72</v>
      </c>
      <c r="H12" s="1" t="s">
        <v>58</v>
      </c>
    </row>
    <row r="13" spans="1:8" ht="15.75" customHeight="1">
      <c r="A13" s="1" t="s">
        <v>19</v>
      </c>
      <c r="B13" s="2">
        <f ca="1">IFERROR(__xludf.DUMMYFUNCTION("GOOGLEFINANCE(A13,""price"")"),324.56)</f>
        <v>324.56</v>
      </c>
      <c r="C13" s="1">
        <f ca="1">IFERROR(__xludf.DUMMYFUNCTION("googlefinance(A13,C$1)"),105843007291)</f>
        <v>105843007291</v>
      </c>
      <c r="D13" s="3">
        <f ca="1">IFERROR(__xludf.DUMMYFUNCTION("GOOGLEFINANCE(A13, ""changepct"")"),0.19)</f>
        <v>0.19</v>
      </c>
      <c r="E13" s="3">
        <f ca="1">IFERROR(__xludf.DUMMYFUNCTION("googlefinance(A13,E$1)"),0.61)</f>
        <v>0.61</v>
      </c>
      <c r="F13" s="1">
        <f ca="1">IFERROR(__xludf.DUMMYFUNCTION("googlefinance(A13,F$1)"),323.95)</f>
        <v>323.95</v>
      </c>
      <c r="G13" s="1" t="s">
        <v>73</v>
      </c>
      <c r="H13" s="1" t="s">
        <v>57</v>
      </c>
    </row>
    <row r="14" spans="1:8" ht="15.75" customHeight="1">
      <c r="A14" s="1" t="s">
        <v>20</v>
      </c>
      <c r="B14" s="2">
        <f ca="1">IFERROR(__xludf.DUMMYFUNCTION("GOOGLEFINANCE(A14,""price"")"),295.92)</f>
        <v>295.92</v>
      </c>
      <c r="C14" s="1">
        <f ca="1">IFERROR(__xludf.DUMMYFUNCTION("googlefinance(A14,C$1)"),295939248228)</f>
        <v>295939248228</v>
      </c>
      <c r="D14" s="3">
        <f ca="1">IFERROR(__xludf.DUMMYFUNCTION("GOOGLEFINANCE(A14, ""changepct"")"),0.39)</f>
        <v>0.39</v>
      </c>
      <c r="E14" s="3">
        <f ca="1">IFERROR(__xludf.DUMMYFUNCTION("googlefinance(A14,E$1)"),1.15)</f>
        <v>1.1499999999999999</v>
      </c>
      <c r="F14" s="1">
        <f ca="1">IFERROR(__xludf.DUMMYFUNCTION("googlefinance(A14,F$1)"),294.77)</f>
        <v>294.77</v>
      </c>
      <c r="G14" s="1" t="s">
        <v>70</v>
      </c>
      <c r="H14" s="1" t="s">
        <v>56</v>
      </c>
    </row>
    <row r="15" spans="1:8" ht="15.75" customHeight="1">
      <c r="A15" s="1" t="s">
        <v>21</v>
      </c>
      <c r="B15" s="2">
        <f ca="1">IFERROR(__xludf.DUMMYFUNCTION("GOOGLEFINANCE(A15,""price"")"),184.62)</f>
        <v>184.62</v>
      </c>
      <c r="C15" s="1">
        <f ca="1">IFERROR(__xludf.DUMMYFUNCTION("googlefinance(A15,C$1)"),121710879477)</f>
        <v>121710879477</v>
      </c>
      <c r="D15" s="3">
        <f ca="1">IFERROR(__xludf.DUMMYFUNCTION("GOOGLEFINANCE(A15, ""changepct"")"),-1.07)</f>
        <v>-1.07</v>
      </c>
      <c r="E15" s="3">
        <f ca="1">IFERROR(__xludf.DUMMYFUNCTION("googlefinance(A15,E$1)"),-1.99)</f>
        <v>-1.99</v>
      </c>
      <c r="F15" s="1">
        <f ca="1">IFERROR(__xludf.DUMMYFUNCTION("googlefinance(A15,F$1)"),186.61)</f>
        <v>186.61</v>
      </c>
      <c r="G15" s="1" t="s">
        <v>72</v>
      </c>
      <c r="H15" s="1" t="s">
        <v>55</v>
      </c>
    </row>
    <row r="16" spans="1:8" ht="15.75" customHeight="1">
      <c r="A16" s="1" t="s">
        <v>22</v>
      </c>
      <c r="B16" s="2">
        <f ca="1">IFERROR(__xludf.DUMMYFUNCTION("GOOGLEFINANCE(A16,""price"")"),148.03)</f>
        <v>148.03</v>
      </c>
      <c r="C16" s="1">
        <f ca="1">IFERROR(__xludf.DUMMYFUNCTION("googlefinance(A16,C$1)"),135168900834)</f>
        <v>135168900834</v>
      </c>
      <c r="D16" s="3">
        <f ca="1">IFERROR(__xludf.DUMMYFUNCTION("GOOGLEFINANCE(A16, ""changepct"")"),-0.54)</f>
        <v>-0.54</v>
      </c>
      <c r="E16" s="3">
        <f ca="1">IFERROR(__xludf.DUMMYFUNCTION("googlefinance(A16,E$1)"),-0.8)</f>
        <v>-0.8</v>
      </c>
      <c r="F16" s="1">
        <f ca="1">IFERROR(__xludf.DUMMYFUNCTION("googlefinance(A16,F$1)"),148.83)</f>
        <v>148.83000000000001</v>
      </c>
      <c r="G16" s="1" t="s">
        <v>11</v>
      </c>
      <c r="H16" s="1" t="s">
        <v>54</v>
      </c>
    </row>
    <row r="17" spans="1:8" ht="15.75" customHeight="1">
      <c r="A17" s="1" t="s">
        <v>23</v>
      </c>
      <c r="B17" s="2">
        <f ca="1">IFERROR(__xludf.DUMMYFUNCTION("GOOGLEFINANCE(A17,""price"")"),37.92)</f>
        <v>37.92</v>
      </c>
      <c r="C17" s="1">
        <f ca="1">IFERROR(__xludf.DUMMYFUNCTION("googlefinance(A17,C$1)"),159870674360)</f>
        <v>159870674360</v>
      </c>
      <c r="D17" s="3">
        <f ca="1">IFERROR(__xludf.DUMMYFUNCTION("GOOGLEFINANCE(A17, ""changepct"")"),-2.19)</f>
        <v>-2.19</v>
      </c>
      <c r="E17" s="3">
        <f ca="1">IFERROR(__xludf.DUMMYFUNCTION("googlefinance(A17,E$1)"),-0.85)</f>
        <v>-0.85</v>
      </c>
      <c r="F17" s="1">
        <f ca="1">IFERROR(__xludf.DUMMYFUNCTION("googlefinance(A17,F$1)"),38.77)</f>
        <v>38.770000000000003</v>
      </c>
      <c r="G17" s="1" t="s">
        <v>11</v>
      </c>
      <c r="H17" s="1" t="s">
        <v>53</v>
      </c>
    </row>
    <row r="18" spans="1:8" ht="15.75" customHeight="1">
      <c r="A18" s="1" t="s">
        <v>24</v>
      </c>
      <c r="B18" s="2">
        <f ca="1">IFERROR(__xludf.DUMMYFUNCTION("GOOGLEFINANCE(A18,""price"")"),150.35)</f>
        <v>150.35</v>
      </c>
      <c r="C18" s="1">
        <f ca="1">IFERROR(__xludf.DUMMYFUNCTION("googlefinance(A18,C$1)"),361934261992)</f>
        <v>361934261992</v>
      </c>
      <c r="D18" s="3">
        <f ca="1">IFERROR(__xludf.DUMMYFUNCTION("GOOGLEFINANCE(A18, ""changepct"")"),-0.36)</f>
        <v>-0.36</v>
      </c>
      <c r="E18" s="3">
        <f ca="1">IFERROR(__xludf.DUMMYFUNCTION("googlefinance(A18,E$1)"),-0.55)</f>
        <v>-0.55000000000000004</v>
      </c>
      <c r="F18" s="1">
        <f ca="1">IFERROR(__xludf.DUMMYFUNCTION("googlefinance(A18,F$1)"),150.9)</f>
        <v>150.9</v>
      </c>
      <c r="G18" s="1" t="s">
        <v>74</v>
      </c>
      <c r="H18" s="1" t="s">
        <v>52</v>
      </c>
    </row>
    <row r="19" spans="1:8" ht="15.75" customHeight="1">
      <c r="A19" s="1" t="s">
        <v>25</v>
      </c>
      <c r="B19" s="2">
        <f ca="1">IFERROR(__xludf.DUMMYFUNCTION("GOOGLEFINANCE(A19,""price"")"),144.72)</f>
        <v>144.72</v>
      </c>
      <c r="C19" s="1">
        <f ca="1">IFERROR(__xludf.DUMMYFUNCTION("googlefinance(A19,C$1)"),420568480027)</f>
        <v>420568480027</v>
      </c>
      <c r="D19" s="3">
        <f ca="1">IFERROR(__xludf.DUMMYFUNCTION("GOOGLEFINANCE(A19, ""changepct"")"),0.49)</f>
        <v>0.49</v>
      </c>
      <c r="E19" s="3">
        <f ca="1">IFERROR(__xludf.DUMMYFUNCTION("googlefinance(A19,E$1)"),0.71)</f>
        <v>0.71</v>
      </c>
      <c r="F19" s="1">
        <f ca="1">IFERROR(__xludf.DUMMYFUNCTION("googlefinance(A19,F$1)"),144.01)</f>
        <v>144.01</v>
      </c>
      <c r="G19" s="1" t="s">
        <v>73</v>
      </c>
      <c r="H19" s="1" t="s">
        <v>51</v>
      </c>
    </row>
    <row r="20" spans="1:8" ht="15.75" customHeight="1">
      <c r="A20" s="1" t="s">
        <v>26</v>
      </c>
      <c r="B20" s="2">
        <f ca="1">IFERROR(__xludf.DUMMYFUNCTION("GOOGLEFINANCE(A20,""price"")"),267.49)</f>
        <v>267.49</v>
      </c>
      <c r="C20" s="1">
        <f ca="1">IFERROR(__xludf.DUMMYFUNCTION("googlefinance(A20,C$1)"),194021670998)</f>
        <v>194021670998</v>
      </c>
      <c r="D20" s="3">
        <f ca="1">IFERROR(__xludf.DUMMYFUNCTION("GOOGLEFINANCE(A20, ""changepct"")"),-0.44)</f>
        <v>-0.44</v>
      </c>
      <c r="E20" s="3">
        <f ca="1">IFERROR(__xludf.DUMMYFUNCTION("googlefinance(A20,E$1)"),-1.18)</f>
        <v>-1.18</v>
      </c>
      <c r="F20" s="1">
        <f ca="1">IFERROR(__xludf.DUMMYFUNCTION("googlefinance(A20,F$1)"),268.67)</f>
        <v>268.67</v>
      </c>
      <c r="G20" s="1" t="s">
        <v>70</v>
      </c>
      <c r="H20" s="1" t="s">
        <v>40</v>
      </c>
    </row>
    <row r="21" spans="1:8" ht="15.75" customHeight="1">
      <c r="A21" s="1" t="s">
        <v>27</v>
      </c>
      <c r="B21" s="2">
        <f ca="1">IFERROR(__xludf.DUMMYFUNCTION("GOOGLEFINANCE(A21,""price"")"),104.4)</f>
        <v>104.4</v>
      </c>
      <c r="C21" s="1">
        <f ca="1">IFERROR(__xludf.DUMMYFUNCTION("googlefinance(A21,C$1)"),264552005066)</f>
        <v>264552005066</v>
      </c>
      <c r="D21" s="3">
        <f ca="1">IFERROR(__xludf.DUMMYFUNCTION("GOOGLEFINANCE(A21, ""changepct"")"),0.38)</f>
        <v>0.38</v>
      </c>
      <c r="E21" s="3">
        <f ca="1">IFERROR(__xludf.DUMMYFUNCTION("googlefinance(A21,E$1)"),0.4)</f>
        <v>0.4</v>
      </c>
      <c r="F21" s="1">
        <f ca="1">IFERROR(__xludf.DUMMYFUNCTION("googlefinance(A21,F$1)"),104)</f>
        <v>104</v>
      </c>
      <c r="G21" s="1" t="s">
        <v>74</v>
      </c>
      <c r="H21" s="1" t="s">
        <v>41</v>
      </c>
    </row>
    <row r="22" spans="1:8" ht="15.75" customHeight="1">
      <c r="A22" s="1" t="s">
        <v>28</v>
      </c>
      <c r="B22" s="2">
        <f ca="1">IFERROR(__xludf.DUMMYFUNCTION("GOOGLEFINANCE(A22,""price"")"),363.2)</f>
        <v>363.2</v>
      </c>
      <c r="C22" s="1">
        <f ca="1">IFERROR(__xludf.DUMMYFUNCTION("googlefinance(A22,C$1)"),2699398012325)</f>
        <v>2699398012325</v>
      </c>
      <c r="D22" s="3">
        <f ca="1">IFERROR(__xludf.DUMMYFUNCTION("GOOGLEFINANCE(A22, ""changepct"")"),0.74)</f>
        <v>0.74</v>
      </c>
      <c r="E22" s="3">
        <f ca="1">IFERROR(__xludf.DUMMYFUNCTION("googlefinance(A22,E$1)"),2.67)</f>
        <v>2.67</v>
      </c>
      <c r="F22" s="1">
        <f ca="1">IFERROR(__xludf.DUMMYFUNCTION("googlefinance(A22,F$1)"),360.53)</f>
        <v>360.53</v>
      </c>
      <c r="G22" s="1" t="s">
        <v>11</v>
      </c>
      <c r="H22" s="1" t="s">
        <v>42</v>
      </c>
    </row>
    <row r="23" spans="1:8" ht="15.75" customHeight="1">
      <c r="A23" s="1" t="s">
        <v>29</v>
      </c>
      <c r="B23" s="2">
        <f ca="1">IFERROR(__xludf.DUMMYFUNCTION("GOOGLEFINANCE(A23,""price"")"),109.39)</f>
        <v>109.39</v>
      </c>
      <c r="C23" s="1">
        <f ca="1">IFERROR(__xludf.DUMMYFUNCTION("googlefinance(A23,C$1)"),166481733971)</f>
        <v>166481733971</v>
      </c>
      <c r="D23" s="3">
        <f ca="1">IFERROR(__xludf.DUMMYFUNCTION("GOOGLEFINANCE(A23, ""changepct"")"),0.03)</f>
        <v>0.03</v>
      </c>
      <c r="E23" s="3">
        <f ca="1">IFERROR(__xludf.DUMMYFUNCTION("googlefinance(A23,E$1)"),0.03)</f>
        <v>0.03</v>
      </c>
      <c r="F23" s="1">
        <f ca="1">IFERROR(__xludf.DUMMYFUNCTION("googlefinance(A23,F$1)"),109.36)</f>
        <v>109.36</v>
      </c>
      <c r="G23" s="1" t="s">
        <v>70</v>
      </c>
      <c r="H23" s="1" t="s">
        <v>43</v>
      </c>
    </row>
    <row r="24" spans="1:8" ht="15.75" customHeight="1">
      <c r="A24" s="1" t="s">
        <v>30</v>
      </c>
      <c r="B24" s="2">
        <f ca="1">IFERROR(__xludf.DUMMYFUNCTION("GOOGLEFINANCE(A24,""price"")"),150.01)</f>
        <v>150.01</v>
      </c>
      <c r="C24" s="1">
        <f ca="1">IFERROR(__xludf.DUMMYFUNCTION("googlefinance(A24,C$1)"),353556455913)</f>
        <v>353556455913</v>
      </c>
      <c r="D24" s="3">
        <f ca="1">IFERROR(__xludf.DUMMYFUNCTION("GOOGLEFINANCE(A24, ""changepct"")"),-0.39)</f>
        <v>-0.39</v>
      </c>
      <c r="E24" s="3">
        <f ca="1">IFERROR(__xludf.DUMMYFUNCTION("googlefinance(A24,E$1)"),-0.58)</f>
        <v>-0.57999999999999996</v>
      </c>
      <c r="F24" s="1">
        <f ca="1">IFERROR(__xludf.DUMMYFUNCTION("googlefinance(A24,F$1)"),150.59)</f>
        <v>150.59</v>
      </c>
      <c r="G24" s="1" t="s">
        <v>70</v>
      </c>
      <c r="H24" s="1" t="s">
        <v>44</v>
      </c>
    </row>
    <row r="25" spans="1:8" ht="15.75" customHeight="1">
      <c r="A25" s="1" t="s">
        <v>31</v>
      </c>
      <c r="B25" s="2">
        <f ca="1">IFERROR(__xludf.DUMMYFUNCTION("GOOGLEFINANCE(A25,""price"")"),211.47)</f>
        <v>211.47</v>
      </c>
      <c r="C25" s="1">
        <f ca="1">IFERROR(__xludf.DUMMYFUNCTION("googlefinance(A25,C$1)"),205760290040)</f>
        <v>205760290040</v>
      </c>
      <c r="D25" s="3">
        <f ca="1">IFERROR(__xludf.DUMMYFUNCTION("GOOGLEFINANCE(A25, ""changepct"")"),-0.17)</f>
        <v>-0.17</v>
      </c>
      <c r="E25" s="3">
        <f ca="1">IFERROR(__xludf.DUMMYFUNCTION("googlefinance(A25,E$1)"),-0.37)</f>
        <v>-0.37</v>
      </c>
      <c r="F25" s="1">
        <f ca="1">IFERROR(__xludf.DUMMYFUNCTION("googlefinance(A25,F$1)"),211.84)</f>
        <v>211.84</v>
      </c>
      <c r="G25" s="1" t="s">
        <v>11</v>
      </c>
      <c r="H25" s="1" t="s">
        <v>45</v>
      </c>
    </row>
    <row r="26" spans="1:8" ht="15.75" customHeight="1">
      <c r="A26" s="1" t="s">
        <v>32</v>
      </c>
      <c r="B26" s="2">
        <f ca="1">IFERROR(__xludf.DUMMYFUNCTION("GOOGLEFINANCE(A26,""price"")"),168.56)</f>
        <v>168.56</v>
      </c>
      <c r="C26" s="1">
        <f ca="1">IFERROR(__xludf.DUMMYFUNCTION("googlefinance(A26,C$1)"),38499002306)</f>
        <v>38499002306</v>
      </c>
      <c r="D26" s="3">
        <f ca="1">IFERROR(__xludf.DUMMYFUNCTION("GOOGLEFINANCE(A26, ""changepct"")"),-0.84)</f>
        <v>-0.84</v>
      </c>
      <c r="E26" s="3">
        <f ca="1">IFERROR(__xludf.DUMMYFUNCTION("googlefinance(A26,E$1)"),-1.43)</f>
        <v>-1.43</v>
      </c>
      <c r="F26" s="1">
        <f ca="1">IFERROR(__xludf.DUMMYFUNCTION("googlefinance(A26,F$1)"),169.99)</f>
        <v>169.99</v>
      </c>
      <c r="G26" s="1" t="s">
        <v>73</v>
      </c>
      <c r="H26" s="1" t="s">
        <v>46</v>
      </c>
    </row>
    <row r="27" spans="1:8" ht="15.75" customHeight="1">
      <c r="A27" s="1" t="s">
        <v>33</v>
      </c>
      <c r="B27" s="2">
        <f ca="1">IFERROR(__xludf.DUMMYFUNCTION("GOOGLEFINANCE(A27,""price"")"),536.73)</f>
        <v>536.73</v>
      </c>
      <c r="C27" s="1">
        <f ca="1">IFERROR(__xludf.DUMMYFUNCTION("googlefinance(A27,C$1)"),497175718231)</f>
        <v>497175718231</v>
      </c>
      <c r="D27" s="3">
        <f ca="1">IFERROR(__xludf.DUMMYFUNCTION("GOOGLEFINANCE(A27, ""changepct"")"),-0.2)</f>
        <v>-0.2</v>
      </c>
      <c r="E27" s="3">
        <f ca="1">IFERROR(__xludf.DUMMYFUNCTION("googlefinance(A27,E$1)"),-1.1)</f>
        <v>-1.1000000000000001</v>
      </c>
      <c r="F27" s="1">
        <f ca="1">IFERROR(__xludf.DUMMYFUNCTION("googlefinance(A27,F$1)"),537.83)</f>
        <v>537.83000000000004</v>
      </c>
      <c r="G27" s="1" t="s">
        <v>74</v>
      </c>
      <c r="H27" s="1" t="s">
        <v>50</v>
      </c>
    </row>
    <row r="28" spans="1:8" ht="14.4">
      <c r="A28" s="1" t="s">
        <v>34</v>
      </c>
      <c r="B28" s="2">
        <f ca="1">IFERROR(__xludf.DUMMYFUNCTION("GOOGLEFINANCE(A28,""price"")"),35.77)</f>
        <v>35.770000000000003</v>
      </c>
      <c r="C28" s="1">
        <f ca="1">IFERROR(__xludf.DUMMYFUNCTION("googlefinance(A28,C$1)"),150380694694)</f>
        <v>150380694694</v>
      </c>
      <c r="D28" s="3">
        <f ca="1">IFERROR(__xludf.DUMMYFUNCTION("GOOGLEFINANCE(A28, ""changepct"")"),-0.47)</f>
        <v>-0.47</v>
      </c>
      <c r="E28" s="3">
        <f ca="1">IFERROR(__xludf.DUMMYFUNCTION("googlefinance(A28,E$1)"),-0.17)</f>
        <v>-0.17</v>
      </c>
      <c r="F28" s="1">
        <f ca="1">IFERROR(__xludf.DUMMYFUNCTION("googlefinance(A28,F$1)"),35.94)</f>
        <v>35.94</v>
      </c>
      <c r="G28" s="1" t="s">
        <v>69</v>
      </c>
      <c r="H28" s="1" t="s">
        <v>49</v>
      </c>
    </row>
    <row r="29" spans="1:8" ht="14.4">
      <c r="A29" s="1" t="s">
        <v>35</v>
      </c>
      <c r="B29" s="2">
        <f ca="1">IFERROR(__xludf.DUMMYFUNCTION("GOOGLEFINANCE(A29,""price"")"),243.91)</f>
        <v>243.91</v>
      </c>
      <c r="C29" s="1">
        <f ca="1">IFERROR(__xludf.DUMMYFUNCTION("googlefinance(A29,C$1)"),493575795590)</f>
        <v>493575795590</v>
      </c>
      <c r="D29" s="3">
        <f ca="1">IFERROR(__xludf.DUMMYFUNCTION("GOOGLEFINANCE(A29, ""changepct"")"),-0.36)</f>
        <v>-0.36</v>
      </c>
      <c r="E29" s="3">
        <f ca="1">IFERROR(__xludf.DUMMYFUNCTION("googlefinance(A29,E$1)"),-0.88)</f>
        <v>-0.88</v>
      </c>
      <c r="F29" s="1">
        <f ca="1">IFERROR(__xludf.DUMMYFUNCTION("googlefinance(A29,F$1)"),244.79)</f>
        <v>244.79</v>
      </c>
      <c r="G29" s="1" t="s">
        <v>11</v>
      </c>
      <c r="H29" s="1" t="s">
        <v>48</v>
      </c>
    </row>
    <row r="30" spans="1:8" ht="14.4">
      <c r="A30" s="1" t="s">
        <v>36</v>
      </c>
      <c r="B30" s="2">
        <f ca="1">IFERROR(__xludf.DUMMYFUNCTION("GOOGLEFINANCE(A30,""price"")"),21)</f>
        <v>21</v>
      </c>
      <c r="C30" s="1">
        <f ca="1">IFERROR(__xludf.DUMMYFUNCTION("googlefinance(A30,C$1)"),18142204500)</f>
        <v>18142204500</v>
      </c>
      <c r="D30" s="3">
        <f ca="1">IFERROR(__xludf.DUMMYFUNCTION("GOOGLEFINANCE(A30, ""changepct"")"),-3)</f>
        <v>-3</v>
      </c>
      <c r="E30" s="3">
        <f ca="1">IFERROR(__xludf.DUMMYFUNCTION("googlefinance(A30,E$1)"),-0.65)</f>
        <v>-0.65</v>
      </c>
      <c r="F30" s="1">
        <f ca="1">IFERROR(__xludf.DUMMYFUNCTION("googlefinance(A30,F$1)"),21.65)</f>
        <v>21.65</v>
      </c>
      <c r="G30" s="1" t="s">
        <v>70</v>
      </c>
      <c r="H30" s="1" t="s">
        <v>68</v>
      </c>
    </row>
    <row r="31" spans="1:8" ht="14.4">
      <c r="A31" s="1" t="s">
        <v>37</v>
      </c>
      <c r="B31" s="2">
        <f ca="1">IFERROR(__xludf.DUMMYFUNCTION("GOOGLEFINANCE(A31,""price"")"),164.3)</f>
        <v>164.3</v>
      </c>
      <c r="C31" s="1">
        <f ca="1">IFERROR(__xludf.DUMMYFUNCTION("googlefinance(A31,C$1)"),442223973414)</f>
        <v>442223973414</v>
      </c>
      <c r="D31" s="3">
        <f ca="1">IFERROR(__xludf.DUMMYFUNCTION("GOOGLEFINANCE(A31, ""changepct"")"),-0.8)</f>
        <v>-0.8</v>
      </c>
      <c r="E31" s="3">
        <f ca="1">IFERROR(__xludf.DUMMYFUNCTION("googlefinance(A31,E$1)"),-1.33)</f>
        <v>-1.33</v>
      </c>
      <c r="F31" s="1">
        <f ca="1">IFERROR(__xludf.DUMMYFUNCTION("googlefinance(A31,F$1)"),165.63)</f>
        <v>165.63</v>
      </c>
      <c r="G31" s="1" t="s">
        <v>70</v>
      </c>
      <c r="H3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Shah</cp:lastModifiedBy>
  <dcterms:modified xsi:type="dcterms:W3CDTF">2023-11-09T20:46:27Z</dcterms:modified>
</cp:coreProperties>
</file>