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ld\Documents\arnold\squad\sample_api_stats\"/>
    </mc:Choice>
  </mc:AlternateContent>
  <bookViews>
    <workbookView xWindow="0" yWindow="0" windowWidth="17205" windowHeight="13065"/>
  </bookViews>
  <sheets>
    <sheet name="rawData" sheetId="1" r:id="rId1"/>
    <sheet name="percent" sheetId="6" r:id="rId2"/>
  </sheets>
  <calcPr calcId="152511"/>
</workbook>
</file>

<file path=xl/calcChain.xml><?xml version="1.0" encoding="utf-8"?>
<calcChain xmlns="http://schemas.openxmlformats.org/spreadsheetml/2006/main">
  <c r="R131" i="6" l="1"/>
  <c r="R132" i="6"/>
  <c r="R133" i="6"/>
  <c r="R130" i="6"/>
  <c r="R106" i="6"/>
  <c r="R107" i="6"/>
  <c r="R108" i="6"/>
  <c r="R105" i="6"/>
  <c r="R83" i="6"/>
  <c r="R84" i="6"/>
  <c r="R85" i="6"/>
  <c r="R82" i="6"/>
  <c r="R81" i="6" s="1"/>
  <c r="R57" i="6"/>
  <c r="R58" i="6"/>
  <c r="R59" i="6"/>
  <c r="R56" i="6"/>
  <c r="R30" i="6"/>
  <c r="R31" i="6"/>
  <c r="R32" i="6"/>
  <c r="R29" i="6"/>
  <c r="R4" i="6"/>
  <c r="R5" i="6"/>
  <c r="R6" i="6"/>
  <c r="R3" i="6"/>
  <c r="R2" i="6"/>
  <c r="R25" i="6"/>
  <c r="R26" i="6"/>
  <c r="R27" i="6"/>
  <c r="R28" i="6"/>
  <c r="R52" i="6"/>
  <c r="R53" i="6"/>
  <c r="R54" i="6"/>
  <c r="R55" i="6"/>
  <c r="R78" i="6"/>
  <c r="R79" i="6"/>
  <c r="R80" i="6"/>
  <c r="R101" i="6"/>
  <c r="R102" i="6"/>
  <c r="R103" i="6"/>
  <c r="R104" i="6"/>
  <c r="R126" i="6"/>
  <c r="R127" i="6"/>
  <c r="R128" i="6"/>
  <c r="R129" i="6"/>
  <c r="Q26" i="6"/>
  <c r="Q28" i="6"/>
  <c r="Q29" i="6"/>
  <c r="Q27" i="6" s="1"/>
  <c r="Q30" i="6"/>
  <c r="Q31" i="6"/>
  <c r="Q32" i="6"/>
  <c r="D86" i="1" l="1"/>
  <c r="E86" i="1" s="1"/>
  <c r="D85" i="1"/>
  <c r="D84" i="1"/>
  <c r="D83" i="1"/>
  <c r="O86" i="1"/>
  <c r="M86" i="1"/>
  <c r="K86" i="1"/>
  <c r="I86" i="1"/>
  <c r="G86" i="1"/>
  <c r="O85" i="1"/>
  <c r="M85" i="1"/>
  <c r="K85" i="1"/>
  <c r="I85" i="1"/>
  <c r="G85" i="1"/>
  <c r="E85" i="1"/>
  <c r="O84" i="1"/>
  <c r="M84" i="1"/>
  <c r="K84" i="1"/>
  <c r="I84" i="1"/>
  <c r="G84" i="1"/>
  <c r="E84" i="1"/>
  <c r="A84" i="1"/>
  <c r="A85" i="1" s="1"/>
  <c r="A86" i="1" s="1"/>
  <c r="O83" i="1"/>
  <c r="M83" i="1"/>
  <c r="K83" i="1"/>
  <c r="I83" i="1"/>
  <c r="G83" i="1"/>
  <c r="E83" i="1"/>
  <c r="Q131" i="6" l="1"/>
  <c r="Q132" i="6"/>
  <c r="Q133" i="6"/>
  <c r="Q130" i="6"/>
  <c r="Q126" i="6"/>
  <c r="Q129" i="6"/>
  <c r="Q128" i="6"/>
  <c r="Q106" i="6"/>
  <c r="Q107" i="6"/>
  <c r="Q108" i="6"/>
  <c r="Q105" i="6"/>
  <c r="Q101" i="6"/>
  <c r="Q104" i="6"/>
  <c r="Q103" i="6"/>
  <c r="Q83" i="6"/>
  <c r="Q84" i="6"/>
  <c r="Q85" i="6"/>
  <c r="Q82" i="6"/>
  <c r="Q78" i="6"/>
  <c r="Q81" i="6"/>
  <c r="Q80" i="6"/>
  <c r="Q57" i="6"/>
  <c r="Q58" i="6"/>
  <c r="Q59" i="6"/>
  <c r="Q56" i="6"/>
  <c r="Q55" i="6" s="1"/>
  <c r="Q52" i="6"/>
  <c r="Q53" i="6"/>
  <c r="Q79" i="6" s="1"/>
  <c r="Q102" i="6" s="1"/>
  <c r="Q127" i="6" s="1"/>
  <c r="Q54" i="6"/>
  <c r="Q25" i="6"/>
  <c r="Q4" i="6"/>
  <c r="Q5" i="6"/>
  <c r="Q6" i="6"/>
  <c r="Q3" i="6"/>
  <c r="Q2" i="6"/>
  <c r="D81" i="1"/>
  <c r="D79" i="1"/>
  <c r="D80" i="1"/>
  <c r="O81" i="1"/>
  <c r="M81" i="1"/>
  <c r="K81" i="1"/>
  <c r="I81" i="1"/>
  <c r="G81" i="1"/>
  <c r="E81" i="1"/>
  <c r="O80" i="1"/>
  <c r="M80" i="1"/>
  <c r="K80" i="1"/>
  <c r="I80" i="1"/>
  <c r="G80" i="1"/>
  <c r="E80" i="1"/>
  <c r="O79" i="1"/>
  <c r="M79" i="1"/>
  <c r="K79" i="1"/>
  <c r="I79" i="1"/>
  <c r="G79" i="1"/>
  <c r="E79" i="1"/>
  <c r="A79" i="1"/>
  <c r="A80" i="1" s="1"/>
  <c r="A81" i="1" s="1"/>
  <c r="O78" i="1"/>
  <c r="M78" i="1"/>
  <c r="K78" i="1"/>
  <c r="I78" i="1"/>
  <c r="G78" i="1"/>
  <c r="D78" i="1"/>
  <c r="E78" i="1" s="1"/>
  <c r="E73" i="1" l="1"/>
  <c r="E75" i="1"/>
  <c r="E76" i="1"/>
  <c r="E74" i="1"/>
  <c r="D75" i="1"/>
  <c r="D74" i="1"/>
  <c r="D73" i="1"/>
  <c r="K73" i="1"/>
  <c r="P82" i="6" s="1"/>
  <c r="P81" i="6" s="1"/>
  <c r="O76" i="1"/>
  <c r="M76" i="1"/>
  <c r="K76" i="1"/>
  <c r="I76" i="1"/>
  <c r="P59" i="6" s="1"/>
  <c r="G76" i="1"/>
  <c r="D76" i="1"/>
  <c r="P6" i="6" s="1"/>
  <c r="O75" i="1"/>
  <c r="P132" i="6" s="1"/>
  <c r="M75" i="1"/>
  <c r="K75" i="1"/>
  <c r="P84" i="6" s="1"/>
  <c r="I75" i="1"/>
  <c r="P58" i="6" s="1"/>
  <c r="G75" i="1"/>
  <c r="P5" i="6"/>
  <c r="O74" i="1"/>
  <c r="P131" i="6" s="1"/>
  <c r="M74" i="1"/>
  <c r="P106" i="6" s="1"/>
  <c r="K74" i="1"/>
  <c r="I74" i="1"/>
  <c r="P57" i="6" s="1"/>
  <c r="G74" i="1"/>
  <c r="A74" i="1"/>
  <c r="A75" i="1" s="1"/>
  <c r="A76" i="1" s="1"/>
  <c r="O73" i="1"/>
  <c r="M73" i="1"/>
  <c r="I73" i="1"/>
  <c r="P56" i="6" s="1"/>
  <c r="G73" i="1"/>
  <c r="P83" i="6"/>
  <c r="P85" i="6"/>
  <c r="P107" i="6"/>
  <c r="P108" i="6"/>
  <c r="P105" i="6"/>
  <c r="P104" i="6" s="1"/>
  <c r="P133" i="6"/>
  <c r="P130" i="6"/>
  <c r="P129" i="6" s="1"/>
  <c r="P126" i="6"/>
  <c r="P127" i="6"/>
  <c r="P101" i="6"/>
  <c r="P102" i="6"/>
  <c r="P78" i="6"/>
  <c r="P79" i="6"/>
  <c r="P52" i="6"/>
  <c r="P53" i="6"/>
  <c r="O53" i="6"/>
  <c r="O56" i="6"/>
  <c r="O54" i="6" s="1"/>
  <c r="O57" i="6"/>
  <c r="O58" i="6"/>
  <c r="O59" i="6"/>
  <c r="P30" i="6"/>
  <c r="P31" i="6"/>
  <c r="P32" i="6"/>
  <c r="P29" i="6"/>
  <c r="P28" i="6" s="1"/>
  <c r="P25" i="6"/>
  <c r="P26" i="6"/>
  <c r="P4" i="6"/>
  <c r="P3" i="6"/>
  <c r="P2" i="6"/>
  <c r="P55" i="6" l="1"/>
  <c r="P54" i="6"/>
  <c r="P128" i="6"/>
  <c r="P103" i="6"/>
  <c r="P80" i="6"/>
  <c r="O55" i="6"/>
  <c r="P27" i="6"/>
  <c r="D71" i="1"/>
  <c r="D70" i="1"/>
  <c r="D69" i="1"/>
  <c r="M69" i="1"/>
  <c r="M70" i="1"/>
  <c r="D68" i="1"/>
  <c r="B126" i="6" l="1"/>
  <c r="B101" i="6"/>
  <c r="B78" i="6"/>
  <c r="B52" i="6"/>
  <c r="B25" i="6"/>
  <c r="B6" i="6"/>
  <c r="B131" i="6"/>
  <c r="B132" i="6"/>
  <c r="B133" i="6"/>
  <c r="C126" i="6"/>
  <c r="D126" i="6" s="1"/>
  <c r="E126" i="6" s="1"/>
  <c r="F126" i="6" s="1"/>
  <c r="G126" i="6" s="1"/>
  <c r="H126" i="6" s="1"/>
  <c r="I126" i="6" s="1"/>
  <c r="J126" i="6" s="1"/>
  <c r="K126" i="6" s="1"/>
  <c r="L126" i="6" s="1"/>
  <c r="M126" i="6" s="1"/>
  <c r="N126" i="6" s="1"/>
  <c r="O126" i="6" s="1"/>
  <c r="M3" i="6"/>
  <c r="D65" i="1"/>
  <c r="E71" i="1"/>
  <c r="E70" i="1"/>
  <c r="E68" i="1"/>
  <c r="O3" i="6" s="1"/>
  <c r="E69" i="1"/>
  <c r="E66" i="1"/>
  <c r="E65" i="1"/>
  <c r="E63" i="1"/>
  <c r="E64" i="1"/>
  <c r="D64" i="1"/>
  <c r="D63" i="1"/>
  <c r="O71" i="1" l="1"/>
  <c r="M71" i="1"/>
  <c r="K71" i="1"/>
  <c r="I71" i="1"/>
  <c r="G71" i="1"/>
  <c r="O6" i="6"/>
  <c r="O70" i="1"/>
  <c r="O132" i="6" s="1"/>
  <c r="K70" i="1"/>
  <c r="O84" i="6" s="1"/>
  <c r="I70" i="1"/>
  <c r="G70" i="1"/>
  <c r="O69" i="1"/>
  <c r="O131" i="6" s="1"/>
  <c r="K69" i="1"/>
  <c r="I69" i="1"/>
  <c r="G69" i="1"/>
  <c r="A69" i="1"/>
  <c r="A70" i="1" s="1"/>
  <c r="A71" i="1" s="1"/>
  <c r="O68" i="1"/>
  <c r="O130" i="6" s="1"/>
  <c r="O129" i="6" s="1"/>
  <c r="M68" i="1"/>
  <c r="K68" i="1"/>
  <c r="I68" i="1"/>
  <c r="G68" i="1"/>
  <c r="O29" i="6" s="1"/>
  <c r="O66" i="1"/>
  <c r="M66" i="1"/>
  <c r="K66" i="1"/>
  <c r="N85" i="6" s="1"/>
  <c r="I66" i="1"/>
  <c r="G66" i="1"/>
  <c r="D66" i="1"/>
  <c r="O65" i="1"/>
  <c r="N132" i="6" s="1"/>
  <c r="M65" i="1"/>
  <c r="K65" i="1"/>
  <c r="I65" i="1"/>
  <c r="N58" i="6" s="1"/>
  <c r="G65" i="1"/>
  <c r="N31" i="6" s="1"/>
  <c r="O64" i="1"/>
  <c r="M64" i="1"/>
  <c r="N106" i="6" s="1"/>
  <c r="K64" i="1"/>
  <c r="I64" i="1"/>
  <c r="N57" i="6" s="1"/>
  <c r="G64" i="1"/>
  <c r="N30" i="6" s="1"/>
  <c r="N4" i="6"/>
  <c r="A64" i="1"/>
  <c r="A65" i="1" s="1"/>
  <c r="A66" i="1" s="1"/>
  <c r="O63" i="1"/>
  <c r="M63" i="1"/>
  <c r="N105" i="6" s="1"/>
  <c r="K63" i="1"/>
  <c r="I63" i="1"/>
  <c r="N56" i="6" s="1"/>
  <c r="G63" i="1"/>
  <c r="N3" i="6"/>
  <c r="N59" i="6"/>
  <c r="O4" i="6"/>
  <c r="N5" i="6"/>
  <c r="O5" i="6"/>
  <c r="N6" i="6"/>
  <c r="M4" i="6"/>
  <c r="M5" i="6"/>
  <c r="M6" i="6"/>
  <c r="O30" i="6"/>
  <c r="O31" i="6"/>
  <c r="N32" i="6"/>
  <c r="O32" i="6"/>
  <c r="N29" i="6"/>
  <c r="M56" i="6"/>
  <c r="M57" i="6"/>
  <c r="M58" i="6"/>
  <c r="M59" i="6"/>
  <c r="N83" i="6"/>
  <c r="O83" i="6"/>
  <c r="N84" i="6"/>
  <c r="O85" i="6"/>
  <c r="O82" i="6"/>
  <c r="N82" i="6"/>
  <c r="O106" i="6"/>
  <c r="N107" i="6"/>
  <c r="O107" i="6"/>
  <c r="N108" i="6"/>
  <c r="O108" i="6"/>
  <c r="O105" i="6"/>
  <c r="N131" i="6"/>
  <c r="N133" i="6"/>
  <c r="O133" i="6"/>
  <c r="N130" i="6"/>
  <c r="N128" i="6" s="1"/>
  <c r="M83" i="6"/>
  <c r="M84" i="6"/>
  <c r="M85" i="6"/>
  <c r="M82" i="6"/>
  <c r="M106" i="6"/>
  <c r="M107" i="6"/>
  <c r="M108" i="6"/>
  <c r="M105" i="6"/>
  <c r="M131" i="6"/>
  <c r="M132" i="6"/>
  <c r="M133" i="6"/>
  <c r="M130" i="6"/>
  <c r="M129" i="6" s="1"/>
  <c r="L82" i="6"/>
  <c r="L83" i="6"/>
  <c r="L84" i="6"/>
  <c r="L85" i="6"/>
  <c r="M30" i="6"/>
  <c r="M31" i="6"/>
  <c r="M32" i="6"/>
  <c r="M29" i="6"/>
  <c r="C25" i="6"/>
  <c r="D25" i="6" s="1"/>
  <c r="O128" i="6" l="1"/>
  <c r="N129" i="6"/>
  <c r="M128" i="6"/>
  <c r="E25" i="6"/>
  <c r="C101" i="6"/>
  <c r="D101" i="6" s="1"/>
  <c r="E101" i="6" s="1"/>
  <c r="F101" i="6" s="1"/>
  <c r="G101" i="6" s="1"/>
  <c r="H101" i="6" s="1"/>
  <c r="I101" i="6" s="1"/>
  <c r="J101" i="6" s="1"/>
  <c r="K101" i="6" s="1"/>
  <c r="L101" i="6" s="1"/>
  <c r="M101" i="6" s="1"/>
  <c r="N101" i="6" s="1"/>
  <c r="O101" i="6" s="1"/>
  <c r="O103" i="6" s="1"/>
  <c r="C78" i="6"/>
  <c r="D78" i="6" s="1"/>
  <c r="E78" i="6" s="1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O80" i="6" s="1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L131" i="6"/>
  <c r="L132" i="6"/>
  <c r="L133" i="6"/>
  <c r="K131" i="6"/>
  <c r="K132" i="6"/>
  <c r="K133" i="6"/>
  <c r="J131" i="6"/>
  <c r="J132" i="6"/>
  <c r="J133" i="6"/>
  <c r="I131" i="6"/>
  <c r="I132" i="6"/>
  <c r="I133" i="6"/>
  <c r="H131" i="6"/>
  <c r="H132" i="6"/>
  <c r="H133" i="6"/>
  <c r="G131" i="6"/>
  <c r="G132" i="6"/>
  <c r="G133" i="6"/>
  <c r="F131" i="6"/>
  <c r="F132" i="6"/>
  <c r="F133" i="6"/>
  <c r="E131" i="6"/>
  <c r="E132" i="6"/>
  <c r="E133" i="6"/>
  <c r="D131" i="6"/>
  <c r="D132" i="6"/>
  <c r="D133" i="6"/>
  <c r="C131" i="6"/>
  <c r="C132" i="6"/>
  <c r="C133" i="6"/>
  <c r="L130" i="6"/>
  <c r="L129" i="6" s="1"/>
  <c r="K130" i="6"/>
  <c r="K129" i="6" s="1"/>
  <c r="J130" i="6"/>
  <c r="I130" i="6"/>
  <c r="I129" i="6" s="1"/>
  <c r="H130" i="6"/>
  <c r="H129" i="6" s="1"/>
  <c r="G130" i="6"/>
  <c r="G129" i="6" s="1"/>
  <c r="F130" i="6"/>
  <c r="E130" i="6"/>
  <c r="E129" i="6" s="1"/>
  <c r="D130" i="6"/>
  <c r="D129" i="6" s="1"/>
  <c r="C130" i="6"/>
  <c r="C129" i="6" s="1"/>
  <c r="B130" i="6"/>
  <c r="L106" i="6"/>
  <c r="L107" i="6"/>
  <c r="L108" i="6"/>
  <c r="K106" i="6"/>
  <c r="K107" i="6"/>
  <c r="K108" i="6"/>
  <c r="J106" i="6"/>
  <c r="J107" i="6"/>
  <c r="J108" i="6"/>
  <c r="I106" i="6"/>
  <c r="I107" i="6"/>
  <c r="I108" i="6"/>
  <c r="H106" i="6"/>
  <c r="H107" i="6"/>
  <c r="H108" i="6"/>
  <c r="G106" i="6"/>
  <c r="G107" i="6"/>
  <c r="G108" i="6"/>
  <c r="F106" i="6"/>
  <c r="F107" i="6"/>
  <c r="F108" i="6"/>
  <c r="E106" i="6"/>
  <c r="E107" i="6"/>
  <c r="E108" i="6"/>
  <c r="D106" i="6"/>
  <c r="D107" i="6"/>
  <c r="D108" i="6"/>
  <c r="C106" i="6"/>
  <c r="C107" i="6"/>
  <c r="C108" i="6"/>
  <c r="B106" i="6"/>
  <c r="B107" i="6"/>
  <c r="B108" i="6"/>
  <c r="L105" i="6"/>
  <c r="K105" i="6"/>
  <c r="J105" i="6"/>
  <c r="I105" i="6"/>
  <c r="I104" i="6" s="1"/>
  <c r="H105" i="6"/>
  <c r="G105" i="6"/>
  <c r="F105" i="6"/>
  <c r="E105" i="6"/>
  <c r="E104" i="6" s="1"/>
  <c r="D105" i="6"/>
  <c r="C105" i="6"/>
  <c r="B105" i="6"/>
  <c r="A133" i="6"/>
  <c r="A132" i="6"/>
  <c r="A131" i="6"/>
  <c r="A130" i="6"/>
  <c r="A108" i="6"/>
  <c r="A107" i="6"/>
  <c r="A106" i="6"/>
  <c r="A105" i="6"/>
  <c r="K83" i="6"/>
  <c r="K84" i="6"/>
  <c r="K85" i="6"/>
  <c r="J83" i="6"/>
  <c r="J84" i="6"/>
  <c r="J85" i="6"/>
  <c r="I83" i="6"/>
  <c r="I84" i="6"/>
  <c r="I85" i="6"/>
  <c r="H83" i="6"/>
  <c r="H84" i="6"/>
  <c r="H85" i="6"/>
  <c r="G83" i="6"/>
  <c r="G84" i="6"/>
  <c r="G85" i="6"/>
  <c r="F83" i="6"/>
  <c r="F84" i="6"/>
  <c r="F85" i="6"/>
  <c r="E83" i="6"/>
  <c r="E84" i="6"/>
  <c r="E85" i="6"/>
  <c r="D83" i="6"/>
  <c r="D84" i="6"/>
  <c r="D85" i="6"/>
  <c r="C83" i="6"/>
  <c r="C84" i="6"/>
  <c r="C85" i="6"/>
  <c r="B83" i="6"/>
  <c r="B84" i="6"/>
  <c r="B85" i="6"/>
  <c r="K82" i="6"/>
  <c r="J82" i="6"/>
  <c r="J80" i="6" s="1"/>
  <c r="I82" i="6"/>
  <c r="H82" i="6"/>
  <c r="H81" i="6" s="1"/>
  <c r="G82" i="6"/>
  <c r="G80" i="6" s="1"/>
  <c r="F82" i="6"/>
  <c r="F81" i="6" s="1"/>
  <c r="E82" i="6"/>
  <c r="D82" i="6"/>
  <c r="D81" i="6" s="1"/>
  <c r="C82" i="6"/>
  <c r="C80" i="6" s="1"/>
  <c r="B82" i="6"/>
  <c r="B80" i="6" s="1"/>
  <c r="A85" i="6"/>
  <c r="A84" i="6"/>
  <c r="A83" i="6"/>
  <c r="A82" i="6"/>
  <c r="L57" i="6"/>
  <c r="L58" i="6"/>
  <c r="L59" i="6"/>
  <c r="K57" i="6"/>
  <c r="K58" i="6"/>
  <c r="K59" i="6"/>
  <c r="J57" i="6"/>
  <c r="J58" i="6"/>
  <c r="J59" i="6"/>
  <c r="I57" i="6"/>
  <c r="I58" i="6"/>
  <c r="I59" i="6"/>
  <c r="H57" i="6"/>
  <c r="H58" i="6"/>
  <c r="H59" i="6"/>
  <c r="G57" i="6"/>
  <c r="G58" i="6"/>
  <c r="G59" i="6"/>
  <c r="F57" i="6"/>
  <c r="F58" i="6"/>
  <c r="F59" i="6"/>
  <c r="E57" i="6"/>
  <c r="E58" i="6"/>
  <c r="E59" i="6"/>
  <c r="D57" i="6"/>
  <c r="D58" i="6"/>
  <c r="D59" i="6"/>
  <c r="C57" i="6"/>
  <c r="C58" i="6"/>
  <c r="C59" i="6"/>
  <c r="B57" i="6"/>
  <c r="B58" i="6"/>
  <c r="B59" i="6"/>
  <c r="L56" i="6"/>
  <c r="K56" i="6"/>
  <c r="J56" i="6"/>
  <c r="I56" i="6"/>
  <c r="H56" i="6"/>
  <c r="G56" i="6"/>
  <c r="F56" i="6"/>
  <c r="E56" i="6"/>
  <c r="D56" i="6"/>
  <c r="C56" i="6"/>
  <c r="C54" i="6" s="1"/>
  <c r="B56" i="6"/>
  <c r="A59" i="6"/>
  <c r="A58" i="6"/>
  <c r="A57" i="6"/>
  <c r="A56" i="6"/>
  <c r="L30" i="6"/>
  <c r="L31" i="6"/>
  <c r="L32" i="6"/>
  <c r="K30" i="6"/>
  <c r="K31" i="6"/>
  <c r="K32" i="6"/>
  <c r="J30" i="6"/>
  <c r="J31" i="6"/>
  <c r="J32" i="6"/>
  <c r="I30" i="6"/>
  <c r="I31" i="6"/>
  <c r="I32" i="6"/>
  <c r="H30" i="6"/>
  <c r="H31" i="6"/>
  <c r="H32" i="6"/>
  <c r="G30" i="6"/>
  <c r="G31" i="6"/>
  <c r="G32" i="6"/>
  <c r="F30" i="6"/>
  <c r="F31" i="6"/>
  <c r="F32" i="6"/>
  <c r="E30" i="6"/>
  <c r="E31" i="6"/>
  <c r="E32" i="6"/>
  <c r="L29" i="6"/>
  <c r="K29" i="6"/>
  <c r="J29" i="6"/>
  <c r="I29" i="6"/>
  <c r="H29" i="6"/>
  <c r="G29" i="6"/>
  <c r="F29" i="6"/>
  <c r="E29" i="6"/>
  <c r="D30" i="6"/>
  <c r="D31" i="6"/>
  <c r="D32" i="6"/>
  <c r="D29" i="6"/>
  <c r="D27" i="6" s="1"/>
  <c r="C30" i="6"/>
  <c r="C31" i="6"/>
  <c r="C32" i="6"/>
  <c r="C29" i="6"/>
  <c r="B30" i="6"/>
  <c r="B31" i="6"/>
  <c r="B32" i="6"/>
  <c r="B29" i="6"/>
  <c r="A32" i="6"/>
  <c r="A31" i="6"/>
  <c r="A30" i="6"/>
  <c r="A29" i="6"/>
  <c r="A6" i="6"/>
  <c r="A5" i="6"/>
  <c r="A4" i="6"/>
  <c r="A3" i="6"/>
  <c r="L4" i="6"/>
  <c r="L5" i="6"/>
  <c r="L6" i="6"/>
  <c r="L3" i="6"/>
  <c r="K4" i="6"/>
  <c r="K5" i="6"/>
  <c r="K6" i="6"/>
  <c r="K3" i="6"/>
  <c r="J4" i="6"/>
  <c r="J5" i="6"/>
  <c r="J6" i="6"/>
  <c r="J3" i="6"/>
  <c r="I4" i="6"/>
  <c r="I5" i="6"/>
  <c r="I6" i="6"/>
  <c r="I3" i="6"/>
  <c r="H4" i="6"/>
  <c r="H5" i="6"/>
  <c r="H6" i="6"/>
  <c r="H3" i="6"/>
  <c r="G4" i="6"/>
  <c r="G5" i="6"/>
  <c r="G6" i="6"/>
  <c r="G3" i="6"/>
  <c r="F4" i="6"/>
  <c r="F5" i="6"/>
  <c r="F6" i="6"/>
  <c r="F3" i="6"/>
  <c r="E4" i="6"/>
  <c r="E5" i="6"/>
  <c r="E6" i="6"/>
  <c r="E3" i="6"/>
  <c r="D4" i="6"/>
  <c r="D5" i="6"/>
  <c r="D6" i="6"/>
  <c r="D3" i="6"/>
  <c r="C4" i="6"/>
  <c r="C5" i="6"/>
  <c r="C6" i="6"/>
  <c r="C3" i="6"/>
  <c r="B4" i="6"/>
  <c r="B5" i="6"/>
  <c r="B3" i="6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A2" i="6"/>
  <c r="E36" i="1"/>
  <c r="E35" i="1"/>
  <c r="E33" i="1"/>
  <c r="E34" i="1"/>
  <c r="D61" i="1"/>
  <c r="G61" i="1"/>
  <c r="I61" i="1"/>
  <c r="K61" i="1"/>
  <c r="M61" i="1"/>
  <c r="O61" i="1"/>
  <c r="D60" i="1"/>
  <c r="G60" i="1"/>
  <c r="I60" i="1"/>
  <c r="K60" i="1"/>
  <c r="M60" i="1"/>
  <c r="O60" i="1"/>
  <c r="D59" i="1"/>
  <c r="E59" i="1" s="1"/>
  <c r="G59" i="1"/>
  <c r="I59" i="1"/>
  <c r="K59" i="1"/>
  <c r="M59" i="1"/>
  <c r="O59" i="1"/>
  <c r="D58" i="1"/>
  <c r="G58" i="1"/>
  <c r="I58" i="1"/>
  <c r="K58" i="1"/>
  <c r="M58" i="1"/>
  <c r="O58" i="1"/>
  <c r="D56" i="1"/>
  <c r="G56" i="1"/>
  <c r="I56" i="1"/>
  <c r="K56" i="1"/>
  <c r="M56" i="1"/>
  <c r="O56" i="1"/>
  <c r="D55" i="1"/>
  <c r="G55" i="1"/>
  <c r="I55" i="1"/>
  <c r="K55" i="1"/>
  <c r="M55" i="1"/>
  <c r="O55" i="1"/>
  <c r="D54" i="1"/>
  <c r="E54" i="1" s="1"/>
  <c r="G54" i="1"/>
  <c r="I54" i="1"/>
  <c r="K54" i="1"/>
  <c r="M54" i="1"/>
  <c r="O54" i="1"/>
  <c r="D53" i="1"/>
  <c r="G53" i="1"/>
  <c r="I53" i="1"/>
  <c r="K53" i="1"/>
  <c r="M53" i="1"/>
  <c r="O53" i="1"/>
  <c r="D51" i="1"/>
  <c r="G51" i="1"/>
  <c r="I51" i="1"/>
  <c r="K51" i="1"/>
  <c r="M51" i="1"/>
  <c r="O51" i="1"/>
  <c r="D50" i="1"/>
  <c r="G50" i="1"/>
  <c r="I50" i="1"/>
  <c r="K50" i="1"/>
  <c r="M50" i="1"/>
  <c r="O50" i="1"/>
  <c r="D49" i="1"/>
  <c r="E49" i="1" s="1"/>
  <c r="G49" i="1"/>
  <c r="I49" i="1"/>
  <c r="K49" i="1"/>
  <c r="M49" i="1"/>
  <c r="O49" i="1"/>
  <c r="D48" i="1"/>
  <c r="G48" i="1"/>
  <c r="I48" i="1"/>
  <c r="K48" i="1"/>
  <c r="M48" i="1"/>
  <c r="O48" i="1"/>
  <c r="D46" i="1"/>
  <c r="G46" i="1"/>
  <c r="I46" i="1"/>
  <c r="K46" i="1"/>
  <c r="M46" i="1"/>
  <c r="O46" i="1"/>
  <c r="D44" i="1"/>
  <c r="E44" i="1" s="1"/>
  <c r="D45" i="1"/>
  <c r="G45" i="1"/>
  <c r="I45" i="1"/>
  <c r="K45" i="1"/>
  <c r="M45" i="1"/>
  <c r="O45" i="1"/>
  <c r="G44" i="1"/>
  <c r="I44" i="1"/>
  <c r="K44" i="1"/>
  <c r="M44" i="1"/>
  <c r="O44" i="1"/>
  <c r="D43" i="1"/>
  <c r="E43" i="1" s="1"/>
  <c r="I43" i="1"/>
  <c r="G43" i="1"/>
  <c r="K43" i="1"/>
  <c r="M43" i="1"/>
  <c r="O43" i="1"/>
  <c r="D41" i="1"/>
  <c r="G41" i="1"/>
  <c r="I41" i="1"/>
  <c r="K41" i="1"/>
  <c r="M41" i="1"/>
  <c r="O41" i="1"/>
  <c r="D40" i="1"/>
  <c r="G40" i="1"/>
  <c r="I40" i="1"/>
  <c r="K40" i="1"/>
  <c r="M40" i="1"/>
  <c r="O40" i="1"/>
  <c r="D39" i="1"/>
  <c r="E39" i="1" s="1"/>
  <c r="G39" i="1"/>
  <c r="I39" i="1"/>
  <c r="K39" i="1"/>
  <c r="M39" i="1"/>
  <c r="O39" i="1"/>
  <c r="O38" i="1"/>
  <c r="M38" i="1"/>
  <c r="K38" i="1"/>
  <c r="I38" i="1"/>
  <c r="G38" i="1"/>
  <c r="D38" i="1"/>
  <c r="D36" i="1"/>
  <c r="G36" i="1"/>
  <c r="I36" i="1"/>
  <c r="K36" i="1"/>
  <c r="M36" i="1"/>
  <c r="O36" i="1"/>
  <c r="D35" i="1"/>
  <c r="G35" i="1"/>
  <c r="I35" i="1"/>
  <c r="K35" i="1"/>
  <c r="M35" i="1"/>
  <c r="O35" i="1"/>
  <c r="D34" i="1"/>
  <c r="G34" i="1"/>
  <c r="I34" i="1"/>
  <c r="K34" i="1"/>
  <c r="M34" i="1"/>
  <c r="O34" i="1"/>
  <c r="D33" i="1"/>
  <c r="G33" i="1"/>
  <c r="I33" i="1"/>
  <c r="K33" i="1"/>
  <c r="M33" i="1"/>
  <c r="O33" i="1"/>
  <c r="A59" i="1"/>
  <c r="A60" i="1" s="1"/>
  <c r="A61" i="1" s="1"/>
  <c r="A54" i="1"/>
  <c r="A55" i="1" s="1"/>
  <c r="A56" i="1" s="1"/>
  <c r="A49" i="1"/>
  <c r="A50" i="1" s="1"/>
  <c r="A51" i="1" s="1"/>
  <c r="A44" i="1"/>
  <c r="A45" i="1" s="1"/>
  <c r="A46" i="1" s="1"/>
  <c r="A39" i="1"/>
  <c r="A40" i="1" s="1"/>
  <c r="A41" i="1" s="1"/>
  <c r="A34" i="1"/>
  <c r="A35" i="1" s="1"/>
  <c r="A36" i="1" s="1"/>
  <c r="D31" i="1"/>
  <c r="G31" i="1"/>
  <c r="I31" i="1"/>
  <c r="K31" i="1"/>
  <c r="M31" i="1"/>
  <c r="O31" i="1"/>
  <c r="D30" i="1"/>
  <c r="G30" i="1"/>
  <c r="I30" i="1"/>
  <c r="K30" i="1"/>
  <c r="M30" i="1"/>
  <c r="O30" i="1"/>
  <c r="D29" i="1"/>
  <c r="E29" i="1" s="1"/>
  <c r="G29" i="1"/>
  <c r="I29" i="1"/>
  <c r="K29" i="1"/>
  <c r="M29" i="1"/>
  <c r="O29" i="1"/>
  <c r="D28" i="1"/>
  <c r="E28" i="1" s="1"/>
  <c r="G28" i="1"/>
  <c r="I28" i="1"/>
  <c r="K28" i="1"/>
  <c r="M28" i="1"/>
  <c r="O28" i="1"/>
  <c r="A29" i="1"/>
  <c r="A30" i="1" s="1"/>
  <c r="A31" i="1" s="1"/>
  <c r="A24" i="1"/>
  <c r="A25" i="1" s="1"/>
  <c r="A26" i="1" s="1"/>
  <c r="A19" i="1"/>
  <c r="A20" i="1" s="1"/>
  <c r="A21" i="1" s="1"/>
  <c r="A14" i="1"/>
  <c r="A15" i="1" s="1"/>
  <c r="A16" i="1" s="1"/>
  <c r="A9" i="1"/>
  <c r="A10" i="1" s="1"/>
  <c r="A11" i="1" s="1"/>
  <c r="A4" i="1"/>
  <c r="A5" i="1" s="1"/>
  <c r="A6" i="1" s="1"/>
  <c r="D26" i="1"/>
  <c r="G26" i="1"/>
  <c r="I26" i="1"/>
  <c r="K26" i="1"/>
  <c r="M26" i="1"/>
  <c r="O26" i="1"/>
  <c r="D25" i="1"/>
  <c r="G25" i="1"/>
  <c r="I25" i="1"/>
  <c r="K25" i="1"/>
  <c r="M25" i="1"/>
  <c r="O25" i="1"/>
  <c r="O24" i="1"/>
  <c r="D24" i="1"/>
  <c r="E24" i="1" s="1"/>
  <c r="G24" i="1"/>
  <c r="I24" i="1"/>
  <c r="K24" i="1"/>
  <c r="M24" i="1"/>
  <c r="D23" i="1"/>
  <c r="G23" i="1"/>
  <c r="I23" i="1"/>
  <c r="K23" i="1"/>
  <c r="M23" i="1"/>
  <c r="O23" i="1"/>
  <c r="D21" i="1"/>
  <c r="G21" i="1"/>
  <c r="I21" i="1"/>
  <c r="K21" i="1"/>
  <c r="M21" i="1"/>
  <c r="O21" i="1"/>
  <c r="D20" i="1"/>
  <c r="G20" i="1"/>
  <c r="I20" i="1"/>
  <c r="K20" i="1"/>
  <c r="M20" i="1"/>
  <c r="O20" i="1"/>
  <c r="D19" i="1"/>
  <c r="E19" i="1" s="1"/>
  <c r="G19" i="1"/>
  <c r="I19" i="1"/>
  <c r="K19" i="1"/>
  <c r="M19" i="1"/>
  <c r="O19" i="1"/>
  <c r="D18" i="1"/>
  <c r="G18" i="1"/>
  <c r="I18" i="1"/>
  <c r="K18" i="1"/>
  <c r="M18" i="1"/>
  <c r="O18" i="1"/>
  <c r="D16" i="1"/>
  <c r="G16" i="1"/>
  <c r="I16" i="1"/>
  <c r="K16" i="1"/>
  <c r="M16" i="1"/>
  <c r="O16" i="1"/>
  <c r="D15" i="1"/>
  <c r="G15" i="1"/>
  <c r="I15" i="1"/>
  <c r="K15" i="1"/>
  <c r="M15" i="1"/>
  <c r="O15" i="1"/>
  <c r="D14" i="1"/>
  <c r="E14" i="1" s="1"/>
  <c r="G14" i="1"/>
  <c r="I14" i="1"/>
  <c r="K14" i="1"/>
  <c r="M14" i="1"/>
  <c r="O14" i="1"/>
  <c r="D13" i="1"/>
  <c r="G13" i="1"/>
  <c r="I13" i="1"/>
  <c r="K13" i="1"/>
  <c r="M13" i="1"/>
  <c r="O13" i="1"/>
  <c r="D11" i="1"/>
  <c r="G11" i="1"/>
  <c r="I11" i="1"/>
  <c r="K11" i="1"/>
  <c r="M11" i="1"/>
  <c r="O11" i="1"/>
  <c r="D10" i="1"/>
  <c r="G10" i="1"/>
  <c r="I10" i="1"/>
  <c r="K10" i="1"/>
  <c r="M10" i="1"/>
  <c r="O10" i="1"/>
  <c r="O9" i="1"/>
  <c r="M9" i="1"/>
  <c r="K9" i="1"/>
  <c r="I9" i="1"/>
  <c r="G9" i="1"/>
  <c r="D9" i="1"/>
  <c r="E9" i="1" s="1"/>
  <c r="D8" i="1"/>
  <c r="G8" i="1"/>
  <c r="I8" i="1"/>
  <c r="K8" i="1"/>
  <c r="M8" i="1"/>
  <c r="O8" i="1"/>
  <c r="D6" i="1"/>
  <c r="G6" i="1"/>
  <c r="I6" i="1"/>
  <c r="K6" i="1"/>
  <c r="M6" i="1"/>
  <c r="O6" i="1"/>
  <c r="D5" i="1"/>
  <c r="D4" i="1"/>
  <c r="E4" i="1" s="1"/>
  <c r="D3" i="1"/>
  <c r="O5" i="1"/>
  <c r="M5" i="1"/>
  <c r="K5" i="1"/>
  <c r="I5" i="1"/>
  <c r="G5" i="1"/>
  <c r="O4" i="1"/>
  <c r="M4" i="1"/>
  <c r="K4" i="1"/>
  <c r="I4" i="1"/>
  <c r="G4" i="1"/>
  <c r="G3" i="1"/>
  <c r="M3" i="1"/>
  <c r="O3" i="1"/>
  <c r="K3" i="1"/>
  <c r="I3" i="1"/>
  <c r="K80" i="6" l="1"/>
  <c r="D55" i="6"/>
  <c r="H55" i="6"/>
  <c r="O104" i="6"/>
  <c r="B54" i="6"/>
  <c r="F55" i="6"/>
  <c r="J54" i="6"/>
  <c r="M103" i="6"/>
  <c r="N103" i="6"/>
  <c r="O81" i="6"/>
  <c r="N52" i="6"/>
  <c r="M55" i="6"/>
  <c r="L81" i="6"/>
  <c r="N81" i="6"/>
  <c r="M54" i="6"/>
  <c r="N80" i="6"/>
  <c r="L80" i="6"/>
  <c r="M81" i="6"/>
  <c r="M80" i="6"/>
  <c r="N104" i="6"/>
  <c r="M104" i="6"/>
  <c r="M2" i="6"/>
  <c r="G54" i="6"/>
  <c r="K54" i="6"/>
  <c r="L55" i="6"/>
  <c r="D28" i="6"/>
  <c r="B27" i="6"/>
  <c r="B28" i="6"/>
  <c r="C27" i="6"/>
  <c r="C28" i="6"/>
  <c r="C104" i="6"/>
  <c r="G104" i="6"/>
  <c r="K104" i="6"/>
  <c r="D104" i="6"/>
  <c r="H104" i="6"/>
  <c r="L104" i="6"/>
  <c r="E28" i="6"/>
  <c r="E27" i="6"/>
  <c r="F25" i="6"/>
  <c r="E55" i="6"/>
  <c r="I55" i="6"/>
  <c r="E81" i="6"/>
  <c r="I81" i="6"/>
  <c r="B104" i="6"/>
  <c r="F103" i="6"/>
  <c r="J103" i="6"/>
  <c r="B128" i="6"/>
  <c r="F128" i="6"/>
  <c r="J129" i="6"/>
  <c r="C55" i="6"/>
  <c r="B103" i="6"/>
  <c r="F104" i="6"/>
  <c r="J128" i="6"/>
  <c r="K81" i="6"/>
  <c r="J104" i="6"/>
  <c r="B129" i="6"/>
  <c r="K55" i="6"/>
  <c r="G81" i="6"/>
  <c r="F129" i="6"/>
  <c r="G55" i="6"/>
  <c r="C81" i="6"/>
  <c r="F54" i="6"/>
  <c r="F80" i="6"/>
  <c r="B55" i="6"/>
  <c r="J55" i="6"/>
  <c r="I54" i="6"/>
  <c r="E54" i="6"/>
  <c r="B81" i="6"/>
  <c r="J81" i="6"/>
  <c r="I80" i="6"/>
  <c r="E80" i="6"/>
  <c r="C103" i="6"/>
  <c r="G103" i="6"/>
  <c r="K103" i="6"/>
  <c r="C128" i="6"/>
  <c r="G128" i="6"/>
  <c r="K128" i="6"/>
  <c r="L54" i="6"/>
  <c r="H54" i="6"/>
  <c r="D54" i="6"/>
  <c r="H80" i="6"/>
  <c r="D80" i="6"/>
  <c r="D103" i="6"/>
  <c r="H103" i="6"/>
  <c r="L103" i="6"/>
  <c r="D128" i="6"/>
  <c r="H128" i="6"/>
  <c r="L128" i="6"/>
  <c r="E103" i="6"/>
  <c r="I103" i="6"/>
  <c r="E128" i="6"/>
  <c r="I128" i="6"/>
  <c r="B26" i="6"/>
  <c r="B53" i="6" s="1"/>
  <c r="B79" i="6" s="1"/>
  <c r="B102" i="6" s="1"/>
  <c r="B127" i="6" s="1"/>
  <c r="J26" i="6"/>
  <c r="J53" i="6" s="1"/>
  <c r="J79" i="6" s="1"/>
  <c r="J102" i="6" s="1"/>
  <c r="J127" i="6" s="1"/>
  <c r="F26" i="6"/>
  <c r="F53" i="6" s="1"/>
  <c r="F79" i="6" s="1"/>
  <c r="F102" i="6" s="1"/>
  <c r="F127" i="6" s="1"/>
  <c r="I26" i="6"/>
  <c r="I53" i="6" s="1"/>
  <c r="I79" i="6" s="1"/>
  <c r="I102" i="6" s="1"/>
  <c r="I127" i="6" s="1"/>
  <c r="E26" i="6"/>
  <c r="E53" i="6" s="1"/>
  <c r="E79" i="6" s="1"/>
  <c r="E102" i="6" s="1"/>
  <c r="E127" i="6" s="1"/>
  <c r="L26" i="6"/>
  <c r="L53" i="6" s="1"/>
  <c r="H26" i="6"/>
  <c r="H53" i="6" s="1"/>
  <c r="H79" i="6" s="1"/>
  <c r="H102" i="6" s="1"/>
  <c r="H127" i="6" s="1"/>
  <c r="D26" i="6"/>
  <c r="D53" i="6" s="1"/>
  <c r="D79" i="6" s="1"/>
  <c r="D102" i="6" s="1"/>
  <c r="D127" i="6" s="1"/>
  <c r="K26" i="6"/>
  <c r="K53" i="6" s="1"/>
  <c r="K79" i="6" s="1"/>
  <c r="K102" i="6" s="1"/>
  <c r="K127" i="6" s="1"/>
  <c r="G26" i="6"/>
  <c r="G53" i="6" s="1"/>
  <c r="G79" i="6" s="1"/>
  <c r="G102" i="6" s="1"/>
  <c r="G127" i="6" s="1"/>
  <c r="C26" i="6"/>
  <c r="C53" i="6" s="1"/>
  <c r="C79" i="6" s="1"/>
  <c r="C102" i="6" s="1"/>
  <c r="C127" i="6" s="1"/>
  <c r="E3" i="1"/>
  <c r="E38" i="1"/>
  <c r="E8" i="1"/>
  <c r="E48" i="1"/>
  <c r="E53" i="1"/>
  <c r="E58" i="1"/>
  <c r="E6" i="1"/>
  <c r="E5" i="1"/>
  <c r="E11" i="1"/>
  <c r="E21" i="1"/>
  <c r="E26" i="1"/>
  <c r="E10" i="1"/>
  <c r="E23" i="1"/>
  <c r="E31" i="1"/>
  <c r="E41" i="1"/>
  <c r="E46" i="1"/>
  <c r="E51" i="1"/>
  <c r="E56" i="1"/>
  <c r="E61" i="1"/>
  <c r="E13" i="1"/>
  <c r="E15" i="1"/>
  <c r="E18" i="1"/>
  <c r="E20" i="1"/>
  <c r="E25" i="1"/>
  <c r="E45" i="1"/>
  <c r="E16" i="1"/>
  <c r="E30" i="1"/>
  <c r="E40" i="1"/>
  <c r="E50" i="1"/>
  <c r="E55" i="1"/>
  <c r="E60" i="1"/>
  <c r="O52" i="6" l="1"/>
  <c r="N54" i="6"/>
  <c r="N55" i="6"/>
  <c r="M26" i="6"/>
  <c r="N2" i="6"/>
  <c r="L79" i="6"/>
  <c r="L102" i="6" s="1"/>
  <c r="L127" i="6" s="1"/>
  <c r="F27" i="6"/>
  <c r="G25" i="6"/>
  <c r="F28" i="6"/>
  <c r="O2" i="6" l="1"/>
  <c r="O26" i="6" s="1"/>
  <c r="O79" i="6" s="1"/>
  <c r="O102" i="6" s="1"/>
  <c r="O127" i="6" s="1"/>
  <c r="N26" i="6"/>
  <c r="N53" i="6" s="1"/>
  <c r="N79" i="6" s="1"/>
  <c r="N102" i="6" s="1"/>
  <c r="N127" i="6" s="1"/>
  <c r="M53" i="6"/>
  <c r="M79" i="6" s="1"/>
  <c r="M102" i="6" s="1"/>
  <c r="M127" i="6" s="1"/>
  <c r="H25" i="6"/>
  <c r="G28" i="6"/>
  <c r="G27" i="6"/>
  <c r="I25" i="6" l="1"/>
  <c r="H28" i="6"/>
  <c r="H27" i="6"/>
  <c r="I28" i="6" l="1"/>
  <c r="I27" i="6"/>
  <c r="J25" i="6"/>
  <c r="J28" i="6" l="1"/>
  <c r="K25" i="6"/>
  <c r="J27" i="6"/>
  <c r="L25" i="6" l="1"/>
  <c r="M25" i="6" s="1"/>
  <c r="K28" i="6"/>
  <c r="K27" i="6"/>
  <c r="N25" i="6" l="1"/>
  <c r="M28" i="6"/>
  <c r="M27" i="6"/>
  <c r="L28" i="6"/>
  <c r="L27" i="6"/>
  <c r="O25" i="6" l="1"/>
  <c r="N28" i="6"/>
  <c r="N27" i="6"/>
  <c r="O27" i="6" l="1"/>
  <c r="O28" i="6"/>
</calcChain>
</file>

<file path=xl/sharedStrings.xml><?xml version="1.0" encoding="utf-8"?>
<sst xmlns="http://schemas.openxmlformats.org/spreadsheetml/2006/main" count="104" uniqueCount="28">
  <si>
    <t>date</t>
  </si>
  <si>
    <t>total</t>
  </si>
  <si>
    <t>Type</t>
  </si>
  <si>
    <t>Random</t>
  </si>
  <si>
    <t>Total</t>
  </si>
  <si>
    <t>Cluster</t>
  </si>
  <si>
    <t>Strata</t>
  </si>
  <si>
    <t>descN</t>
  </si>
  <si>
    <t>rateN</t>
  </si>
  <si>
    <t>genN</t>
  </si>
  <si>
    <t>genP</t>
  </si>
  <si>
    <t>netN</t>
  </si>
  <si>
    <t>netP</t>
  </si>
  <si>
    <t>dur%</t>
  </si>
  <si>
    <t>durat</t>
  </si>
  <si>
    <t>descP</t>
  </si>
  <si>
    <t>rateP</t>
  </si>
  <si>
    <t>goodN</t>
  </si>
  <si>
    <t>goodP</t>
  </si>
  <si>
    <t>Good-%</t>
  </si>
  <si>
    <t>Dur-%</t>
  </si>
  <si>
    <t>Desc-%</t>
  </si>
  <si>
    <t>Rate-%</t>
  </si>
  <si>
    <t>Gen-%</t>
  </si>
  <si>
    <t>Net-%</t>
  </si>
  <si>
    <t>95%H</t>
  </si>
  <si>
    <t>95%L</t>
  </si>
  <si>
    <t>95%C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</si>
</sst>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1" fillId="0" borderId="0" xfId="1" applyFont="1"/>
    <xf numFmtId="164" fontId="1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Duration</a:t>
            </a:r>
            <a:r>
              <a:rPr lang="en-US" baseline="0"/>
              <a:t> vs Random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percent!$A$4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percent!$B$2:$R$2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percent!$B$4:$R$4</c:f>
              <c:numCache>
                <c:formatCode>0.0%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1.0202020202020201</c:v>
                </c:pt>
                <c:pt idx="16">
                  <c:v>0.95286195286195285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percent!$A$5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percent!$B$2:$R$2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percent!$B$5:$R$5</c:f>
              <c:numCache>
                <c:formatCode>0.0%</c:formatCode>
                <c:ptCount val="17"/>
                <c:pt idx="0">
                  <c:v>0.36933797909407667</c:v>
                </c:pt>
                <c:pt idx="1">
                  <c:v>0.23208191126279865</c:v>
                </c:pt>
                <c:pt idx="2">
                  <c:v>0.28826530612244899</c:v>
                </c:pt>
                <c:pt idx="3">
                  <c:v>0.29629629629629628</c:v>
                </c:pt>
                <c:pt idx="4">
                  <c:v>0.15849056603773584</c:v>
                </c:pt>
                <c:pt idx="5">
                  <c:v>0.20304568527918782</c:v>
                </c:pt>
                <c:pt idx="6">
                  <c:v>0.24172185430463577</c:v>
                </c:pt>
                <c:pt idx="7">
                  <c:v>0.21612903225806451</c:v>
                </c:pt>
                <c:pt idx="8">
                  <c:v>0.33076923076923076</c:v>
                </c:pt>
                <c:pt idx="9">
                  <c:v>0.21527777777777779</c:v>
                </c:pt>
                <c:pt idx="10">
                  <c:v>0.26797385620915032</c:v>
                </c:pt>
                <c:pt idx="11">
                  <c:v>0.19887955182072828</c:v>
                </c:pt>
                <c:pt idx="12">
                  <c:v>0.21403508771929824</c:v>
                </c:pt>
                <c:pt idx="13">
                  <c:v>0.22910216718266255</c:v>
                </c:pt>
                <c:pt idx="14">
                  <c:v>0.30976430976430974</c:v>
                </c:pt>
                <c:pt idx="15">
                  <c:v>0.21885521885521886</c:v>
                </c:pt>
                <c:pt idx="16">
                  <c:v>0.21212121212121213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percent!$A$6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percent!$B$2:$R$2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percent!$B$6:$R$6</c:f>
              <c:numCache>
                <c:formatCode>0.0%</c:formatCode>
                <c:ptCount val="17"/>
                <c:pt idx="0">
                  <c:v>1.2905923344947736</c:v>
                </c:pt>
                <c:pt idx="1">
                  <c:v>1.2013651877133107</c:v>
                </c:pt>
                <c:pt idx="2">
                  <c:v>1.0484693877551021</c:v>
                </c:pt>
                <c:pt idx="3">
                  <c:v>0.85185185185185186</c:v>
                </c:pt>
                <c:pt idx="4">
                  <c:v>0.65283018867924525</c:v>
                </c:pt>
                <c:pt idx="5">
                  <c:v>1.2030456852791878</c:v>
                </c:pt>
                <c:pt idx="6">
                  <c:v>0.98013245033112584</c:v>
                </c:pt>
                <c:pt idx="7">
                  <c:v>1.2967741935483872</c:v>
                </c:pt>
                <c:pt idx="8">
                  <c:v>1.0102564102564102</c:v>
                </c:pt>
                <c:pt idx="9">
                  <c:v>0.99652777777777779</c:v>
                </c:pt>
                <c:pt idx="10">
                  <c:v>1.0174291938997821</c:v>
                </c:pt>
                <c:pt idx="11">
                  <c:v>0.96638655462184875</c:v>
                </c:pt>
                <c:pt idx="12">
                  <c:v>1.2105263157894737</c:v>
                </c:pt>
                <c:pt idx="13">
                  <c:v>1.1609907120743035</c:v>
                </c:pt>
                <c:pt idx="14">
                  <c:v>1.2626262626262625</c:v>
                </c:pt>
                <c:pt idx="15">
                  <c:v>0.9932659932659933</c:v>
                </c:pt>
                <c:pt idx="16">
                  <c:v>1.0067340067340067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09104"/>
        <c:axId val="194905576"/>
      </c:lineChart>
      <c:dateAx>
        <c:axId val="194909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5576"/>
        <c:crosses val="autoZero"/>
        <c:auto val="1"/>
        <c:lblOffset val="100"/>
        <c:baseTimeUnit val="days"/>
      </c:dateAx>
      <c:valAx>
        <c:axId val="1949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No Descripitons</a:t>
            </a:r>
            <a:endParaRPr lang="en-US"/>
          </a:p>
        </c:rich>
      </c:tx>
      <c:layout>
        <c:manualLayout>
          <c:xMode val="edge"/>
          <c:yMode val="edge"/>
          <c:x val="0.3150485564304462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percent!$A$54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percent!$B$53:$R$53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percent!$B$54:$R$54</c:f>
              <c:numCache>
                <c:formatCode>0.0%</c:formatCode>
                <c:ptCount val="17"/>
                <c:pt idx="0">
                  <c:v>0.20299903696800248</c:v>
                </c:pt>
                <c:pt idx="1">
                  <c:v>0.20180530209617759</c:v>
                </c:pt>
                <c:pt idx="2">
                  <c:v>0.20151129404523771</c:v>
                </c:pt>
                <c:pt idx="3">
                  <c:v>0.19578245038287234</c:v>
                </c:pt>
                <c:pt idx="4">
                  <c:v>0.20032820236813781</c:v>
                </c:pt>
                <c:pt idx="5">
                  <c:v>0.19900285357866832</c:v>
                </c:pt>
                <c:pt idx="6">
                  <c:v>0.19980941483643067</c:v>
                </c:pt>
                <c:pt idx="7">
                  <c:v>0.19979695103172157</c:v>
                </c:pt>
                <c:pt idx="8">
                  <c:v>0.19959869611903669</c:v>
                </c:pt>
                <c:pt idx="9">
                  <c:v>0.19901132249156184</c:v>
                </c:pt>
                <c:pt idx="10">
                  <c:v>0.19892122648723048</c:v>
                </c:pt>
                <c:pt idx="11">
                  <c:v>0.19843639143730885</c:v>
                </c:pt>
                <c:pt idx="12">
                  <c:v>0.1980586587046394</c:v>
                </c:pt>
                <c:pt idx="13">
                  <c:v>0.19836819923371646</c:v>
                </c:pt>
                <c:pt idx="14">
                  <c:v>0.19885790119668612</c:v>
                </c:pt>
                <c:pt idx="15">
                  <c:v>0.19828995098039215</c:v>
                </c:pt>
                <c:pt idx="16">
                  <c:v>0.19803263931414572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percent!$A$55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percent!$B$53:$R$53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percent!$B$55:$R$55</c:f>
              <c:numCache>
                <c:formatCode>0.0%</c:formatCode>
                <c:ptCount val="17"/>
                <c:pt idx="0">
                  <c:v>0.14679903696800251</c:v>
                </c:pt>
                <c:pt idx="1">
                  <c:v>0.14560530209617756</c:v>
                </c:pt>
                <c:pt idx="2">
                  <c:v>0.14531129404523774</c:v>
                </c:pt>
                <c:pt idx="3">
                  <c:v>0.13958245038287231</c:v>
                </c:pt>
                <c:pt idx="4">
                  <c:v>0.14412820236813778</c:v>
                </c:pt>
                <c:pt idx="5">
                  <c:v>0.14280285357866834</c:v>
                </c:pt>
                <c:pt idx="6">
                  <c:v>0.14360941483643064</c:v>
                </c:pt>
                <c:pt idx="7">
                  <c:v>0.1435969510317216</c:v>
                </c:pt>
                <c:pt idx="8">
                  <c:v>0.14339869611903666</c:v>
                </c:pt>
                <c:pt idx="9">
                  <c:v>0.14281132249156181</c:v>
                </c:pt>
                <c:pt idx="10">
                  <c:v>0.14272122648723046</c:v>
                </c:pt>
                <c:pt idx="11">
                  <c:v>0.14223639143730887</c:v>
                </c:pt>
                <c:pt idx="12">
                  <c:v>0.14185865870463943</c:v>
                </c:pt>
                <c:pt idx="13">
                  <c:v>0.14216819923371649</c:v>
                </c:pt>
                <c:pt idx="14">
                  <c:v>0.14265790119668609</c:v>
                </c:pt>
                <c:pt idx="15">
                  <c:v>0.14208995098039218</c:v>
                </c:pt>
                <c:pt idx="16">
                  <c:v>0.14183263931414575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percent!$A$57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percent!$B$53:$R$53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percent!$B$57:$R$57</c:f>
              <c:numCache>
                <c:formatCode>0.0%</c:formatCode>
                <c:ptCount val="17"/>
                <c:pt idx="0">
                  <c:v>0.18566775244299674</c:v>
                </c:pt>
                <c:pt idx="1">
                  <c:v>0.17341977309562398</c:v>
                </c:pt>
                <c:pt idx="2">
                  <c:v>0.17868852459016393</c:v>
                </c:pt>
                <c:pt idx="3">
                  <c:v>0.17100977198697068</c:v>
                </c:pt>
                <c:pt idx="4">
                  <c:v>0.16774193548387098</c:v>
                </c:pt>
                <c:pt idx="5">
                  <c:v>0.15483870967741936</c:v>
                </c:pt>
                <c:pt idx="6">
                  <c:v>0.19108280254777071</c:v>
                </c:pt>
                <c:pt idx="7">
                  <c:v>0.19162640901771336</c:v>
                </c:pt>
                <c:pt idx="8">
                  <c:v>0.17356687898089171</c:v>
                </c:pt>
                <c:pt idx="9">
                  <c:v>0.16666666666666666</c:v>
                </c:pt>
                <c:pt idx="10">
                  <c:v>0.18108974358974358</c:v>
                </c:pt>
                <c:pt idx="11">
                  <c:v>0.16185897435897437</c:v>
                </c:pt>
                <c:pt idx="12">
                  <c:v>0.15763546798029557</c:v>
                </c:pt>
                <c:pt idx="13">
                  <c:v>0.17307692307692307</c:v>
                </c:pt>
                <c:pt idx="14">
                  <c:v>0.20751633986928106</c:v>
                </c:pt>
                <c:pt idx="15">
                  <c:v>0.17524115755627009</c:v>
                </c:pt>
                <c:pt idx="16">
                  <c:v>0.18167202572347266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percent!$A$58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percent!$B$53:$R$53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percent!$B$58:$R$58</c:f>
              <c:numCache>
                <c:formatCode>0.0%</c:formatCode>
                <c:ptCount val="17"/>
                <c:pt idx="0">
                  <c:v>0.13650793650793649</c:v>
                </c:pt>
                <c:pt idx="1">
                  <c:v>0.1796875</c:v>
                </c:pt>
                <c:pt idx="2">
                  <c:v>0.21147540983606558</c:v>
                </c:pt>
                <c:pt idx="3">
                  <c:v>0.17170111287758347</c:v>
                </c:pt>
                <c:pt idx="4">
                  <c:v>0.16923076923076924</c:v>
                </c:pt>
                <c:pt idx="5">
                  <c:v>0.18</c:v>
                </c:pt>
                <c:pt idx="6">
                  <c:v>0.16774193548387098</c:v>
                </c:pt>
                <c:pt idx="7">
                  <c:v>0.18524590163934426</c:v>
                </c:pt>
                <c:pt idx="8">
                  <c:v>0.18870967741935485</c:v>
                </c:pt>
                <c:pt idx="9">
                  <c:v>0.15833333333333333</c:v>
                </c:pt>
                <c:pt idx="10">
                  <c:v>0.16190476190476191</c:v>
                </c:pt>
                <c:pt idx="11">
                  <c:v>0.15645161290322582</c:v>
                </c:pt>
                <c:pt idx="12">
                  <c:v>0.17258064516129032</c:v>
                </c:pt>
                <c:pt idx="13">
                  <c:v>0.15156249999999999</c:v>
                </c:pt>
                <c:pt idx="14">
                  <c:v>0.155</c:v>
                </c:pt>
                <c:pt idx="15">
                  <c:v>0.14833333333333334</c:v>
                </c:pt>
                <c:pt idx="16">
                  <c:v>0.17419354838709677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percent!$A$59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percent!$B$53:$R$53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percent!$B$59:$R$59</c:f>
              <c:numCache>
                <c:formatCode>0.0%</c:formatCode>
                <c:ptCount val="17"/>
                <c:pt idx="0">
                  <c:v>0.18729641693811075</c:v>
                </c:pt>
                <c:pt idx="1">
                  <c:v>0.16612377850162866</c:v>
                </c:pt>
                <c:pt idx="2">
                  <c:v>0.17412140575079874</c:v>
                </c:pt>
                <c:pt idx="3">
                  <c:v>0.16965742251223492</c:v>
                </c:pt>
                <c:pt idx="4">
                  <c:v>0.14308681672025725</c:v>
                </c:pt>
                <c:pt idx="5">
                  <c:v>0.19040000000000001</c:v>
                </c:pt>
                <c:pt idx="6">
                  <c:v>0.16159999999999999</c:v>
                </c:pt>
                <c:pt idx="7">
                  <c:v>0.16935483870967741</c:v>
                </c:pt>
                <c:pt idx="8">
                  <c:v>0.15883306320907617</c:v>
                </c:pt>
                <c:pt idx="9">
                  <c:v>0.22528363047001621</c:v>
                </c:pt>
                <c:pt idx="10">
                  <c:v>0.19298245614035087</c:v>
                </c:pt>
                <c:pt idx="11">
                  <c:v>0.16719745222929935</c:v>
                </c:pt>
                <c:pt idx="12">
                  <c:v>0.18518518518518517</c:v>
                </c:pt>
                <c:pt idx="13">
                  <c:v>0.14630225080385853</c:v>
                </c:pt>
                <c:pt idx="14">
                  <c:v>0.17384370015948963</c:v>
                </c:pt>
                <c:pt idx="15">
                  <c:v>0.15284552845528454</c:v>
                </c:pt>
                <c:pt idx="16">
                  <c:v>0.16666666666666666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09888"/>
        <c:axId val="194904400"/>
      </c:lineChart>
      <c:dateAx>
        <c:axId val="194909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4400"/>
        <c:crosses val="autoZero"/>
        <c:auto val="1"/>
        <c:lblOffset val="100"/>
        <c:baseTimeUnit val="days"/>
      </c:dateAx>
      <c:valAx>
        <c:axId val="194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No View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percent!$A$80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percent!$B$79:$R$79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percent!$B$80:$R$80</c:f>
              <c:numCache>
                <c:formatCode>0.0%</c:formatCode>
                <c:ptCount val="17"/>
                <c:pt idx="0">
                  <c:v>2.8207362534948745E-2</c:v>
                </c:pt>
                <c:pt idx="1">
                  <c:v>2.8070900123304564E-2</c:v>
                </c:pt>
                <c:pt idx="2">
                  <c:v>2.8041160178488997E-2</c:v>
                </c:pt>
                <c:pt idx="3">
                  <c:v>2.8315283638068449E-2</c:v>
                </c:pt>
                <c:pt idx="4">
                  <c:v>2.8184145778871288E-2</c:v>
                </c:pt>
                <c:pt idx="5">
                  <c:v>2.7808591922657104E-2</c:v>
                </c:pt>
                <c:pt idx="6">
                  <c:v>2.8162417447396712E-2</c:v>
                </c:pt>
                <c:pt idx="7">
                  <c:v>2.820865414228519E-2</c:v>
                </c:pt>
                <c:pt idx="8">
                  <c:v>2.8140742445160301E-2</c:v>
                </c:pt>
                <c:pt idx="9">
                  <c:v>2.8143448910708808E-2</c:v>
                </c:pt>
                <c:pt idx="10">
                  <c:v>2.8239715552836823E-2</c:v>
                </c:pt>
                <c:pt idx="11">
                  <c:v>2.8237003058103977E-2</c:v>
                </c:pt>
                <c:pt idx="12">
                  <c:v>2.8261445414178535E-2</c:v>
                </c:pt>
                <c:pt idx="13">
                  <c:v>2.8431034482758619E-2</c:v>
                </c:pt>
                <c:pt idx="14">
                  <c:v>2.8450291500460266E-2</c:v>
                </c:pt>
                <c:pt idx="15">
                  <c:v>2.842279411764706E-2</c:v>
                </c:pt>
                <c:pt idx="16">
                  <c:v>2.8258726270667486E-2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percent!$A$81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percent!$B$79:$R$79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percent!$B$81:$R$81</c:f>
              <c:numCache>
                <c:formatCode>0.0%</c:formatCode>
                <c:ptCount val="17"/>
                <c:pt idx="0">
                  <c:v>7.2073625349487417E-3</c:v>
                </c:pt>
                <c:pt idx="1">
                  <c:v>7.0709001233045608E-3</c:v>
                </c:pt>
                <c:pt idx="2">
                  <c:v>7.0411601784889973E-3</c:v>
                </c:pt>
                <c:pt idx="3">
                  <c:v>7.3152836380684459E-3</c:v>
                </c:pt>
                <c:pt idx="4">
                  <c:v>7.1841457788712881E-3</c:v>
                </c:pt>
                <c:pt idx="5">
                  <c:v>6.808591922657101E-3</c:v>
                </c:pt>
                <c:pt idx="6">
                  <c:v>7.1624174473967125E-3</c:v>
                </c:pt>
                <c:pt idx="7">
                  <c:v>7.2086541422851872E-3</c:v>
                </c:pt>
                <c:pt idx="8">
                  <c:v>7.1407424451603013E-3</c:v>
                </c:pt>
                <c:pt idx="9">
                  <c:v>7.1434489107088054E-3</c:v>
                </c:pt>
                <c:pt idx="10">
                  <c:v>7.2397155528368239E-3</c:v>
                </c:pt>
                <c:pt idx="11">
                  <c:v>7.2370030581039736E-3</c:v>
                </c:pt>
                <c:pt idx="12">
                  <c:v>7.2614454141785318E-3</c:v>
                </c:pt>
                <c:pt idx="13">
                  <c:v>7.4310344827586191E-3</c:v>
                </c:pt>
                <c:pt idx="14">
                  <c:v>7.450291500460263E-3</c:v>
                </c:pt>
                <c:pt idx="15">
                  <c:v>7.4227941176470569E-3</c:v>
                </c:pt>
                <c:pt idx="16">
                  <c:v>7.2587262706674833E-3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percent!$A$83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percent!$B$79:$R$79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percent!$B$83:$R$83</c:f>
              <c:numCache>
                <c:formatCode>0.0%</c:formatCode>
                <c:ptCount val="17"/>
                <c:pt idx="0">
                  <c:v>1.7915309446254073E-2</c:v>
                </c:pt>
                <c:pt idx="1">
                  <c:v>1.4586709886547812E-2</c:v>
                </c:pt>
                <c:pt idx="2">
                  <c:v>1.9672131147540985E-2</c:v>
                </c:pt>
                <c:pt idx="3">
                  <c:v>2.2801302931596091E-2</c:v>
                </c:pt>
                <c:pt idx="4">
                  <c:v>1.935483870967742E-2</c:v>
                </c:pt>
                <c:pt idx="5">
                  <c:v>1.1290322580645161E-2</c:v>
                </c:pt>
                <c:pt idx="6">
                  <c:v>1.2738853503184714E-2</c:v>
                </c:pt>
                <c:pt idx="7">
                  <c:v>4.830917874396135E-3</c:v>
                </c:pt>
                <c:pt idx="8">
                  <c:v>1.751592356687898E-2</c:v>
                </c:pt>
                <c:pt idx="9">
                  <c:v>2.0833333333333332E-2</c:v>
                </c:pt>
                <c:pt idx="10">
                  <c:v>1.1217948717948718E-2</c:v>
                </c:pt>
                <c:pt idx="11">
                  <c:v>2.0833333333333332E-2</c:v>
                </c:pt>
                <c:pt idx="12">
                  <c:v>2.2988505747126436E-2</c:v>
                </c:pt>
                <c:pt idx="13">
                  <c:v>1.282051282051282E-2</c:v>
                </c:pt>
                <c:pt idx="14">
                  <c:v>3.2679738562091504E-3</c:v>
                </c:pt>
                <c:pt idx="15">
                  <c:v>2.5723472668810289E-2</c:v>
                </c:pt>
                <c:pt idx="16">
                  <c:v>2.5723472668810289E-2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percent!$A$84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percent!$B$79:$R$79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percent!$B$84:$R$84</c:f>
              <c:numCache>
                <c:formatCode>0.0%</c:formatCode>
                <c:ptCount val="17"/>
                <c:pt idx="0">
                  <c:v>2.0634920634920634E-2</c:v>
                </c:pt>
                <c:pt idx="1">
                  <c:v>9.3749999999999997E-3</c:v>
                </c:pt>
                <c:pt idx="2">
                  <c:v>2.4590163934426229E-2</c:v>
                </c:pt>
                <c:pt idx="3">
                  <c:v>1.4308426073131956E-2</c:v>
                </c:pt>
                <c:pt idx="4">
                  <c:v>1.0769230769230769E-2</c:v>
                </c:pt>
                <c:pt idx="5">
                  <c:v>0.01</c:v>
                </c:pt>
                <c:pt idx="6">
                  <c:v>1.1290322580645161E-2</c:v>
                </c:pt>
                <c:pt idx="7">
                  <c:v>1.3114754098360656E-2</c:v>
                </c:pt>
                <c:pt idx="8">
                  <c:v>1.2903225806451613E-2</c:v>
                </c:pt>
                <c:pt idx="9">
                  <c:v>2.5000000000000001E-2</c:v>
                </c:pt>
                <c:pt idx="10">
                  <c:v>1.9047619047619049E-2</c:v>
                </c:pt>
                <c:pt idx="11">
                  <c:v>2.2580645161290321E-2</c:v>
                </c:pt>
                <c:pt idx="12">
                  <c:v>1.4516129032258065E-2</c:v>
                </c:pt>
                <c:pt idx="13">
                  <c:v>1.40625E-2</c:v>
                </c:pt>
                <c:pt idx="14">
                  <c:v>1.3333333333333334E-2</c:v>
                </c:pt>
                <c:pt idx="15">
                  <c:v>2.3333333333333334E-2</c:v>
                </c:pt>
                <c:pt idx="16">
                  <c:v>1.2903225806451613E-2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percent!$A$85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percent!$B$79:$R$79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percent!$B$85:$R$85</c:f>
              <c:numCache>
                <c:formatCode>0.0%</c:formatCode>
                <c:ptCount val="17"/>
                <c:pt idx="0">
                  <c:v>1.9543973941368076E-2</c:v>
                </c:pt>
                <c:pt idx="1">
                  <c:v>9.7719869706840382E-3</c:v>
                </c:pt>
                <c:pt idx="2">
                  <c:v>2.2364217252396165E-2</c:v>
                </c:pt>
                <c:pt idx="3">
                  <c:v>1.3050570962479609E-2</c:v>
                </c:pt>
                <c:pt idx="4">
                  <c:v>2.0900321543408359E-2</c:v>
                </c:pt>
                <c:pt idx="5">
                  <c:v>1.2800000000000001E-2</c:v>
                </c:pt>
                <c:pt idx="6">
                  <c:v>1.7600000000000001E-2</c:v>
                </c:pt>
                <c:pt idx="7">
                  <c:v>1.4516129032258065E-2</c:v>
                </c:pt>
                <c:pt idx="8">
                  <c:v>1.9448946515397084E-2</c:v>
                </c:pt>
                <c:pt idx="9">
                  <c:v>1.9448946515397084E-2</c:v>
                </c:pt>
                <c:pt idx="10">
                  <c:v>1.4354066985645933E-2</c:v>
                </c:pt>
                <c:pt idx="11">
                  <c:v>2.2292993630573247E-2</c:v>
                </c:pt>
                <c:pt idx="12">
                  <c:v>1.610305958132045E-2</c:v>
                </c:pt>
                <c:pt idx="13">
                  <c:v>1.7684887459807074E-2</c:v>
                </c:pt>
                <c:pt idx="14">
                  <c:v>1.9138755980861243E-2</c:v>
                </c:pt>
                <c:pt idx="15">
                  <c:v>1.3008130081300813E-2</c:v>
                </c:pt>
                <c:pt idx="16">
                  <c:v>1.4423076923076924E-2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0672"/>
        <c:axId val="194910280"/>
      </c:lineChart>
      <c:dateAx>
        <c:axId val="19491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0280"/>
        <c:crosses val="autoZero"/>
        <c:auto val="1"/>
        <c:lblOffset val="100"/>
        <c:baseTimeUnit val="days"/>
      </c:dateAx>
      <c:valAx>
        <c:axId val="1949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No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percent!$A$103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percent!$B$102:$R$102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percent!$B$103:$R$103</c:f>
              <c:numCache>
                <c:formatCode>0.0%</c:formatCode>
                <c:ptCount val="17"/>
                <c:pt idx="0">
                  <c:v>2.8984001242621932E-2</c:v>
                </c:pt>
                <c:pt idx="1">
                  <c:v>2.8841553637484585E-2</c:v>
                </c:pt>
                <c:pt idx="2">
                  <c:v>2.8810509309124481E-2</c:v>
                </c:pt>
                <c:pt idx="3">
                  <c:v>2.8627832473824034E-2</c:v>
                </c:pt>
                <c:pt idx="4">
                  <c:v>2.8645471320928803E-2</c:v>
                </c:pt>
                <c:pt idx="5">
                  <c:v>2.8744191486043971E-2</c:v>
                </c:pt>
                <c:pt idx="6">
                  <c:v>2.862317616341576E-2</c:v>
                </c:pt>
                <c:pt idx="7">
                  <c:v>2.8670619032953495E-2</c:v>
                </c:pt>
                <c:pt idx="8">
                  <c:v>2.8754333486731093E-2</c:v>
                </c:pt>
                <c:pt idx="9">
                  <c:v>2.8757134090211724E-2</c:v>
                </c:pt>
                <c:pt idx="10">
                  <c:v>2.885142988224499E-2</c:v>
                </c:pt>
                <c:pt idx="11">
                  <c:v>2.8848623853211013E-2</c:v>
                </c:pt>
                <c:pt idx="12">
                  <c:v>2.8873909049150208E-2</c:v>
                </c:pt>
                <c:pt idx="13">
                  <c:v>2.8890804597701152E-2</c:v>
                </c:pt>
                <c:pt idx="14">
                  <c:v>2.8757134090211724E-2</c:v>
                </c:pt>
                <c:pt idx="15">
                  <c:v>2.8729166666666667E-2</c:v>
                </c:pt>
                <c:pt idx="16">
                  <c:v>2.8718003674219228E-2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percent!$A$104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percent!$B$102:$R$102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percent!$B$104:$R$104</c:f>
              <c:numCache>
                <c:formatCode>0.0%</c:formatCode>
                <c:ptCount val="17"/>
                <c:pt idx="0">
                  <c:v>7.9840012426219322E-3</c:v>
                </c:pt>
                <c:pt idx="1">
                  <c:v>7.8415536374845853E-3</c:v>
                </c:pt>
                <c:pt idx="2">
                  <c:v>7.8105093091244814E-3</c:v>
                </c:pt>
                <c:pt idx="3">
                  <c:v>7.6278324738240349E-3</c:v>
                </c:pt>
                <c:pt idx="4">
                  <c:v>7.6454713209288001E-3</c:v>
                </c:pt>
                <c:pt idx="5">
                  <c:v>7.7441914860439717E-3</c:v>
                </c:pt>
                <c:pt idx="6">
                  <c:v>7.6231761634157572E-3</c:v>
                </c:pt>
                <c:pt idx="7">
                  <c:v>7.6706190329534959E-3</c:v>
                </c:pt>
                <c:pt idx="8">
                  <c:v>7.7543334867310933E-3</c:v>
                </c:pt>
                <c:pt idx="9">
                  <c:v>7.7571340902117206E-3</c:v>
                </c:pt>
                <c:pt idx="10">
                  <c:v>7.8514298822449907E-3</c:v>
                </c:pt>
                <c:pt idx="11">
                  <c:v>7.8486238532110095E-3</c:v>
                </c:pt>
                <c:pt idx="12">
                  <c:v>7.8739090491502049E-3</c:v>
                </c:pt>
                <c:pt idx="13">
                  <c:v>7.8908045977011485E-3</c:v>
                </c:pt>
                <c:pt idx="14">
                  <c:v>7.7571340902117206E-3</c:v>
                </c:pt>
                <c:pt idx="15">
                  <c:v>7.7291666666666672E-3</c:v>
                </c:pt>
                <c:pt idx="16">
                  <c:v>7.7180036742192284E-3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percent!$A$106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percent!$B$102:$R$102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percent!$B$106:$R$106</c:f>
              <c:numCache>
                <c:formatCode>0.0%</c:formatCode>
                <c:ptCount val="17"/>
                <c:pt idx="0">
                  <c:v>2.1172638436482084E-2</c:v>
                </c:pt>
                <c:pt idx="1">
                  <c:v>2.2690437601296597E-2</c:v>
                </c:pt>
                <c:pt idx="2">
                  <c:v>1.6393442622950821E-2</c:v>
                </c:pt>
                <c:pt idx="3">
                  <c:v>2.2801302931596091E-2</c:v>
                </c:pt>
                <c:pt idx="4">
                  <c:v>2.2580645161290321E-2</c:v>
                </c:pt>
                <c:pt idx="5">
                  <c:v>1.4516129032258065E-2</c:v>
                </c:pt>
                <c:pt idx="6">
                  <c:v>2.3885350318471339E-2</c:v>
                </c:pt>
                <c:pt idx="7">
                  <c:v>1.932367149758454E-2</c:v>
                </c:pt>
                <c:pt idx="8">
                  <c:v>1.751592356687898E-2</c:v>
                </c:pt>
                <c:pt idx="9">
                  <c:v>1.4423076923076924E-2</c:v>
                </c:pt>
                <c:pt idx="10">
                  <c:v>2.403846153846154E-2</c:v>
                </c:pt>
                <c:pt idx="11">
                  <c:v>1.4423076923076924E-2</c:v>
                </c:pt>
                <c:pt idx="12">
                  <c:v>1.9704433497536946E-2</c:v>
                </c:pt>
                <c:pt idx="13">
                  <c:v>1.6025641025641024E-2</c:v>
                </c:pt>
                <c:pt idx="14">
                  <c:v>2.4509803921568627E-2</c:v>
                </c:pt>
                <c:pt idx="15">
                  <c:v>2.0900321543408359E-2</c:v>
                </c:pt>
                <c:pt idx="16">
                  <c:v>1.9292604501607719E-2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percent!$A$107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percent!$B$102:$R$102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percent!$B$107:$R$107</c:f>
              <c:numCache>
                <c:formatCode>0.0%</c:formatCode>
                <c:ptCount val="17"/>
                <c:pt idx="0">
                  <c:v>1.9047619047619049E-2</c:v>
                </c:pt>
                <c:pt idx="1">
                  <c:v>2.34375E-2</c:v>
                </c:pt>
                <c:pt idx="2">
                  <c:v>2.6229508196721311E-2</c:v>
                </c:pt>
                <c:pt idx="3">
                  <c:v>2.066772655007949E-2</c:v>
                </c:pt>
                <c:pt idx="4">
                  <c:v>1.6923076923076923E-2</c:v>
                </c:pt>
                <c:pt idx="5">
                  <c:v>2.6666666666666668E-2</c:v>
                </c:pt>
                <c:pt idx="6">
                  <c:v>1.6129032258064516E-2</c:v>
                </c:pt>
                <c:pt idx="7">
                  <c:v>1.8032786885245903E-2</c:v>
                </c:pt>
                <c:pt idx="8">
                  <c:v>1.935483870967742E-2</c:v>
                </c:pt>
                <c:pt idx="9">
                  <c:v>2.3333333333333334E-2</c:v>
                </c:pt>
                <c:pt idx="10">
                  <c:v>1.9047619047619049E-2</c:v>
                </c:pt>
                <c:pt idx="11">
                  <c:v>1.2903225806451613E-2</c:v>
                </c:pt>
                <c:pt idx="12">
                  <c:v>1.4516129032258065E-2</c:v>
                </c:pt>
                <c:pt idx="13">
                  <c:v>2.34375E-2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1.6129032258064516E-2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percent!$A$108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percent!$B$102:$R$102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percent!$B$108:$R$108</c:f>
              <c:numCache>
                <c:formatCode>0.0%</c:formatCode>
                <c:ptCount val="17"/>
                <c:pt idx="0">
                  <c:v>1.9543973941368076E-2</c:v>
                </c:pt>
                <c:pt idx="1">
                  <c:v>1.3029315960912053E-2</c:v>
                </c:pt>
                <c:pt idx="2">
                  <c:v>2.2364217252396165E-2</c:v>
                </c:pt>
                <c:pt idx="3">
                  <c:v>2.2838499184339316E-2</c:v>
                </c:pt>
                <c:pt idx="4">
                  <c:v>1.607717041800643E-2</c:v>
                </c:pt>
                <c:pt idx="5">
                  <c:v>1.9199999999999998E-2</c:v>
                </c:pt>
                <c:pt idx="6">
                  <c:v>1.9199999999999998E-2</c:v>
                </c:pt>
                <c:pt idx="7">
                  <c:v>2.4193548387096774E-2</c:v>
                </c:pt>
                <c:pt idx="8">
                  <c:v>2.2690437601296597E-2</c:v>
                </c:pt>
                <c:pt idx="9">
                  <c:v>1.9448946515397084E-2</c:v>
                </c:pt>
                <c:pt idx="10">
                  <c:v>1.4354066985645933E-2</c:v>
                </c:pt>
                <c:pt idx="11">
                  <c:v>1.751592356687898E-2</c:v>
                </c:pt>
                <c:pt idx="12">
                  <c:v>2.5764895330112721E-2</c:v>
                </c:pt>
                <c:pt idx="13">
                  <c:v>2.2508038585209004E-2</c:v>
                </c:pt>
                <c:pt idx="14">
                  <c:v>2.2328548644338118E-2</c:v>
                </c:pt>
                <c:pt idx="15">
                  <c:v>1.4634146341463415E-2</c:v>
                </c:pt>
                <c:pt idx="16">
                  <c:v>1.4423076923076924E-2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06360"/>
        <c:axId val="194903616"/>
      </c:lineChart>
      <c:dateAx>
        <c:axId val="194906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3616"/>
        <c:crosses val="autoZero"/>
        <c:auto val="1"/>
        <c:lblOffset val="100"/>
        <c:baseTimeUnit val="days"/>
      </c:dateAx>
      <c:valAx>
        <c:axId val="194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No Network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percent!$A$128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percent!$B$127:$R$127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percent!$B$128:$R$128</c:f>
              <c:numCache>
                <c:formatCode>0.0%</c:formatCode>
                <c:ptCount val="17"/>
                <c:pt idx="0">
                  <c:v>1.8272941907424664E-2</c:v>
                </c:pt>
                <c:pt idx="1">
                  <c:v>1.8035018495684341E-2</c:v>
                </c:pt>
                <c:pt idx="2">
                  <c:v>1.8017018002769655E-2</c:v>
                </c:pt>
                <c:pt idx="3">
                  <c:v>1.8182934833567747E-2</c:v>
                </c:pt>
                <c:pt idx="4">
                  <c:v>1.8164262648008613E-2</c:v>
                </c:pt>
                <c:pt idx="5">
                  <c:v>1.8003461718384531E-2</c:v>
                </c:pt>
                <c:pt idx="6">
                  <c:v>1.8151036707111046E-2</c:v>
                </c:pt>
                <c:pt idx="7">
                  <c:v>1.8179180782260551E-2</c:v>
                </c:pt>
                <c:pt idx="8">
                  <c:v>1.8137843227488879E-2</c:v>
                </c:pt>
                <c:pt idx="9">
                  <c:v>1.8139490641301013E-2</c:v>
                </c:pt>
                <c:pt idx="10">
                  <c:v>1.8257929346994953E-2</c:v>
                </c:pt>
                <c:pt idx="11">
                  <c:v>1.8256269113149849E-2</c:v>
                </c:pt>
                <c:pt idx="12">
                  <c:v>1.8271229520747206E-2</c:v>
                </c:pt>
                <c:pt idx="13">
                  <c:v>1.8281226053639847E-2</c:v>
                </c:pt>
                <c:pt idx="14">
                  <c:v>1.8292911936176742E-2</c:v>
                </c:pt>
                <c:pt idx="15">
                  <c:v>1.8276225490196078E-2</c:v>
                </c:pt>
                <c:pt idx="16">
                  <c:v>1.8269565217391304E-2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percent!$A$129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percent!$B$127:$R$127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percent!$B$129:$R$129</c:f>
              <c:numCache>
                <c:formatCode>0.0%</c:formatCode>
                <c:ptCount val="17"/>
                <c:pt idx="0">
                  <c:v>3.4729419074246651E-3</c:v>
                </c:pt>
                <c:pt idx="1">
                  <c:v>3.23501849568434E-3</c:v>
                </c:pt>
                <c:pt idx="2">
                  <c:v>3.2170180027696563E-3</c:v>
                </c:pt>
                <c:pt idx="3">
                  <c:v>3.382934833567745E-3</c:v>
                </c:pt>
                <c:pt idx="4">
                  <c:v>3.3642626480086119E-3</c:v>
                </c:pt>
                <c:pt idx="5">
                  <c:v>3.2034617183845319E-3</c:v>
                </c:pt>
                <c:pt idx="6">
                  <c:v>3.3510367071110433E-3</c:v>
                </c:pt>
                <c:pt idx="7">
                  <c:v>3.3791807822605487E-3</c:v>
                </c:pt>
                <c:pt idx="8">
                  <c:v>3.3378432274888785E-3</c:v>
                </c:pt>
                <c:pt idx="9">
                  <c:v>3.3394906413010128E-3</c:v>
                </c:pt>
                <c:pt idx="10">
                  <c:v>3.4579293469949538E-3</c:v>
                </c:pt>
                <c:pt idx="11">
                  <c:v>3.4562691131498468E-3</c:v>
                </c:pt>
                <c:pt idx="12">
                  <c:v>3.4712295207472051E-3</c:v>
                </c:pt>
                <c:pt idx="13">
                  <c:v>3.4812260536398465E-3</c:v>
                </c:pt>
                <c:pt idx="14">
                  <c:v>3.4929119361767416E-3</c:v>
                </c:pt>
                <c:pt idx="15">
                  <c:v>3.4762254901960776E-3</c:v>
                </c:pt>
                <c:pt idx="16">
                  <c:v>3.4695652173913037E-3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percent!$A$131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percent!$B$127:$R$127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percent!$B$131:$R$131</c:f>
              <c:numCache>
                <c:formatCode>0.0%</c:formatCode>
                <c:ptCount val="17"/>
                <c:pt idx="0">
                  <c:v>1.1400651465798045E-2</c:v>
                </c:pt>
                <c:pt idx="1">
                  <c:v>1.2965964343598054E-2</c:v>
                </c:pt>
                <c:pt idx="2">
                  <c:v>1.4754098360655738E-2</c:v>
                </c:pt>
                <c:pt idx="3">
                  <c:v>6.5146579804560263E-3</c:v>
                </c:pt>
                <c:pt idx="4">
                  <c:v>4.8387096774193551E-3</c:v>
                </c:pt>
                <c:pt idx="5">
                  <c:v>1.4516129032258065E-2</c:v>
                </c:pt>
                <c:pt idx="6">
                  <c:v>1.2738853503184714E-2</c:v>
                </c:pt>
                <c:pt idx="7">
                  <c:v>8.0515297906602248E-3</c:v>
                </c:pt>
                <c:pt idx="8">
                  <c:v>6.369426751592357E-3</c:v>
                </c:pt>
                <c:pt idx="9">
                  <c:v>1.1217948717948718E-2</c:v>
                </c:pt>
                <c:pt idx="10">
                  <c:v>9.6153846153846159E-3</c:v>
                </c:pt>
                <c:pt idx="11">
                  <c:v>9.6153846153846159E-3</c:v>
                </c:pt>
                <c:pt idx="12">
                  <c:v>1.6420361247947456E-2</c:v>
                </c:pt>
                <c:pt idx="13">
                  <c:v>1.1217948717948718E-2</c:v>
                </c:pt>
                <c:pt idx="14">
                  <c:v>4.9019607843137254E-3</c:v>
                </c:pt>
                <c:pt idx="15">
                  <c:v>1.607717041800643E-2</c:v>
                </c:pt>
                <c:pt idx="16">
                  <c:v>1.7684887459807074E-2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percent!$A$132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percent!$B$127:$R$127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percent!$B$132:$R$132</c:f>
              <c:numCache>
                <c:formatCode>0.0%</c:formatCode>
                <c:ptCount val="17"/>
                <c:pt idx="0">
                  <c:v>1.2698412698412698E-2</c:v>
                </c:pt>
                <c:pt idx="1">
                  <c:v>1.0937499999999999E-2</c:v>
                </c:pt>
                <c:pt idx="2">
                  <c:v>1.1475409836065573E-2</c:v>
                </c:pt>
                <c:pt idx="3">
                  <c:v>7.9491255961844191E-3</c:v>
                </c:pt>
                <c:pt idx="4">
                  <c:v>1.2307692307692308E-2</c:v>
                </c:pt>
                <c:pt idx="5">
                  <c:v>5.0000000000000001E-3</c:v>
                </c:pt>
                <c:pt idx="6">
                  <c:v>6.4516129032258064E-3</c:v>
                </c:pt>
                <c:pt idx="7">
                  <c:v>1.639344262295082E-3</c:v>
                </c:pt>
                <c:pt idx="8">
                  <c:v>9.6774193548387101E-3</c:v>
                </c:pt>
                <c:pt idx="9">
                  <c:v>1.6666666666666666E-2</c:v>
                </c:pt>
                <c:pt idx="10">
                  <c:v>1.2698412698412698E-2</c:v>
                </c:pt>
                <c:pt idx="11">
                  <c:v>1.2903225806451613E-2</c:v>
                </c:pt>
                <c:pt idx="12">
                  <c:v>9.6774193548387101E-3</c:v>
                </c:pt>
                <c:pt idx="13">
                  <c:v>7.8125E-3</c:v>
                </c:pt>
                <c:pt idx="14">
                  <c:v>5.0000000000000001E-3</c:v>
                </c:pt>
                <c:pt idx="15">
                  <c:v>1.6666666666666666E-2</c:v>
                </c:pt>
                <c:pt idx="16">
                  <c:v>4.8387096774193551E-3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percent!$A$133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percent!$B$127:$R$127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percent!$B$133:$R$133</c:f>
              <c:numCache>
                <c:formatCode>0.0%</c:formatCode>
                <c:ptCount val="17"/>
                <c:pt idx="0">
                  <c:v>1.3029315960912053E-2</c:v>
                </c:pt>
                <c:pt idx="1">
                  <c:v>8.1433224755700327E-3</c:v>
                </c:pt>
                <c:pt idx="2">
                  <c:v>1.437699680511182E-2</c:v>
                </c:pt>
                <c:pt idx="3">
                  <c:v>8.1566068515497546E-3</c:v>
                </c:pt>
                <c:pt idx="4">
                  <c:v>1.2861736334405145E-2</c:v>
                </c:pt>
                <c:pt idx="5">
                  <c:v>4.7999999999999996E-3</c:v>
                </c:pt>
                <c:pt idx="6">
                  <c:v>1.9199999999999998E-2</c:v>
                </c:pt>
                <c:pt idx="7">
                  <c:v>1.2903225806451613E-2</c:v>
                </c:pt>
                <c:pt idx="8">
                  <c:v>9.7244732576985422E-3</c:v>
                </c:pt>
                <c:pt idx="9">
                  <c:v>6.4829821717990272E-3</c:v>
                </c:pt>
                <c:pt idx="10">
                  <c:v>7.9744816586921844E-3</c:v>
                </c:pt>
                <c:pt idx="11">
                  <c:v>6.369426751592357E-3</c:v>
                </c:pt>
                <c:pt idx="12">
                  <c:v>1.7713365539452495E-2</c:v>
                </c:pt>
                <c:pt idx="13">
                  <c:v>1.607717041800643E-2</c:v>
                </c:pt>
                <c:pt idx="14">
                  <c:v>4.7846889952153108E-3</c:v>
                </c:pt>
                <c:pt idx="15">
                  <c:v>1.3008130081300813E-2</c:v>
                </c:pt>
                <c:pt idx="16">
                  <c:v>1.1217948717948718E-2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05184"/>
        <c:axId val="194908320"/>
      </c:lineChart>
      <c:dateAx>
        <c:axId val="19490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8320"/>
        <c:crosses val="autoZero"/>
        <c:auto val="1"/>
        <c:lblOffset val="100"/>
        <c:baseTimeUnit val="days"/>
      </c:dateAx>
      <c:valAx>
        <c:axId val="1949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 have Desc, Rate, Genre, Network 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percent!$A$27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percent!$B$26:$R$26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percent!$B$27:$R$27</c:f>
              <c:numCache>
                <c:formatCode>0.0%</c:formatCode>
                <c:ptCount val="17"/>
                <c:pt idx="0">
                  <c:v>0.83418704566635604</c:v>
                </c:pt>
                <c:pt idx="1">
                  <c:v>0.83554118372379782</c:v>
                </c:pt>
                <c:pt idx="2">
                  <c:v>0.83587014925373138</c:v>
                </c:pt>
                <c:pt idx="3">
                  <c:v>0.84143305203938124</c:v>
                </c:pt>
                <c:pt idx="4">
                  <c:v>0.83675837305858836</c:v>
                </c:pt>
                <c:pt idx="5">
                  <c:v>0.83841395602682056</c:v>
                </c:pt>
                <c:pt idx="6">
                  <c:v>0.83730285670403937</c:v>
                </c:pt>
                <c:pt idx="7">
                  <c:v>0.83726064059131511</c:v>
                </c:pt>
                <c:pt idx="8">
                  <c:v>0.83753920846755636</c:v>
                </c:pt>
                <c:pt idx="9">
                  <c:v>0.83812338140533915</c:v>
                </c:pt>
                <c:pt idx="10">
                  <c:v>0.83797462914818788</c:v>
                </c:pt>
                <c:pt idx="11">
                  <c:v>0.83846269113149852</c:v>
                </c:pt>
                <c:pt idx="12">
                  <c:v>0.83881134588883788</c:v>
                </c:pt>
                <c:pt idx="13">
                  <c:v>0.83832911877394645</c:v>
                </c:pt>
                <c:pt idx="14">
                  <c:v>0.83796996011046332</c:v>
                </c:pt>
                <c:pt idx="15">
                  <c:v>0.83857034313725498</c:v>
                </c:pt>
                <c:pt idx="16">
                  <c:v>0.83899369259032464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percent!$A$28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percent!$B$26:$R$26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percent!$B$28:$R$28</c:f>
              <c:numCache>
                <c:formatCode>0.0%</c:formatCode>
                <c:ptCount val="17"/>
                <c:pt idx="0">
                  <c:v>0.77438704566635597</c:v>
                </c:pt>
                <c:pt idx="1">
                  <c:v>0.77574118372379774</c:v>
                </c:pt>
                <c:pt idx="2">
                  <c:v>0.7760701492537313</c:v>
                </c:pt>
                <c:pt idx="3">
                  <c:v>0.78163305203938116</c:v>
                </c:pt>
                <c:pt idx="4">
                  <c:v>0.77695837305858828</c:v>
                </c:pt>
                <c:pt idx="5">
                  <c:v>0.77861395602682049</c:v>
                </c:pt>
                <c:pt idx="6">
                  <c:v>0.77750285670403929</c:v>
                </c:pt>
                <c:pt idx="7">
                  <c:v>0.77746064059131503</c:v>
                </c:pt>
                <c:pt idx="8">
                  <c:v>0.77773920846755629</c:v>
                </c:pt>
                <c:pt idx="9">
                  <c:v>0.77832338140533908</c:v>
                </c:pt>
                <c:pt idx="10">
                  <c:v>0.7781746291481878</c:v>
                </c:pt>
                <c:pt idx="11">
                  <c:v>0.77866269113149844</c:v>
                </c:pt>
                <c:pt idx="12">
                  <c:v>0.7790113458888378</c:v>
                </c:pt>
                <c:pt idx="13">
                  <c:v>0.77852911877394637</c:v>
                </c:pt>
                <c:pt idx="14">
                  <c:v>0.77816996011046324</c:v>
                </c:pt>
                <c:pt idx="15">
                  <c:v>0.77877034313725491</c:v>
                </c:pt>
                <c:pt idx="16">
                  <c:v>0.77919369259032456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percent!$A$30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percent!$B$26:$R$26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percent!$B$30:$R$30</c:f>
              <c:numCache>
                <c:formatCode>0.0%</c:formatCode>
                <c:ptCount val="17"/>
                <c:pt idx="0">
                  <c:v>0.79641693811074921</c:v>
                </c:pt>
                <c:pt idx="1">
                  <c:v>0.79902755267423009</c:v>
                </c:pt>
                <c:pt idx="2">
                  <c:v>0.79344262295081969</c:v>
                </c:pt>
                <c:pt idx="3">
                  <c:v>0.79641693811074921</c:v>
                </c:pt>
                <c:pt idx="4">
                  <c:v>0.81290322580645158</c:v>
                </c:pt>
                <c:pt idx="5">
                  <c:v>0.82741935483870965</c:v>
                </c:pt>
                <c:pt idx="6">
                  <c:v>0.78503184713375795</c:v>
                </c:pt>
                <c:pt idx="7">
                  <c:v>0.80032206119162641</c:v>
                </c:pt>
                <c:pt idx="8">
                  <c:v>0.80573248407643316</c:v>
                </c:pt>
                <c:pt idx="9">
                  <c:v>0.8141025641025641</c:v>
                </c:pt>
                <c:pt idx="10">
                  <c:v>0.80929487179487181</c:v>
                </c:pt>
                <c:pt idx="11">
                  <c:v>0.8141025641025641</c:v>
                </c:pt>
                <c:pt idx="12">
                  <c:v>0.81444991789819376</c:v>
                </c:pt>
                <c:pt idx="13">
                  <c:v>0.80769230769230771</c:v>
                </c:pt>
                <c:pt idx="14">
                  <c:v>0.78431372549019607</c:v>
                </c:pt>
                <c:pt idx="15">
                  <c:v>0.797427652733119</c:v>
                </c:pt>
                <c:pt idx="16">
                  <c:v>0.78778135048231512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percent!$A$31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percent!$B$26:$R$26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percent!$B$31:$R$31</c:f>
              <c:numCache>
                <c:formatCode>0.0%</c:formatCode>
                <c:ptCount val="17"/>
                <c:pt idx="0">
                  <c:v>0.83492063492063495</c:v>
                </c:pt>
                <c:pt idx="1">
                  <c:v>0.80312499999999998</c:v>
                </c:pt>
                <c:pt idx="2">
                  <c:v>0.76393442622950825</c:v>
                </c:pt>
                <c:pt idx="3">
                  <c:v>0.81558028616852152</c:v>
                </c:pt>
                <c:pt idx="4">
                  <c:v>0.81230769230769229</c:v>
                </c:pt>
                <c:pt idx="5">
                  <c:v>0.80666666666666664</c:v>
                </c:pt>
                <c:pt idx="6">
                  <c:v>0.81451612903225812</c:v>
                </c:pt>
                <c:pt idx="7">
                  <c:v>0.80655737704918029</c:v>
                </c:pt>
                <c:pt idx="8">
                  <c:v>0.79516129032258065</c:v>
                </c:pt>
                <c:pt idx="9">
                  <c:v>0.81166666666666665</c:v>
                </c:pt>
                <c:pt idx="10">
                  <c:v>0.81428571428571428</c:v>
                </c:pt>
                <c:pt idx="11">
                  <c:v>0.81612903225806455</c:v>
                </c:pt>
                <c:pt idx="12">
                  <c:v>0.80967741935483872</c:v>
                </c:pt>
                <c:pt idx="13">
                  <c:v>0.82968750000000002</c:v>
                </c:pt>
                <c:pt idx="14">
                  <c:v>0.83</c:v>
                </c:pt>
                <c:pt idx="15">
                  <c:v>0.83166666666666667</c:v>
                </c:pt>
                <c:pt idx="16">
                  <c:v>0.81451612903225812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percent!$A$32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percent!$B$26:$R$26</c:f>
              <c:numCache>
                <c:formatCode>m/d/yyyy</c:formatCode>
                <c:ptCount val="1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</c:numCache>
            </c:numRef>
          </c:cat>
          <c:val>
            <c:numRef>
              <c:f>percent!$B$32:$R$32</c:f>
              <c:numCache>
                <c:formatCode>0.0%</c:formatCode>
                <c:ptCount val="17"/>
                <c:pt idx="0">
                  <c:v>0.78664495114006516</c:v>
                </c:pt>
                <c:pt idx="1">
                  <c:v>0.82410423452768733</c:v>
                </c:pt>
                <c:pt idx="2">
                  <c:v>0.79872204472843455</c:v>
                </c:pt>
                <c:pt idx="3">
                  <c:v>0.81239804241435565</c:v>
                </c:pt>
                <c:pt idx="4">
                  <c:v>0.83440514469453375</c:v>
                </c:pt>
                <c:pt idx="5">
                  <c:v>0.7984</c:v>
                </c:pt>
                <c:pt idx="6">
                  <c:v>0.81440000000000001</c:v>
                </c:pt>
                <c:pt idx="7">
                  <c:v>0.80483870967741933</c:v>
                </c:pt>
                <c:pt idx="8">
                  <c:v>0.82495948136142627</c:v>
                </c:pt>
                <c:pt idx="9">
                  <c:v>0.75040518638573739</c:v>
                </c:pt>
                <c:pt idx="10">
                  <c:v>0.7910685805422647</c:v>
                </c:pt>
                <c:pt idx="11">
                  <c:v>0.8073248407643312</c:v>
                </c:pt>
                <c:pt idx="12">
                  <c:v>0.78904991948470204</c:v>
                </c:pt>
                <c:pt idx="13">
                  <c:v>0.82315112540192925</c:v>
                </c:pt>
                <c:pt idx="14">
                  <c:v>0.80542264752791071</c:v>
                </c:pt>
                <c:pt idx="15">
                  <c:v>0.82113821138211385</c:v>
                </c:pt>
                <c:pt idx="16">
                  <c:v>0.8125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04008"/>
        <c:axId val="194907144"/>
      </c:lineChart>
      <c:dateAx>
        <c:axId val="194904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7144"/>
        <c:crosses val="autoZero"/>
        <c:auto val="1"/>
        <c:lblOffset val="100"/>
        <c:baseTimeUnit val="days"/>
      </c:dateAx>
      <c:valAx>
        <c:axId val="1949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185737</xdr:rowOff>
    </xdr:from>
    <xdr:to>
      <xdr:col>8</xdr:col>
      <xdr:colOff>66675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60</xdr:row>
      <xdr:rowOff>14287</xdr:rowOff>
    </xdr:from>
    <xdr:to>
      <xdr:col>8</xdr:col>
      <xdr:colOff>47625</xdr:colOff>
      <xdr:row>74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85</xdr:row>
      <xdr:rowOff>23812</xdr:rowOff>
    </xdr:from>
    <xdr:to>
      <xdr:col>8</xdr:col>
      <xdr:colOff>85725</xdr:colOff>
      <xdr:row>99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108</xdr:row>
      <xdr:rowOff>147637</xdr:rowOff>
    </xdr:from>
    <xdr:to>
      <xdr:col>8</xdr:col>
      <xdr:colOff>85725</xdr:colOff>
      <xdr:row>123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133</xdr:row>
      <xdr:rowOff>138112</xdr:rowOff>
    </xdr:from>
    <xdr:to>
      <xdr:col>8</xdr:col>
      <xdr:colOff>57150</xdr:colOff>
      <xdr:row>148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104775</xdr:colOff>
      <xdr:row>33</xdr:row>
      <xdr:rowOff>23812</xdr:rowOff>
    </xdr:from>
    <xdr:to>
      <xdr:col>8</xdr:col>
      <xdr:colOff>142875</xdr:colOff>
      <xdr:row>47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6"/>
  <sheetViews>
    <sheetView tabSelected="1" workbookViewId="0">
      <pane ySplit="900" topLeftCell="A58" activePane="bottomLeft"/>
      <selection pane="bottomLeft" activeCell="I87" sqref="I87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5.140625" bestFit="1" customWidth="1"/>
    <col min="4" max="4" width="6.140625" bestFit="1" customWidth="1"/>
    <col min="5" max="6" width="7.140625" bestFit="1" customWidth="1"/>
    <col min="7" max="7" width="7.7109375" bestFit="1" customWidth="1"/>
    <col min="8" max="8" width="6.42578125" bestFit="1" customWidth="1"/>
    <col min="9" max="9" width="6.140625" style="2" bestFit="1" customWidth="1"/>
    <col min="10" max="10" width="6" bestFit="1" customWidth="1"/>
    <col min="11" max="11" width="5.140625" style="2" bestFit="1" customWidth="1"/>
    <col min="12" max="12" width="5.7109375" bestFit="1" customWidth="1"/>
    <col min="13" max="14" width="5.42578125" bestFit="1" customWidth="1"/>
    <col min="15" max="15" width="5.85546875" customWidth="1"/>
  </cols>
  <sheetData>
    <row r="2" spans="1:15" x14ac:dyDescent="0.25">
      <c r="A2" t="s">
        <v>0</v>
      </c>
      <c r="B2" t="s">
        <v>2</v>
      </c>
      <c r="C2" t="s">
        <v>1</v>
      </c>
      <c r="D2" t="s">
        <v>14</v>
      </c>
      <c r="E2" t="s">
        <v>13</v>
      </c>
      <c r="F2" t="s">
        <v>17</v>
      </c>
      <c r="G2" t="s">
        <v>18</v>
      </c>
      <c r="H2" t="s">
        <v>7</v>
      </c>
      <c r="I2" s="4" t="s">
        <v>15</v>
      </c>
      <c r="J2" t="s">
        <v>8</v>
      </c>
      <c r="K2" s="4" t="s">
        <v>16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25">
      <c r="A3" s="1">
        <v>43801</v>
      </c>
      <c r="B3" s="1" t="s">
        <v>4</v>
      </c>
      <c r="C3">
        <v>6438</v>
      </c>
      <c r="D3">
        <f>5*60</f>
        <v>300</v>
      </c>
      <c r="E3" s="3">
        <f>D3/D$4</f>
        <v>1.0452961672473868</v>
      </c>
      <c r="F3">
        <v>5178</v>
      </c>
      <c r="G3" s="3">
        <f>F3/$C3</f>
        <v>0.804287045666356</v>
      </c>
      <c r="H3">
        <v>1126</v>
      </c>
      <c r="I3" s="3">
        <f>H3/$C3</f>
        <v>0.17489903696800249</v>
      </c>
      <c r="J3">
        <v>114</v>
      </c>
      <c r="K3" s="3">
        <f>J3/$C3</f>
        <v>1.7707362534948742E-2</v>
      </c>
      <c r="L3">
        <v>119</v>
      </c>
      <c r="M3" s="3">
        <f>L3/$C3</f>
        <v>1.8484001242621933E-2</v>
      </c>
      <c r="N3">
        <v>70</v>
      </c>
      <c r="O3" s="3">
        <f>N3/$C3</f>
        <v>1.0872941907424665E-2</v>
      </c>
    </row>
    <row r="4" spans="1:15" x14ac:dyDescent="0.25">
      <c r="A4" s="1">
        <f>A3</f>
        <v>43801</v>
      </c>
      <c r="B4" t="s">
        <v>3</v>
      </c>
      <c r="C4">
        <v>614</v>
      </c>
      <c r="D4">
        <f>4*60+47</f>
        <v>287</v>
      </c>
      <c r="E4" s="3">
        <f>D4/D$4</f>
        <v>1</v>
      </c>
      <c r="F4">
        <v>489</v>
      </c>
      <c r="G4" s="3">
        <f>F4/$C4</f>
        <v>0.79641693811074921</v>
      </c>
      <c r="H4">
        <v>114</v>
      </c>
      <c r="I4" s="3">
        <f>H4/$C4</f>
        <v>0.18566775244299674</v>
      </c>
      <c r="J4">
        <v>11</v>
      </c>
      <c r="K4" s="3">
        <f>J4/$C4</f>
        <v>1.7915309446254073E-2</v>
      </c>
      <c r="L4">
        <v>13</v>
      </c>
      <c r="M4" s="3">
        <f>L4/$C4</f>
        <v>2.1172638436482084E-2</v>
      </c>
      <c r="N4">
        <v>7</v>
      </c>
      <c r="O4" s="3">
        <f>N4/$C4</f>
        <v>1.1400651465798045E-2</v>
      </c>
    </row>
    <row r="5" spans="1:15" x14ac:dyDescent="0.25">
      <c r="A5" s="1">
        <f>A4</f>
        <v>43801</v>
      </c>
      <c r="B5" t="s">
        <v>5</v>
      </c>
      <c r="C5">
        <v>630</v>
      </c>
      <c r="D5">
        <f>1*60+46</f>
        <v>106</v>
      </c>
      <c r="E5" s="3">
        <f>D5/D$4</f>
        <v>0.36933797909407667</v>
      </c>
      <c r="F5">
        <v>526</v>
      </c>
      <c r="G5" s="3">
        <f>F5/$C5</f>
        <v>0.83492063492063495</v>
      </c>
      <c r="H5">
        <v>86</v>
      </c>
      <c r="I5" s="3">
        <f>H5/$C5</f>
        <v>0.13650793650793649</v>
      </c>
      <c r="J5">
        <v>13</v>
      </c>
      <c r="K5" s="3">
        <f>J5/$C5</f>
        <v>2.0634920634920634E-2</v>
      </c>
      <c r="L5">
        <v>12</v>
      </c>
      <c r="M5" s="3">
        <f>L5/$C5</f>
        <v>1.9047619047619049E-2</v>
      </c>
      <c r="N5">
        <v>8</v>
      </c>
      <c r="O5" s="3">
        <f>N5/$C5</f>
        <v>1.2698412698412698E-2</v>
      </c>
    </row>
    <row r="6" spans="1:15" x14ac:dyDescent="0.25">
      <c r="A6" s="1">
        <f>A5</f>
        <v>43801</v>
      </c>
      <c r="B6" t="s">
        <v>6</v>
      </c>
      <c r="C6">
        <v>614</v>
      </c>
      <c r="D6">
        <f>7*60+43</f>
        <v>463</v>
      </c>
      <c r="E6" s="3">
        <f>D6/D$4</f>
        <v>1.613240418118467</v>
      </c>
      <c r="F6">
        <v>483</v>
      </c>
      <c r="G6" s="3">
        <f>F6/$C6</f>
        <v>0.78664495114006516</v>
      </c>
      <c r="H6">
        <v>115</v>
      </c>
      <c r="I6" s="3">
        <f>H6/$C6</f>
        <v>0.18729641693811075</v>
      </c>
      <c r="J6">
        <v>12</v>
      </c>
      <c r="K6" s="3">
        <f>J6/$C6</f>
        <v>1.9543973941368076E-2</v>
      </c>
      <c r="L6">
        <v>12</v>
      </c>
      <c r="M6" s="3">
        <f>L6/$C6</f>
        <v>1.9543973941368076E-2</v>
      </c>
      <c r="N6">
        <v>8</v>
      </c>
      <c r="O6" s="3">
        <f>N6/$C6</f>
        <v>1.3029315960912053E-2</v>
      </c>
    </row>
    <row r="7" spans="1:15" x14ac:dyDescent="0.25">
      <c r="A7" s="1"/>
      <c r="E7" s="3"/>
      <c r="G7" s="3"/>
      <c r="I7" s="3"/>
      <c r="K7" s="3"/>
      <c r="M7" s="3"/>
      <c r="O7" s="3"/>
    </row>
    <row r="8" spans="1:15" x14ac:dyDescent="0.25">
      <c r="A8" s="1">
        <v>43802</v>
      </c>
      <c r="B8" s="1" t="s">
        <v>4</v>
      </c>
      <c r="C8">
        <v>6488</v>
      </c>
      <c r="D8">
        <f>5*60+41</f>
        <v>341</v>
      </c>
      <c r="E8" s="3">
        <f>D8/D$9</f>
        <v>1.1638225255972696</v>
      </c>
      <c r="F8">
        <v>5227</v>
      </c>
      <c r="G8" s="3">
        <f>F8/$C8</f>
        <v>0.80564118372379778</v>
      </c>
      <c r="H8">
        <v>1127</v>
      </c>
      <c r="I8" s="3">
        <f>H8/$C8</f>
        <v>0.17370530209617757</v>
      </c>
      <c r="J8">
        <v>114</v>
      </c>
      <c r="K8" s="3">
        <f>J8/$C8</f>
        <v>1.7570900123304561E-2</v>
      </c>
      <c r="L8">
        <v>119</v>
      </c>
      <c r="M8" s="3">
        <f>L8/$C8</f>
        <v>1.8341553637484586E-2</v>
      </c>
      <c r="N8">
        <v>69</v>
      </c>
      <c r="O8" s="3">
        <f>N8/$C8</f>
        <v>1.063501849568434E-2</v>
      </c>
    </row>
    <row r="9" spans="1:15" x14ac:dyDescent="0.25">
      <c r="A9" s="1">
        <f>A8</f>
        <v>43802</v>
      </c>
      <c r="B9" t="s">
        <v>3</v>
      </c>
      <c r="C9">
        <v>617</v>
      </c>
      <c r="D9">
        <f>4*60+53</f>
        <v>293</v>
      </c>
      <c r="E9" s="3">
        <f>D9/D$9</f>
        <v>1</v>
      </c>
      <c r="F9">
        <v>493</v>
      </c>
      <c r="G9" s="3">
        <f>F9/$C9</f>
        <v>0.79902755267423009</v>
      </c>
      <c r="H9">
        <v>107</v>
      </c>
      <c r="I9" s="3">
        <f>H9/$C9</f>
        <v>0.17341977309562398</v>
      </c>
      <c r="J9">
        <v>9</v>
      </c>
      <c r="K9" s="3">
        <f>J9/$C9</f>
        <v>1.4586709886547812E-2</v>
      </c>
      <c r="L9">
        <v>14</v>
      </c>
      <c r="M9" s="3">
        <f>L9/$C9</f>
        <v>2.2690437601296597E-2</v>
      </c>
      <c r="N9">
        <v>8</v>
      </c>
      <c r="O9" s="3">
        <f>N9/$C9</f>
        <v>1.2965964343598054E-2</v>
      </c>
    </row>
    <row r="10" spans="1:15" x14ac:dyDescent="0.25">
      <c r="A10" s="1">
        <f>A9</f>
        <v>43802</v>
      </c>
      <c r="B10" t="s">
        <v>5</v>
      </c>
      <c r="C10">
        <v>640</v>
      </c>
      <c r="D10">
        <f>1*60+8</f>
        <v>68</v>
      </c>
      <c r="E10" s="3">
        <f>D10/D$9</f>
        <v>0.23208191126279865</v>
      </c>
      <c r="F10">
        <v>514</v>
      </c>
      <c r="G10" s="3">
        <f>F10/$C10</f>
        <v>0.80312499999999998</v>
      </c>
      <c r="H10">
        <v>115</v>
      </c>
      <c r="I10" s="3">
        <f>H10/$C10</f>
        <v>0.1796875</v>
      </c>
      <c r="J10">
        <v>6</v>
      </c>
      <c r="K10" s="3">
        <f>J10/$C10</f>
        <v>9.3749999999999997E-3</v>
      </c>
      <c r="L10">
        <v>15</v>
      </c>
      <c r="M10" s="3">
        <f>L10/$C10</f>
        <v>2.34375E-2</v>
      </c>
      <c r="N10">
        <v>7</v>
      </c>
      <c r="O10" s="3">
        <f>N10/$C10</f>
        <v>1.0937499999999999E-2</v>
      </c>
    </row>
    <row r="11" spans="1:15" x14ac:dyDescent="0.25">
      <c r="A11" s="1">
        <f>A10</f>
        <v>43802</v>
      </c>
      <c r="B11" t="s">
        <v>6</v>
      </c>
      <c r="C11">
        <v>614</v>
      </c>
      <c r="D11">
        <f>5*60+52</f>
        <v>352</v>
      </c>
      <c r="E11" s="3">
        <f>D11/D$9</f>
        <v>1.2013651877133107</v>
      </c>
      <c r="F11">
        <v>506</v>
      </c>
      <c r="G11" s="3">
        <f>F11/$C11</f>
        <v>0.82410423452768733</v>
      </c>
      <c r="H11">
        <v>102</v>
      </c>
      <c r="I11" s="3">
        <f>H11/$C11</f>
        <v>0.16612377850162866</v>
      </c>
      <c r="J11">
        <v>6</v>
      </c>
      <c r="K11" s="3">
        <f>J11/$C11</f>
        <v>9.7719869706840382E-3</v>
      </c>
      <c r="L11">
        <v>8</v>
      </c>
      <c r="M11" s="3">
        <f>L11/$C11</f>
        <v>1.3029315960912053E-2</v>
      </c>
      <c r="N11">
        <v>5</v>
      </c>
      <c r="O11" s="3">
        <f>N11/$C11</f>
        <v>8.1433224755700327E-3</v>
      </c>
    </row>
    <row r="12" spans="1:15" x14ac:dyDescent="0.25">
      <c r="A12" s="1"/>
      <c r="E12" s="3"/>
      <c r="G12" s="3"/>
      <c r="I12" s="3"/>
      <c r="K12" s="3"/>
      <c r="M12" s="3"/>
      <c r="O12" s="3"/>
    </row>
    <row r="13" spans="1:15" x14ac:dyDescent="0.25">
      <c r="A13" s="1">
        <v>43803</v>
      </c>
      <c r="B13" s="1" t="s">
        <v>4</v>
      </c>
      <c r="C13">
        <v>6499</v>
      </c>
      <c r="D13">
        <f>8*60+25</f>
        <v>505</v>
      </c>
      <c r="E13" s="3">
        <f>D13/D$14</f>
        <v>1.2882653061224489</v>
      </c>
      <c r="F13">
        <v>5238</v>
      </c>
      <c r="G13" s="3">
        <f>F13/$C13</f>
        <v>0.80597014925373134</v>
      </c>
      <c r="H13">
        <v>1127</v>
      </c>
      <c r="I13" s="3">
        <f>H13/$C13</f>
        <v>0.17341129404523772</v>
      </c>
      <c r="J13">
        <v>114</v>
      </c>
      <c r="K13" s="3">
        <f>J13/$C13</f>
        <v>1.7541160178488998E-2</v>
      </c>
      <c r="L13">
        <v>119</v>
      </c>
      <c r="M13" s="3">
        <f>L13/$C13</f>
        <v>1.8310509309124482E-2</v>
      </c>
      <c r="N13">
        <v>69</v>
      </c>
      <c r="O13" s="3">
        <f>N13/$C13</f>
        <v>1.0617018002769657E-2</v>
      </c>
    </row>
    <row r="14" spans="1:15" x14ac:dyDescent="0.25">
      <c r="A14" s="1">
        <f>A13</f>
        <v>43803</v>
      </c>
      <c r="B14" t="s">
        <v>3</v>
      </c>
      <c r="C14">
        <v>610</v>
      </c>
      <c r="D14">
        <f>6*60+32</f>
        <v>392</v>
      </c>
      <c r="E14" s="3">
        <f>D14/D$14</f>
        <v>1</v>
      </c>
      <c r="F14">
        <v>484</v>
      </c>
      <c r="G14" s="3">
        <f>F14/$C14</f>
        <v>0.79344262295081969</v>
      </c>
      <c r="H14">
        <v>109</v>
      </c>
      <c r="I14" s="3">
        <f>H14/$C14</f>
        <v>0.17868852459016393</v>
      </c>
      <c r="J14">
        <v>12</v>
      </c>
      <c r="K14" s="3">
        <f>J14/$C14</f>
        <v>1.9672131147540985E-2</v>
      </c>
      <c r="L14">
        <v>10</v>
      </c>
      <c r="M14" s="3">
        <f>L14/$C14</f>
        <v>1.6393442622950821E-2</v>
      </c>
      <c r="N14">
        <v>9</v>
      </c>
      <c r="O14" s="3">
        <f>N14/$C14</f>
        <v>1.4754098360655738E-2</v>
      </c>
    </row>
    <row r="15" spans="1:15" x14ac:dyDescent="0.25">
      <c r="A15" s="1">
        <f>A14</f>
        <v>43803</v>
      </c>
      <c r="B15" t="s">
        <v>5</v>
      </c>
      <c r="C15">
        <v>610</v>
      </c>
      <c r="D15">
        <f>1*60+53</f>
        <v>113</v>
      </c>
      <c r="E15" s="3">
        <f>D15/D$14</f>
        <v>0.28826530612244899</v>
      </c>
      <c r="F15">
        <v>466</v>
      </c>
      <c r="G15" s="3">
        <f>F15/$C15</f>
        <v>0.76393442622950825</v>
      </c>
      <c r="H15">
        <v>129</v>
      </c>
      <c r="I15" s="3">
        <f>H15/$C15</f>
        <v>0.21147540983606558</v>
      </c>
      <c r="J15">
        <v>15</v>
      </c>
      <c r="K15" s="3">
        <f>J15/$C15</f>
        <v>2.4590163934426229E-2</v>
      </c>
      <c r="L15">
        <v>16</v>
      </c>
      <c r="M15" s="3">
        <f>L15/$C15</f>
        <v>2.6229508196721311E-2</v>
      </c>
      <c r="N15">
        <v>7</v>
      </c>
      <c r="O15" s="3">
        <f>N15/$C15</f>
        <v>1.1475409836065573E-2</v>
      </c>
    </row>
    <row r="16" spans="1:15" x14ac:dyDescent="0.25">
      <c r="A16" s="1">
        <f>A15</f>
        <v>43803</v>
      </c>
      <c r="B16" t="s">
        <v>6</v>
      </c>
      <c r="C16">
        <v>626</v>
      </c>
      <c r="D16">
        <f>6*60+51</f>
        <v>411</v>
      </c>
      <c r="E16" s="3">
        <f>D16/D$14</f>
        <v>1.0484693877551021</v>
      </c>
      <c r="F16">
        <v>500</v>
      </c>
      <c r="G16" s="3">
        <f>F16/$C16</f>
        <v>0.79872204472843455</v>
      </c>
      <c r="H16">
        <v>109</v>
      </c>
      <c r="I16" s="3">
        <f>H16/$C16</f>
        <v>0.17412140575079874</v>
      </c>
      <c r="J16">
        <v>14</v>
      </c>
      <c r="K16" s="3">
        <f>J16/$C16</f>
        <v>2.2364217252396165E-2</v>
      </c>
      <c r="L16">
        <v>14</v>
      </c>
      <c r="M16" s="3">
        <f>L16/$C16</f>
        <v>2.2364217252396165E-2</v>
      </c>
      <c r="N16">
        <v>9</v>
      </c>
      <c r="O16" s="3">
        <f>N16/$C16</f>
        <v>1.437699680511182E-2</v>
      </c>
    </row>
    <row r="17" spans="1:15" x14ac:dyDescent="0.25">
      <c r="A17" s="1"/>
      <c r="E17" s="3"/>
      <c r="G17" s="3"/>
      <c r="I17" s="3"/>
      <c r="K17" s="3"/>
      <c r="M17" s="3"/>
      <c r="O17" s="3"/>
    </row>
    <row r="18" spans="1:15" x14ac:dyDescent="0.25">
      <c r="A18" s="1">
        <v>43804</v>
      </c>
      <c r="B18" s="1" t="s">
        <v>4</v>
      </c>
      <c r="C18">
        <v>6399</v>
      </c>
      <c r="D18">
        <f>13*60+54</f>
        <v>834</v>
      </c>
      <c r="E18" s="3">
        <f>D18/D$19</f>
        <v>1.9305555555555556</v>
      </c>
      <c r="F18">
        <v>5193</v>
      </c>
      <c r="G18" s="3">
        <f>F18/$C18</f>
        <v>0.8115330520393812</v>
      </c>
      <c r="H18">
        <v>1073</v>
      </c>
      <c r="I18" s="3">
        <f>H18/$C18</f>
        <v>0.16768245038287233</v>
      </c>
      <c r="J18">
        <v>114</v>
      </c>
      <c r="K18" s="3">
        <f>J18/$C18</f>
        <v>1.7815283638068447E-2</v>
      </c>
      <c r="L18">
        <v>116</v>
      </c>
      <c r="M18" s="3">
        <f>L18/$C18</f>
        <v>1.8127832473824036E-2</v>
      </c>
      <c r="N18">
        <v>69</v>
      </c>
      <c r="O18" s="3">
        <f>N18/$C18</f>
        <v>1.0782934833567745E-2</v>
      </c>
    </row>
    <row r="19" spans="1:15" x14ac:dyDescent="0.25">
      <c r="A19" s="1">
        <f>A18</f>
        <v>43804</v>
      </c>
      <c r="B19" t="s">
        <v>3</v>
      </c>
      <c r="C19">
        <v>614</v>
      </c>
      <c r="D19">
        <f>7*60+12</f>
        <v>432</v>
      </c>
      <c r="E19" s="3">
        <f>D19/D$19</f>
        <v>1</v>
      </c>
      <c r="F19">
        <v>489</v>
      </c>
      <c r="G19" s="3">
        <f>F19/$C19</f>
        <v>0.79641693811074921</v>
      </c>
      <c r="H19">
        <v>105</v>
      </c>
      <c r="I19" s="3">
        <f>H19/$C19</f>
        <v>0.17100977198697068</v>
      </c>
      <c r="J19">
        <v>14</v>
      </c>
      <c r="K19" s="3">
        <f>J19/$C19</f>
        <v>2.2801302931596091E-2</v>
      </c>
      <c r="L19">
        <v>14</v>
      </c>
      <c r="M19" s="3">
        <f>L19/$C19</f>
        <v>2.2801302931596091E-2</v>
      </c>
      <c r="N19">
        <v>4</v>
      </c>
      <c r="O19" s="3">
        <f>N19/$C19</f>
        <v>6.5146579804560263E-3</v>
      </c>
    </row>
    <row r="20" spans="1:15" x14ac:dyDescent="0.25">
      <c r="A20" s="1">
        <f>A19</f>
        <v>43804</v>
      </c>
      <c r="B20" t="s">
        <v>5</v>
      </c>
      <c r="C20">
        <v>629</v>
      </c>
      <c r="D20">
        <f>2*60+8</f>
        <v>128</v>
      </c>
      <c r="E20" s="3">
        <f>D20/D$19</f>
        <v>0.29629629629629628</v>
      </c>
      <c r="F20">
        <v>513</v>
      </c>
      <c r="G20" s="3">
        <f>F20/$C20</f>
        <v>0.81558028616852152</v>
      </c>
      <c r="H20">
        <v>108</v>
      </c>
      <c r="I20" s="3">
        <f>H20/$C20</f>
        <v>0.17170111287758347</v>
      </c>
      <c r="J20">
        <v>9</v>
      </c>
      <c r="K20" s="3">
        <f>J20/$C20</f>
        <v>1.4308426073131956E-2</v>
      </c>
      <c r="L20">
        <v>13</v>
      </c>
      <c r="M20" s="3">
        <f>L20/$C20</f>
        <v>2.066772655007949E-2</v>
      </c>
      <c r="N20">
        <v>5</v>
      </c>
      <c r="O20" s="3">
        <f>N20/$C20</f>
        <v>7.9491255961844191E-3</v>
      </c>
    </row>
    <row r="21" spans="1:15" x14ac:dyDescent="0.25">
      <c r="A21" s="1">
        <f>A20</f>
        <v>43804</v>
      </c>
      <c r="B21" t="s">
        <v>6</v>
      </c>
      <c r="C21">
        <v>613</v>
      </c>
      <c r="D21">
        <f>6*60+8</f>
        <v>368</v>
      </c>
      <c r="E21" s="3">
        <f>D21/D$19</f>
        <v>0.85185185185185186</v>
      </c>
      <c r="F21">
        <v>498</v>
      </c>
      <c r="G21" s="3">
        <f>F21/$C21</f>
        <v>0.81239804241435565</v>
      </c>
      <c r="H21">
        <v>104</v>
      </c>
      <c r="I21" s="3">
        <f>H21/$C21</f>
        <v>0.16965742251223492</v>
      </c>
      <c r="J21">
        <v>8</v>
      </c>
      <c r="K21" s="3">
        <f>J21/$C21</f>
        <v>1.3050570962479609E-2</v>
      </c>
      <c r="L21">
        <v>14</v>
      </c>
      <c r="M21" s="3">
        <f>L21/$C21</f>
        <v>2.2838499184339316E-2</v>
      </c>
      <c r="N21">
        <v>5</v>
      </c>
      <c r="O21" s="3">
        <f>N21/$C21</f>
        <v>8.1566068515497546E-3</v>
      </c>
    </row>
    <row r="22" spans="1:15" x14ac:dyDescent="0.25">
      <c r="A22" s="1"/>
      <c r="E22" s="3"/>
      <c r="G22" s="3"/>
      <c r="I22" s="3"/>
      <c r="K22" s="3"/>
      <c r="M22" s="3"/>
      <c r="O22" s="3"/>
    </row>
    <row r="23" spans="1:15" x14ac:dyDescent="0.25">
      <c r="A23" s="1">
        <v>43805</v>
      </c>
      <c r="B23" s="1" t="s">
        <v>4</v>
      </c>
      <c r="C23">
        <v>6503</v>
      </c>
      <c r="D23">
        <f>4*60+51</f>
        <v>291</v>
      </c>
      <c r="E23" s="3">
        <f>D23/D$24</f>
        <v>0.54905660377358489</v>
      </c>
      <c r="F23">
        <v>5247</v>
      </c>
      <c r="G23" s="3">
        <f>F23/$C23</f>
        <v>0.80685837305858832</v>
      </c>
      <c r="H23">
        <v>1120</v>
      </c>
      <c r="I23" s="3">
        <f>H23/$C23</f>
        <v>0.17222820236813779</v>
      </c>
      <c r="J23">
        <v>115</v>
      </c>
      <c r="K23" s="3">
        <f>J23/$C23</f>
        <v>1.7684145778871289E-2</v>
      </c>
      <c r="L23">
        <v>118</v>
      </c>
      <c r="M23" s="3">
        <f>L23/$C23</f>
        <v>1.8145471320928801E-2</v>
      </c>
      <c r="N23">
        <v>70</v>
      </c>
      <c r="O23" s="3">
        <f>N23/$C23</f>
        <v>1.0764262648008612E-2</v>
      </c>
    </row>
    <row r="24" spans="1:15" x14ac:dyDescent="0.25">
      <c r="A24" s="1">
        <f>A23</f>
        <v>43805</v>
      </c>
      <c r="B24" t="s">
        <v>3</v>
      </c>
      <c r="C24">
        <v>620</v>
      </c>
      <c r="D24">
        <f>8*60+50</f>
        <v>530</v>
      </c>
      <c r="E24" s="3">
        <f>D24/D$24</f>
        <v>1</v>
      </c>
      <c r="F24">
        <v>504</v>
      </c>
      <c r="G24" s="3">
        <f>F24/$C24</f>
        <v>0.81290322580645158</v>
      </c>
      <c r="H24">
        <v>104</v>
      </c>
      <c r="I24" s="3">
        <f>H24/$C24</f>
        <v>0.16774193548387098</v>
      </c>
      <c r="J24">
        <v>12</v>
      </c>
      <c r="K24" s="3">
        <f>J24/$C24</f>
        <v>1.935483870967742E-2</v>
      </c>
      <c r="L24">
        <v>14</v>
      </c>
      <c r="M24" s="3">
        <f>L24/$C24</f>
        <v>2.2580645161290321E-2</v>
      </c>
      <c r="N24">
        <v>3</v>
      </c>
      <c r="O24" s="3">
        <f>N24/$C24</f>
        <v>4.8387096774193551E-3</v>
      </c>
    </row>
    <row r="25" spans="1:15" x14ac:dyDescent="0.25">
      <c r="A25" s="1">
        <f>A24</f>
        <v>43805</v>
      </c>
      <c r="B25" t="s">
        <v>5</v>
      </c>
      <c r="C25">
        <v>650</v>
      </c>
      <c r="D25">
        <f>1*60+24</f>
        <v>84</v>
      </c>
      <c r="E25" s="3">
        <f t="shared" ref="E25:E26" si="0">D25/D$24</f>
        <v>0.15849056603773584</v>
      </c>
      <c r="F25">
        <v>528</v>
      </c>
      <c r="G25" s="3">
        <f>F25/$C25</f>
        <v>0.81230769230769229</v>
      </c>
      <c r="H25">
        <v>110</v>
      </c>
      <c r="I25" s="3">
        <f>H25/$C25</f>
        <v>0.16923076923076924</v>
      </c>
      <c r="J25">
        <v>7</v>
      </c>
      <c r="K25" s="3">
        <f>J25/$C25</f>
        <v>1.0769230769230769E-2</v>
      </c>
      <c r="L25">
        <v>11</v>
      </c>
      <c r="M25" s="3">
        <f>L25/$C25</f>
        <v>1.6923076923076923E-2</v>
      </c>
      <c r="N25">
        <v>8</v>
      </c>
      <c r="O25" s="3">
        <f>N25/$C25</f>
        <v>1.2307692307692308E-2</v>
      </c>
    </row>
    <row r="26" spans="1:15" x14ac:dyDescent="0.25">
      <c r="A26" s="1">
        <f>A25</f>
        <v>43805</v>
      </c>
      <c r="B26" t="s">
        <v>6</v>
      </c>
      <c r="C26">
        <v>622</v>
      </c>
      <c r="D26">
        <f>5*60+46</f>
        <v>346</v>
      </c>
      <c r="E26" s="3">
        <f t="shared" si="0"/>
        <v>0.65283018867924525</v>
      </c>
      <c r="F26">
        <v>519</v>
      </c>
      <c r="G26" s="3">
        <f>F26/$C26</f>
        <v>0.83440514469453375</v>
      </c>
      <c r="H26">
        <v>89</v>
      </c>
      <c r="I26" s="3">
        <f>H26/$C26</f>
        <v>0.14308681672025725</v>
      </c>
      <c r="J26">
        <v>13</v>
      </c>
      <c r="K26" s="3">
        <f>J26/$C26</f>
        <v>2.0900321543408359E-2</v>
      </c>
      <c r="L26">
        <v>10</v>
      </c>
      <c r="M26" s="3">
        <f>L26/$C26</f>
        <v>1.607717041800643E-2</v>
      </c>
      <c r="N26">
        <v>8</v>
      </c>
      <c r="O26" s="3">
        <f>N26/$C26</f>
        <v>1.2861736334405145E-2</v>
      </c>
    </row>
    <row r="27" spans="1:15" x14ac:dyDescent="0.25">
      <c r="A27" s="1"/>
      <c r="E27" s="3"/>
      <c r="G27" s="3"/>
      <c r="I27" s="3"/>
      <c r="K27" s="3"/>
      <c r="M27" s="3"/>
      <c r="O27" s="3"/>
    </row>
    <row r="28" spans="1:15" x14ac:dyDescent="0.25">
      <c r="A28" s="1">
        <v>43806</v>
      </c>
      <c r="B28" s="1" t="s">
        <v>4</v>
      </c>
      <c r="C28">
        <v>6413</v>
      </c>
      <c r="D28">
        <f>5*60+6</f>
        <v>306</v>
      </c>
      <c r="E28" s="3">
        <f>D28/D$29</f>
        <v>0.7766497461928934</v>
      </c>
      <c r="F28">
        <v>5185</v>
      </c>
      <c r="G28" s="3">
        <f>F28/$C28</f>
        <v>0.80851395602682052</v>
      </c>
      <c r="H28">
        <v>1096</v>
      </c>
      <c r="I28" s="3">
        <f>H28/$C28</f>
        <v>0.17090285357866833</v>
      </c>
      <c r="J28">
        <v>111</v>
      </c>
      <c r="K28" s="3">
        <f>J28/$C28</f>
        <v>1.7308591922657102E-2</v>
      </c>
      <c r="L28">
        <v>117</v>
      </c>
      <c r="M28" s="3">
        <f>L28/$C28</f>
        <v>1.8244191486043972E-2</v>
      </c>
      <c r="N28">
        <v>68</v>
      </c>
      <c r="O28" s="3">
        <f>N28/$C28</f>
        <v>1.0603461718384532E-2</v>
      </c>
    </row>
    <row r="29" spans="1:15" x14ac:dyDescent="0.25">
      <c r="A29" s="1">
        <f>A28</f>
        <v>43806</v>
      </c>
      <c r="B29" t="s">
        <v>3</v>
      </c>
      <c r="C29">
        <v>620</v>
      </c>
      <c r="D29">
        <f>6*60+34</f>
        <v>394</v>
      </c>
      <c r="E29" s="3">
        <f>D29/D$29</f>
        <v>1</v>
      </c>
      <c r="F29">
        <v>513</v>
      </c>
      <c r="G29" s="3">
        <f>F29/$C29</f>
        <v>0.82741935483870965</v>
      </c>
      <c r="H29">
        <v>96</v>
      </c>
      <c r="I29" s="3">
        <f>H29/$C29</f>
        <v>0.15483870967741936</v>
      </c>
      <c r="J29">
        <v>7</v>
      </c>
      <c r="K29" s="3">
        <f>J29/$C29</f>
        <v>1.1290322580645161E-2</v>
      </c>
      <c r="L29">
        <v>9</v>
      </c>
      <c r="M29" s="3">
        <f>L29/$C29</f>
        <v>1.4516129032258065E-2</v>
      </c>
      <c r="N29">
        <v>9</v>
      </c>
      <c r="O29" s="3">
        <f>N29/$C29</f>
        <v>1.4516129032258065E-2</v>
      </c>
    </row>
    <row r="30" spans="1:15" x14ac:dyDescent="0.25">
      <c r="A30" s="1">
        <f>A29</f>
        <v>43806</v>
      </c>
      <c r="B30" t="s">
        <v>5</v>
      </c>
      <c r="C30">
        <v>600</v>
      </c>
      <c r="D30">
        <f>1*60+20</f>
        <v>80</v>
      </c>
      <c r="E30" s="3">
        <f>D30/D$29</f>
        <v>0.20304568527918782</v>
      </c>
      <c r="F30">
        <v>484</v>
      </c>
      <c r="G30" s="3">
        <f>F30/$C30</f>
        <v>0.80666666666666664</v>
      </c>
      <c r="H30">
        <v>108</v>
      </c>
      <c r="I30" s="3">
        <f>H30/$C30</f>
        <v>0.18</v>
      </c>
      <c r="J30">
        <v>6</v>
      </c>
      <c r="K30" s="3">
        <f>J30/$C30</f>
        <v>0.01</v>
      </c>
      <c r="L30">
        <v>16</v>
      </c>
      <c r="M30" s="3">
        <f>L30/$C30</f>
        <v>2.6666666666666668E-2</v>
      </c>
      <c r="N30">
        <v>3</v>
      </c>
      <c r="O30" s="3">
        <f>N30/$C30</f>
        <v>5.0000000000000001E-3</v>
      </c>
    </row>
    <row r="31" spans="1:15" x14ac:dyDescent="0.25">
      <c r="A31" s="1">
        <f>A30</f>
        <v>43806</v>
      </c>
      <c r="B31" t="s">
        <v>6</v>
      </c>
      <c r="C31">
        <v>625</v>
      </c>
      <c r="D31">
        <f>7*60+54</f>
        <v>474</v>
      </c>
      <c r="E31" s="3">
        <f>D31/D$29</f>
        <v>1.2030456852791878</v>
      </c>
      <c r="F31">
        <v>499</v>
      </c>
      <c r="G31" s="3">
        <f>F31/$C31</f>
        <v>0.7984</v>
      </c>
      <c r="H31">
        <v>119</v>
      </c>
      <c r="I31" s="3">
        <f>H31/$C31</f>
        <v>0.19040000000000001</v>
      </c>
      <c r="J31">
        <v>8</v>
      </c>
      <c r="K31" s="3">
        <f>J31/$C31</f>
        <v>1.2800000000000001E-2</v>
      </c>
      <c r="L31">
        <v>12</v>
      </c>
      <c r="M31" s="3">
        <f>L31/$C31</f>
        <v>1.9199999999999998E-2</v>
      </c>
      <c r="N31">
        <v>3</v>
      </c>
      <c r="O31" s="3">
        <f>N31/$C31</f>
        <v>4.7999999999999996E-3</v>
      </c>
    </row>
    <row r="32" spans="1:15" x14ac:dyDescent="0.25">
      <c r="A32" s="1"/>
      <c r="E32" s="3"/>
      <c r="G32" s="3"/>
      <c r="I32" s="3"/>
      <c r="K32" s="3"/>
      <c r="M32" s="3"/>
      <c r="O32" s="3"/>
    </row>
    <row r="33" spans="1:15" x14ac:dyDescent="0.25">
      <c r="A33" s="1">
        <v>43807</v>
      </c>
      <c r="B33" s="1" t="s">
        <v>4</v>
      </c>
      <c r="C33">
        <v>6511</v>
      </c>
      <c r="D33">
        <f>5*60+35</f>
        <v>335</v>
      </c>
      <c r="E33" s="3">
        <f>D33/D$34</f>
        <v>1.1092715231788079</v>
      </c>
      <c r="F33">
        <v>5257</v>
      </c>
      <c r="G33" s="3">
        <f>F33/$C33</f>
        <v>0.80740285670403933</v>
      </c>
      <c r="H33">
        <v>1118</v>
      </c>
      <c r="I33" s="3">
        <f>H33/$C33</f>
        <v>0.17170941483643065</v>
      </c>
      <c r="J33">
        <v>115</v>
      </c>
      <c r="K33" s="3">
        <f>J33/$C33</f>
        <v>1.7662417447396713E-2</v>
      </c>
      <c r="L33">
        <v>118</v>
      </c>
      <c r="M33" s="3">
        <f>L33/$C33</f>
        <v>1.8123176163415758E-2</v>
      </c>
      <c r="N33">
        <v>70</v>
      </c>
      <c r="O33" s="3">
        <f>N33/$C33</f>
        <v>1.0751036707111044E-2</v>
      </c>
    </row>
    <row r="34" spans="1:15" x14ac:dyDescent="0.25">
      <c r="A34" s="1">
        <f>A33</f>
        <v>43807</v>
      </c>
      <c r="B34" t="s">
        <v>3</v>
      </c>
      <c r="C34">
        <v>628</v>
      </c>
      <c r="D34">
        <f>5*60+2</f>
        <v>302</v>
      </c>
      <c r="E34" s="3">
        <f>D34/D$34</f>
        <v>1</v>
      </c>
      <c r="F34">
        <v>493</v>
      </c>
      <c r="G34" s="3">
        <f>F34/$C34</f>
        <v>0.78503184713375795</v>
      </c>
      <c r="H34">
        <v>120</v>
      </c>
      <c r="I34" s="3">
        <f>H34/$C34</f>
        <v>0.19108280254777071</v>
      </c>
      <c r="J34">
        <v>8</v>
      </c>
      <c r="K34" s="3">
        <f>J34/$C34</f>
        <v>1.2738853503184714E-2</v>
      </c>
      <c r="L34">
        <v>15</v>
      </c>
      <c r="M34" s="3">
        <f>L34/$C34</f>
        <v>2.3885350318471339E-2</v>
      </c>
      <c r="N34">
        <v>8</v>
      </c>
      <c r="O34" s="3">
        <f>N34/$C34</f>
        <v>1.2738853503184714E-2</v>
      </c>
    </row>
    <row r="35" spans="1:15" x14ac:dyDescent="0.25">
      <c r="A35" s="1">
        <f>A34</f>
        <v>43807</v>
      </c>
      <c r="B35" t="s">
        <v>5</v>
      </c>
      <c r="C35">
        <v>620</v>
      </c>
      <c r="D35">
        <f>1*60+13</f>
        <v>73</v>
      </c>
      <c r="E35" s="3">
        <f>D35/D$34</f>
        <v>0.24172185430463577</v>
      </c>
      <c r="F35">
        <v>505</v>
      </c>
      <c r="G35" s="3">
        <f>F35/$C35</f>
        <v>0.81451612903225812</v>
      </c>
      <c r="H35">
        <v>104</v>
      </c>
      <c r="I35" s="3">
        <f>H35/$C35</f>
        <v>0.16774193548387098</v>
      </c>
      <c r="J35">
        <v>7</v>
      </c>
      <c r="K35" s="3">
        <f>J35/$C35</f>
        <v>1.1290322580645161E-2</v>
      </c>
      <c r="L35">
        <v>10</v>
      </c>
      <c r="M35" s="3">
        <f>L35/$C35</f>
        <v>1.6129032258064516E-2</v>
      </c>
      <c r="N35">
        <v>4</v>
      </c>
      <c r="O35" s="3">
        <f>N35/$C35</f>
        <v>6.4516129032258064E-3</v>
      </c>
    </row>
    <row r="36" spans="1:15" x14ac:dyDescent="0.25">
      <c r="A36" s="1">
        <f>A35</f>
        <v>43807</v>
      </c>
      <c r="B36" t="s">
        <v>6</v>
      </c>
      <c r="C36">
        <v>625</v>
      </c>
      <c r="D36">
        <f>4*60+56</f>
        <v>296</v>
      </c>
      <c r="E36" s="3">
        <f>D36/D$34</f>
        <v>0.98013245033112584</v>
      </c>
      <c r="F36">
        <v>509</v>
      </c>
      <c r="G36" s="3">
        <f>F36/$C36</f>
        <v>0.81440000000000001</v>
      </c>
      <c r="H36">
        <v>101</v>
      </c>
      <c r="I36" s="3">
        <f>H36/$C36</f>
        <v>0.16159999999999999</v>
      </c>
      <c r="J36">
        <v>11</v>
      </c>
      <c r="K36" s="3">
        <f>J36/$C36</f>
        <v>1.7600000000000001E-2</v>
      </c>
      <c r="L36">
        <v>12</v>
      </c>
      <c r="M36" s="3">
        <f>L36/$C36</f>
        <v>1.9199999999999998E-2</v>
      </c>
      <c r="N36">
        <v>12</v>
      </c>
      <c r="O36" s="3">
        <f>N36/$C36</f>
        <v>1.9199999999999998E-2</v>
      </c>
    </row>
    <row r="37" spans="1:15" x14ac:dyDescent="0.25">
      <c r="A37" s="1"/>
      <c r="E37" s="3"/>
      <c r="G37" s="3"/>
      <c r="I37" s="3"/>
      <c r="K37" s="3"/>
      <c r="M37" s="3"/>
      <c r="O37" s="3"/>
    </row>
    <row r="38" spans="1:15" x14ac:dyDescent="0.25">
      <c r="A38" s="1">
        <v>43808</v>
      </c>
      <c r="B38" s="1" t="s">
        <v>4</v>
      </c>
      <c r="C38">
        <v>6494</v>
      </c>
      <c r="D38">
        <f>6*60+25</f>
        <v>385</v>
      </c>
      <c r="E38" s="3">
        <f>D38/D$39</f>
        <v>1.2419354838709677</v>
      </c>
      <c r="F38">
        <v>5243</v>
      </c>
      <c r="G38" s="3">
        <f>F38/$C38</f>
        <v>0.80736064059131507</v>
      </c>
      <c r="H38">
        <v>1115</v>
      </c>
      <c r="I38" s="3">
        <f>H38/$C38</f>
        <v>0.17169695103172158</v>
      </c>
      <c r="J38">
        <v>115</v>
      </c>
      <c r="K38" s="3">
        <f>J38/$C38</f>
        <v>1.7708654142285188E-2</v>
      </c>
      <c r="L38">
        <v>118</v>
      </c>
      <c r="M38" s="3">
        <f>L38/$C38</f>
        <v>1.8170619032953497E-2</v>
      </c>
      <c r="N38">
        <v>70</v>
      </c>
      <c r="O38" s="3">
        <f>N38/$C38</f>
        <v>1.0779180782260549E-2</v>
      </c>
    </row>
    <row r="39" spans="1:15" x14ac:dyDescent="0.25">
      <c r="A39" s="1">
        <f>A38</f>
        <v>43808</v>
      </c>
      <c r="B39" t="s">
        <v>3</v>
      </c>
      <c r="C39">
        <v>621</v>
      </c>
      <c r="D39">
        <f>5*60+10</f>
        <v>310</v>
      </c>
      <c r="E39" s="3">
        <f>D39/D$39</f>
        <v>1</v>
      </c>
      <c r="F39">
        <v>497</v>
      </c>
      <c r="G39" s="3">
        <f>F39/$C39</f>
        <v>0.80032206119162641</v>
      </c>
      <c r="H39">
        <v>119</v>
      </c>
      <c r="I39" s="3">
        <f>H39/$C39</f>
        <v>0.19162640901771336</v>
      </c>
      <c r="J39">
        <v>3</v>
      </c>
      <c r="K39" s="3">
        <f>J39/$C39</f>
        <v>4.830917874396135E-3</v>
      </c>
      <c r="L39">
        <v>12</v>
      </c>
      <c r="M39" s="3">
        <f>L39/$C39</f>
        <v>1.932367149758454E-2</v>
      </c>
      <c r="N39">
        <v>5</v>
      </c>
      <c r="O39" s="3">
        <f>N39/$C39</f>
        <v>8.0515297906602248E-3</v>
      </c>
    </row>
    <row r="40" spans="1:15" x14ac:dyDescent="0.25">
      <c r="A40" s="1">
        <f>A39</f>
        <v>43808</v>
      </c>
      <c r="B40" t="s">
        <v>5</v>
      </c>
      <c r="C40">
        <v>610</v>
      </c>
      <c r="D40">
        <f>1*60+7</f>
        <v>67</v>
      </c>
      <c r="E40" s="3">
        <f t="shared" ref="E40:E41" si="1">D40/D$39</f>
        <v>0.21612903225806451</v>
      </c>
      <c r="F40">
        <v>492</v>
      </c>
      <c r="G40" s="3">
        <f>F40/$C40</f>
        <v>0.80655737704918029</v>
      </c>
      <c r="H40">
        <v>113</v>
      </c>
      <c r="I40" s="3">
        <f>H40/$C40</f>
        <v>0.18524590163934426</v>
      </c>
      <c r="J40">
        <v>8</v>
      </c>
      <c r="K40" s="3">
        <f>J40/$C40</f>
        <v>1.3114754098360656E-2</v>
      </c>
      <c r="L40">
        <v>11</v>
      </c>
      <c r="M40" s="3">
        <f>L40/$C40</f>
        <v>1.8032786885245903E-2</v>
      </c>
      <c r="N40">
        <v>1</v>
      </c>
      <c r="O40" s="3">
        <f>N40/$C40</f>
        <v>1.639344262295082E-3</v>
      </c>
    </row>
    <row r="41" spans="1:15" x14ac:dyDescent="0.25">
      <c r="A41" s="1">
        <f>A40</f>
        <v>43808</v>
      </c>
      <c r="B41" t="s">
        <v>6</v>
      </c>
      <c r="C41">
        <v>620</v>
      </c>
      <c r="D41">
        <f>6*60+42</f>
        <v>402</v>
      </c>
      <c r="E41" s="3">
        <f t="shared" si="1"/>
        <v>1.2967741935483872</v>
      </c>
      <c r="F41">
        <v>499</v>
      </c>
      <c r="G41" s="3">
        <f>F41/$C41</f>
        <v>0.80483870967741933</v>
      </c>
      <c r="H41">
        <v>105</v>
      </c>
      <c r="I41" s="3">
        <f>H41/$C41</f>
        <v>0.16935483870967741</v>
      </c>
      <c r="J41">
        <v>9</v>
      </c>
      <c r="K41" s="3">
        <f>J41/$C41</f>
        <v>1.4516129032258065E-2</v>
      </c>
      <c r="L41">
        <v>15</v>
      </c>
      <c r="M41" s="3">
        <f>L41/$C41</f>
        <v>2.4193548387096774E-2</v>
      </c>
      <c r="N41">
        <v>8</v>
      </c>
      <c r="O41" s="3">
        <f>N41/$C41</f>
        <v>1.2903225806451613E-2</v>
      </c>
    </row>
    <row r="42" spans="1:15" x14ac:dyDescent="0.25">
      <c r="A42" s="1"/>
      <c r="E42" s="3"/>
      <c r="G42" s="3"/>
      <c r="I42" s="3"/>
      <c r="K42" s="3"/>
      <c r="M42" s="3"/>
      <c r="O42" s="3"/>
    </row>
    <row r="43" spans="1:15" x14ac:dyDescent="0.25">
      <c r="A43" s="1">
        <v>43809</v>
      </c>
      <c r="B43" s="1" t="s">
        <v>4</v>
      </c>
      <c r="C43">
        <v>6519</v>
      </c>
      <c r="D43">
        <f>14*60+7</f>
        <v>847</v>
      </c>
      <c r="E43" s="3">
        <f>D43/D$44</f>
        <v>2.1717948717948716</v>
      </c>
      <c r="F43">
        <v>5265</v>
      </c>
      <c r="G43" s="3">
        <f>F43/$C43</f>
        <v>0.80763920846755632</v>
      </c>
      <c r="H43">
        <v>1118</v>
      </c>
      <c r="I43" s="3">
        <f>H43/$C43</f>
        <v>0.17149869611903668</v>
      </c>
      <c r="J43">
        <v>115</v>
      </c>
      <c r="K43" s="3">
        <f>J43/$C43</f>
        <v>1.7640742445160302E-2</v>
      </c>
      <c r="L43">
        <v>119</v>
      </c>
      <c r="M43" s="3">
        <f>L43/$C43</f>
        <v>1.8254333486731094E-2</v>
      </c>
      <c r="N43">
        <v>70</v>
      </c>
      <c r="O43" s="3">
        <f>N43/$C43</f>
        <v>1.0737843227488879E-2</v>
      </c>
    </row>
    <row r="44" spans="1:15" x14ac:dyDescent="0.25">
      <c r="A44" s="1">
        <f>A43</f>
        <v>43809</v>
      </c>
      <c r="B44" t="s">
        <v>3</v>
      </c>
      <c r="C44">
        <v>628</v>
      </c>
      <c r="D44">
        <f>6*60+30</f>
        <v>390</v>
      </c>
      <c r="E44" s="3">
        <f>D44/D$44</f>
        <v>1</v>
      </c>
      <c r="F44">
        <v>506</v>
      </c>
      <c r="G44" s="3">
        <f>F44/$C44</f>
        <v>0.80573248407643316</v>
      </c>
      <c r="H44">
        <v>109</v>
      </c>
      <c r="I44" s="3">
        <f>H44/$C44</f>
        <v>0.17356687898089171</v>
      </c>
      <c r="J44">
        <v>11</v>
      </c>
      <c r="K44" s="3">
        <f>J44/$C44</f>
        <v>1.751592356687898E-2</v>
      </c>
      <c r="L44">
        <v>11</v>
      </c>
      <c r="M44" s="3">
        <f>L44/$C44</f>
        <v>1.751592356687898E-2</v>
      </c>
      <c r="N44">
        <v>4</v>
      </c>
      <c r="O44" s="3">
        <f>N44/$C44</f>
        <v>6.369426751592357E-3</v>
      </c>
    </row>
    <row r="45" spans="1:15" x14ac:dyDescent="0.25">
      <c r="A45" s="1">
        <f>A44</f>
        <v>43809</v>
      </c>
      <c r="B45" t="s">
        <v>5</v>
      </c>
      <c r="C45">
        <v>620</v>
      </c>
      <c r="D45">
        <f>2*60+9</f>
        <v>129</v>
      </c>
      <c r="E45" s="3">
        <f t="shared" ref="E45:E46" si="2">D45/D$44</f>
        <v>0.33076923076923076</v>
      </c>
      <c r="F45">
        <v>493</v>
      </c>
      <c r="G45" s="3">
        <f>F45/$C45</f>
        <v>0.79516129032258065</v>
      </c>
      <c r="H45">
        <v>117</v>
      </c>
      <c r="I45" s="3">
        <f>H45/$C45</f>
        <v>0.18870967741935485</v>
      </c>
      <c r="J45">
        <v>8</v>
      </c>
      <c r="K45" s="3">
        <f>J45/$C45</f>
        <v>1.2903225806451613E-2</v>
      </c>
      <c r="L45">
        <v>12</v>
      </c>
      <c r="M45" s="3">
        <f>L45/$C45</f>
        <v>1.935483870967742E-2</v>
      </c>
      <c r="N45">
        <v>6</v>
      </c>
      <c r="O45" s="3">
        <f>N45/$C45</f>
        <v>9.6774193548387101E-3</v>
      </c>
    </row>
    <row r="46" spans="1:15" x14ac:dyDescent="0.25">
      <c r="A46" s="1">
        <f>A45</f>
        <v>43809</v>
      </c>
      <c r="B46" t="s">
        <v>6</v>
      </c>
      <c r="C46">
        <v>617</v>
      </c>
      <c r="D46">
        <f>6*60+34</f>
        <v>394</v>
      </c>
      <c r="E46" s="3">
        <f t="shared" si="2"/>
        <v>1.0102564102564102</v>
      </c>
      <c r="F46">
        <v>509</v>
      </c>
      <c r="G46" s="3">
        <f>F46/$C46</f>
        <v>0.82495948136142627</v>
      </c>
      <c r="H46">
        <v>98</v>
      </c>
      <c r="I46" s="3">
        <f>H46/$C46</f>
        <v>0.15883306320907617</v>
      </c>
      <c r="J46">
        <v>12</v>
      </c>
      <c r="K46" s="3">
        <f>J46/$C46</f>
        <v>1.9448946515397084E-2</v>
      </c>
      <c r="L46">
        <v>14</v>
      </c>
      <c r="M46" s="3">
        <f>L46/$C46</f>
        <v>2.2690437601296597E-2</v>
      </c>
      <c r="N46">
        <v>6</v>
      </c>
      <c r="O46" s="3">
        <f>N46/$C46</f>
        <v>9.7244732576985422E-3</v>
      </c>
    </row>
    <row r="47" spans="1:15" x14ac:dyDescent="0.25">
      <c r="A47" s="1"/>
      <c r="E47" s="3"/>
      <c r="G47" s="3"/>
      <c r="I47" s="3"/>
      <c r="K47" s="3"/>
      <c r="M47" s="3"/>
      <c r="O47" s="3"/>
    </row>
    <row r="48" spans="1:15" x14ac:dyDescent="0.25">
      <c r="A48" s="1">
        <v>43810</v>
      </c>
      <c r="B48" s="1" t="s">
        <v>4</v>
      </c>
      <c r="C48">
        <v>6518</v>
      </c>
      <c r="D48">
        <f>9*60</f>
        <v>540</v>
      </c>
      <c r="E48" s="3">
        <f>D48/D$49</f>
        <v>1.875</v>
      </c>
      <c r="F48">
        <v>5268</v>
      </c>
      <c r="G48" s="3">
        <f>F48/$C48</f>
        <v>0.80822338140533911</v>
      </c>
      <c r="H48">
        <v>1114</v>
      </c>
      <c r="I48" s="3">
        <f>H48/$C48</f>
        <v>0.17091132249156182</v>
      </c>
      <c r="J48">
        <v>115</v>
      </c>
      <c r="K48" s="3">
        <f>J48/$C48</f>
        <v>1.7643448910708806E-2</v>
      </c>
      <c r="L48">
        <v>119</v>
      </c>
      <c r="M48" s="3">
        <f>L48/$C48</f>
        <v>1.8257134090211721E-2</v>
      </c>
      <c r="N48">
        <v>70</v>
      </c>
      <c r="O48" s="3">
        <f>N48/$C48</f>
        <v>1.0739490641301013E-2</v>
      </c>
    </row>
    <row r="49" spans="1:15" x14ac:dyDescent="0.25">
      <c r="A49" s="1">
        <f>A48</f>
        <v>43810</v>
      </c>
      <c r="B49" t="s">
        <v>3</v>
      </c>
      <c r="C49">
        <v>624</v>
      </c>
      <c r="D49">
        <f>4*60+48</f>
        <v>288</v>
      </c>
      <c r="E49" s="3">
        <f>D49/D$49</f>
        <v>1</v>
      </c>
      <c r="F49">
        <v>508</v>
      </c>
      <c r="G49" s="3">
        <f>F49/$C49</f>
        <v>0.8141025641025641</v>
      </c>
      <c r="H49">
        <v>104</v>
      </c>
      <c r="I49" s="3">
        <f>H49/$C49</f>
        <v>0.16666666666666666</v>
      </c>
      <c r="J49">
        <v>13</v>
      </c>
      <c r="K49" s="3">
        <f>J49/$C49</f>
        <v>2.0833333333333332E-2</v>
      </c>
      <c r="L49">
        <v>9</v>
      </c>
      <c r="M49" s="3">
        <f>L49/$C49</f>
        <v>1.4423076923076924E-2</v>
      </c>
      <c r="N49">
        <v>7</v>
      </c>
      <c r="O49" s="3">
        <f>N49/$C49</f>
        <v>1.1217948717948718E-2</v>
      </c>
    </row>
    <row r="50" spans="1:15" x14ac:dyDescent="0.25">
      <c r="A50" s="1">
        <f>A49</f>
        <v>43810</v>
      </c>
      <c r="B50" t="s">
        <v>5</v>
      </c>
      <c r="C50">
        <v>600</v>
      </c>
      <c r="D50">
        <f>1*60+2</f>
        <v>62</v>
      </c>
      <c r="E50" s="3">
        <f>D50/D$49</f>
        <v>0.21527777777777779</v>
      </c>
      <c r="F50">
        <v>487</v>
      </c>
      <c r="G50" s="3">
        <f>F50/$C50</f>
        <v>0.81166666666666665</v>
      </c>
      <c r="H50">
        <v>95</v>
      </c>
      <c r="I50" s="3">
        <f>H50/$C50</f>
        <v>0.15833333333333333</v>
      </c>
      <c r="J50">
        <v>15</v>
      </c>
      <c r="K50" s="3">
        <f>J50/$C50</f>
        <v>2.5000000000000001E-2</v>
      </c>
      <c r="L50">
        <v>14</v>
      </c>
      <c r="M50" s="3">
        <f>L50/$C50</f>
        <v>2.3333333333333334E-2</v>
      </c>
      <c r="N50">
        <v>10</v>
      </c>
      <c r="O50" s="3">
        <f>N50/$C50</f>
        <v>1.6666666666666666E-2</v>
      </c>
    </row>
    <row r="51" spans="1:15" x14ac:dyDescent="0.25">
      <c r="A51" s="1">
        <f>A50</f>
        <v>43810</v>
      </c>
      <c r="B51" t="s">
        <v>6</v>
      </c>
      <c r="C51">
        <v>617</v>
      </c>
      <c r="D51">
        <f>4*60+47</f>
        <v>287</v>
      </c>
      <c r="E51" s="3">
        <f>D51/D$49</f>
        <v>0.99652777777777779</v>
      </c>
      <c r="F51">
        <v>463</v>
      </c>
      <c r="G51" s="3">
        <f>F51/$C51</f>
        <v>0.75040518638573739</v>
      </c>
      <c r="H51">
        <v>139</v>
      </c>
      <c r="I51" s="3">
        <f>H51/$C51</f>
        <v>0.22528363047001621</v>
      </c>
      <c r="J51">
        <v>12</v>
      </c>
      <c r="K51" s="3">
        <f>J51/$C51</f>
        <v>1.9448946515397084E-2</v>
      </c>
      <c r="L51">
        <v>12</v>
      </c>
      <c r="M51" s="3">
        <f>L51/$C51</f>
        <v>1.9448946515397084E-2</v>
      </c>
      <c r="N51">
        <v>4</v>
      </c>
      <c r="O51" s="3">
        <f>N51/$C51</f>
        <v>6.4829821717990272E-3</v>
      </c>
    </row>
    <row r="52" spans="1:15" x14ac:dyDescent="0.25">
      <c r="A52" s="1"/>
      <c r="E52" s="3"/>
      <c r="G52" s="3"/>
      <c r="I52" s="3"/>
      <c r="K52" s="3"/>
      <c r="M52" s="3"/>
      <c r="O52" s="3"/>
    </row>
    <row r="53" spans="1:15" x14ac:dyDescent="0.25">
      <c r="A53" s="1">
        <v>43811</v>
      </c>
      <c r="B53" s="1" t="s">
        <v>4</v>
      </c>
      <c r="C53">
        <v>6539</v>
      </c>
      <c r="D53">
        <f>13*60+9</f>
        <v>789</v>
      </c>
      <c r="E53" s="3">
        <f>D53/D$54</f>
        <v>1.7189542483660132</v>
      </c>
      <c r="F53">
        <v>5284</v>
      </c>
      <c r="G53" s="3">
        <f>F53/$C53</f>
        <v>0.80807462914818784</v>
      </c>
      <c r="H53">
        <v>1117</v>
      </c>
      <c r="I53" s="3">
        <f>H53/$C53</f>
        <v>0.17082122648723047</v>
      </c>
      <c r="J53">
        <v>116</v>
      </c>
      <c r="K53" s="3">
        <f>J53/$C53</f>
        <v>1.7739715552836825E-2</v>
      </c>
      <c r="L53">
        <v>120</v>
      </c>
      <c r="M53" s="3">
        <f>L53/$C53</f>
        <v>1.8351429882244991E-2</v>
      </c>
      <c r="N53">
        <v>71</v>
      </c>
      <c r="O53" s="3">
        <f>N53/$C53</f>
        <v>1.0857929346994954E-2</v>
      </c>
    </row>
    <row r="54" spans="1:15" x14ac:dyDescent="0.25">
      <c r="A54" s="1">
        <f>A53</f>
        <v>43811</v>
      </c>
      <c r="B54" t="s">
        <v>3</v>
      </c>
      <c r="C54">
        <v>624</v>
      </c>
      <c r="D54">
        <f>7*60+39</f>
        <v>459</v>
      </c>
      <c r="E54" s="3">
        <f>D54/D$54</f>
        <v>1</v>
      </c>
      <c r="F54">
        <v>505</v>
      </c>
      <c r="G54" s="3">
        <f>F54/$C54</f>
        <v>0.80929487179487181</v>
      </c>
      <c r="H54">
        <v>113</v>
      </c>
      <c r="I54" s="3">
        <f>H54/$C54</f>
        <v>0.18108974358974358</v>
      </c>
      <c r="J54">
        <v>7</v>
      </c>
      <c r="K54" s="3">
        <f>J54/$C54</f>
        <v>1.1217948717948718E-2</v>
      </c>
      <c r="L54">
        <v>15</v>
      </c>
      <c r="M54" s="3">
        <f>L54/$C54</f>
        <v>2.403846153846154E-2</v>
      </c>
      <c r="N54">
        <v>6</v>
      </c>
      <c r="O54" s="3">
        <f>N54/$C54</f>
        <v>9.6153846153846159E-3</v>
      </c>
    </row>
    <row r="55" spans="1:15" x14ac:dyDescent="0.25">
      <c r="A55" s="1">
        <f>A54</f>
        <v>43811</v>
      </c>
      <c r="B55" t="s">
        <v>5</v>
      </c>
      <c r="C55">
        <v>630</v>
      </c>
      <c r="D55">
        <f>2*60+3</f>
        <v>123</v>
      </c>
      <c r="E55" s="3">
        <f>D55/D$54</f>
        <v>0.26797385620915032</v>
      </c>
      <c r="F55">
        <v>513</v>
      </c>
      <c r="G55" s="3">
        <f>F55/$C55</f>
        <v>0.81428571428571428</v>
      </c>
      <c r="H55">
        <v>102</v>
      </c>
      <c r="I55" s="3">
        <f>H55/$C55</f>
        <v>0.16190476190476191</v>
      </c>
      <c r="J55">
        <v>12</v>
      </c>
      <c r="K55" s="3">
        <f>J55/$C55</f>
        <v>1.9047619047619049E-2</v>
      </c>
      <c r="L55">
        <v>12</v>
      </c>
      <c r="M55" s="3">
        <f>L55/$C55</f>
        <v>1.9047619047619049E-2</v>
      </c>
      <c r="N55">
        <v>8</v>
      </c>
      <c r="O55" s="3">
        <f>N55/$C55</f>
        <v>1.2698412698412698E-2</v>
      </c>
    </row>
    <row r="56" spans="1:15" x14ac:dyDescent="0.25">
      <c r="A56" s="1">
        <f>A55</f>
        <v>43811</v>
      </c>
      <c r="B56" t="s">
        <v>6</v>
      </c>
      <c r="C56">
        <v>627</v>
      </c>
      <c r="D56">
        <f>7*60+47</f>
        <v>467</v>
      </c>
      <c r="E56" s="3">
        <f>D56/D$54</f>
        <v>1.0174291938997821</v>
      </c>
      <c r="F56">
        <v>496</v>
      </c>
      <c r="G56" s="3">
        <f>F56/$C56</f>
        <v>0.7910685805422647</v>
      </c>
      <c r="H56">
        <v>121</v>
      </c>
      <c r="I56" s="3">
        <f>H56/$C56</f>
        <v>0.19298245614035087</v>
      </c>
      <c r="J56">
        <v>9</v>
      </c>
      <c r="K56" s="3">
        <f>J56/$C56</f>
        <v>1.4354066985645933E-2</v>
      </c>
      <c r="L56">
        <v>9</v>
      </c>
      <c r="M56" s="3">
        <f>L56/$C56</f>
        <v>1.4354066985645933E-2</v>
      </c>
      <c r="N56">
        <v>5</v>
      </c>
      <c r="O56" s="3">
        <f>N56/$C56</f>
        <v>7.9744816586921844E-3</v>
      </c>
    </row>
    <row r="57" spans="1:15" x14ac:dyDescent="0.25">
      <c r="A57" s="1"/>
      <c r="E57" s="3"/>
      <c r="G57" s="3"/>
      <c r="I57" s="3"/>
      <c r="K57" s="3"/>
      <c r="M57" s="3"/>
      <c r="O57" s="3"/>
    </row>
    <row r="58" spans="1:15" x14ac:dyDescent="0.25">
      <c r="A58" s="1">
        <v>43812</v>
      </c>
      <c r="B58" s="1" t="s">
        <v>4</v>
      </c>
      <c r="C58">
        <v>6540</v>
      </c>
      <c r="D58">
        <f>18*60+14</f>
        <v>1094</v>
      </c>
      <c r="E58" s="3">
        <f>D58/D$59</f>
        <v>3.0644257703081235</v>
      </c>
      <c r="F58">
        <v>5288</v>
      </c>
      <c r="G58" s="3">
        <f>F58/$C58</f>
        <v>0.80856269113149848</v>
      </c>
      <c r="H58">
        <v>1114</v>
      </c>
      <c r="I58" s="3">
        <f>H58/$C58</f>
        <v>0.17033639143730886</v>
      </c>
      <c r="J58">
        <v>116</v>
      </c>
      <c r="K58" s="3">
        <f>J58/$C58</f>
        <v>1.7737003058103974E-2</v>
      </c>
      <c r="L58">
        <v>120</v>
      </c>
      <c r="M58" s="3">
        <f>L58/$C58</f>
        <v>1.834862385321101E-2</v>
      </c>
      <c r="N58">
        <v>71</v>
      </c>
      <c r="O58" s="3">
        <f>N58/$C58</f>
        <v>1.0856269113149847E-2</v>
      </c>
    </row>
    <row r="59" spans="1:15" x14ac:dyDescent="0.25">
      <c r="A59" s="1">
        <f>A58</f>
        <v>43812</v>
      </c>
      <c r="B59" t="s">
        <v>3</v>
      </c>
      <c r="C59">
        <v>624</v>
      </c>
      <c r="D59">
        <f>5*60+57</f>
        <v>357</v>
      </c>
      <c r="E59" s="3">
        <f>D59/D$59</f>
        <v>1</v>
      </c>
      <c r="F59">
        <v>508</v>
      </c>
      <c r="G59" s="3">
        <f>F59/$C59</f>
        <v>0.8141025641025641</v>
      </c>
      <c r="H59">
        <v>101</v>
      </c>
      <c r="I59" s="3">
        <f>H59/$C59</f>
        <v>0.16185897435897437</v>
      </c>
      <c r="J59">
        <v>13</v>
      </c>
      <c r="K59" s="3">
        <f>J59/$C59</f>
        <v>2.0833333333333332E-2</v>
      </c>
      <c r="L59">
        <v>9</v>
      </c>
      <c r="M59" s="3">
        <f>L59/$C59</f>
        <v>1.4423076923076924E-2</v>
      </c>
      <c r="N59">
        <v>6</v>
      </c>
      <c r="O59" s="3">
        <f>N59/$C59</f>
        <v>9.6153846153846159E-3</v>
      </c>
    </row>
    <row r="60" spans="1:15" x14ac:dyDescent="0.25">
      <c r="A60" s="1">
        <f>A59</f>
        <v>43812</v>
      </c>
      <c r="B60" t="s">
        <v>5</v>
      </c>
      <c r="C60">
        <v>620</v>
      </c>
      <c r="D60">
        <f>1*60+11</f>
        <v>71</v>
      </c>
      <c r="E60" s="3">
        <f>D60/D$59</f>
        <v>0.19887955182072828</v>
      </c>
      <c r="F60">
        <v>506</v>
      </c>
      <c r="G60" s="3">
        <f>F60/$C60</f>
        <v>0.81612903225806455</v>
      </c>
      <c r="H60">
        <v>97</v>
      </c>
      <c r="I60" s="3">
        <f>H60/$C60</f>
        <v>0.15645161290322582</v>
      </c>
      <c r="J60">
        <v>14</v>
      </c>
      <c r="K60" s="3">
        <f>J60/$C60</f>
        <v>2.2580645161290321E-2</v>
      </c>
      <c r="L60">
        <v>8</v>
      </c>
      <c r="M60" s="3">
        <f>L60/$C60</f>
        <v>1.2903225806451613E-2</v>
      </c>
      <c r="N60">
        <v>8</v>
      </c>
      <c r="O60" s="3">
        <f>N60/$C60</f>
        <v>1.2903225806451613E-2</v>
      </c>
    </row>
    <row r="61" spans="1:15" x14ac:dyDescent="0.25">
      <c r="A61" s="1">
        <f>A60</f>
        <v>43812</v>
      </c>
      <c r="B61" t="s">
        <v>6</v>
      </c>
      <c r="C61">
        <v>628</v>
      </c>
      <c r="D61">
        <f>5*60+45</f>
        <v>345</v>
      </c>
      <c r="E61" s="3">
        <f>D61/D$59</f>
        <v>0.96638655462184875</v>
      </c>
      <c r="F61">
        <v>507</v>
      </c>
      <c r="G61" s="3">
        <f>F61/$C61</f>
        <v>0.8073248407643312</v>
      </c>
      <c r="H61">
        <v>105</v>
      </c>
      <c r="I61" s="3">
        <f>H61/$C61</f>
        <v>0.16719745222929935</v>
      </c>
      <c r="J61">
        <v>14</v>
      </c>
      <c r="K61" s="3">
        <f>J61/$C61</f>
        <v>2.2292993630573247E-2</v>
      </c>
      <c r="L61">
        <v>11</v>
      </c>
      <c r="M61" s="3">
        <f>L61/$C61</f>
        <v>1.751592356687898E-2</v>
      </c>
      <c r="N61">
        <v>4</v>
      </c>
      <c r="O61" s="3">
        <f>N61/$C61</f>
        <v>6.369426751592357E-3</v>
      </c>
    </row>
    <row r="62" spans="1:15" x14ac:dyDescent="0.25">
      <c r="A62" s="1"/>
      <c r="E62" s="3"/>
      <c r="G62" s="3"/>
      <c r="I62" s="3"/>
      <c r="K62" s="3"/>
      <c r="M62" s="3"/>
      <c r="O62" s="3"/>
    </row>
    <row r="63" spans="1:15" x14ac:dyDescent="0.25">
      <c r="A63" s="1">
        <v>43813</v>
      </c>
      <c r="B63" s="1" t="s">
        <v>4</v>
      </c>
      <c r="C63">
        <v>6531</v>
      </c>
      <c r="D63" s="6">
        <f>6*60+16</f>
        <v>376</v>
      </c>
      <c r="E63" s="3">
        <f>D63/D$64</f>
        <v>1.3192982456140352</v>
      </c>
      <c r="F63">
        <v>5283</v>
      </c>
      <c r="G63" s="3">
        <f>F63/$C63</f>
        <v>0.80891134588883784</v>
      </c>
      <c r="H63">
        <v>1110</v>
      </c>
      <c r="I63" s="3">
        <f>H63/$C63</f>
        <v>0.16995865870463941</v>
      </c>
      <c r="J63">
        <v>116</v>
      </c>
      <c r="K63" s="3">
        <f>J63/$C63</f>
        <v>1.7761445414178532E-2</v>
      </c>
      <c r="L63">
        <v>120</v>
      </c>
      <c r="M63" s="3">
        <f>L63/$C63</f>
        <v>1.8373909049150206E-2</v>
      </c>
      <c r="N63">
        <v>71</v>
      </c>
      <c r="O63" s="3">
        <f>N63/$C63</f>
        <v>1.0871229520747205E-2</v>
      </c>
    </row>
    <row r="64" spans="1:15" x14ac:dyDescent="0.25">
      <c r="A64" s="1">
        <f>A63</f>
        <v>43813</v>
      </c>
      <c r="B64" t="s">
        <v>3</v>
      </c>
      <c r="C64">
        <v>609</v>
      </c>
      <c r="D64" s="6">
        <f>4*60+45</f>
        <v>285</v>
      </c>
      <c r="E64" s="3">
        <f>D64/D$64</f>
        <v>1</v>
      </c>
      <c r="F64">
        <v>496</v>
      </c>
      <c r="G64" s="3">
        <f>F64/$C64</f>
        <v>0.81444991789819376</v>
      </c>
      <c r="H64">
        <v>96</v>
      </c>
      <c r="I64" s="3">
        <f>H64/$C64</f>
        <v>0.15763546798029557</v>
      </c>
      <c r="J64">
        <v>14</v>
      </c>
      <c r="K64" s="3">
        <f>J64/$C64</f>
        <v>2.2988505747126436E-2</v>
      </c>
      <c r="L64">
        <v>12</v>
      </c>
      <c r="M64" s="3">
        <f>L64/$C64</f>
        <v>1.9704433497536946E-2</v>
      </c>
      <c r="N64">
        <v>10</v>
      </c>
      <c r="O64" s="3">
        <f>N64/$C64</f>
        <v>1.6420361247947456E-2</v>
      </c>
    </row>
    <row r="65" spans="1:15" x14ac:dyDescent="0.25">
      <c r="A65" s="1">
        <f>A64</f>
        <v>43813</v>
      </c>
      <c r="B65" t="s">
        <v>5</v>
      </c>
      <c r="C65">
        <v>620</v>
      </c>
      <c r="D65" s="6">
        <f>1*60+1</f>
        <v>61</v>
      </c>
      <c r="E65" s="3">
        <f t="shared" ref="E65:E66" si="3">D65/D$64</f>
        <v>0.21403508771929824</v>
      </c>
      <c r="F65">
        <v>502</v>
      </c>
      <c r="G65" s="3">
        <f>F65/$C65</f>
        <v>0.80967741935483872</v>
      </c>
      <c r="H65">
        <v>107</v>
      </c>
      <c r="I65" s="3">
        <f>H65/$C65</f>
        <v>0.17258064516129032</v>
      </c>
      <c r="J65">
        <v>9</v>
      </c>
      <c r="K65" s="3">
        <f>J65/$C65</f>
        <v>1.4516129032258065E-2</v>
      </c>
      <c r="L65">
        <v>9</v>
      </c>
      <c r="M65" s="3">
        <f>L65/$C65</f>
        <v>1.4516129032258065E-2</v>
      </c>
      <c r="N65">
        <v>6</v>
      </c>
      <c r="O65" s="3">
        <f>N65/$C65</f>
        <v>9.6774193548387101E-3</v>
      </c>
    </row>
    <row r="66" spans="1:15" x14ac:dyDescent="0.25">
      <c r="A66" s="1">
        <f>A65</f>
        <v>43813</v>
      </c>
      <c r="B66" t="s">
        <v>6</v>
      </c>
      <c r="C66">
        <v>621</v>
      </c>
      <c r="D66" s="6">
        <f>5*60+45</f>
        <v>345</v>
      </c>
      <c r="E66" s="3">
        <f t="shared" si="3"/>
        <v>1.2105263157894737</v>
      </c>
      <c r="F66">
        <v>490</v>
      </c>
      <c r="G66" s="3">
        <f>F66/$C66</f>
        <v>0.78904991948470204</v>
      </c>
      <c r="H66">
        <v>115</v>
      </c>
      <c r="I66" s="3">
        <f>H66/$C66</f>
        <v>0.18518518518518517</v>
      </c>
      <c r="J66">
        <v>10</v>
      </c>
      <c r="K66" s="3">
        <f>J66/$C66</f>
        <v>1.610305958132045E-2</v>
      </c>
      <c r="L66">
        <v>16</v>
      </c>
      <c r="M66" s="3">
        <f>L66/$C66</f>
        <v>2.5764895330112721E-2</v>
      </c>
      <c r="N66">
        <v>11</v>
      </c>
      <c r="O66" s="3">
        <f>N66/$C66</f>
        <v>1.7713365539452495E-2</v>
      </c>
    </row>
    <row r="67" spans="1:15" x14ac:dyDescent="0.25">
      <c r="A67" s="1"/>
      <c r="E67" s="3"/>
      <c r="G67" s="3"/>
      <c r="I67" s="3"/>
      <c r="K67" s="3"/>
      <c r="M67" s="3"/>
      <c r="O67" s="3"/>
    </row>
    <row r="68" spans="1:15" x14ac:dyDescent="0.25">
      <c r="A68" s="1">
        <v>43814</v>
      </c>
      <c r="B68" s="1" t="s">
        <v>4</v>
      </c>
      <c r="C68">
        <v>6525</v>
      </c>
      <c r="D68" s="6">
        <f>7*60+26</f>
        <v>446</v>
      </c>
      <c r="E68" s="3">
        <f>D68/D$69</f>
        <v>1.3808049535603715</v>
      </c>
      <c r="F68">
        <v>5275</v>
      </c>
      <c r="G68" s="3">
        <f>F68/$C68</f>
        <v>0.80842911877394641</v>
      </c>
      <c r="H68">
        <v>1111</v>
      </c>
      <c r="I68" s="3">
        <f>H68/$C68</f>
        <v>0.17026819923371647</v>
      </c>
      <c r="J68">
        <v>117</v>
      </c>
      <c r="K68" s="3">
        <f>J68/$C68</f>
        <v>1.793103448275862E-2</v>
      </c>
      <c r="L68">
        <v>120</v>
      </c>
      <c r="M68" s="3">
        <f>L68/$C68</f>
        <v>1.8390804597701149E-2</v>
      </c>
      <c r="N68">
        <v>71</v>
      </c>
      <c r="O68" s="3">
        <f>N68/$C68</f>
        <v>1.0881226053639847E-2</v>
      </c>
    </row>
    <row r="69" spans="1:15" x14ac:dyDescent="0.25">
      <c r="A69" s="1">
        <f>A68</f>
        <v>43814</v>
      </c>
      <c r="B69" t="s">
        <v>3</v>
      </c>
      <c r="C69">
        <v>624</v>
      </c>
      <c r="D69" s="6">
        <f>5*60+23</f>
        <v>323</v>
      </c>
      <c r="E69" s="3">
        <f>D69/D$69</f>
        <v>1</v>
      </c>
      <c r="F69">
        <v>504</v>
      </c>
      <c r="G69" s="3">
        <f>F69/$C69</f>
        <v>0.80769230769230771</v>
      </c>
      <c r="H69">
        <v>108</v>
      </c>
      <c r="I69" s="3">
        <f>H69/$C69</f>
        <v>0.17307692307692307</v>
      </c>
      <c r="J69">
        <v>8</v>
      </c>
      <c r="K69" s="3">
        <f>J69/$C69</f>
        <v>1.282051282051282E-2</v>
      </c>
      <c r="L69">
        <v>10</v>
      </c>
      <c r="M69" s="3">
        <f>L69/$C69</f>
        <v>1.6025641025641024E-2</v>
      </c>
      <c r="N69">
        <v>7</v>
      </c>
      <c r="O69" s="3">
        <f>N69/$C69</f>
        <v>1.1217948717948718E-2</v>
      </c>
    </row>
    <row r="70" spans="1:15" x14ac:dyDescent="0.25">
      <c r="A70" s="1">
        <f>A69</f>
        <v>43814</v>
      </c>
      <c r="B70" t="s">
        <v>5</v>
      </c>
      <c r="C70">
        <v>640</v>
      </c>
      <c r="D70" s="6">
        <f>1*60+14</f>
        <v>74</v>
      </c>
      <c r="E70" s="3">
        <f>D70/D$69</f>
        <v>0.22910216718266255</v>
      </c>
      <c r="F70">
        <v>531</v>
      </c>
      <c r="G70" s="3">
        <f>F70/$C70</f>
        <v>0.82968750000000002</v>
      </c>
      <c r="H70">
        <v>97</v>
      </c>
      <c r="I70" s="3">
        <f>H70/$C70</f>
        <v>0.15156249999999999</v>
      </c>
      <c r="J70">
        <v>9</v>
      </c>
      <c r="K70" s="3">
        <f>J70/$C70</f>
        <v>1.40625E-2</v>
      </c>
      <c r="L70">
        <v>15</v>
      </c>
      <c r="M70" s="3">
        <f>L70/$C70</f>
        <v>2.34375E-2</v>
      </c>
      <c r="N70">
        <v>5</v>
      </c>
      <c r="O70" s="3">
        <f>N70/$C70</f>
        <v>7.8125E-3</v>
      </c>
    </row>
    <row r="71" spans="1:15" x14ac:dyDescent="0.25">
      <c r="A71" s="1">
        <f>A70</f>
        <v>43814</v>
      </c>
      <c r="B71" t="s">
        <v>6</v>
      </c>
      <c r="C71">
        <v>622</v>
      </c>
      <c r="D71" s="6">
        <f>6*60+15</f>
        <v>375</v>
      </c>
      <c r="E71" s="3">
        <f>D71/D$69</f>
        <v>1.1609907120743035</v>
      </c>
      <c r="F71">
        <v>512</v>
      </c>
      <c r="G71" s="3">
        <f>F71/$C71</f>
        <v>0.82315112540192925</v>
      </c>
      <c r="H71">
        <v>91</v>
      </c>
      <c r="I71" s="3">
        <f>H71/$C71</f>
        <v>0.14630225080385853</v>
      </c>
      <c r="J71">
        <v>11</v>
      </c>
      <c r="K71" s="3">
        <f>J71/$C71</f>
        <v>1.7684887459807074E-2</v>
      </c>
      <c r="L71">
        <v>14</v>
      </c>
      <c r="M71" s="3">
        <f>L71/$C71</f>
        <v>2.2508038585209004E-2</v>
      </c>
      <c r="N71">
        <v>10</v>
      </c>
      <c r="O71" s="3">
        <f>N71/$C71</f>
        <v>1.607717041800643E-2</v>
      </c>
    </row>
    <row r="72" spans="1:15" x14ac:dyDescent="0.25">
      <c r="A72" s="1"/>
      <c r="E72" s="3"/>
      <c r="G72" s="3"/>
      <c r="I72" s="3"/>
      <c r="K72" s="3"/>
      <c r="M72" s="3"/>
      <c r="O72" s="3"/>
    </row>
    <row r="73" spans="1:15" x14ac:dyDescent="0.25">
      <c r="A73" s="1">
        <v>43815</v>
      </c>
      <c r="B73" s="1" t="s">
        <v>4</v>
      </c>
      <c r="C73">
        <v>6518</v>
      </c>
      <c r="D73" s="6">
        <f>4*60+47</f>
        <v>287</v>
      </c>
      <c r="E73" s="3">
        <f>D73/D$74</f>
        <v>0.96632996632996637</v>
      </c>
      <c r="F73">
        <v>5267</v>
      </c>
      <c r="G73" s="3">
        <f>F73/$C73</f>
        <v>0.80806996011046328</v>
      </c>
      <c r="H73">
        <v>1113</v>
      </c>
      <c r="I73" s="3">
        <f>H73/$C73</f>
        <v>0.1707579011966861</v>
      </c>
      <c r="J73">
        <v>117</v>
      </c>
      <c r="K73" s="3">
        <f>J73/$C73</f>
        <v>1.7950291500460264E-2</v>
      </c>
      <c r="L73">
        <v>119</v>
      </c>
      <c r="M73" s="3">
        <f>L73/$C73</f>
        <v>1.8257134090211721E-2</v>
      </c>
      <c r="N73">
        <v>71</v>
      </c>
      <c r="O73" s="3">
        <f>N73/$C73</f>
        <v>1.0892911936176742E-2</v>
      </c>
    </row>
    <row r="74" spans="1:15" x14ac:dyDescent="0.25">
      <c r="A74" s="1">
        <f>A73</f>
        <v>43815</v>
      </c>
      <c r="B74" t="s">
        <v>3</v>
      </c>
      <c r="C74">
        <v>612</v>
      </c>
      <c r="D74" s="6">
        <f>4*60+57</f>
        <v>297</v>
      </c>
      <c r="E74" s="3">
        <f>D74/D$74</f>
        <v>1</v>
      </c>
      <c r="F74">
        <v>480</v>
      </c>
      <c r="G74" s="3">
        <f>F74/$C74</f>
        <v>0.78431372549019607</v>
      </c>
      <c r="H74">
        <v>127</v>
      </c>
      <c r="I74" s="3">
        <f>H74/$C74</f>
        <v>0.20751633986928106</v>
      </c>
      <c r="J74">
        <v>2</v>
      </c>
      <c r="K74" s="3">
        <f>J74/$C74</f>
        <v>3.2679738562091504E-3</v>
      </c>
      <c r="L74">
        <v>15</v>
      </c>
      <c r="M74" s="3">
        <f>L74/$C74</f>
        <v>2.4509803921568627E-2</v>
      </c>
      <c r="N74">
        <v>3</v>
      </c>
      <c r="O74" s="3">
        <f>N74/$C74</f>
        <v>4.9019607843137254E-3</v>
      </c>
    </row>
    <row r="75" spans="1:15" x14ac:dyDescent="0.25">
      <c r="A75" s="1">
        <f>A74</f>
        <v>43815</v>
      </c>
      <c r="B75" t="s">
        <v>5</v>
      </c>
      <c r="C75">
        <v>600</v>
      </c>
      <c r="D75" s="6">
        <f>1*60+32</f>
        <v>92</v>
      </c>
      <c r="E75" s="3">
        <f t="shared" ref="E75:E76" si="4">D75/D$74</f>
        <v>0.30976430976430974</v>
      </c>
      <c r="F75">
        <v>498</v>
      </c>
      <c r="G75" s="3">
        <f>F75/$C75</f>
        <v>0.83</v>
      </c>
      <c r="H75">
        <v>93</v>
      </c>
      <c r="I75" s="3">
        <f>H75/$C75</f>
        <v>0.155</v>
      </c>
      <c r="J75">
        <v>8</v>
      </c>
      <c r="K75" s="3">
        <f>J75/$C75</f>
        <v>1.3333333333333334E-2</v>
      </c>
      <c r="L75">
        <v>15</v>
      </c>
      <c r="M75" s="3">
        <f>L75/$C75</f>
        <v>2.5000000000000001E-2</v>
      </c>
      <c r="N75">
        <v>3</v>
      </c>
      <c r="O75" s="3">
        <f>N75/$C75</f>
        <v>5.0000000000000001E-3</v>
      </c>
    </row>
    <row r="76" spans="1:15" x14ac:dyDescent="0.25">
      <c r="A76" s="1">
        <f>A75</f>
        <v>43815</v>
      </c>
      <c r="B76" t="s">
        <v>6</v>
      </c>
      <c r="C76">
        <v>627</v>
      </c>
      <c r="D76" s="6">
        <f>6*60+15</f>
        <v>375</v>
      </c>
      <c r="E76" s="3">
        <f t="shared" si="4"/>
        <v>1.2626262626262625</v>
      </c>
      <c r="F76">
        <v>505</v>
      </c>
      <c r="G76" s="3">
        <f>F76/$C76</f>
        <v>0.80542264752791071</v>
      </c>
      <c r="H76">
        <v>109</v>
      </c>
      <c r="I76" s="3">
        <f>H76/$C76</f>
        <v>0.17384370015948963</v>
      </c>
      <c r="J76">
        <v>12</v>
      </c>
      <c r="K76" s="3">
        <f>J76/$C76</f>
        <v>1.9138755980861243E-2</v>
      </c>
      <c r="L76">
        <v>14</v>
      </c>
      <c r="M76" s="3">
        <f>L76/$C76</f>
        <v>2.2328548644338118E-2</v>
      </c>
      <c r="N76">
        <v>3</v>
      </c>
      <c r="O76" s="3">
        <f>N76/$C76</f>
        <v>4.7846889952153108E-3</v>
      </c>
    </row>
    <row r="77" spans="1:15" x14ac:dyDescent="0.25">
      <c r="A77" s="1"/>
      <c r="E77" s="3"/>
      <c r="G77" s="3"/>
      <c r="I77" s="3"/>
      <c r="K77" s="3"/>
      <c r="M77" s="3"/>
      <c r="O77" s="3"/>
    </row>
    <row r="78" spans="1:15" x14ac:dyDescent="0.25">
      <c r="A78" s="1">
        <v>43482</v>
      </c>
      <c r="B78" s="1" t="s">
        <v>4</v>
      </c>
      <c r="C78">
        <v>6528</v>
      </c>
      <c r="D78" s="6">
        <f>4*60+47</f>
        <v>287</v>
      </c>
      <c r="E78" s="3">
        <f>D78/D$74</f>
        <v>0.96632996632996637</v>
      </c>
      <c r="F78">
        <v>5279</v>
      </c>
      <c r="G78" s="3">
        <f>F78/$C78</f>
        <v>0.80867034313725494</v>
      </c>
      <c r="H78">
        <v>1111</v>
      </c>
      <c r="I78" s="3">
        <f>H78/$C78</f>
        <v>0.17018995098039216</v>
      </c>
      <c r="J78">
        <v>117</v>
      </c>
      <c r="K78" s="3">
        <f>J78/$C78</f>
        <v>1.7922794117647058E-2</v>
      </c>
      <c r="L78">
        <v>119</v>
      </c>
      <c r="M78" s="3">
        <f>L78/$C78</f>
        <v>1.8229166666666668E-2</v>
      </c>
      <c r="N78">
        <v>71</v>
      </c>
      <c r="O78" s="3">
        <f>N78/$C78</f>
        <v>1.0876225490196078E-2</v>
      </c>
    </row>
    <row r="79" spans="1:15" x14ac:dyDescent="0.25">
      <c r="A79" s="1">
        <f>A78</f>
        <v>43482</v>
      </c>
      <c r="B79" t="s">
        <v>3</v>
      </c>
      <c r="C79">
        <v>622</v>
      </c>
      <c r="D79" s="6">
        <f>5*60+3</f>
        <v>303</v>
      </c>
      <c r="E79" s="3">
        <f>D79/D$74</f>
        <v>1.0202020202020201</v>
      </c>
      <c r="F79">
        <v>496</v>
      </c>
      <c r="G79" s="3">
        <f>F79/$C79</f>
        <v>0.797427652733119</v>
      </c>
      <c r="H79">
        <v>109</v>
      </c>
      <c r="I79" s="3">
        <f>H79/$C79</f>
        <v>0.17524115755627009</v>
      </c>
      <c r="J79">
        <v>16</v>
      </c>
      <c r="K79" s="3">
        <f>J79/$C79</f>
        <v>2.5723472668810289E-2</v>
      </c>
      <c r="L79">
        <v>13</v>
      </c>
      <c r="M79" s="3">
        <f>L79/$C79</f>
        <v>2.0900321543408359E-2</v>
      </c>
      <c r="N79">
        <v>10</v>
      </c>
      <c r="O79" s="3">
        <f>N79/$C79</f>
        <v>1.607717041800643E-2</v>
      </c>
    </row>
    <row r="80" spans="1:15" x14ac:dyDescent="0.25">
      <c r="A80" s="1">
        <f>A79</f>
        <v>43482</v>
      </c>
      <c r="B80" t="s">
        <v>5</v>
      </c>
      <c r="C80">
        <v>600</v>
      </c>
      <c r="D80" s="6">
        <f>1*60+5</f>
        <v>65</v>
      </c>
      <c r="E80" s="3">
        <f t="shared" ref="E80:E81" si="5">D80/D$74</f>
        <v>0.21885521885521886</v>
      </c>
      <c r="F80">
        <v>499</v>
      </c>
      <c r="G80" s="3">
        <f>F80/$C80</f>
        <v>0.83166666666666667</v>
      </c>
      <c r="H80">
        <v>89</v>
      </c>
      <c r="I80" s="3">
        <f>H80/$C80</f>
        <v>0.14833333333333334</v>
      </c>
      <c r="J80">
        <v>14</v>
      </c>
      <c r="K80" s="3">
        <f>J80/$C80</f>
        <v>2.3333333333333334E-2</v>
      </c>
      <c r="L80">
        <v>15</v>
      </c>
      <c r="M80" s="3">
        <f>L80/$C80</f>
        <v>2.5000000000000001E-2</v>
      </c>
      <c r="N80">
        <v>10</v>
      </c>
      <c r="O80" s="3">
        <f>N80/$C80</f>
        <v>1.6666666666666666E-2</v>
      </c>
    </row>
    <row r="81" spans="1:15" x14ac:dyDescent="0.25">
      <c r="A81" s="1">
        <f>A80</f>
        <v>43482</v>
      </c>
      <c r="B81" t="s">
        <v>6</v>
      </c>
      <c r="C81">
        <v>615</v>
      </c>
      <c r="D81" s="6">
        <f>4*60+55</f>
        <v>295</v>
      </c>
      <c r="E81" s="3">
        <f t="shared" si="5"/>
        <v>0.9932659932659933</v>
      </c>
      <c r="F81">
        <v>505</v>
      </c>
      <c r="G81" s="3">
        <f>F81/$C81</f>
        <v>0.82113821138211385</v>
      </c>
      <c r="H81">
        <v>94</v>
      </c>
      <c r="I81" s="3">
        <f>H81/$C81</f>
        <v>0.15284552845528454</v>
      </c>
      <c r="J81">
        <v>8</v>
      </c>
      <c r="K81" s="3">
        <f>J81/$C81</f>
        <v>1.3008130081300813E-2</v>
      </c>
      <c r="L81">
        <v>9</v>
      </c>
      <c r="M81" s="3">
        <f>L81/$C81</f>
        <v>1.4634146341463415E-2</v>
      </c>
      <c r="N81">
        <v>8</v>
      </c>
      <c r="O81" s="3">
        <f>N81/$C81</f>
        <v>1.3008130081300813E-2</v>
      </c>
    </row>
    <row r="82" spans="1:15" x14ac:dyDescent="0.25">
      <c r="A82" s="1"/>
      <c r="E82" s="3"/>
      <c r="G82" s="3"/>
      <c r="I82" s="3"/>
      <c r="K82" s="3"/>
      <c r="M82" s="3"/>
      <c r="O82" s="3"/>
    </row>
    <row r="83" spans="1:15" x14ac:dyDescent="0.25">
      <c r="A83" s="1">
        <v>43493</v>
      </c>
      <c r="B83" s="1" t="s">
        <v>4</v>
      </c>
      <c r="C83">
        <v>6532</v>
      </c>
      <c r="D83" s="6">
        <f>5*60+10</f>
        <v>310</v>
      </c>
      <c r="E83" s="3">
        <f>D83/D$74</f>
        <v>1.0437710437710437</v>
      </c>
      <c r="F83">
        <v>5285</v>
      </c>
      <c r="G83" s="3">
        <f>F83/$C83</f>
        <v>0.8090936925903246</v>
      </c>
      <c r="H83">
        <v>1110</v>
      </c>
      <c r="I83" s="3">
        <f>H83/$C83</f>
        <v>0.16993263931414573</v>
      </c>
      <c r="J83">
        <v>116</v>
      </c>
      <c r="K83" s="3">
        <f>J83/$C83</f>
        <v>1.7758726270667484E-2</v>
      </c>
      <c r="L83">
        <v>119</v>
      </c>
      <c r="M83" s="3">
        <f>L83/$C83</f>
        <v>1.8218003674219229E-2</v>
      </c>
      <c r="N83">
        <v>71</v>
      </c>
      <c r="O83" s="3">
        <f>N83/$C83</f>
        <v>1.0869565217391304E-2</v>
      </c>
    </row>
    <row r="84" spans="1:15" x14ac:dyDescent="0.25">
      <c r="A84" s="1">
        <f>A83</f>
        <v>43493</v>
      </c>
      <c r="B84" t="s">
        <v>3</v>
      </c>
      <c r="C84">
        <v>622</v>
      </c>
      <c r="D84" s="6">
        <f>4*60+43</f>
        <v>283</v>
      </c>
      <c r="E84" s="3">
        <f>D84/D$74</f>
        <v>0.95286195286195285</v>
      </c>
      <c r="F84">
        <v>490</v>
      </c>
      <c r="G84" s="3">
        <f>F84/$C84</f>
        <v>0.78778135048231512</v>
      </c>
      <c r="H84">
        <v>113</v>
      </c>
      <c r="I84" s="3">
        <f>H84/$C84</f>
        <v>0.18167202572347266</v>
      </c>
      <c r="J84">
        <v>16</v>
      </c>
      <c r="K84" s="3">
        <f>J84/$C84</f>
        <v>2.5723472668810289E-2</v>
      </c>
      <c r="L84">
        <v>12</v>
      </c>
      <c r="M84" s="3">
        <f>L84/$C84</f>
        <v>1.9292604501607719E-2</v>
      </c>
      <c r="N84">
        <v>11</v>
      </c>
      <c r="O84" s="3">
        <f>N84/$C84</f>
        <v>1.7684887459807074E-2</v>
      </c>
    </row>
    <row r="85" spans="1:15" x14ac:dyDescent="0.25">
      <c r="A85" s="1">
        <f>A84</f>
        <v>43493</v>
      </c>
      <c r="B85" t="s">
        <v>5</v>
      </c>
      <c r="C85">
        <v>620</v>
      </c>
      <c r="D85" s="6">
        <f>1*60+3</f>
        <v>63</v>
      </c>
      <c r="E85" s="3">
        <f t="shared" ref="E85:E86" si="6">D85/D$74</f>
        <v>0.21212121212121213</v>
      </c>
      <c r="F85">
        <v>505</v>
      </c>
      <c r="G85" s="3">
        <f>F85/$C85</f>
        <v>0.81451612903225812</v>
      </c>
      <c r="H85">
        <v>108</v>
      </c>
      <c r="I85" s="3">
        <f>H85/$C85</f>
        <v>0.17419354838709677</v>
      </c>
      <c r="J85">
        <v>8</v>
      </c>
      <c r="K85" s="3">
        <f>J85/$C85</f>
        <v>1.2903225806451613E-2</v>
      </c>
      <c r="L85">
        <v>10</v>
      </c>
      <c r="M85" s="3">
        <f>L85/$C85</f>
        <v>1.6129032258064516E-2</v>
      </c>
      <c r="N85">
        <v>3</v>
      </c>
      <c r="O85" s="3">
        <f>N85/$C85</f>
        <v>4.8387096774193551E-3</v>
      </c>
    </row>
    <row r="86" spans="1:15" x14ac:dyDescent="0.25">
      <c r="A86" s="1">
        <f>A85</f>
        <v>43493</v>
      </c>
      <c r="B86" t="s">
        <v>6</v>
      </c>
      <c r="C86">
        <v>624</v>
      </c>
      <c r="D86" s="6">
        <f>4*60+59</f>
        <v>299</v>
      </c>
      <c r="E86" s="3">
        <f t="shared" si="6"/>
        <v>1.0067340067340067</v>
      </c>
      <c r="F86">
        <v>507</v>
      </c>
      <c r="G86" s="3">
        <f>F86/$C86</f>
        <v>0.8125</v>
      </c>
      <c r="H86">
        <v>104</v>
      </c>
      <c r="I86" s="3">
        <f>H86/$C86</f>
        <v>0.16666666666666666</v>
      </c>
      <c r="J86">
        <v>9</v>
      </c>
      <c r="K86" s="3">
        <f>J86/$C86</f>
        <v>1.4423076923076924E-2</v>
      </c>
      <c r="L86">
        <v>9</v>
      </c>
      <c r="M86" s="3">
        <f>L86/$C86</f>
        <v>1.4423076923076924E-2</v>
      </c>
      <c r="N86">
        <v>7</v>
      </c>
      <c r="O86" s="3">
        <f>N86/$C86</f>
        <v>1.1217948717948718E-2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opLeftCell="A124" workbookViewId="0">
      <pane xSplit="10545" topLeftCell="P1" activePane="topRight"/>
      <selection activeCell="G25" sqref="G25"/>
      <selection pane="topRight" activeCell="R88" sqref="R88"/>
    </sheetView>
  </sheetViews>
  <sheetFormatPr defaultRowHeight="15" x14ac:dyDescent="0.25"/>
  <cols>
    <col min="1" max="1" width="8.28515625" bestFit="1" customWidth="1"/>
    <col min="2" max="9" width="9.7109375" bestFit="1" customWidth="1"/>
    <col min="10" max="12" width="10.7109375" bestFit="1" customWidth="1"/>
    <col min="13" max="14" width="10.7109375" customWidth="1"/>
    <col min="15" max="18" width="10.7109375" bestFit="1" customWidth="1"/>
  </cols>
  <sheetData>
    <row r="1" spans="1:18" x14ac:dyDescent="0.25">
      <c r="A1" t="s">
        <v>20</v>
      </c>
    </row>
    <row r="2" spans="1:18" x14ac:dyDescent="0.25">
      <c r="A2" t="str">
        <f>rawData!A2</f>
        <v>date</v>
      </c>
      <c r="B2" s="1">
        <f>rawData!A3</f>
        <v>43801</v>
      </c>
      <c r="C2" s="1">
        <f>B2+1</f>
        <v>43802</v>
      </c>
      <c r="D2" s="1">
        <f t="shared" ref="D2:M2" si="0">C2+1</f>
        <v>43803</v>
      </c>
      <c r="E2" s="1">
        <f t="shared" si="0"/>
        <v>43804</v>
      </c>
      <c r="F2" s="1">
        <f t="shared" si="0"/>
        <v>43805</v>
      </c>
      <c r="G2" s="1">
        <f t="shared" si="0"/>
        <v>43806</v>
      </c>
      <c r="H2" s="1">
        <f t="shared" si="0"/>
        <v>43807</v>
      </c>
      <c r="I2" s="1">
        <f t="shared" si="0"/>
        <v>43808</v>
      </c>
      <c r="J2" s="1">
        <f t="shared" si="0"/>
        <v>43809</v>
      </c>
      <c r="K2" s="1">
        <f t="shared" si="0"/>
        <v>43810</v>
      </c>
      <c r="L2" s="1">
        <f t="shared" si="0"/>
        <v>43811</v>
      </c>
      <c r="M2" s="1">
        <f t="shared" si="0"/>
        <v>43812</v>
      </c>
      <c r="N2" s="1">
        <f t="shared" ref="N2" si="1">M2+1</f>
        <v>43813</v>
      </c>
      <c r="O2" s="1">
        <f t="shared" ref="O2:R2" si="2">N2+1</f>
        <v>43814</v>
      </c>
      <c r="P2" s="1">
        <f t="shared" si="2"/>
        <v>43815</v>
      </c>
      <c r="Q2" s="1">
        <f t="shared" si="2"/>
        <v>43816</v>
      </c>
      <c r="R2" s="1">
        <f t="shared" si="2"/>
        <v>43817</v>
      </c>
    </row>
    <row r="3" spans="1:18" x14ac:dyDescent="0.25">
      <c r="A3" s="1" t="str">
        <f>rawData!$B$3</f>
        <v>Total</v>
      </c>
      <c r="B3" s="3">
        <f>rawData!$E3</f>
        <v>1.0452961672473868</v>
      </c>
      <c r="C3" s="3">
        <f>rawData!$E8</f>
        <v>1.1638225255972696</v>
      </c>
      <c r="D3" s="3">
        <f>rawData!$E13</f>
        <v>1.2882653061224489</v>
      </c>
      <c r="E3" s="3">
        <f>rawData!$E18</f>
        <v>1.9305555555555556</v>
      </c>
      <c r="F3" s="3">
        <f>rawData!$E23</f>
        <v>0.54905660377358489</v>
      </c>
      <c r="G3" s="3">
        <f>rawData!$E28</f>
        <v>0.7766497461928934</v>
      </c>
      <c r="H3" s="3">
        <f>rawData!$E33</f>
        <v>1.1092715231788079</v>
      </c>
      <c r="I3" s="3">
        <f>rawData!$E38</f>
        <v>1.2419354838709677</v>
      </c>
      <c r="J3" s="3">
        <f>rawData!$E43</f>
        <v>2.1717948717948716</v>
      </c>
      <c r="K3" s="3">
        <f>rawData!$E48</f>
        <v>1.875</v>
      </c>
      <c r="L3" s="3">
        <f>rawData!$E53</f>
        <v>1.7189542483660132</v>
      </c>
      <c r="M3" s="3">
        <f>rawData!$E58</f>
        <v>3.0644257703081235</v>
      </c>
      <c r="N3" s="3">
        <f>rawData!$E63</f>
        <v>1.3192982456140352</v>
      </c>
      <c r="O3" s="3">
        <f>rawData!$E68</f>
        <v>1.3808049535603715</v>
      </c>
      <c r="P3" s="3">
        <f>rawData!$E73</f>
        <v>0.96632996632996637</v>
      </c>
      <c r="Q3" s="3">
        <f>rawData!$E78</f>
        <v>0.96632996632996637</v>
      </c>
      <c r="R3" s="3">
        <f>rawData!$E83</f>
        <v>1.0437710437710437</v>
      </c>
    </row>
    <row r="4" spans="1:18" x14ac:dyDescent="0.25">
      <c r="A4" s="1" t="str">
        <f>rawData!$B$4</f>
        <v>Random</v>
      </c>
      <c r="B4" s="3">
        <f>rawData!$E4</f>
        <v>1</v>
      </c>
      <c r="C4" s="3">
        <f>rawData!$E9</f>
        <v>1</v>
      </c>
      <c r="D4" s="3">
        <f>rawData!$E14</f>
        <v>1</v>
      </c>
      <c r="E4" s="3">
        <f>rawData!$E19</f>
        <v>1</v>
      </c>
      <c r="F4" s="3">
        <f>rawData!$E24</f>
        <v>1</v>
      </c>
      <c r="G4" s="3">
        <f>rawData!$E29</f>
        <v>1</v>
      </c>
      <c r="H4" s="3">
        <f>rawData!$E34</f>
        <v>1</v>
      </c>
      <c r="I4" s="3">
        <f>rawData!$E39</f>
        <v>1</v>
      </c>
      <c r="J4" s="3">
        <f>rawData!$E44</f>
        <v>1</v>
      </c>
      <c r="K4" s="3">
        <f>rawData!$E49</f>
        <v>1</v>
      </c>
      <c r="L4" s="3">
        <f>rawData!$E54</f>
        <v>1</v>
      </c>
      <c r="M4" s="3">
        <f>rawData!$E59</f>
        <v>1</v>
      </c>
      <c r="N4" s="3">
        <f>rawData!$E64</f>
        <v>1</v>
      </c>
      <c r="O4" s="3">
        <f>rawData!$E69</f>
        <v>1</v>
      </c>
      <c r="P4" s="3">
        <f>rawData!$E74</f>
        <v>1</v>
      </c>
      <c r="Q4" s="3">
        <f>rawData!$E79</f>
        <v>1.0202020202020201</v>
      </c>
      <c r="R4" s="3">
        <f>rawData!$E84</f>
        <v>0.95286195286195285</v>
      </c>
    </row>
    <row r="5" spans="1:18" x14ac:dyDescent="0.25">
      <c r="A5" s="1" t="str">
        <f>rawData!$B$5</f>
        <v>Cluster</v>
      </c>
      <c r="B5" s="3">
        <f>rawData!$E5</f>
        <v>0.36933797909407667</v>
      </c>
      <c r="C5" s="3">
        <f>rawData!$E10</f>
        <v>0.23208191126279865</v>
      </c>
      <c r="D5" s="3">
        <f>rawData!$E15</f>
        <v>0.28826530612244899</v>
      </c>
      <c r="E5" s="3">
        <f>rawData!$E20</f>
        <v>0.29629629629629628</v>
      </c>
      <c r="F5" s="3">
        <f>rawData!$E25</f>
        <v>0.15849056603773584</v>
      </c>
      <c r="G5" s="3">
        <f>rawData!$E30</f>
        <v>0.20304568527918782</v>
      </c>
      <c r="H5" s="3">
        <f>rawData!$E35</f>
        <v>0.24172185430463577</v>
      </c>
      <c r="I5" s="3">
        <f>rawData!$E40</f>
        <v>0.21612903225806451</v>
      </c>
      <c r="J5" s="3">
        <f>rawData!$E45</f>
        <v>0.33076923076923076</v>
      </c>
      <c r="K5" s="3">
        <f>rawData!$E50</f>
        <v>0.21527777777777779</v>
      </c>
      <c r="L5" s="3">
        <f>rawData!$E55</f>
        <v>0.26797385620915032</v>
      </c>
      <c r="M5" s="3">
        <f>rawData!$E60</f>
        <v>0.19887955182072828</v>
      </c>
      <c r="N5" s="3">
        <f>rawData!$E65</f>
        <v>0.21403508771929824</v>
      </c>
      <c r="O5" s="3">
        <f>rawData!$E70</f>
        <v>0.22910216718266255</v>
      </c>
      <c r="P5" s="3">
        <f>rawData!$E75</f>
        <v>0.30976430976430974</v>
      </c>
      <c r="Q5" s="3">
        <f>rawData!$E80</f>
        <v>0.21885521885521886</v>
      </c>
      <c r="R5" s="3">
        <f>rawData!$E85</f>
        <v>0.21212121212121213</v>
      </c>
    </row>
    <row r="6" spans="1:18" x14ac:dyDescent="0.25">
      <c r="A6" s="1" t="str">
        <f>rawData!$B$6</f>
        <v>Strata</v>
      </c>
      <c r="B6" s="3">
        <f>rawData!$E6*0.8</f>
        <v>1.2905923344947736</v>
      </c>
      <c r="C6" s="3">
        <f>rawData!$E11</f>
        <v>1.2013651877133107</v>
      </c>
      <c r="D6" s="3">
        <f>rawData!$E16</f>
        <v>1.0484693877551021</v>
      </c>
      <c r="E6" s="3">
        <f>rawData!$E21</f>
        <v>0.85185185185185186</v>
      </c>
      <c r="F6" s="3">
        <f>rawData!$E26</f>
        <v>0.65283018867924525</v>
      </c>
      <c r="G6" s="3">
        <f>rawData!$E31</f>
        <v>1.2030456852791878</v>
      </c>
      <c r="H6" s="3">
        <f>rawData!$E36</f>
        <v>0.98013245033112584</v>
      </c>
      <c r="I6" s="3">
        <f>rawData!$E41</f>
        <v>1.2967741935483872</v>
      </c>
      <c r="J6" s="3">
        <f>rawData!$E46</f>
        <v>1.0102564102564102</v>
      </c>
      <c r="K6" s="3">
        <f>rawData!$E51</f>
        <v>0.99652777777777779</v>
      </c>
      <c r="L6" s="3">
        <f>rawData!$E56</f>
        <v>1.0174291938997821</v>
      </c>
      <c r="M6" s="3">
        <f>rawData!$E61</f>
        <v>0.96638655462184875</v>
      </c>
      <c r="N6" s="3">
        <f>rawData!$E66</f>
        <v>1.2105263157894737</v>
      </c>
      <c r="O6" s="3">
        <f>rawData!$E71</f>
        <v>1.1609907120743035</v>
      </c>
      <c r="P6" s="3">
        <f>rawData!$E76</f>
        <v>1.2626262626262625</v>
      </c>
      <c r="Q6" s="3">
        <f>rawData!$E81</f>
        <v>0.9932659932659933</v>
      </c>
      <c r="R6" s="3">
        <f>rawData!$E86</f>
        <v>1.0067340067340067</v>
      </c>
    </row>
    <row r="7" spans="1:1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8" x14ac:dyDescent="0.25">
      <c r="A25" t="s">
        <v>27</v>
      </c>
      <c r="B25">
        <f>2.99/100</f>
        <v>2.9900000000000003E-2</v>
      </c>
      <c r="C25">
        <f>B25</f>
        <v>2.9900000000000003E-2</v>
      </c>
      <c r="D25">
        <f t="shared" ref="D25:L25" si="3">C25</f>
        <v>2.9900000000000003E-2</v>
      </c>
      <c r="E25">
        <f t="shared" si="3"/>
        <v>2.9900000000000003E-2</v>
      </c>
      <c r="F25">
        <f t="shared" si="3"/>
        <v>2.9900000000000003E-2</v>
      </c>
      <c r="G25">
        <f t="shared" si="3"/>
        <v>2.9900000000000003E-2</v>
      </c>
      <c r="H25">
        <f t="shared" si="3"/>
        <v>2.9900000000000003E-2</v>
      </c>
      <c r="I25">
        <f t="shared" si="3"/>
        <v>2.9900000000000003E-2</v>
      </c>
      <c r="J25">
        <f t="shared" si="3"/>
        <v>2.9900000000000003E-2</v>
      </c>
      <c r="K25">
        <f t="shared" si="3"/>
        <v>2.9900000000000003E-2</v>
      </c>
      <c r="L25">
        <f t="shared" si="3"/>
        <v>2.9900000000000003E-2</v>
      </c>
      <c r="M25">
        <f t="shared" ref="M25:R25" si="4">L25</f>
        <v>2.9900000000000003E-2</v>
      </c>
      <c r="N25">
        <f t="shared" si="4"/>
        <v>2.9900000000000003E-2</v>
      </c>
      <c r="O25">
        <f t="shared" si="4"/>
        <v>2.9900000000000003E-2</v>
      </c>
      <c r="P25">
        <f t="shared" si="4"/>
        <v>2.9900000000000003E-2</v>
      </c>
      <c r="Q25">
        <f t="shared" si="4"/>
        <v>2.9900000000000003E-2</v>
      </c>
      <c r="R25">
        <f t="shared" si="4"/>
        <v>2.9900000000000003E-2</v>
      </c>
    </row>
    <row r="26" spans="1:18" x14ac:dyDescent="0.25">
      <c r="A26" t="s">
        <v>19</v>
      </c>
      <c r="B26" s="1">
        <f t="shared" ref="B26:O26" si="5">B2</f>
        <v>43801</v>
      </c>
      <c r="C26" s="1">
        <f t="shared" si="5"/>
        <v>43802</v>
      </c>
      <c r="D26" s="1">
        <f t="shared" si="5"/>
        <v>43803</v>
      </c>
      <c r="E26" s="1">
        <f t="shared" si="5"/>
        <v>43804</v>
      </c>
      <c r="F26" s="1">
        <f t="shared" si="5"/>
        <v>43805</v>
      </c>
      <c r="G26" s="1">
        <f t="shared" si="5"/>
        <v>43806</v>
      </c>
      <c r="H26" s="1">
        <f t="shared" si="5"/>
        <v>43807</v>
      </c>
      <c r="I26" s="1">
        <f t="shared" si="5"/>
        <v>43808</v>
      </c>
      <c r="J26" s="1">
        <f t="shared" si="5"/>
        <v>43809</v>
      </c>
      <c r="K26" s="1">
        <f t="shared" si="5"/>
        <v>43810</v>
      </c>
      <c r="L26" s="1">
        <f t="shared" si="5"/>
        <v>43811</v>
      </c>
      <c r="M26" s="1">
        <f t="shared" si="5"/>
        <v>43812</v>
      </c>
      <c r="N26" s="1">
        <f t="shared" si="5"/>
        <v>43813</v>
      </c>
      <c r="O26" s="1">
        <f t="shared" si="5"/>
        <v>43814</v>
      </c>
      <c r="P26" s="1">
        <f t="shared" ref="P26:Q26" si="6">P2</f>
        <v>43815</v>
      </c>
      <c r="Q26" s="1">
        <f t="shared" si="6"/>
        <v>43816</v>
      </c>
      <c r="R26" s="1">
        <f t="shared" ref="R26" si="7">R2</f>
        <v>43817</v>
      </c>
    </row>
    <row r="27" spans="1:18" x14ac:dyDescent="0.25">
      <c r="A27" t="s">
        <v>25</v>
      </c>
      <c r="B27" s="5">
        <f>B29+B25</f>
        <v>0.83418704566635604</v>
      </c>
      <c r="C27" s="5">
        <f t="shared" ref="C27:L27" si="8">C29+C25</f>
        <v>0.83554118372379782</v>
      </c>
      <c r="D27" s="5">
        <f t="shared" si="8"/>
        <v>0.83587014925373138</v>
      </c>
      <c r="E27" s="5">
        <f t="shared" si="8"/>
        <v>0.84143305203938124</v>
      </c>
      <c r="F27" s="5">
        <f t="shared" si="8"/>
        <v>0.83675837305858836</v>
      </c>
      <c r="G27" s="5">
        <f t="shared" si="8"/>
        <v>0.83841395602682056</v>
      </c>
      <c r="H27" s="5">
        <f t="shared" si="8"/>
        <v>0.83730285670403937</v>
      </c>
      <c r="I27" s="5">
        <f t="shared" si="8"/>
        <v>0.83726064059131511</v>
      </c>
      <c r="J27" s="5">
        <f t="shared" si="8"/>
        <v>0.83753920846755636</v>
      </c>
      <c r="K27" s="5">
        <f t="shared" si="8"/>
        <v>0.83812338140533915</v>
      </c>
      <c r="L27" s="5">
        <f t="shared" si="8"/>
        <v>0.83797462914818788</v>
      </c>
      <c r="M27" s="5">
        <f t="shared" ref="M27:O27" si="9">M29+M25</f>
        <v>0.83846269113149852</v>
      </c>
      <c r="N27" s="5">
        <f t="shared" si="9"/>
        <v>0.83881134588883788</v>
      </c>
      <c r="O27" s="5">
        <f t="shared" si="9"/>
        <v>0.83832911877394645</v>
      </c>
      <c r="P27" s="5">
        <f t="shared" ref="P27:Q27" si="10">P29+P25</f>
        <v>0.83796996011046332</v>
      </c>
      <c r="Q27" s="5">
        <f t="shared" si="10"/>
        <v>0.83857034313725498</v>
      </c>
      <c r="R27" s="5">
        <f t="shared" ref="R27" si="11">R29+R25</f>
        <v>0.83899369259032464</v>
      </c>
    </row>
    <row r="28" spans="1:18" x14ac:dyDescent="0.25">
      <c r="A28" t="s">
        <v>26</v>
      </c>
      <c r="B28" s="5">
        <f>B29-B25</f>
        <v>0.77438704566635597</v>
      </c>
      <c r="C28" s="5">
        <f t="shared" ref="C28:L28" si="12">C29-C25</f>
        <v>0.77574118372379774</v>
      </c>
      <c r="D28" s="5">
        <f t="shared" si="12"/>
        <v>0.7760701492537313</v>
      </c>
      <c r="E28" s="5">
        <f t="shared" si="12"/>
        <v>0.78163305203938116</v>
      </c>
      <c r="F28" s="5">
        <f t="shared" si="12"/>
        <v>0.77695837305858828</v>
      </c>
      <c r="G28" s="5">
        <f t="shared" si="12"/>
        <v>0.77861395602682049</v>
      </c>
      <c r="H28" s="5">
        <f t="shared" si="12"/>
        <v>0.77750285670403929</v>
      </c>
      <c r="I28" s="5">
        <f t="shared" si="12"/>
        <v>0.77746064059131503</v>
      </c>
      <c r="J28" s="5">
        <f t="shared" si="12"/>
        <v>0.77773920846755629</v>
      </c>
      <c r="K28" s="5">
        <f t="shared" si="12"/>
        <v>0.77832338140533908</v>
      </c>
      <c r="L28" s="5">
        <f t="shared" si="12"/>
        <v>0.7781746291481878</v>
      </c>
      <c r="M28" s="5">
        <f t="shared" ref="M28:O28" si="13">M29-M25</f>
        <v>0.77866269113149844</v>
      </c>
      <c r="N28" s="5">
        <f t="shared" si="13"/>
        <v>0.7790113458888378</v>
      </c>
      <c r="O28" s="5">
        <f t="shared" si="13"/>
        <v>0.77852911877394637</v>
      </c>
      <c r="P28" s="5">
        <f t="shared" ref="P28:Q28" si="14">P29-P25</f>
        <v>0.77816996011046324</v>
      </c>
      <c r="Q28" s="5">
        <f t="shared" si="14"/>
        <v>0.77877034313725491</v>
      </c>
      <c r="R28" s="5">
        <f t="shared" ref="R28" si="15">R29-R25</f>
        <v>0.77919369259032456</v>
      </c>
    </row>
    <row r="29" spans="1:18" x14ac:dyDescent="0.25">
      <c r="A29" s="1" t="str">
        <f>rawData!$B$3</f>
        <v>Total</v>
      </c>
      <c r="B29" s="3">
        <f>rawData!$G3</f>
        <v>0.804287045666356</v>
      </c>
      <c r="C29" s="3">
        <f>rawData!$G8</f>
        <v>0.80564118372379778</v>
      </c>
      <c r="D29" s="3">
        <f>rawData!$G13</f>
        <v>0.80597014925373134</v>
      </c>
      <c r="E29" s="3">
        <f>rawData!$G18</f>
        <v>0.8115330520393812</v>
      </c>
      <c r="F29" s="3">
        <f>rawData!$G23</f>
        <v>0.80685837305858832</v>
      </c>
      <c r="G29" s="3">
        <f>rawData!$G28</f>
        <v>0.80851395602682052</v>
      </c>
      <c r="H29" s="3">
        <f>rawData!$G33</f>
        <v>0.80740285670403933</v>
      </c>
      <c r="I29" s="3">
        <f>rawData!$G38</f>
        <v>0.80736064059131507</v>
      </c>
      <c r="J29" s="3">
        <f>rawData!$G43</f>
        <v>0.80763920846755632</v>
      </c>
      <c r="K29" s="3">
        <f>rawData!$G48</f>
        <v>0.80822338140533911</v>
      </c>
      <c r="L29" s="3">
        <f>rawData!$G53</f>
        <v>0.80807462914818784</v>
      </c>
      <c r="M29" s="3">
        <f>rawData!$G58</f>
        <v>0.80856269113149848</v>
      </c>
      <c r="N29" s="3">
        <f>rawData!$G63</f>
        <v>0.80891134588883784</v>
      </c>
      <c r="O29" s="3">
        <f>rawData!$G68</f>
        <v>0.80842911877394641</v>
      </c>
      <c r="P29" s="3">
        <f>rawData!$G73</f>
        <v>0.80806996011046328</v>
      </c>
      <c r="Q29" s="3">
        <f>rawData!$G78</f>
        <v>0.80867034313725494</v>
      </c>
      <c r="R29" s="3">
        <f>rawData!$G83</f>
        <v>0.8090936925903246</v>
      </c>
    </row>
    <row r="30" spans="1:18" x14ac:dyDescent="0.25">
      <c r="A30" s="1" t="str">
        <f>rawData!$B$4</f>
        <v>Random</v>
      </c>
      <c r="B30" s="3">
        <f>rawData!$G4</f>
        <v>0.79641693811074921</v>
      </c>
      <c r="C30" s="3">
        <f>rawData!$G9</f>
        <v>0.79902755267423009</v>
      </c>
      <c r="D30" s="3">
        <f>rawData!$G14</f>
        <v>0.79344262295081969</v>
      </c>
      <c r="E30" s="3">
        <f>rawData!$G19</f>
        <v>0.79641693811074921</v>
      </c>
      <c r="F30" s="3">
        <f>rawData!$G24</f>
        <v>0.81290322580645158</v>
      </c>
      <c r="G30" s="3">
        <f>rawData!$G29</f>
        <v>0.82741935483870965</v>
      </c>
      <c r="H30" s="3">
        <f>rawData!$G34</f>
        <v>0.78503184713375795</v>
      </c>
      <c r="I30" s="3">
        <f>rawData!$G39</f>
        <v>0.80032206119162641</v>
      </c>
      <c r="J30" s="3">
        <f>rawData!$G44</f>
        <v>0.80573248407643316</v>
      </c>
      <c r="K30" s="3">
        <f>rawData!$G49</f>
        <v>0.8141025641025641</v>
      </c>
      <c r="L30" s="3">
        <f>rawData!$G54</f>
        <v>0.80929487179487181</v>
      </c>
      <c r="M30" s="3">
        <f>rawData!$G59</f>
        <v>0.8141025641025641</v>
      </c>
      <c r="N30" s="3">
        <f>rawData!$G64</f>
        <v>0.81444991789819376</v>
      </c>
      <c r="O30" s="3">
        <f>rawData!$G69</f>
        <v>0.80769230769230771</v>
      </c>
      <c r="P30" s="3">
        <f>rawData!$G74</f>
        <v>0.78431372549019607</v>
      </c>
      <c r="Q30" s="3">
        <f>rawData!$G79</f>
        <v>0.797427652733119</v>
      </c>
      <c r="R30" s="3">
        <f>rawData!$G84</f>
        <v>0.78778135048231512</v>
      </c>
    </row>
    <row r="31" spans="1:18" x14ac:dyDescent="0.25">
      <c r="A31" s="1" t="str">
        <f>rawData!$B$5</f>
        <v>Cluster</v>
      </c>
      <c r="B31" s="3">
        <f>rawData!$G5</f>
        <v>0.83492063492063495</v>
      </c>
      <c r="C31" s="3">
        <f>rawData!$G10</f>
        <v>0.80312499999999998</v>
      </c>
      <c r="D31" s="3">
        <f>rawData!$G15</f>
        <v>0.76393442622950825</v>
      </c>
      <c r="E31" s="3">
        <f>rawData!$G20</f>
        <v>0.81558028616852152</v>
      </c>
      <c r="F31" s="3">
        <f>rawData!$G25</f>
        <v>0.81230769230769229</v>
      </c>
      <c r="G31" s="3">
        <f>rawData!$G30</f>
        <v>0.80666666666666664</v>
      </c>
      <c r="H31" s="3">
        <f>rawData!$G35</f>
        <v>0.81451612903225812</v>
      </c>
      <c r="I31" s="3">
        <f>rawData!$G40</f>
        <v>0.80655737704918029</v>
      </c>
      <c r="J31" s="3">
        <f>rawData!$G45</f>
        <v>0.79516129032258065</v>
      </c>
      <c r="K31" s="3">
        <f>rawData!$G50</f>
        <v>0.81166666666666665</v>
      </c>
      <c r="L31" s="3">
        <f>rawData!$G55</f>
        <v>0.81428571428571428</v>
      </c>
      <c r="M31" s="3">
        <f>rawData!$G60</f>
        <v>0.81612903225806455</v>
      </c>
      <c r="N31" s="3">
        <f>rawData!$G65</f>
        <v>0.80967741935483872</v>
      </c>
      <c r="O31" s="3">
        <f>rawData!$G70</f>
        <v>0.82968750000000002</v>
      </c>
      <c r="P31" s="3">
        <f>rawData!$G75</f>
        <v>0.83</v>
      </c>
      <c r="Q31" s="3">
        <f>rawData!$G80</f>
        <v>0.83166666666666667</v>
      </c>
      <c r="R31" s="3">
        <f>rawData!$G85</f>
        <v>0.81451612903225812</v>
      </c>
    </row>
    <row r="32" spans="1:18" x14ac:dyDescent="0.25">
      <c r="A32" s="1" t="str">
        <f>rawData!$B$6</f>
        <v>Strata</v>
      </c>
      <c r="B32" s="3">
        <f>rawData!$G6</f>
        <v>0.78664495114006516</v>
      </c>
      <c r="C32" s="3">
        <f>rawData!$G11</f>
        <v>0.82410423452768733</v>
      </c>
      <c r="D32" s="3">
        <f>rawData!$G16</f>
        <v>0.79872204472843455</v>
      </c>
      <c r="E32" s="3">
        <f>rawData!$G21</f>
        <v>0.81239804241435565</v>
      </c>
      <c r="F32" s="3">
        <f>rawData!$G26</f>
        <v>0.83440514469453375</v>
      </c>
      <c r="G32" s="3">
        <f>rawData!$G31</f>
        <v>0.7984</v>
      </c>
      <c r="H32" s="3">
        <f>rawData!$G36</f>
        <v>0.81440000000000001</v>
      </c>
      <c r="I32" s="3">
        <f>rawData!$G41</f>
        <v>0.80483870967741933</v>
      </c>
      <c r="J32" s="3">
        <f>rawData!$G46</f>
        <v>0.82495948136142627</v>
      </c>
      <c r="K32" s="3">
        <f>rawData!$G51</f>
        <v>0.75040518638573739</v>
      </c>
      <c r="L32" s="3">
        <f>rawData!$G56</f>
        <v>0.7910685805422647</v>
      </c>
      <c r="M32" s="3">
        <f>rawData!$G61</f>
        <v>0.8073248407643312</v>
      </c>
      <c r="N32" s="3">
        <f>rawData!$G66</f>
        <v>0.78904991948470204</v>
      </c>
      <c r="O32" s="3">
        <f>rawData!$G71</f>
        <v>0.82315112540192925</v>
      </c>
      <c r="P32" s="3">
        <f>rawData!$G76</f>
        <v>0.80542264752791071</v>
      </c>
      <c r="Q32" s="3">
        <f>rawData!$G81</f>
        <v>0.82113821138211385</v>
      </c>
      <c r="R32" s="3">
        <f>rawData!$G86</f>
        <v>0.8125</v>
      </c>
    </row>
    <row r="33" spans="1:15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8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8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8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8" x14ac:dyDescent="0.25">
      <c r="A52" t="s">
        <v>27</v>
      </c>
      <c r="B52">
        <f>2.81/100</f>
        <v>2.81E-2</v>
      </c>
      <c r="C52">
        <f>B52</f>
        <v>2.81E-2</v>
      </c>
      <c r="D52">
        <f t="shared" ref="D52:L52" si="16">C52</f>
        <v>2.81E-2</v>
      </c>
      <c r="E52">
        <f t="shared" si="16"/>
        <v>2.81E-2</v>
      </c>
      <c r="F52">
        <f t="shared" si="16"/>
        <v>2.81E-2</v>
      </c>
      <c r="G52">
        <f t="shared" si="16"/>
        <v>2.81E-2</v>
      </c>
      <c r="H52">
        <f t="shared" si="16"/>
        <v>2.81E-2</v>
      </c>
      <c r="I52">
        <f t="shared" si="16"/>
        <v>2.81E-2</v>
      </c>
      <c r="J52">
        <f t="shared" si="16"/>
        <v>2.81E-2</v>
      </c>
      <c r="K52">
        <f t="shared" si="16"/>
        <v>2.81E-2</v>
      </c>
      <c r="L52">
        <f t="shared" si="16"/>
        <v>2.81E-2</v>
      </c>
      <c r="M52">
        <f t="shared" ref="M52:R52" si="17">L52</f>
        <v>2.81E-2</v>
      </c>
      <c r="N52">
        <f t="shared" si="17"/>
        <v>2.81E-2</v>
      </c>
      <c r="O52">
        <f t="shared" si="17"/>
        <v>2.81E-2</v>
      </c>
      <c r="P52">
        <f t="shared" si="17"/>
        <v>2.81E-2</v>
      </c>
      <c r="Q52">
        <f t="shared" si="17"/>
        <v>2.81E-2</v>
      </c>
      <c r="R52">
        <f t="shared" si="17"/>
        <v>2.81E-2</v>
      </c>
    </row>
    <row r="53" spans="1:18" x14ac:dyDescent="0.25">
      <c r="A53" t="s">
        <v>21</v>
      </c>
      <c r="B53" s="1">
        <f t="shared" ref="B53:M53" si="18">B26</f>
        <v>43801</v>
      </c>
      <c r="C53" s="1">
        <f t="shared" si="18"/>
        <v>43802</v>
      </c>
      <c r="D53" s="1">
        <f t="shared" si="18"/>
        <v>43803</v>
      </c>
      <c r="E53" s="1">
        <f t="shared" si="18"/>
        <v>43804</v>
      </c>
      <c r="F53" s="1">
        <f t="shared" si="18"/>
        <v>43805</v>
      </c>
      <c r="G53" s="1">
        <f t="shared" si="18"/>
        <v>43806</v>
      </c>
      <c r="H53" s="1">
        <f t="shared" si="18"/>
        <v>43807</v>
      </c>
      <c r="I53" s="1">
        <f t="shared" si="18"/>
        <v>43808</v>
      </c>
      <c r="J53" s="1">
        <f t="shared" si="18"/>
        <v>43809</v>
      </c>
      <c r="K53" s="1">
        <f t="shared" si="18"/>
        <v>43810</v>
      </c>
      <c r="L53" s="1">
        <f t="shared" si="18"/>
        <v>43811</v>
      </c>
      <c r="M53" s="1">
        <f t="shared" si="18"/>
        <v>43812</v>
      </c>
      <c r="N53" s="1">
        <f t="shared" ref="N53:O53" si="19">N26</f>
        <v>43813</v>
      </c>
      <c r="O53" s="1">
        <f t="shared" si="19"/>
        <v>43814</v>
      </c>
      <c r="P53" s="1">
        <f t="shared" ref="P53:Q53" si="20">P26</f>
        <v>43815</v>
      </c>
      <c r="Q53" s="1">
        <f t="shared" si="20"/>
        <v>43816</v>
      </c>
      <c r="R53" s="1">
        <f t="shared" ref="R53" si="21">R26</f>
        <v>43817</v>
      </c>
    </row>
    <row r="54" spans="1:18" x14ac:dyDescent="0.25">
      <c r="A54" t="s">
        <v>25</v>
      </c>
      <c r="B54" s="5">
        <f>B56+B52</f>
        <v>0.20299903696800248</v>
      </c>
      <c r="C54" s="5">
        <f t="shared" ref="C54:L54" si="22">C56+C52</f>
        <v>0.20180530209617759</v>
      </c>
      <c r="D54" s="5">
        <f t="shared" si="22"/>
        <v>0.20151129404523771</v>
      </c>
      <c r="E54" s="5">
        <f t="shared" si="22"/>
        <v>0.19578245038287234</v>
      </c>
      <c r="F54" s="5">
        <f t="shared" si="22"/>
        <v>0.20032820236813781</v>
      </c>
      <c r="G54" s="5">
        <f t="shared" si="22"/>
        <v>0.19900285357866832</v>
      </c>
      <c r="H54" s="5">
        <f t="shared" si="22"/>
        <v>0.19980941483643067</v>
      </c>
      <c r="I54" s="5">
        <f t="shared" si="22"/>
        <v>0.19979695103172157</v>
      </c>
      <c r="J54" s="5">
        <f t="shared" si="22"/>
        <v>0.19959869611903669</v>
      </c>
      <c r="K54" s="5">
        <f t="shared" si="22"/>
        <v>0.19901132249156184</v>
      </c>
      <c r="L54" s="5">
        <f t="shared" si="22"/>
        <v>0.19892122648723048</v>
      </c>
      <c r="M54" s="5">
        <f t="shared" ref="M54:O54" si="23">M56+M52</f>
        <v>0.19843639143730885</v>
      </c>
      <c r="N54" s="5">
        <f t="shared" si="23"/>
        <v>0.1980586587046394</v>
      </c>
      <c r="O54" s="5">
        <f t="shared" si="23"/>
        <v>0.19836819923371646</v>
      </c>
      <c r="P54" s="5">
        <f t="shared" ref="P54:Q54" si="24">P56+P52</f>
        <v>0.19885790119668612</v>
      </c>
      <c r="Q54" s="5">
        <f t="shared" si="24"/>
        <v>0.19828995098039215</v>
      </c>
      <c r="R54" s="5">
        <f t="shared" ref="R54" si="25">R56+R52</f>
        <v>0.19803263931414572</v>
      </c>
    </row>
    <row r="55" spans="1:18" x14ac:dyDescent="0.25">
      <c r="A55" t="s">
        <v>26</v>
      </c>
      <c r="B55" s="5">
        <f>B56-B52</f>
        <v>0.14679903696800251</v>
      </c>
      <c r="C55" s="5">
        <f t="shared" ref="C55:L55" si="26">C56-C52</f>
        <v>0.14560530209617756</v>
      </c>
      <c r="D55" s="5">
        <f t="shared" si="26"/>
        <v>0.14531129404523774</v>
      </c>
      <c r="E55" s="5">
        <f t="shared" si="26"/>
        <v>0.13958245038287231</v>
      </c>
      <c r="F55" s="5">
        <f t="shared" si="26"/>
        <v>0.14412820236813778</v>
      </c>
      <c r="G55" s="5">
        <f t="shared" si="26"/>
        <v>0.14280285357866834</v>
      </c>
      <c r="H55" s="5">
        <f t="shared" si="26"/>
        <v>0.14360941483643064</v>
      </c>
      <c r="I55" s="5">
        <f t="shared" si="26"/>
        <v>0.1435969510317216</v>
      </c>
      <c r="J55" s="5">
        <f t="shared" si="26"/>
        <v>0.14339869611903666</v>
      </c>
      <c r="K55" s="5">
        <f t="shared" si="26"/>
        <v>0.14281132249156181</v>
      </c>
      <c r="L55" s="5">
        <f t="shared" si="26"/>
        <v>0.14272122648723046</v>
      </c>
      <c r="M55" s="5">
        <f t="shared" ref="M55:O55" si="27">M56-M52</f>
        <v>0.14223639143730887</v>
      </c>
      <c r="N55" s="5">
        <f t="shared" si="27"/>
        <v>0.14185865870463943</v>
      </c>
      <c r="O55" s="5">
        <f t="shared" si="27"/>
        <v>0.14216819923371649</v>
      </c>
      <c r="P55" s="5">
        <f t="shared" ref="P55:Q55" si="28">P56-P52</f>
        <v>0.14265790119668609</v>
      </c>
      <c r="Q55" s="5">
        <f t="shared" si="28"/>
        <v>0.14208995098039218</v>
      </c>
      <c r="R55" s="5">
        <f t="shared" ref="R55" si="29">R56-R52</f>
        <v>0.14183263931414575</v>
      </c>
    </row>
    <row r="56" spans="1:18" x14ac:dyDescent="0.25">
      <c r="A56" s="1" t="str">
        <f>rawData!$B$3</f>
        <v>Total</v>
      </c>
      <c r="B56" s="3">
        <f>rawData!$I3</f>
        <v>0.17489903696800249</v>
      </c>
      <c r="C56" s="3">
        <f>rawData!$I8</f>
        <v>0.17370530209617757</v>
      </c>
      <c r="D56" s="3">
        <f>rawData!$I13</f>
        <v>0.17341129404523772</v>
      </c>
      <c r="E56" s="3">
        <f>rawData!$I18</f>
        <v>0.16768245038287233</v>
      </c>
      <c r="F56" s="3">
        <f>rawData!$I23</f>
        <v>0.17222820236813779</v>
      </c>
      <c r="G56" s="3">
        <f>rawData!$I28</f>
        <v>0.17090285357866833</v>
      </c>
      <c r="H56" s="3">
        <f>rawData!$I33</f>
        <v>0.17170941483643065</v>
      </c>
      <c r="I56" s="3">
        <f>rawData!$I38</f>
        <v>0.17169695103172158</v>
      </c>
      <c r="J56" s="3">
        <f>rawData!$I43</f>
        <v>0.17149869611903668</v>
      </c>
      <c r="K56" s="3">
        <f>rawData!$I48</f>
        <v>0.17091132249156182</v>
      </c>
      <c r="L56" s="3">
        <f>rawData!$I53</f>
        <v>0.17082122648723047</v>
      </c>
      <c r="M56" s="3">
        <f>rawData!$I58</f>
        <v>0.17033639143730886</v>
      </c>
      <c r="N56" s="3">
        <f>rawData!$I63</f>
        <v>0.16995865870463941</v>
      </c>
      <c r="O56" s="3">
        <f>rawData!$I68</f>
        <v>0.17026819923371647</v>
      </c>
      <c r="P56" s="3">
        <f>rawData!$I73</f>
        <v>0.1707579011966861</v>
      </c>
      <c r="Q56" s="3">
        <f>rawData!$I78</f>
        <v>0.17018995098039216</v>
      </c>
      <c r="R56" s="3">
        <f>rawData!$I83</f>
        <v>0.16993263931414573</v>
      </c>
    </row>
    <row r="57" spans="1:18" x14ac:dyDescent="0.25">
      <c r="A57" s="1" t="str">
        <f>rawData!$B$4</f>
        <v>Random</v>
      </c>
      <c r="B57" s="3">
        <f>rawData!$I4</f>
        <v>0.18566775244299674</v>
      </c>
      <c r="C57" s="3">
        <f>rawData!$I9</f>
        <v>0.17341977309562398</v>
      </c>
      <c r="D57" s="3">
        <f>rawData!$I14</f>
        <v>0.17868852459016393</v>
      </c>
      <c r="E57" s="3">
        <f>rawData!$I19</f>
        <v>0.17100977198697068</v>
      </c>
      <c r="F57" s="3">
        <f>rawData!$I24</f>
        <v>0.16774193548387098</v>
      </c>
      <c r="G57" s="3">
        <f>rawData!$I29</f>
        <v>0.15483870967741936</v>
      </c>
      <c r="H57" s="3">
        <f>rawData!$I34</f>
        <v>0.19108280254777071</v>
      </c>
      <c r="I57" s="3">
        <f>rawData!$I39</f>
        <v>0.19162640901771336</v>
      </c>
      <c r="J57" s="3">
        <f>rawData!$I44</f>
        <v>0.17356687898089171</v>
      </c>
      <c r="K57" s="3">
        <f>rawData!$I49</f>
        <v>0.16666666666666666</v>
      </c>
      <c r="L57" s="3">
        <f>rawData!$I54</f>
        <v>0.18108974358974358</v>
      </c>
      <c r="M57" s="3">
        <f>rawData!$I59</f>
        <v>0.16185897435897437</v>
      </c>
      <c r="N57" s="3">
        <f>rawData!$I64</f>
        <v>0.15763546798029557</v>
      </c>
      <c r="O57" s="3">
        <f>rawData!$I69</f>
        <v>0.17307692307692307</v>
      </c>
      <c r="P57" s="3">
        <f>rawData!$I74</f>
        <v>0.20751633986928106</v>
      </c>
      <c r="Q57" s="3">
        <f>rawData!$I79</f>
        <v>0.17524115755627009</v>
      </c>
      <c r="R57" s="3">
        <f>rawData!$I84</f>
        <v>0.18167202572347266</v>
      </c>
    </row>
    <row r="58" spans="1:18" x14ac:dyDescent="0.25">
      <c r="A58" s="1" t="str">
        <f>rawData!$B$5</f>
        <v>Cluster</v>
      </c>
      <c r="B58" s="3">
        <f>rawData!$I5</f>
        <v>0.13650793650793649</v>
      </c>
      <c r="C58" s="3">
        <f>rawData!$I10</f>
        <v>0.1796875</v>
      </c>
      <c r="D58" s="3">
        <f>rawData!$I15</f>
        <v>0.21147540983606558</v>
      </c>
      <c r="E58" s="3">
        <f>rawData!$I20</f>
        <v>0.17170111287758347</v>
      </c>
      <c r="F58" s="3">
        <f>rawData!$I25</f>
        <v>0.16923076923076924</v>
      </c>
      <c r="G58" s="3">
        <f>rawData!$I30</f>
        <v>0.18</v>
      </c>
      <c r="H58" s="3">
        <f>rawData!$I35</f>
        <v>0.16774193548387098</v>
      </c>
      <c r="I58" s="3">
        <f>rawData!$I40</f>
        <v>0.18524590163934426</v>
      </c>
      <c r="J58" s="3">
        <f>rawData!$I45</f>
        <v>0.18870967741935485</v>
      </c>
      <c r="K58" s="3">
        <f>rawData!$I50</f>
        <v>0.15833333333333333</v>
      </c>
      <c r="L58" s="3">
        <f>rawData!$I55</f>
        <v>0.16190476190476191</v>
      </c>
      <c r="M58" s="3">
        <f>rawData!$I60</f>
        <v>0.15645161290322582</v>
      </c>
      <c r="N58" s="3">
        <f>rawData!$I65</f>
        <v>0.17258064516129032</v>
      </c>
      <c r="O58" s="3">
        <f>rawData!$I70</f>
        <v>0.15156249999999999</v>
      </c>
      <c r="P58" s="3">
        <f>rawData!$I75</f>
        <v>0.155</v>
      </c>
      <c r="Q58" s="3">
        <f>rawData!$I80</f>
        <v>0.14833333333333334</v>
      </c>
      <c r="R58" s="3">
        <f>rawData!$I85</f>
        <v>0.17419354838709677</v>
      </c>
    </row>
    <row r="59" spans="1:18" x14ac:dyDescent="0.25">
      <c r="A59" s="1" t="str">
        <f>rawData!$B$6</f>
        <v>Strata</v>
      </c>
      <c r="B59" s="3">
        <f>rawData!$I6</f>
        <v>0.18729641693811075</v>
      </c>
      <c r="C59" s="3">
        <f>rawData!$I11</f>
        <v>0.16612377850162866</v>
      </c>
      <c r="D59" s="3">
        <f>rawData!$I16</f>
        <v>0.17412140575079874</v>
      </c>
      <c r="E59" s="3">
        <f>rawData!$I21</f>
        <v>0.16965742251223492</v>
      </c>
      <c r="F59" s="3">
        <f>rawData!$I26</f>
        <v>0.14308681672025725</v>
      </c>
      <c r="G59" s="3">
        <f>rawData!$I31</f>
        <v>0.19040000000000001</v>
      </c>
      <c r="H59" s="3">
        <f>rawData!$I36</f>
        <v>0.16159999999999999</v>
      </c>
      <c r="I59" s="3">
        <f>rawData!$I41</f>
        <v>0.16935483870967741</v>
      </c>
      <c r="J59" s="3">
        <f>rawData!$I46</f>
        <v>0.15883306320907617</v>
      </c>
      <c r="K59" s="3">
        <f>rawData!$I51</f>
        <v>0.22528363047001621</v>
      </c>
      <c r="L59" s="3">
        <f>rawData!$I56</f>
        <v>0.19298245614035087</v>
      </c>
      <c r="M59" s="3">
        <f>rawData!$I61</f>
        <v>0.16719745222929935</v>
      </c>
      <c r="N59" s="3">
        <f>rawData!$I66</f>
        <v>0.18518518518518517</v>
      </c>
      <c r="O59" s="3">
        <f>rawData!$I71</f>
        <v>0.14630225080385853</v>
      </c>
      <c r="P59" s="3">
        <f>rawData!$I76</f>
        <v>0.17384370015948963</v>
      </c>
      <c r="Q59" s="3">
        <f>rawData!$I81</f>
        <v>0.15284552845528454</v>
      </c>
      <c r="R59" s="3">
        <f>rawData!$I86</f>
        <v>0.16666666666666666</v>
      </c>
    </row>
    <row r="60" spans="1:18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8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8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8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8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8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8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8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8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8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8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8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8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8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8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8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8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8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8" x14ac:dyDescent="0.25">
      <c r="A78" t="s">
        <v>27</v>
      </c>
      <c r="B78">
        <f>1.05/100</f>
        <v>1.0500000000000001E-2</v>
      </c>
      <c r="C78">
        <f>B78</f>
        <v>1.0500000000000001E-2</v>
      </c>
      <c r="D78">
        <f t="shared" ref="D78:L78" si="30">C78</f>
        <v>1.0500000000000001E-2</v>
      </c>
      <c r="E78">
        <f t="shared" si="30"/>
        <v>1.0500000000000001E-2</v>
      </c>
      <c r="F78">
        <f t="shared" si="30"/>
        <v>1.0500000000000001E-2</v>
      </c>
      <c r="G78">
        <f t="shared" si="30"/>
        <v>1.0500000000000001E-2</v>
      </c>
      <c r="H78">
        <f t="shared" si="30"/>
        <v>1.0500000000000001E-2</v>
      </c>
      <c r="I78">
        <f t="shared" si="30"/>
        <v>1.0500000000000001E-2</v>
      </c>
      <c r="J78">
        <f t="shared" si="30"/>
        <v>1.0500000000000001E-2</v>
      </c>
      <c r="K78">
        <f t="shared" si="30"/>
        <v>1.0500000000000001E-2</v>
      </c>
      <c r="L78">
        <f t="shared" si="30"/>
        <v>1.0500000000000001E-2</v>
      </c>
      <c r="M78">
        <f t="shared" ref="M78:R78" si="31">L78</f>
        <v>1.0500000000000001E-2</v>
      </c>
      <c r="N78">
        <f t="shared" si="31"/>
        <v>1.0500000000000001E-2</v>
      </c>
      <c r="O78">
        <f t="shared" si="31"/>
        <v>1.0500000000000001E-2</v>
      </c>
      <c r="P78">
        <f t="shared" si="31"/>
        <v>1.0500000000000001E-2</v>
      </c>
      <c r="Q78">
        <f t="shared" si="31"/>
        <v>1.0500000000000001E-2</v>
      </c>
      <c r="R78">
        <f t="shared" si="31"/>
        <v>1.0500000000000001E-2</v>
      </c>
    </row>
    <row r="79" spans="1:18" x14ac:dyDescent="0.25">
      <c r="A79" t="s">
        <v>22</v>
      </c>
      <c r="B79" s="1">
        <f>B53</f>
        <v>43801</v>
      </c>
      <c r="C79" s="1">
        <f t="shared" ref="C79:L79" si="32">C53</f>
        <v>43802</v>
      </c>
      <c r="D79" s="1">
        <f t="shared" si="32"/>
        <v>43803</v>
      </c>
      <c r="E79" s="1">
        <f t="shared" si="32"/>
        <v>43804</v>
      </c>
      <c r="F79" s="1">
        <f t="shared" si="32"/>
        <v>43805</v>
      </c>
      <c r="G79" s="1">
        <f t="shared" si="32"/>
        <v>43806</v>
      </c>
      <c r="H79" s="1">
        <f t="shared" si="32"/>
        <v>43807</v>
      </c>
      <c r="I79" s="1">
        <f t="shared" si="32"/>
        <v>43808</v>
      </c>
      <c r="J79" s="1">
        <f t="shared" si="32"/>
        <v>43809</v>
      </c>
      <c r="K79" s="1">
        <f t="shared" si="32"/>
        <v>43810</v>
      </c>
      <c r="L79" s="1">
        <f t="shared" si="32"/>
        <v>43811</v>
      </c>
      <c r="M79" s="1">
        <f t="shared" ref="M79:O79" si="33">M53</f>
        <v>43812</v>
      </c>
      <c r="N79" s="1">
        <f t="shared" si="33"/>
        <v>43813</v>
      </c>
      <c r="O79" s="1">
        <f t="shared" si="33"/>
        <v>43814</v>
      </c>
      <c r="P79" s="1">
        <f t="shared" ref="P79:Q79" si="34">P53</f>
        <v>43815</v>
      </c>
      <c r="Q79" s="1">
        <f t="shared" si="34"/>
        <v>43816</v>
      </c>
      <c r="R79" s="1">
        <f t="shared" ref="R79" si="35">R53</f>
        <v>43817</v>
      </c>
    </row>
    <row r="80" spans="1:18" x14ac:dyDescent="0.25">
      <c r="A80" t="s">
        <v>25</v>
      </c>
      <c r="B80" s="5">
        <f>B82+B78</f>
        <v>2.8207362534948745E-2</v>
      </c>
      <c r="C80" s="5">
        <f t="shared" ref="C80:L80" si="36">C82+C78</f>
        <v>2.8070900123304564E-2</v>
      </c>
      <c r="D80" s="5">
        <f t="shared" si="36"/>
        <v>2.8041160178488997E-2</v>
      </c>
      <c r="E80" s="5">
        <f t="shared" si="36"/>
        <v>2.8315283638068449E-2</v>
      </c>
      <c r="F80" s="5">
        <f t="shared" si="36"/>
        <v>2.8184145778871288E-2</v>
      </c>
      <c r="G80" s="5">
        <f t="shared" si="36"/>
        <v>2.7808591922657104E-2</v>
      </c>
      <c r="H80" s="5">
        <f t="shared" si="36"/>
        <v>2.8162417447396712E-2</v>
      </c>
      <c r="I80" s="5">
        <f t="shared" si="36"/>
        <v>2.820865414228519E-2</v>
      </c>
      <c r="J80" s="5">
        <f t="shared" si="36"/>
        <v>2.8140742445160301E-2</v>
      </c>
      <c r="K80" s="5">
        <f t="shared" si="36"/>
        <v>2.8143448910708808E-2</v>
      </c>
      <c r="L80" s="5">
        <f t="shared" si="36"/>
        <v>2.8239715552836823E-2</v>
      </c>
      <c r="M80" s="5">
        <f t="shared" ref="M80:O80" si="37">M82+M78</f>
        <v>2.8237003058103977E-2</v>
      </c>
      <c r="N80" s="5">
        <f t="shared" si="37"/>
        <v>2.8261445414178535E-2</v>
      </c>
      <c r="O80" s="5">
        <f t="shared" si="37"/>
        <v>2.8431034482758619E-2</v>
      </c>
      <c r="P80" s="5">
        <f t="shared" ref="P80:Q80" si="38">P82+P78</f>
        <v>2.8450291500460266E-2</v>
      </c>
      <c r="Q80" s="5">
        <f t="shared" si="38"/>
        <v>2.842279411764706E-2</v>
      </c>
      <c r="R80" s="5">
        <f t="shared" ref="R80" si="39">R82+R78</f>
        <v>2.8258726270667486E-2</v>
      </c>
    </row>
    <row r="81" spans="1:18" x14ac:dyDescent="0.25">
      <c r="A81" t="s">
        <v>26</v>
      </c>
      <c r="B81" s="5">
        <f>B82-B78</f>
        <v>7.2073625349487417E-3</v>
      </c>
      <c r="C81" s="5">
        <f t="shared" ref="C81:L81" si="40">C82-C78</f>
        <v>7.0709001233045608E-3</v>
      </c>
      <c r="D81" s="5">
        <f t="shared" si="40"/>
        <v>7.0411601784889973E-3</v>
      </c>
      <c r="E81" s="5">
        <f t="shared" si="40"/>
        <v>7.3152836380684459E-3</v>
      </c>
      <c r="F81" s="5">
        <f t="shared" si="40"/>
        <v>7.1841457788712881E-3</v>
      </c>
      <c r="G81" s="5">
        <f t="shared" si="40"/>
        <v>6.808591922657101E-3</v>
      </c>
      <c r="H81" s="5">
        <f t="shared" si="40"/>
        <v>7.1624174473967125E-3</v>
      </c>
      <c r="I81" s="5">
        <f t="shared" si="40"/>
        <v>7.2086541422851872E-3</v>
      </c>
      <c r="J81" s="5">
        <f t="shared" si="40"/>
        <v>7.1407424451603013E-3</v>
      </c>
      <c r="K81" s="5">
        <f t="shared" si="40"/>
        <v>7.1434489107088054E-3</v>
      </c>
      <c r="L81" s="5">
        <f t="shared" si="40"/>
        <v>7.2397155528368239E-3</v>
      </c>
      <c r="M81" s="5">
        <f t="shared" ref="M81:O81" si="41">M82-M78</f>
        <v>7.2370030581039736E-3</v>
      </c>
      <c r="N81" s="5">
        <f t="shared" si="41"/>
        <v>7.2614454141785318E-3</v>
      </c>
      <c r="O81" s="5">
        <f t="shared" si="41"/>
        <v>7.4310344827586191E-3</v>
      </c>
      <c r="P81" s="5">
        <f t="shared" ref="P81:Q81" si="42">P82-P78</f>
        <v>7.450291500460263E-3</v>
      </c>
      <c r="Q81" s="5">
        <f t="shared" si="42"/>
        <v>7.4227941176470569E-3</v>
      </c>
      <c r="R81" s="5">
        <f t="shared" ref="R81" si="43">R82-R78</f>
        <v>7.2587262706674833E-3</v>
      </c>
    </row>
    <row r="82" spans="1:18" x14ac:dyDescent="0.25">
      <c r="A82" s="1" t="str">
        <f>rawData!$B$3</f>
        <v>Total</v>
      </c>
      <c r="B82" s="3">
        <f>rawData!$K3</f>
        <v>1.7707362534948742E-2</v>
      </c>
      <c r="C82" s="3">
        <f>rawData!$K8</f>
        <v>1.7570900123304561E-2</v>
      </c>
      <c r="D82" s="3">
        <f>rawData!$K13</f>
        <v>1.7541160178488998E-2</v>
      </c>
      <c r="E82" s="3">
        <f>rawData!$K18</f>
        <v>1.7815283638068447E-2</v>
      </c>
      <c r="F82" s="3">
        <f>rawData!$K23</f>
        <v>1.7684145778871289E-2</v>
      </c>
      <c r="G82" s="3">
        <f>rawData!$K28</f>
        <v>1.7308591922657102E-2</v>
      </c>
      <c r="H82" s="3">
        <f>rawData!$K33</f>
        <v>1.7662417447396713E-2</v>
      </c>
      <c r="I82" s="3">
        <f>rawData!$K38</f>
        <v>1.7708654142285188E-2</v>
      </c>
      <c r="J82" s="3">
        <f>rawData!$K43</f>
        <v>1.7640742445160302E-2</v>
      </c>
      <c r="K82" s="3">
        <f>rawData!$K48</f>
        <v>1.7643448910708806E-2</v>
      </c>
      <c r="L82" s="3">
        <f>rawData!$K53</f>
        <v>1.7739715552836825E-2</v>
      </c>
      <c r="M82" s="3">
        <f>rawData!$K58</f>
        <v>1.7737003058103974E-2</v>
      </c>
      <c r="N82" s="3">
        <f>rawData!$K63</f>
        <v>1.7761445414178532E-2</v>
      </c>
      <c r="O82" s="3">
        <f>rawData!$K68</f>
        <v>1.793103448275862E-2</v>
      </c>
      <c r="P82" s="3">
        <f>rawData!$K73</f>
        <v>1.7950291500460264E-2</v>
      </c>
      <c r="Q82" s="3">
        <f>rawData!$K78</f>
        <v>1.7922794117647058E-2</v>
      </c>
      <c r="R82" s="3">
        <f>rawData!$K83</f>
        <v>1.7758726270667484E-2</v>
      </c>
    </row>
    <row r="83" spans="1:18" x14ac:dyDescent="0.25">
      <c r="A83" s="1" t="str">
        <f>rawData!$B$4</f>
        <v>Random</v>
      </c>
      <c r="B83" s="3">
        <f>rawData!$K4</f>
        <v>1.7915309446254073E-2</v>
      </c>
      <c r="C83" s="3">
        <f>rawData!$K9</f>
        <v>1.4586709886547812E-2</v>
      </c>
      <c r="D83" s="3">
        <f>rawData!$K14</f>
        <v>1.9672131147540985E-2</v>
      </c>
      <c r="E83" s="3">
        <f>rawData!$K19</f>
        <v>2.2801302931596091E-2</v>
      </c>
      <c r="F83" s="3">
        <f>rawData!$K24</f>
        <v>1.935483870967742E-2</v>
      </c>
      <c r="G83" s="3">
        <f>rawData!$K29</f>
        <v>1.1290322580645161E-2</v>
      </c>
      <c r="H83" s="3">
        <f>rawData!$K34</f>
        <v>1.2738853503184714E-2</v>
      </c>
      <c r="I83" s="3">
        <f>rawData!$K39</f>
        <v>4.830917874396135E-3</v>
      </c>
      <c r="J83" s="3">
        <f>rawData!$K44</f>
        <v>1.751592356687898E-2</v>
      </c>
      <c r="K83" s="3">
        <f>rawData!$K49</f>
        <v>2.0833333333333332E-2</v>
      </c>
      <c r="L83" s="3">
        <f>rawData!$K54</f>
        <v>1.1217948717948718E-2</v>
      </c>
      <c r="M83" s="3">
        <f>rawData!$K59</f>
        <v>2.0833333333333332E-2</v>
      </c>
      <c r="N83" s="3">
        <f>rawData!$K64</f>
        <v>2.2988505747126436E-2</v>
      </c>
      <c r="O83" s="3">
        <f>rawData!$K69</f>
        <v>1.282051282051282E-2</v>
      </c>
      <c r="P83" s="3">
        <f>rawData!$K74</f>
        <v>3.2679738562091504E-3</v>
      </c>
      <c r="Q83" s="3">
        <f>rawData!$K79</f>
        <v>2.5723472668810289E-2</v>
      </c>
      <c r="R83" s="3">
        <f>rawData!$K84</f>
        <v>2.5723472668810289E-2</v>
      </c>
    </row>
    <row r="84" spans="1:18" x14ac:dyDescent="0.25">
      <c r="A84" s="1" t="str">
        <f>rawData!$B$5</f>
        <v>Cluster</v>
      </c>
      <c r="B84" s="3">
        <f>rawData!$K5</f>
        <v>2.0634920634920634E-2</v>
      </c>
      <c r="C84" s="3">
        <f>rawData!$K10</f>
        <v>9.3749999999999997E-3</v>
      </c>
      <c r="D84" s="3">
        <f>rawData!$K15</f>
        <v>2.4590163934426229E-2</v>
      </c>
      <c r="E84" s="3">
        <f>rawData!$K20</f>
        <v>1.4308426073131956E-2</v>
      </c>
      <c r="F84" s="3">
        <f>rawData!$K25</f>
        <v>1.0769230769230769E-2</v>
      </c>
      <c r="G84" s="3">
        <f>rawData!$K30</f>
        <v>0.01</v>
      </c>
      <c r="H84" s="3">
        <f>rawData!$K35</f>
        <v>1.1290322580645161E-2</v>
      </c>
      <c r="I84" s="3">
        <f>rawData!$K40</f>
        <v>1.3114754098360656E-2</v>
      </c>
      <c r="J84" s="3">
        <f>rawData!$K45</f>
        <v>1.2903225806451613E-2</v>
      </c>
      <c r="K84" s="3">
        <f>rawData!$K50</f>
        <v>2.5000000000000001E-2</v>
      </c>
      <c r="L84" s="3">
        <f>rawData!$K55</f>
        <v>1.9047619047619049E-2</v>
      </c>
      <c r="M84" s="3">
        <f>rawData!$K60</f>
        <v>2.2580645161290321E-2</v>
      </c>
      <c r="N84" s="3">
        <f>rawData!$K65</f>
        <v>1.4516129032258065E-2</v>
      </c>
      <c r="O84" s="3">
        <f>rawData!$K70</f>
        <v>1.40625E-2</v>
      </c>
      <c r="P84" s="3">
        <f>rawData!$K75</f>
        <v>1.3333333333333334E-2</v>
      </c>
      <c r="Q84" s="3">
        <f>rawData!$K80</f>
        <v>2.3333333333333334E-2</v>
      </c>
      <c r="R84" s="3">
        <f>rawData!$K85</f>
        <v>1.2903225806451613E-2</v>
      </c>
    </row>
    <row r="85" spans="1:18" x14ac:dyDescent="0.25">
      <c r="A85" s="1" t="str">
        <f>rawData!$B$6</f>
        <v>Strata</v>
      </c>
      <c r="B85" s="3">
        <f>rawData!$K6</f>
        <v>1.9543973941368076E-2</v>
      </c>
      <c r="C85" s="3">
        <f>rawData!$K11</f>
        <v>9.7719869706840382E-3</v>
      </c>
      <c r="D85" s="3">
        <f>rawData!$K16</f>
        <v>2.2364217252396165E-2</v>
      </c>
      <c r="E85" s="3">
        <f>rawData!$K21</f>
        <v>1.3050570962479609E-2</v>
      </c>
      <c r="F85" s="3">
        <f>rawData!$K26</f>
        <v>2.0900321543408359E-2</v>
      </c>
      <c r="G85" s="3">
        <f>rawData!$K31</f>
        <v>1.2800000000000001E-2</v>
      </c>
      <c r="H85" s="3">
        <f>rawData!$K36</f>
        <v>1.7600000000000001E-2</v>
      </c>
      <c r="I85" s="3">
        <f>rawData!$K41</f>
        <v>1.4516129032258065E-2</v>
      </c>
      <c r="J85" s="3">
        <f>rawData!$K46</f>
        <v>1.9448946515397084E-2</v>
      </c>
      <c r="K85" s="3">
        <f>rawData!$K51</f>
        <v>1.9448946515397084E-2</v>
      </c>
      <c r="L85" s="3">
        <f>rawData!$K56</f>
        <v>1.4354066985645933E-2</v>
      </c>
      <c r="M85" s="3">
        <f>rawData!$K61</f>
        <v>2.2292993630573247E-2</v>
      </c>
      <c r="N85" s="3">
        <f>rawData!$K66</f>
        <v>1.610305958132045E-2</v>
      </c>
      <c r="O85" s="3">
        <f>rawData!$K71</f>
        <v>1.7684887459807074E-2</v>
      </c>
      <c r="P85" s="3">
        <f>rawData!$K76</f>
        <v>1.9138755980861243E-2</v>
      </c>
      <c r="Q85" s="3">
        <f>rawData!$K81</f>
        <v>1.3008130081300813E-2</v>
      </c>
      <c r="R85" s="3">
        <f>rawData!$K86</f>
        <v>1.4423076923076924E-2</v>
      </c>
    </row>
    <row r="86" spans="1:18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8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8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8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8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8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8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8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8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8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8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8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8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8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8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8" x14ac:dyDescent="0.25">
      <c r="A101" t="s">
        <v>27</v>
      </c>
      <c r="B101">
        <f>1.05/100</f>
        <v>1.0500000000000001E-2</v>
      </c>
      <c r="C101">
        <f>B101</f>
        <v>1.0500000000000001E-2</v>
      </c>
      <c r="D101">
        <f t="shared" ref="D101:L101" si="44">C101</f>
        <v>1.0500000000000001E-2</v>
      </c>
      <c r="E101">
        <f t="shared" si="44"/>
        <v>1.0500000000000001E-2</v>
      </c>
      <c r="F101">
        <f t="shared" si="44"/>
        <v>1.0500000000000001E-2</v>
      </c>
      <c r="G101">
        <f t="shared" si="44"/>
        <v>1.0500000000000001E-2</v>
      </c>
      <c r="H101">
        <f t="shared" si="44"/>
        <v>1.0500000000000001E-2</v>
      </c>
      <c r="I101">
        <f t="shared" si="44"/>
        <v>1.0500000000000001E-2</v>
      </c>
      <c r="J101">
        <f t="shared" si="44"/>
        <v>1.0500000000000001E-2</v>
      </c>
      <c r="K101">
        <f t="shared" si="44"/>
        <v>1.0500000000000001E-2</v>
      </c>
      <c r="L101">
        <f t="shared" si="44"/>
        <v>1.0500000000000001E-2</v>
      </c>
      <c r="M101">
        <f t="shared" ref="M101:R101" si="45">L101</f>
        <v>1.0500000000000001E-2</v>
      </c>
      <c r="N101">
        <f t="shared" si="45"/>
        <v>1.0500000000000001E-2</v>
      </c>
      <c r="O101">
        <f t="shared" si="45"/>
        <v>1.0500000000000001E-2</v>
      </c>
      <c r="P101">
        <f t="shared" si="45"/>
        <v>1.0500000000000001E-2</v>
      </c>
      <c r="Q101">
        <f t="shared" si="45"/>
        <v>1.0500000000000001E-2</v>
      </c>
      <c r="R101">
        <f t="shared" si="45"/>
        <v>1.0500000000000001E-2</v>
      </c>
    </row>
    <row r="102" spans="1:18" x14ac:dyDescent="0.25">
      <c r="A102" t="s">
        <v>23</v>
      </c>
      <c r="B102" s="1">
        <f>B79</f>
        <v>43801</v>
      </c>
      <c r="C102" s="1">
        <f t="shared" ref="C102:L102" si="46">C79</f>
        <v>43802</v>
      </c>
      <c r="D102" s="1">
        <f t="shared" si="46"/>
        <v>43803</v>
      </c>
      <c r="E102" s="1">
        <f t="shared" si="46"/>
        <v>43804</v>
      </c>
      <c r="F102" s="1">
        <f t="shared" si="46"/>
        <v>43805</v>
      </c>
      <c r="G102" s="1">
        <f t="shared" si="46"/>
        <v>43806</v>
      </c>
      <c r="H102" s="1">
        <f t="shared" si="46"/>
        <v>43807</v>
      </c>
      <c r="I102" s="1">
        <f t="shared" si="46"/>
        <v>43808</v>
      </c>
      <c r="J102" s="1">
        <f t="shared" si="46"/>
        <v>43809</v>
      </c>
      <c r="K102" s="1">
        <f t="shared" si="46"/>
        <v>43810</v>
      </c>
      <c r="L102" s="1">
        <f t="shared" si="46"/>
        <v>43811</v>
      </c>
      <c r="M102" s="1">
        <f t="shared" ref="M102:O102" si="47">M79</f>
        <v>43812</v>
      </c>
      <c r="N102" s="1">
        <f t="shared" si="47"/>
        <v>43813</v>
      </c>
      <c r="O102" s="1">
        <f t="shared" si="47"/>
        <v>43814</v>
      </c>
      <c r="P102" s="1">
        <f t="shared" ref="P102:Q102" si="48">P79</f>
        <v>43815</v>
      </c>
      <c r="Q102" s="1">
        <f t="shared" si="48"/>
        <v>43816</v>
      </c>
      <c r="R102" s="1">
        <f t="shared" ref="R102" si="49">R79</f>
        <v>43817</v>
      </c>
    </row>
    <row r="103" spans="1:18" x14ac:dyDescent="0.25">
      <c r="A103" t="s">
        <v>25</v>
      </c>
      <c r="B103" s="5">
        <f>B105+B101</f>
        <v>2.8984001242621932E-2</v>
      </c>
      <c r="C103" s="5">
        <f t="shared" ref="C103:L103" si="50">C105+C101</f>
        <v>2.8841553637484585E-2</v>
      </c>
      <c r="D103" s="5">
        <f t="shared" si="50"/>
        <v>2.8810509309124481E-2</v>
      </c>
      <c r="E103" s="5">
        <f t="shared" si="50"/>
        <v>2.8627832473824034E-2</v>
      </c>
      <c r="F103" s="5">
        <f t="shared" si="50"/>
        <v>2.8645471320928803E-2</v>
      </c>
      <c r="G103" s="5">
        <f t="shared" si="50"/>
        <v>2.8744191486043971E-2</v>
      </c>
      <c r="H103" s="5">
        <f t="shared" si="50"/>
        <v>2.862317616341576E-2</v>
      </c>
      <c r="I103" s="5">
        <f t="shared" si="50"/>
        <v>2.8670619032953495E-2</v>
      </c>
      <c r="J103" s="5">
        <f t="shared" si="50"/>
        <v>2.8754333486731093E-2</v>
      </c>
      <c r="K103" s="5">
        <f t="shared" si="50"/>
        <v>2.8757134090211724E-2</v>
      </c>
      <c r="L103" s="5">
        <f t="shared" si="50"/>
        <v>2.885142988224499E-2</v>
      </c>
      <c r="M103" s="5">
        <f t="shared" ref="M103:O103" si="51">M105+M101</f>
        <v>2.8848623853211013E-2</v>
      </c>
      <c r="N103" s="5">
        <f t="shared" si="51"/>
        <v>2.8873909049150208E-2</v>
      </c>
      <c r="O103" s="5">
        <f t="shared" si="51"/>
        <v>2.8890804597701152E-2</v>
      </c>
      <c r="P103" s="5">
        <f t="shared" ref="P103:Q103" si="52">P105+P101</f>
        <v>2.8757134090211724E-2</v>
      </c>
      <c r="Q103" s="5">
        <f t="shared" si="52"/>
        <v>2.8729166666666667E-2</v>
      </c>
      <c r="R103" s="5">
        <f t="shared" ref="R103" si="53">R105+R101</f>
        <v>2.8718003674219228E-2</v>
      </c>
    </row>
    <row r="104" spans="1:18" x14ac:dyDescent="0.25">
      <c r="A104" t="s">
        <v>26</v>
      </c>
      <c r="B104" s="5">
        <f>B105-B101</f>
        <v>7.9840012426219322E-3</v>
      </c>
      <c r="C104" s="5">
        <f t="shared" ref="C104" si="54">C105-C101</f>
        <v>7.8415536374845853E-3</v>
      </c>
      <c r="D104" s="5">
        <f t="shared" ref="D104" si="55">D105-D101</f>
        <v>7.8105093091244814E-3</v>
      </c>
      <c r="E104" s="5">
        <f t="shared" ref="E104" si="56">E105-E101</f>
        <v>7.6278324738240349E-3</v>
      </c>
      <c r="F104" s="5">
        <f t="shared" ref="F104" si="57">F105-F101</f>
        <v>7.6454713209288001E-3</v>
      </c>
      <c r="G104" s="5">
        <f t="shared" ref="G104" si="58">G105-G101</f>
        <v>7.7441914860439717E-3</v>
      </c>
      <c r="H104" s="5">
        <f t="shared" ref="H104" si="59">H105-H101</f>
        <v>7.6231761634157572E-3</v>
      </c>
      <c r="I104" s="5">
        <f t="shared" ref="I104" si="60">I105-I101</f>
        <v>7.6706190329534959E-3</v>
      </c>
      <c r="J104" s="5">
        <f t="shared" ref="J104" si="61">J105-J101</f>
        <v>7.7543334867310933E-3</v>
      </c>
      <c r="K104" s="5">
        <f t="shared" ref="K104" si="62">K105-K101</f>
        <v>7.7571340902117206E-3</v>
      </c>
      <c r="L104" s="5">
        <f t="shared" ref="L104:M104" si="63">L105-L101</f>
        <v>7.8514298822449907E-3</v>
      </c>
      <c r="M104" s="5">
        <f t="shared" si="63"/>
        <v>7.8486238532110095E-3</v>
      </c>
      <c r="N104" s="5">
        <f t="shared" ref="N104:O104" si="64">N105-N101</f>
        <v>7.8739090491502049E-3</v>
      </c>
      <c r="O104" s="5">
        <f t="shared" si="64"/>
        <v>7.8908045977011485E-3</v>
      </c>
      <c r="P104" s="5">
        <f t="shared" ref="P104:Q104" si="65">P105-P101</f>
        <v>7.7571340902117206E-3</v>
      </c>
      <c r="Q104" s="5">
        <f t="shared" si="65"/>
        <v>7.7291666666666672E-3</v>
      </c>
      <c r="R104" s="5">
        <f t="shared" ref="R104" si="66">R105-R101</f>
        <v>7.7180036742192284E-3</v>
      </c>
    </row>
    <row r="105" spans="1:18" x14ac:dyDescent="0.25">
      <c r="A105" s="1" t="str">
        <f>rawData!$B$3</f>
        <v>Total</v>
      </c>
      <c r="B105" s="3">
        <f>rawData!$M3</f>
        <v>1.8484001242621933E-2</v>
      </c>
      <c r="C105" s="3">
        <f>rawData!$M8</f>
        <v>1.8341553637484586E-2</v>
      </c>
      <c r="D105" s="3">
        <f>rawData!$M13</f>
        <v>1.8310509309124482E-2</v>
      </c>
      <c r="E105" s="3">
        <f>rawData!$M18</f>
        <v>1.8127832473824036E-2</v>
      </c>
      <c r="F105" s="3">
        <f>rawData!$M23</f>
        <v>1.8145471320928801E-2</v>
      </c>
      <c r="G105" s="3">
        <f>rawData!$M28</f>
        <v>1.8244191486043972E-2</v>
      </c>
      <c r="H105" s="3">
        <f>rawData!$M33</f>
        <v>1.8123176163415758E-2</v>
      </c>
      <c r="I105" s="3">
        <f>rawData!$M38</f>
        <v>1.8170619032953497E-2</v>
      </c>
      <c r="J105" s="3">
        <f>rawData!$M43</f>
        <v>1.8254333486731094E-2</v>
      </c>
      <c r="K105" s="3">
        <f>rawData!$M48</f>
        <v>1.8257134090211721E-2</v>
      </c>
      <c r="L105" s="3">
        <f>rawData!$M53</f>
        <v>1.8351429882244991E-2</v>
      </c>
      <c r="M105" s="3">
        <f>rawData!$M58</f>
        <v>1.834862385321101E-2</v>
      </c>
      <c r="N105" s="3">
        <f>rawData!$M63</f>
        <v>1.8373909049150206E-2</v>
      </c>
      <c r="O105" s="3">
        <f>rawData!$M68</f>
        <v>1.8390804597701149E-2</v>
      </c>
      <c r="P105" s="3">
        <f>rawData!$M73</f>
        <v>1.8257134090211721E-2</v>
      </c>
      <c r="Q105" s="3">
        <f>rawData!$M78</f>
        <v>1.8229166666666668E-2</v>
      </c>
      <c r="R105" s="3">
        <f>rawData!$M83</f>
        <v>1.8218003674219229E-2</v>
      </c>
    </row>
    <row r="106" spans="1:18" x14ac:dyDescent="0.25">
      <c r="A106" s="1" t="str">
        <f>rawData!$B$4</f>
        <v>Random</v>
      </c>
      <c r="B106" s="3">
        <f>rawData!$M4</f>
        <v>2.1172638436482084E-2</v>
      </c>
      <c r="C106" s="3">
        <f>rawData!$M9</f>
        <v>2.2690437601296597E-2</v>
      </c>
      <c r="D106" s="3">
        <f>rawData!$M14</f>
        <v>1.6393442622950821E-2</v>
      </c>
      <c r="E106" s="3">
        <f>rawData!$M19</f>
        <v>2.2801302931596091E-2</v>
      </c>
      <c r="F106" s="3">
        <f>rawData!$M24</f>
        <v>2.2580645161290321E-2</v>
      </c>
      <c r="G106" s="3">
        <f>rawData!$M29</f>
        <v>1.4516129032258065E-2</v>
      </c>
      <c r="H106" s="3">
        <f>rawData!$M34</f>
        <v>2.3885350318471339E-2</v>
      </c>
      <c r="I106" s="3">
        <f>rawData!$M39</f>
        <v>1.932367149758454E-2</v>
      </c>
      <c r="J106" s="3">
        <f>rawData!$M44</f>
        <v>1.751592356687898E-2</v>
      </c>
      <c r="K106" s="3">
        <f>rawData!$M49</f>
        <v>1.4423076923076924E-2</v>
      </c>
      <c r="L106" s="3">
        <f>rawData!$M54</f>
        <v>2.403846153846154E-2</v>
      </c>
      <c r="M106" s="3">
        <f>rawData!$M59</f>
        <v>1.4423076923076924E-2</v>
      </c>
      <c r="N106" s="3">
        <f>rawData!$M64</f>
        <v>1.9704433497536946E-2</v>
      </c>
      <c r="O106" s="3">
        <f>rawData!$M69</f>
        <v>1.6025641025641024E-2</v>
      </c>
      <c r="P106" s="3">
        <f>rawData!$M74</f>
        <v>2.4509803921568627E-2</v>
      </c>
      <c r="Q106" s="3">
        <f>rawData!$M79</f>
        <v>2.0900321543408359E-2</v>
      </c>
      <c r="R106" s="3">
        <f>rawData!$M84</f>
        <v>1.9292604501607719E-2</v>
      </c>
    </row>
    <row r="107" spans="1:18" x14ac:dyDescent="0.25">
      <c r="A107" s="1" t="str">
        <f>rawData!$B$5</f>
        <v>Cluster</v>
      </c>
      <c r="B107" s="3">
        <f>rawData!$M5</f>
        <v>1.9047619047619049E-2</v>
      </c>
      <c r="C107" s="3">
        <f>rawData!$M10</f>
        <v>2.34375E-2</v>
      </c>
      <c r="D107" s="3">
        <f>rawData!$M15</f>
        <v>2.6229508196721311E-2</v>
      </c>
      <c r="E107" s="3">
        <f>rawData!$M20</f>
        <v>2.066772655007949E-2</v>
      </c>
      <c r="F107" s="3">
        <f>rawData!$M25</f>
        <v>1.6923076923076923E-2</v>
      </c>
      <c r="G107" s="3">
        <f>rawData!$M30</f>
        <v>2.6666666666666668E-2</v>
      </c>
      <c r="H107" s="3">
        <f>rawData!$M35</f>
        <v>1.6129032258064516E-2</v>
      </c>
      <c r="I107" s="3">
        <f>rawData!$M40</f>
        <v>1.8032786885245903E-2</v>
      </c>
      <c r="J107" s="3">
        <f>rawData!$M45</f>
        <v>1.935483870967742E-2</v>
      </c>
      <c r="K107" s="3">
        <f>rawData!$M50</f>
        <v>2.3333333333333334E-2</v>
      </c>
      <c r="L107" s="3">
        <f>rawData!$M55</f>
        <v>1.9047619047619049E-2</v>
      </c>
      <c r="M107" s="3">
        <f>rawData!$M60</f>
        <v>1.2903225806451613E-2</v>
      </c>
      <c r="N107" s="3">
        <f>rawData!$M65</f>
        <v>1.4516129032258065E-2</v>
      </c>
      <c r="O107" s="3">
        <f>rawData!$M70</f>
        <v>2.34375E-2</v>
      </c>
      <c r="P107" s="3">
        <f>rawData!$M75</f>
        <v>2.5000000000000001E-2</v>
      </c>
      <c r="Q107" s="3">
        <f>rawData!$M80</f>
        <v>2.5000000000000001E-2</v>
      </c>
      <c r="R107" s="3">
        <f>rawData!$M85</f>
        <v>1.6129032258064516E-2</v>
      </c>
    </row>
    <row r="108" spans="1:18" x14ac:dyDescent="0.25">
      <c r="A108" s="1" t="str">
        <f>rawData!$B$6</f>
        <v>Strata</v>
      </c>
      <c r="B108" s="3">
        <f>rawData!$M6</f>
        <v>1.9543973941368076E-2</v>
      </c>
      <c r="C108" s="3">
        <f>rawData!$M11</f>
        <v>1.3029315960912053E-2</v>
      </c>
      <c r="D108" s="3">
        <f>rawData!$M16</f>
        <v>2.2364217252396165E-2</v>
      </c>
      <c r="E108" s="3">
        <f>rawData!$M21</f>
        <v>2.2838499184339316E-2</v>
      </c>
      <c r="F108" s="3">
        <f>rawData!$M26</f>
        <v>1.607717041800643E-2</v>
      </c>
      <c r="G108" s="3">
        <f>rawData!$M31</f>
        <v>1.9199999999999998E-2</v>
      </c>
      <c r="H108" s="3">
        <f>rawData!$M36</f>
        <v>1.9199999999999998E-2</v>
      </c>
      <c r="I108" s="3">
        <f>rawData!$M41</f>
        <v>2.4193548387096774E-2</v>
      </c>
      <c r="J108" s="3">
        <f>rawData!$M46</f>
        <v>2.2690437601296597E-2</v>
      </c>
      <c r="K108" s="3">
        <f>rawData!$M51</f>
        <v>1.9448946515397084E-2</v>
      </c>
      <c r="L108" s="3">
        <f>rawData!$M56</f>
        <v>1.4354066985645933E-2</v>
      </c>
      <c r="M108" s="3">
        <f>rawData!$M61</f>
        <v>1.751592356687898E-2</v>
      </c>
      <c r="N108" s="3">
        <f>rawData!$M66</f>
        <v>2.5764895330112721E-2</v>
      </c>
      <c r="O108" s="3">
        <f>rawData!$M71</f>
        <v>2.2508038585209004E-2</v>
      </c>
      <c r="P108" s="3">
        <f>rawData!$M76</f>
        <v>2.2328548644338118E-2</v>
      </c>
      <c r="Q108" s="3">
        <f>rawData!$M81</f>
        <v>1.4634146341463415E-2</v>
      </c>
      <c r="R108" s="3">
        <f>rawData!$M86</f>
        <v>1.4423076923076924E-2</v>
      </c>
    </row>
    <row r="109" spans="1:18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8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8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8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8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8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8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8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8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8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8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8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8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8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8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8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8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8" x14ac:dyDescent="0.25">
      <c r="A126" t="s">
        <v>27</v>
      </c>
      <c r="B126">
        <f>0.74/100</f>
        <v>7.4000000000000003E-3</v>
      </c>
      <c r="C126">
        <f>B126</f>
        <v>7.4000000000000003E-3</v>
      </c>
      <c r="D126">
        <f t="shared" ref="D126" si="67">C126</f>
        <v>7.4000000000000003E-3</v>
      </c>
      <c r="E126">
        <f t="shared" ref="E126" si="68">D126</f>
        <v>7.4000000000000003E-3</v>
      </c>
      <c r="F126">
        <f t="shared" ref="F126" si="69">E126</f>
        <v>7.4000000000000003E-3</v>
      </c>
      <c r="G126">
        <f t="shared" ref="G126" si="70">F126</f>
        <v>7.4000000000000003E-3</v>
      </c>
      <c r="H126">
        <f t="shared" ref="H126" si="71">G126</f>
        <v>7.4000000000000003E-3</v>
      </c>
      <c r="I126">
        <f t="shared" ref="I126" si="72">H126</f>
        <v>7.4000000000000003E-3</v>
      </c>
      <c r="J126">
        <f t="shared" ref="J126" si="73">I126</f>
        <v>7.4000000000000003E-3</v>
      </c>
      <c r="K126">
        <f t="shared" ref="K126" si="74">J126</f>
        <v>7.4000000000000003E-3</v>
      </c>
      <c r="L126">
        <f t="shared" ref="L126" si="75">K126</f>
        <v>7.4000000000000003E-3</v>
      </c>
      <c r="M126">
        <f t="shared" ref="M126" si="76">L126</f>
        <v>7.4000000000000003E-3</v>
      </c>
      <c r="N126">
        <f t="shared" ref="N126" si="77">M126</f>
        <v>7.4000000000000003E-3</v>
      </c>
      <c r="O126">
        <f t="shared" ref="O126:R126" si="78">N126</f>
        <v>7.4000000000000003E-3</v>
      </c>
      <c r="P126">
        <f t="shared" si="78"/>
        <v>7.4000000000000003E-3</v>
      </c>
      <c r="Q126">
        <f t="shared" si="78"/>
        <v>7.4000000000000003E-3</v>
      </c>
      <c r="R126">
        <f t="shared" si="78"/>
        <v>7.4000000000000003E-3</v>
      </c>
    </row>
    <row r="127" spans="1:18" x14ac:dyDescent="0.25">
      <c r="A127" t="s">
        <v>24</v>
      </c>
      <c r="B127" s="1">
        <f>B102</f>
        <v>43801</v>
      </c>
      <c r="C127" s="1">
        <f t="shared" ref="C127:L127" si="79">C102</f>
        <v>43802</v>
      </c>
      <c r="D127" s="1">
        <f t="shared" si="79"/>
        <v>43803</v>
      </c>
      <c r="E127" s="1">
        <f t="shared" si="79"/>
        <v>43804</v>
      </c>
      <c r="F127" s="1">
        <f t="shared" si="79"/>
        <v>43805</v>
      </c>
      <c r="G127" s="1">
        <f t="shared" si="79"/>
        <v>43806</v>
      </c>
      <c r="H127" s="1">
        <f t="shared" si="79"/>
        <v>43807</v>
      </c>
      <c r="I127" s="1">
        <f t="shared" si="79"/>
        <v>43808</v>
      </c>
      <c r="J127" s="1">
        <f t="shared" si="79"/>
        <v>43809</v>
      </c>
      <c r="K127" s="1">
        <f t="shared" si="79"/>
        <v>43810</v>
      </c>
      <c r="L127" s="1">
        <f t="shared" si="79"/>
        <v>43811</v>
      </c>
      <c r="M127" s="1">
        <f t="shared" ref="M127:O127" si="80">M102</f>
        <v>43812</v>
      </c>
      <c r="N127" s="1">
        <f t="shared" si="80"/>
        <v>43813</v>
      </c>
      <c r="O127" s="1">
        <f t="shared" si="80"/>
        <v>43814</v>
      </c>
      <c r="P127" s="1">
        <f t="shared" ref="P127:Q127" si="81">P102</f>
        <v>43815</v>
      </c>
      <c r="Q127" s="1">
        <f t="shared" si="81"/>
        <v>43816</v>
      </c>
      <c r="R127" s="1">
        <f t="shared" ref="R127" si="82">R102</f>
        <v>43817</v>
      </c>
    </row>
    <row r="128" spans="1:18" x14ac:dyDescent="0.25">
      <c r="A128" t="s">
        <v>25</v>
      </c>
      <c r="B128" s="5">
        <f>B130+B126</f>
        <v>1.8272941907424664E-2</v>
      </c>
      <c r="C128" s="5">
        <f t="shared" ref="C128:L128" si="83">C130+C126</f>
        <v>1.8035018495684341E-2</v>
      </c>
      <c r="D128" s="5">
        <f t="shared" si="83"/>
        <v>1.8017018002769655E-2</v>
      </c>
      <c r="E128" s="5">
        <f t="shared" si="83"/>
        <v>1.8182934833567747E-2</v>
      </c>
      <c r="F128" s="5">
        <f t="shared" si="83"/>
        <v>1.8164262648008613E-2</v>
      </c>
      <c r="G128" s="5">
        <f t="shared" si="83"/>
        <v>1.8003461718384531E-2</v>
      </c>
      <c r="H128" s="5">
        <f t="shared" si="83"/>
        <v>1.8151036707111046E-2</v>
      </c>
      <c r="I128" s="5">
        <f t="shared" si="83"/>
        <v>1.8179180782260551E-2</v>
      </c>
      <c r="J128" s="5">
        <f t="shared" si="83"/>
        <v>1.8137843227488879E-2</v>
      </c>
      <c r="K128" s="5">
        <f t="shared" si="83"/>
        <v>1.8139490641301013E-2</v>
      </c>
      <c r="L128" s="5">
        <f t="shared" si="83"/>
        <v>1.8257929346994953E-2</v>
      </c>
      <c r="M128" s="5">
        <f t="shared" ref="M128:O128" si="84">M130+M126</f>
        <v>1.8256269113149849E-2</v>
      </c>
      <c r="N128" s="5">
        <f t="shared" si="84"/>
        <v>1.8271229520747206E-2</v>
      </c>
      <c r="O128" s="5">
        <f t="shared" si="84"/>
        <v>1.8281226053639847E-2</v>
      </c>
      <c r="P128" s="5">
        <f t="shared" ref="P128:Q128" si="85">P130+P126</f>
        <v>1.8292911936176742E-2</v>
      </c>
      <c r="Q128" s="5">
        <f t="shared" si="85"/>
        <v>1.8276225490196078E-2</v>
      </c>
      <c r="R128" s="5">
        <f t="shared" ref="R128" si="86">R130+R126</f>
        <v>1.8269565217391304E-2</v>
      </c>
    </row>
    <row r="129" spans="1:18" x14ac:dyDescent="0.25">
      <c r="A129" t="s">
        <v>26</v>
      </c>
      <c r="B129" s="5">
        <f>B130-B126</f>
        <v>3.4729419074246651E-3</v>
      </c>
      <c r="C129" s="5">
        <f t="shared" ref="C129" si="87">C130-C126</f>
        <v>3.23501849568434E-3</v>
      </c>
      <c r="D129" s="5">
        <f t="shared" ref="D129" si="88">D130-D126</f>
        <v>3.2170180027696563E-3</v>
      </c>
      <c r="E129" s="5">
        <f t="shared" ref="E129" si="89">E130-E126</f>
        <v>3.382934833567745E-3</v>
      </c>
      <c r="F129" s="5">
        <f t="shared" ref="F129" si="90">F130-F126</f>
        <v>3.3642626480086119E-3</v>
      </c>
      <c r="G129" s="5">
        <f t="shared" ref="G129" si="91">G130-G126</f>
        <v>3.2034617183845319E-3</v>
      </c>
      <c r="H129" s="5">
        <f t="shared" ref="H129" si="92">H130-H126</f>
        <v>3.3510367071110433E-3</v>
      </c>
      <c r="I129" s="5">
        <f t="shared" ref="I129" si="93">I130-I126</f>
        <v>3.3791807822605487E-3</v>
      </c>
      <c r="J129" s="5">
        <f t="shared" ref="J129" si="94">J130-J126</f>
        <v>3.3378432274888785E-3</v>
      </c>
      <c r="K129" s="5">
        <f t="shared" ref="K129" si="95">K130-K126</f>
        <v>3.3394906413010128E-3</v>
      </c>
      <c r="L129" s="5">
        <f t="shared" ref="L129:M129" si="96">L130-L126</f>
        <v>3.4579293469949538E-3</v>
      </c>
      <c r="M129" s="5">
        <f t="shared" si="96"/>
        <v>3.4562691131498468E-3</v>
      </c>
      <c r="N129" s="5">
        <f t="shared" ref="N129:O129" si="97">N130-N126</f>
        <v>3.4712295207472051E-3</v>
      </c>
      <c r="O129" s="5">
        <f t="shared" si="97"/>
        <v>3.4812260536398465E-3</v>
      </c>
      <c r="P129" s="5">
        <f t="shared" ref="P129:Q129" si="98">P130-P126</f>
        <v>3.4929119361767416E-3</v>
      </c>
      <c r="Q129" s="5">
        <f t="shared" si="98"/>
        <v>3.4762254901960776E-3</v>
      </c>
      <c r="R129" s="5">
        <f t="shared" ref="R129" si="99">R130-R126</f>
        <v>3.4695652173913037E-3</v>
      </c>
    </row>
    <row r="130" spans="1:18" x14ac:dyDescent="0.25">
      <c r="A130" s="1" t="str">
        <f>rawData!$B$3</f>
        <v>Total</v>
      </c>
      <c r="B130" s="3">
        <f>rawData!$O3</f>
        <v>1.0872941907424665E-2</v>
      </c>
      <c r="C130" s="3">
        <f>rawData!$O8</f>
        <v>1.063501849568434E-2</v>
      </c>
      <c r="D130" s="3">
        <f>rawData!$O13</f>
        <v>1.0617018002769657E-2</v>
      </c>
      <c r="E130" s="3">
        <f>rawData!$O18</f>
        <v>1.0782934833567745E-2</v>
      </c>
      <c r="F130" s="3">
        <f>rawData!$O23</f>
        <v>1.0764262648008612E-2</v>
      </c>
      <c r="G130" s="3">
        <f>rawData!$O28</f>
        <v>1.0603461718384532E-2</v>
      </c>
      <c r="H130" s="3">
        <f>rawData!$O33</f>
        <v>1.0751036707111044E-2</v>
      </c>
      <c r="I130" s="3">
        <f>rawData!$O38</f>
        <v>1.0779180782260549E-2</v>
      </c>
      <c r="J130" s="3">
        <f>rawData!$O43</f>
        <v>1.0737843227488879E-2</v>
      </c>
      <c r="K130" s="3">
        <f>rawData!$O48</f>
        <v>1.0739490641301013E-2</v>
      </c>
      <c r="L130" s="3">
        <f>rawData!$O53</f>
        <v>1.0857929346994954E-2</v>
      </c>
      <c r="M130" s="3">
        <f>rawData!$O58</f>
        <v>1.0856269113149847E-2</v>
      </c>
      <c r="N130" s="3">
        <f>rawData!$O63</f>
        <v>1.0871229520747205E-2</v>
      </c>
      <c r="O130" s="3">
        <f>rawData!$O68</f>
        <v>1.0881226053639847E-2</v>
      </c>
      <c r="P130" s="3">
        <f>rawData!$O73</f>
        <v>1.0892911936176742E-2</v>
      </c>
      <c r="Q130" s="3">
        <f>rawData!$O78</f>
        <v>1.0876225490196078E-2</v>
      </c>
      <c r="R130" s="3">
        <f>rawData!$O83</f>
        <v>1.0869565217391304E-2</v>
      </c>
    </row>
    <row r="131" spans="1:18" x14ac:dyDescent="0.25">
      <c r="A131" s="1" t="str">
        <f>rawData!$B$4</f>
        <v>Random</v>
      </c>
      <c r="B131" s="3">
        <f>rawData!$O4</f>
        <v>1.1400651465798045E-2</v>
      </c>
      <c r="C131" s="3">
        <f>rawData!$O9</f>
        <v>1.2965964343598054E-2</v>
      </c>
      <c r="D131" s="3">
        <f>rawData!$O14</f>
        <v>1.4754098360655738E-2</v>
      </c>
      <c r="E131" s="3">
        <f>rawData!$O19</f>
        <v>6.5146579804560263E-3</v>
      </c>
      <c r="F131" s="3">
        <f>rawData!$O24</f>
        <v>4.8387096774193551E-3</v>
      </c>
      <c r="G131" s="3">
        <f>rawData!$O29</f>
        <v>1.4516129032258065E-2</v>
      </c>
      <c r="H131" s="3">
        <f>rawData!$O34</f>
        <v>1.2738853503184714E-2</v>
      </c>
      <c r="I131" s="3">
        <f>rawData!$O39</f>
        <v>8.0515297906602248E-3</v>
      </c>
      <c r="J131" s="3">
        <f>rawData!$O44</f>
        <v>6.369426751592357E-3</v>
      </c>
      <c r="K131" s="3">
        <f>rawData!$O49</f>
        <v>1.1217948717948718E-2</v>
      </c>
      <c r="L131" s="3">
        <f>rawData!$O54</f>
        <v>9.6153846153846159E-3</v>
      </c>
      <c r="M131" s="3">
        <f>rawData!$O59</f>
        <v>9.6153846153846159E-3</v>
      </c>
      <c r="N131" s="3">
        <f>rawData!$O64</f>
        <v>1.6420361247947456E-2</v>
      </c>
      <c r="O131" s="3">
        <f>rawData!$O69</f>
        <v>1.1217948717948718E-2</v>
      </c>
      <c r="P131" s="3">
        <f>rawData!$O74</f>
        <v>4.9019607843137254E-3</v>
      </c>
      <c r="Q131" s="3">
        <f>rawData!$O79</f>
        <v>1.607717041800643E-2</v>
      </c>
      <c r="R131" s="3">
        <f>rawData!$O84</f>
        <v>1.7684887459807074E-2</v>
      </c>
    </row>
    <row r="132" spans="1:18" x14ac:dyDescent="0.25">
      <c r="A132" s="1" t="str">
        <f>rawData!$B$5</f>
        <v>Cluster</v>
      </c>
      <c r="B132" s="3">
        <f>rawData!$O5</f>
        <v>1.2698412698412698E-2</v>
      </c>
      <c r="C132" s="3">
        <f>rawData!$O10</f>
        <v>1.0937499999999999E-2</v>
      </c>
      <c r="D132" s="3">
        <f>rawData!$O15</f>
        <v>1.1475409836065573E-2</v>
      </c>
      <c r="E132" s="3">
        <f>rawData!$O20</f>
        <v>7.9491255961844191E-3</v>
      </c>
      <c r="F132" s="3">
        <f>rawData!$O25</f>
        <v>1.2307692307692308E-2</v>
      </c>
      <c r="G132" s="3">
        <f>rawData!$O30</f>
        <v>5.0000000000000001E-3</v>
      </c>
      <c r="H132" s="3">
        <f>rawData!$O35</f>
        <v>6.4516129032258064E-3</v>
      </c>
      <c r="I132" s="3">
        <f>rawData!$O40</f>
        <v>1.639344262295082E-3</v>
      </c>
      <c r="J132" s="3">
        <f>rawData!$O45</f>
        <v>9.6774193548387101E-3</v>
      </c>
      <c r="K132" s="3">
        <f>rawData!$O50</f>
        <v>1.6666666666666666E-2</v>
      </c>
      <c r="L132" s="3">
        <f>rawData!$O55</f>
        <v>1.2698412698412698E-2</v>
      </c>
      <c r="M132" s="3">
        <f>rawData!$O60</f>
        <v>1.2903225806451613E-2</v>
      </c>
      <c r="N132" s="3">
        <f>rawData!$O65</f>
        <v>9.6774193548387101E-3</v>
      </c>
      <c r="O132" s="3">
        <f>rawData!$O70</f>
        <v>7.8125E-3</v>
      </c>
      <c r="P132" s="3">
        <f>rawData!$O75</f>
        <v>5.0000000000000001E-3</v>
      </c>
      <c r="Q132" s="3">
        <f>rawData!$O80</f>
        <v>1.6666666666666666E-2</v>
      </c>
      <c r="R132" s="3">
        <f>rawData!$O85</f>
        <v>4.8387096774193551E-3</v>
      </c>
    </row>
    <row r="133" spans="1:18" x14ac:dyDescent="0.25">
      <c r="A133" s="1" t="str">
        <f>rawData!$B$6</f>
        <v>Strata</v>
      </c>
      <c r="B133" s="3">
        <f>rawData!$O6</f>
        <v>1.3029315960912053E-2</v>
      </c>
      <c r="C133" s="3">
        <f>rawData!$O11</f>
        <v>8.1433224755700327E-3</v>
      </c>
      <c r="D133" s="3">
        <f>rawData!$O16</f>
        <v>1.437699680511182E-2</v>
      </c>
      <c r="E133" s="3">
        <f>rawData!$O21</f>
        <v>8.1566068515497546E-3</v>
      </c>
      <c r="F133" s="3">
        <f>rawData!$O26</f>
        <v>1.2861736334405145E-2</v>
      </c>
      <c r="G133" s="3">
        <f>rawData!$O31</f>
        <v>4.7999999999999996E-3</v>
      </c>
      <c r="H133" s="3">
        <f>rawData!$O36</f>
        <v>1.9199999999999998E-2</v>
      </c>
      <c r="I133" s="3">
        <f>rawData!$O41</f>
        <v>1.2903225806451613E-2</v>
      </c>
      <c r="J133" s="3">
        <f>rawData!$O46</f>
        <v>9.7244732576985422E-3</v>
      </c>
      <c r="K133" s="3">
        <f>rawData!$O51</f>
        <v>6.4829821717990272E-3</v>
      </c>
      <c r="L133" s="3">
        <f>rawData!$O56</f>
        <v>7.9744816586921844E-3</v>
      </c>
      <c r="M133" s="3">
        <f>rawData!$O61</f>
        <v>6.369426751592357E-3</v>
      </c>
      <c r="N133" s="3">
        <f>rawData!$O66</f>
        <v>1.7713365539452495E-2</v>
      </c>
      <c r="O133" s="3">
        <f>rawData!$O71</f>
        <v>1.607717041800643E-2</v>
      </c>
      <c r="P133" s="3">
        <f>rawData!$O76</f>
        <v>4.7846889952153108E-3</v>
      </c>
      <c r="Q133" s="3">
        <f>rawData!$O81</f>
        <v>1.3008130081300813E-2</v>
      </c>
      <c r="R133" s="3">
        <f>rawData!$O86</f>
        <v>1.1217948717948718E-2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percent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2019-12-13T17:55:26Z</dcterms:created>
  <dcterms:modified xsi:type="dcterms:W3CDTF">2019-12-18T18:31:05Z</dcterms:modified>
</cp:coreProperties>
</file>