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nold\Documents\arnold\squad\sample_api_stats\"/>
    </mc:Choice>
  </mc:AlternateContent>
  <bookViews>
    <workbookView xWindow="0" yWindow="0" windowWidth="17205" windowHeight="13065"/>
  </bookViews>
  <sheets>
    <sheet name="rawData" sheetId="1" r:id="rId1"/>
    <sheet name="percent" sheetId="6" r:id="rId2"/>
  </sheets>
  <calcPr calcId="152511"/>
</workbook>
</file>

<file path=xl/calcChain.xml><?xml version="1.0" encoding="utf-8"?>
<calcChain xmlns="http://schemas.openxmlformats.org/spreadsheetml/2006/main">
  <c r="E240" i="1" l="1"/>
  <c r="E239" i="1"/>
  <c r="E238" i="1"/>
  <c r="E237" i="1"/>
  <c r="E236" i="1"/>
  <c r="I236" i="1"/>
  <c r="E235" i="1"/>
  <c r="E231" i="1" l="1"/>
  <c r="I231" i="1"/>
  <c r="U231" i="1" s="1"/>
  <c r="H231" i="1"/>
  <c r="F231" i="1"/>
  <c r="I232" i="1"/>
  <c r="U232" i="1" s="1"/>
  <c r="H232" i="1"/>
  <c r="E232" i="1"/>
  <c r="F232" i="1" s="1"/>
  <c r="E230" i="1"/>
  <c r="E229" i="1"/>
  <c r="E228" i="1"/>
  <c r="E227" i="1"/>
  <c r="O231" i="1" l="1"/>
  <c r="Q231" i="1"/>
  <c r="K231" i="1"/>
  <c r="S231" i="1"/>
  <c r="M231" i="1"/>
  <c r="Q232" i="1"/>
  <c r="O232" i="1"/>
  <c r="S232" i="1"/>
  <c r="K232" i="1"/>
  <c r="M232" i="1"/>
  <c r="I227" i="1"/>
  <c r="U227" i="1" s="1"/>
  <c r="H227" i="1"/>
  <c r="F227" i="1"/>
  <c r="K228" i="1"/>
  <c r="I228" i="1"/>
  <c r="Q228" i="1" s="1"/>
  <c r="H228" i="1"/>
  <c r="F228" i="1"/>
  <c r="U228" i="1" l="1"/>
  <c r="M228" i="1"/>
  <c r="O228" i="1"/>
  <c r="S228" i="1"/>
  <c r="O227" i="1"/>
  <c r="Q227" i="1"/>
  <c r="S227" i="1"/>
  <c r="K227" i="1"/>
  <c r="M227" i="1"/>
  <c r="E224" i="1"/>
  <c r="S224" i="1"/>
  <c r="I224" i="1"/>
  <c r="E223" i="1"/>
  <c r="E222" i="1"/>
  <c r="E221" i="1"/>
  <c r="E220" i="1"/>
  <c r="E219" i="1"/>
  <c r="E217" i="1" l="1"/>
  <c r="E216" i="1"/>
  <c r="E215" i="1"/>
  <c r="E214" i="1"/>
  <c r="E213" i="1"/>
  <c r="E212" i="1"/>
  <c r="E211" i="1"/>
  <c r="E209" i="1" l="1"/>
  <c r="E208" i="1"/>
  <c r="E207" i="1"/>
  <c r="E206" i="1"/>
  <c r="E205" i="1"/>
  <c r="E204" i="1"/>
  <c r="E203" i="1"/>
  <c r="E201" i="1" l="1"/>
  <c r="E200" i="1"/>
  <c r="I200" i="1"/>
  <c r="M200" i="1" s="1"/>
  <c r="K200" i="1"/>
  <c r="E199" i="1"/>
  <c r="E198" i="1"/>
  <c r="E197" i="1"/>
  <c r="E196" i="1"/>
  <c r="E195" i="1"/>
  <c r="E193" i="1" l="1"/>
  <c r="O193" i="1"/>
  <c r="E192" i="1"/>
  <c r="E191" i="1"/>
  <c r="E190" i="1"/>
  <c r="E189" i="1"/>
  <c r="E188" i="1"/>
  <c r="E187" i="1"/>
  <c r="E185" i="1" l="1"/>
  <c r="E184" i="1"/>
  <c r="E183" i="1"/>
  <c r="E182" i="1"/>
  <c r="E181" i="1"/>
  <c r="E180" i="1"/>
  <c r="E179" i="1"/>
  <c r="E177" i="1" l="1"/>
  <c r="E176" i="1"/>
  <c r="E175" i="1"/>
  <c r="E174" i="1"/>
  <c r="E173" i="1"/>
  <c r="E172" i="1"/>
  <c r="E171" i="1"/>
  <c r="E168" i="1" l="1"/>
  <c r="E167" i="1"/>
  <c r="E166" i="1"/>
  <c r="E165" i="1"/>
  <c r="E164" i="1"/>
  <c r="E163" i="1"/>
  <c r="S163" i="1"/>
  <c r="E161" i="1" l="1"/>
  <c r="E160" i="1"/>
  <c r="E159" i="1"/>
  <c r="E158" i="1"/>
  <c r="E157" i="1"/>
  <c r="E156" i="1"/>
  <c r="E155" i="1"/>
  <c r="E153" i="1" l="1"/>
  <c r="E152" i="1"/>
  <c r="E151" i="1"/>
  <c r="I151" i="1"/>
  <c r="M151" i="1" s="1"/>
  <c r="K151" i="1"/>
  <c r="E150" i="1"/>
  <c r="E149" i="1"/>
  <c r="E148" i="1"/>
  <c r="E147" i="1"/>
  <c r="E144" i="1" l="1"/>
  <c r="E143" i="1"/>
  <c r="E142" i="1"/>
  <c r="E141" i="1"/>
  <c r="I141" i="1"/>
  <c r="E140" i="1"/>
  <c r="E139" i="1"/>
  <c r="E137" i="1" l="1"/>
  <c r="E136" i="1"/>
  <c r="E135" i="1"/>
  <c r="E134" i="1"/>
  <c r="E133" i="1"/>
  <c r="E132" i="1"/>
  <c r="E131" i="1"/>
  <c r="E129" i="1" l="1"/>
  <c r="E128" i="1"/>
  <c r="E127" i="1"/>
  <c r="K127" i="1"/>
  <c r="E126" i="1"/>
  <c r="I126" i="1"/>
  <c r="E125" i="1"/>
  <c r="E124" i="1"/>
  <c r="E123" i="1"/>
  <c r="E121" i="1" l="1"/>
  <c r="E120" i="1"/>
  <c r="E119" i="1"/>
  <c r="E118" i="1"/>
  <c r="E117" i="1"/>
  <c r="I115" i="1"/>
  <c r="E116" i="1"/>
  <c r="I116" i="1"/>
  <c r="E115" i="1"/>
  <c r="S115" i="1"/>
  <c r="E113" i="1" l="1"/>
  <c r="E112" i="1"/>
  <c r="E111" i="1"/>
  <c r="E110" i="1"/>
  <c r="E109" i="1"/>
  <c r="E108" i="1"/>
  <c r="E107" i="1"/>
  <c r="E105" i="1" l="1"/>
  <c r="E103" i="1"/>
  <c r="E102" i="1"/>
  <c r="E101" i="1"/>
  <c r="I101" i="1"/>
  <c r="E100" i="1"/>
  <c r="E99" i="1"/>
  <c r="E97" i="1" l="1"/>
  <c r="E96" i="1"/>
  <c r="E95" i="1"/>
  <c r="E93" i="1"/>
  <c r="E92" i="1"/>
  <c r="E91" i="1"/>
  <c r="E89" i="1" l="1"/>
  <c r="E88" i="1"/>
  <c r="E87" i="1"/>
  <c r="I87" i="1"/>
  <c r="E86" i="1"/>
  <c r="E85" i="1"/>
  <c r="E84" i="1"/>
  <c r="I84" i="1"/>
  <c r="E83" i="1"/>
  <c r="E81" i="1" l="1"/>
  <c r="E80" i="1"/>
  <c r="E79" i="1"/>
  <c r="E78" i="1"/>
  <c r="I78" i="1"/>
  <c r="E77" i="1"/>
  <c r="E76" i="1"/>
  <c r="E75" i="1"/>
  <c r="Q75" i="1"/>
  <c r="E71" i="1" l="1"/>
  <c r="E70" i="1"/>
  <c r="E68" i="1"/>
  <c r="E69" i="1"/>
  <c r="E67" i="1"/>
  <c r="E73" i="1"/>
  <c r="E64" i="1" l="1"/>
  <c r="E65" i="1"/>
  <c r="E63" i="1"/>
  <c r="E62" i="1"/>
  <c r="E61" i="1"/>
  <c r="E60" i="1"/>
  <c r="E59" i="1"/>
  <c r="E57" i="1" l="1"/>
  <c r="E56" i="1"/>
  <c r="S56" i="1"/>
  <c r="E54" i="1"/>
  <c r="E53" i="1"/>
  <c r="E52" i="1"/>
  <c r="E51" i="1"/>
  <c r="E49" i="1" l="1"/>
  <c r="E48" i="1"/>
  <c r="E47" i="1"/>
  <c r="E46" i="1"/>
  <c r="E45" i="1"/>
  <c r="E44" i="1"/>
  <c r="E43" i="1"/>
  <c r="E37" i="1" l="1"/>
  <c r="E41" i="1"/>
  <c r="Q41" i="1"/>
  <c r="E40" i="1"/>
  <c r="E39" i="1"/>
  <c r="E38" i="1"/>
  <c r="I37" i="1"/>
  <c r="K37" i="1" s="1"/>
  <c r="M37" i="1"/>
  <c r="O37" i="1"/>
  <c r="Q37" i="1"/>
  <c r="S37" i="1"/>
  <c r="H37" i="1"/>
  <c r="E36" i="1"/>
  <c r="E35" i="1"/>
  <c r="E32" i="1" l="1"/>
  <c r="E31" i="1"/>
  <c r="E30" i="1"/>
  <c r="E29" i="1"/>
  <c r="E28" i="1"/>
  <c r="O28" i="1"/>
  <c r="E27" i="1"/>
  <c r="E25" i="1" l="1"/>
  <c r="E24" i="1"/>
  <c r="F24" i="1" s="1"/>
  <c r="E23" i="1"/>
  <c r="E22" i="1"/>
  <c r="F22" i="1" s="1"/>
  <c r="S22" i="1"/>
  <c r="E21" i="1"/>
  <c r="F25" i="1"/>
  <c r="F23" i="1"/>
  <c r="F20" i="1"/>
  <c r="F19" i="1"/>
  <c r="F21" i="1"/>
  <c r="F27" i="1"/>
  <c r="F28" i="1"/>
  <c r="F29" i="1"/>
  <c r="F30" i="1"/>
  <c r="F31" i="1"/>
  <c r="F32" i="1"/>
  <c r="F33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E20" i="1"/>
  <c r="E19" i="1"/>
  <c r="O12" i="1" l="1"/>
  <c r="I12" i="1"/>
  <c r="U12" i="1" s="1"/>
  <c r="H12" i="1"/>
  <c r="E12" i="1"/>
  <c r="F12" i="1" s="1"/>
  <c r="I11" i="1"/>
  <c r="U11" i="1" s="1"/>
  <c r="H11" i="1"/>
  <c r="E11" i="1"/>
  <c r="F11" i="1" s="1"/>
  <c r="O4" i="1"/>
  <c r="I4" i="1"/>
  <c r="U4" i="1" s="1"/>
  <c r="H4" i="1"/>
  <c r="E4" i="1"/>
  <c r="F4" i="1" s="1"/>
  <c r="I3" i="1"/>
  <c r="U3" i="1" s="1"/>
  <c r="H3" i="1"/>
  <c r="E3" i="1"/>
  <c r="F3" i="1" s="1"/>
  <c r="Q12" i="1" l="1"/>
  <c r="S12" i="1"/>
  <c r="K12" i="1"/>
  <c r="M12" i="1"/>
  <c r="Q11" i="1"/>
  <c r="K11" i="1"/>
  <c r="S11" i="1"/>
  <c r="O11" i="1"/>
  <c r="M11" i="1"/>
  <c r="Q4" i="1"/>
  <c r="S4" i="1"/>
  <c r="K4" i="1"/>
  <c r="M4" i="1"/>
  <c r="Q3" i="1"/>
  <c r="S3" i="1"/>
  <c r="O3" i="1"/>
  <c r="K3" i="1"/>
  <c r="M3" i="1"/>
  <c r="E15" i="1"/>
  <c r="E14" i="1"/>
  <c r="S14" i="1"/>
  <c r="E13" i="1"/>
  <c r="O13" i="1"/>
  <c r="M13" i="1"/>
  <c r="E17" i="1"/>
  <c r="E9" i="1" l="1"/>
  <c r="A240" i="1"/>
  <c r="H113" i="1"/>
  <c r="I113" i="1"/>
  <c r="K113" i="1" s="1"/>
  <c r="H115" i="1"/>
  <c r="O115" i="1"/>
  <c r="E8" i="1"/>
  <c r="E7" i="1"/>
  <c r="E6" i="1"/>
  <c r="E5" i="1"/>
  <c r="I7" i="1"/>
  <c r="I8" i="1"/>
  <c r="I9" i="1"/>
  <c r="U113" i="1" l="1"/>
  <c r="U115" i="1"/>
  <c r="Q113" i="1"/>
  <c r="Q115" i="1"/>
  <c r="M115" i="1"/>
  <c r="K115" i="1"/>
  <c r="O113" i="1"/>
  <c r="M113" i="1"/>
  <c r="S113" i="1"/>
  <c r="E241" i="1"/>
  <c r="F237" i="1"/>
  <c r="E233" i="1"/>
  <c r="E225" i="1"/>
  <c r="F221" i="1"/>
  <c r="F209" i="1"/>
  <c r="F205" i="1"/>
  <c r="F187" i="1"/>
  <c r="F176" i="1"/>
  <c r="F173" i="1"/>
  <c r="F172" i="1"/>
  <c r="E169" i="1"/>
  <c r="F149" i="1"/>
  <c r="E145" i="1"/>
  <c r="F145" i="1" s="1"/>
  <c r="F144" i="1"/>
  <c r="F141" i="1"/>
  <c r="F140" i="1"/>
  <c r="F113" i="1"/>
  <c r="E104" i="1"/>
  <c r="F96" i="1"/>
  <c r="E94" i="1"/>
  <c r="F85" i="1"/>
  <c r="E72" i="1"/>
  <c r="E55" i="1"/>
  <c r="F53" i="1"/>
  <c r="E33" i="1"/>
  <c r="E16" i="1"/>
  <c r="F241" i="1"/>
  <c r="F109" i="1"/>
  <c r="F13" i="1"/>
  <c r="I241" i="1"/>
  <c r="H241" i="1"/>
  <c r="I240" i="1"/>
  <c r="S240" i="1" s="1"/>
  <c r="H240" i="1"/>
  <c r="I239" i="1"/>
  <c r="H239" i="1"/>
  <c r="I238" i="1"/>
  <c r="O238" i="1" s="1"/>
  <c r="H238" i="1"/>
  <c r="I237" i="1"/>
  <c r="U237" i="1" s="1"/>
  <c r="H237" i="1"/>
  <c r="A237" i="1"/>
  <c r="A238" i="1" s="1"/>
  <c r="A239" i="1" s="1"/>
  <c r="A241" i="1" s="1"/>
  <c r="S236" i="1"/>
  <c r="H236" i="1"/>
  <c r="A236" i="1"/>
  <c r="I235" i="1"/>
  <c r="H235" i="1"/>
  <c r="I233" i="1"/>
  <c r="U233" i="1" s="1"/>
  <c r="H233" i="1"/>
  <c r="I230" i="1"/>
  <c r="O230" i="1" s="1"/>
  <c r="H230" i="1"/>
  <c r="I229" i="1"/>
  <c r="H229" i="1"/>
  <c r="A229" i="1"/>
  <c r="A230" i="1" s="1"/>
  <c r="A231" i="1" s="1"/>
  <c r="A228" i="1"/>
  <c r="I225" i="1"/>
  <c r="H225" i="1"/>
  <c r="H224" i="1"/>
  <c r="I223" i="1"/>
  <c r="H223" i="1"/>
  <c r="I222" i="1"/>
  <c r="O222" i="1" s="1"/>
  <c r="H222" i="1"/>
  <c r="I221" i="1"/>
  <c r="H221" i="1"/>
  <c r="A221" i="1"/>
  <c r="A222" i="1" s="1"/>
  <c r="A223" i="1" s="1"/>
  <c r="I220" i="1"/>
  <c r="S220" i="1" s="1"/>
  <c r="H220" i="1"/>
  <c r="A220" i="1"/>
  <c r="I219" i="1"/>
  <c r="Q219" i="1" s="1"/>
  <c r="H219" i="1"/>
  <c r="I217" i="1"/>
  <c r="U217" i="1" s="1"/>
  <c r="H217" i="1"/>
  <c r="I216" i="1"/>
  <c r="Q216" i="1" s="1"/>
  <c r="H216" i="1"/>
  <c r="I215" i="1"/>
  <c r="H215" i="1"/>
  <c r="I214" i="1"/>
  <c r="Q214" i="1" s="1"/>
  <c r="H214" i="1"/>
  <c r="I213" i="1"/>
  <c r="H213" i="1"/>
  <c r="A213" i="1"/>
  <c r="A214" i="1" s="1"/>
  <c r="A215" i="1" s="1"/>
  <c r="I212" i="1"/>
  <c r="H212" i="1"/>
  <c r="A212" i="1"/>
  <c r="I211" i="1"/>
  <c r="K211" i="1" s="1"/>
  <c r="H211" i="1"/>
  <c r="I209" i="1"/>
  <c r="Q209" i="1" s="1"/>
  <c r="H209" i="1"/>
  <c r="I208" i="1"/>
  <c r="S208" i="1" s="1"/>
  <c r="H208" i="1"/>
  <c r="I207" i="1"/>
  <c r="Q207" i="1" s="1"/>
  <c r="H207" i="1"/>
  <c r="I206" i="1"/>
  <c r="H206" i="1"/>
  <c r="I205" i="1"/>
  <c r="H205" i="1"/>
  <c r="A205" i="1"/>
  <c r="A206" i="1" s="1"/>
  <c r="A207" i="1" s="1"/>
  <c r="I204" i="1"/>
  <c r="M204" i="1" s="1"/>
  <c r="H204" i="1"/>
  <c r="A204" i="1"/>
  <c r="I203" i="1"/>
  <c r="Q203" i="1" s="1"/>
  <c r="H203" i="1"/>
  <c r="I201" i="1"/>
  <c r="H201" i="1"/>
  <c r="S200" i="1"/>
  <c r="H200" i="1"/>
  <c r="I199" i="1"/>
  <c r="H199" i="1"/>
  <c r="I198" i="1"/>
  <c r="Q198" i="1" s="1"/>
  <c r="H198" i="1"/>
  <c r="I197" i="1"/>
  <c r="U197" i="1" s="1"/>
  <c r="H197" i="1"/>
  <c r="A197" i="1"/>
  <c r="A198" i="1" s="1"/>
  <c r="A199" i="1" s="1"/>
  <c r="I196" i="1"/>
  <c r="H196" i="1"/>
  <c r="A196" i="1"/>
  <c r="I195" i="1"/>
  <c r="H195" i="1"/>
  <c r="I193" i="1"/>
  <c r="H193" i="1"/>
  <c r="I192" i="1"/>
  <c r="S192" i="1" s="1"/>
  <c r="H192" i="1"/>
  <c r="I191" i="1"/>
  <c r="Q191" i="1" s="1"/>
  <c r="H191" i="1"/>
  <c r="I190" i="1"/>
  <c r="H190" i="1"/>
  <c r="I189" i="1"/>
  <c r="H189" i="1"/>
  <c r="A189" i="1"/>
  <c r="A190" i="1" s="1"/>
  <c r="A191" i="1" s="1"/>
  <c r="I188" i="1"/>
  <c r="M188" i="1" s="1"/>
  <c r="H188" i="1"/>
  <c r="A188" i="1"/>
  <c r="I187" i="1"/>
  <c r="U187" i="1" s="1"/>
  <c r="H187" i="1"/>
  <c r="I185" i="1"/>
  <c r="H185" i="1"/>
  <c r="I184" i="1"/>
  <c r="U184" i="1" s="1"/>
  <c r="H184" i="1"/>
  <c r="I183" i="1"/>
  <c r="S183" i="1" s="1"/>
  <c r="H183" i="1"/>
  <c r="I182" i="1"/>
  <c r="Q182" i="1" s="1"/>
  <c r="H182" i="1"/>
  <c r="I181" i="1"/>
  <c r="U181" i="1" s="1"/>
  <c r="H181" i="1"/>
  <c r="A181" i="1"/>
  <c r="A182" i="1" s="1"/>
  <c r="A183" i="1" s="1"/>
  <c r="I180" i="1"/>
  <c r="M180" i="1" s="1"/>
  <c r="H180" i="1"/>
  <c r="A180" i="1"/>
  <c r="I179" i="1"/>
  <c r="U179" i="1" s="1"/>
  <c r="H179" i="1"/>
  <c r="I177" i="1"/>
  <c r="Q177" i="1" s="1"/>
  <c r="H177" i="1"/>
  <c r="I176" i="1"/>
  <c r="O176" i="1" s="1"/>
  <c r="H176" i="1"/>
  <c r="I175" i="1"/>
  <c r="U175" i="1" s="1"/>
  <c r="H175" i="1"/>
  <c r="I174" i="1"/>
  <c r="S174" i="1" s="1"/>
  <c r="H174" i="1"/>
  <c r="I173" i="1"/>
  <c r="H173" i="1"/>
  <c r="A173" i="1"/>
  <c r="A174" i="1" s="1"/>
  <c r="A175" i="1" s="1"/>
  <c r="I172" i="1"/>
  <c r="O172" i="1" s="1"/>
  <c r="H172" i="1"/>
  <c r="A172" i="1"/>
  <c r="I171" i="1"/>
  <c r="K171" i="1" s="1"/>
  <c r="H171" i="1"/>
  <c r="I169" i="1"/>
  <c r="S169" i="1" s="1"/>
  <c r="H169" i="1"/>
  <c r="I168" i="1"/>
  <c r="H168" i="1"/>
  <c r="I167" i="1"/>
  <c r="H167" i="1"/>
  <c r="I166" i="1"/>
  <c r="H166" i="1"/>
  <c r="I165" i="1"/>
  <c r="S165" i="1" s="1"/>
  <c r="H165" i="1"/>
  <c r="A165" i="1"/>
  <c r="A166" i="1" s="1"/>
  <c r="A167" i="1" s="1"/>
  <c r="I164" i="1"/>
  <c r="S164" i="1" s="1"/>
  <c r="H164" i="1"/>
  <c r="A164" i="1"/>
  <c r="I163" i="1"/>
  <c r="Q163" i="1" s="1"/>
  <c r="H163" i="1"/>
  <c r="I161" i="1"/>
  <c r="H161" i="1"/>
  <c r="I160" i="1"/>
  <c r="H160" i="1"/>
  <c r="I159" i="1"/>
  <c r="Q159" i="1" s="1"/>
  <c r="H159" i="1"/>
  <c r="I158" i="1"/>
  <c r="Q158" i="1" s="1"/>
  <c r="H158" i="1"/>
  <c r="I157" i="1"/>
  <c r="O157" i="1" s="1"/>
  <c r="H157" i="1"/>
  <c r="A157" i="1"/>
  <c r="A158" i="1" s="1"/>
  <c r="A159" i="1" s="1"/>
  <c r="I156" i="1"/>
  <c r="S156" i="1" s="1"/>
  <c r="H156" i="1"/>
  <c r="A156" i="1"/>
  <c r="I155" i="1"/>
  <c r="H155" i="1"/>
  <c r="I153" i="1"/>
  <c r="H153" i="1"/>
  <c r="I152" i="1"/>
  <c r="H152" i="1"/>
  <c r="U151" i="1"/>
  <c r="H151" i="1"/>
  <c r="I150" i="1"/>
  <c r="Q150" i="1" s="1"/>
  <c r="H150" i="1"/>
  <c r="I149" i="1"/>
  <c r="U149" i="1" s="1"/>
  <c r="H149" i="1"/>
  <c r="A149" i="1"/>
  <c r="A150" i="1" s="1"/>
  <c r="A151" i="1" s="1"/>
  <c r="I148" i="1"/>
  <c r="H148" i="1"/>
  <c r="A148" i="1"/>
  <c r="I147" i="1"/>
  <c r="U147" i="1" s="1"/>
  <c r="H147" i="1"/>
  <c r="I145" i="1"/>
  <c r="U145" i="1" s="1"/>
  <c r="H145" i="1"/>
  <c r="I144" i="1"/>
  <c r="H144" i="1"/>
  <c r="I143" i="1"/>
  <c r="Q143" i="1" s="1"/>
  <c r="H143" i="1"/>
  <c r="I142" i="1"/>
  <c r="Q142" i="1" s="1"/>
  <c r="H142" i="1"/>
  <c r="H141" i="1"/>
  <c r="A141" i="1"/>
  <c r="A142" i="1" s="1"/>
  <c r="A143" i="1" s="1"/>
  <c r="I140" i="1"/>
  <c r="H140" i="1"/>
  <c r="A140" i="1"/>
  <c r="I139" i="1"/>
  <c r="Q139" i="1" s="1"/>
  <c r="H139" i="1"/>
  <c r="I137" i="1"/>
  <c r="Q137" i="1" s="1"/>
  <c r="H137" i="1"/>
  <c r="I136" i="1"/>
  <c r="K136" i="1" s="1"/>
  <c r="H136" i="1"/>
  <c r="I135" i="1"/>
  <c r="S135" i="1" s="1"/>
  <c r="H135" i="1"/>
  <c r="I134" i="1"/>
  <c r="Q134" i="1" s="1"/>
  <c r="H134" i="1"/>
  <c r="I133" i="1"/>
  <c r="O133" i="1" s="1"/>
  <c r="H133" i="1"/>
  <c r="A133" i="1"/>
  <c r="A134" i="1" s="1"/>
  <c r="A135" i="1" s="1"/>
  <c r="I132" i="1"/>
  <c r="H132" i="1"/>
  <c r="A132" i="1"/>
  <c r="I131" i="1"/>
  <c r="S131" i="1" s="1"/>
  <c r="H131" i="1"/>
  <c r="I129" i="1"/>
  <c r="U129" i="1" s="1"/>
  <c r="H129" i="1"/>
  <c r="I128" i="1"/>
  <c r="S128" i="1" s="1"/>
  <c r="H128" i="1"/>
  <c r="I127" i="1"/>
  <c r="H127" i="1"/>
  <c r="Q126" i="1"/>
  <c r="H126" i="1"/>
  <c r="I125" i="1"/>
  <c r="U125" i="1" s="1"/>
  <c r="H125" i="1"/>
  <c r="A125" i="1"/>
  <c r="A126" i="1" s="1"/>
  <c r="A127" i="1" s="1"/>
  <c r="I124" i="1"/>
  <c r="H124" i="1"/>
  <c r="A124" i="1"/>
  <c r="I123" i="1"/>
  <c r="Q123" i="1" s="1"/>
  <c r="H123" i="1"/>
  <c r="I121" i="1"/>
  <c r="U121" i="1" s="1"/>
  <c r="H121" i="1"/>
  <c r="I120" i="1"/>
  <c r="H120" i="1"/>
  <c r="I119" i="1"/>
  <c r="H119" i="1"/>
  <c r="I118" i="1"/>
  <c r="H118" i="1"/>
  <c r="I117" i="1"/>
  <c r="U117" i="1" s="1"/>
  <c r="H117" i="1"/>
  <c r="A117" i="1"/>
  <c r="A118" i="1" s="1"/>
  <c r="A119" i="1" s="1"/>
  <c r="S116" i="1"/>
  <c r="H116" i="1"/>
  <c r="A116" i="1"/>
  <c r="I112" i="1"/>
  <c r="S112" i="1" s="1"/>
  <c r="H112" i="1"/>
  <c r="I111" i="1"/>
  <c r="Q111" i="1" s="1"/>
  <c r="H111" i="1"/>
  <c r="I110" i="1"/>
  <c r="H110" i="1"/>
  <c r="I109" i="1"/>
  <c r="H109" i="1"/>
  <c r="A109" i="1"/>
  <c r="A110" i="1" s="1"/>
  <c r="A111" i="1" s="1"/>
  <c r="A112" i="1" s="1"/>
  <c r="A113" i="1" s="1"/>
  <c r="I108" i="1"/>
  <c r="M108" i="1" s="1"/>
  <c r="H108" i="1"/>
  <c r="A108" i="1"/>
  <c r="I107" i="1"/>
  <c r="K107" i="1" s="1"/>
  <c r="H107" i="1"/>
  <c r="I105" i="1"/>
  <c r="H105" i="1"/>
  <c r="I104" i="1"/>
  <c r="H104" i="1"/>
  <c r="I103" i="1"/>
  <c r="S103" i="1" s="1"/>
  <c r="H103" i="1"/>
  <c r="I102" i="1"/>
  <c r="H102" i="1"/>
  <c r="U101" i="1"/>
  <c r="H101" i="1"/>
  <c r="A101" i="1"/>
  <c r="A102" i="1" s="1"/>
  <c r="A103" i="1" s="1"/>
  <c r="I100" i="1"/>
  <c r="H100" i="1"/>
  <c r="A100" i="1"/>
  <c r="I99" i="1"/>
  <c r="H99" i="1"/>
  <c r="I97" i="1"/>
  <c r="U97" i="1" s="1"/>
  <c r="H97" i="1"/>
  <c r="I96" i="1"/>
  <c r="U96" i="1" s="1"/>
  <c r="H96" i="1"/>
  <c r="I95" i="1"/>
  <c r="O95" i="1" s="1"/>
  <c r="H95" i="1"/>
  <c r="I94" i="1"/>
  <c r="O94" i="1" s="1"/>
  <c r="H94" i="1"/>
  <c r="I93" i="1"/>
  <c r="U93" i="1" s="1"/>
  <c r="H93" i="1"/>
  <c r="A93" i="1"/>
  <c r="A94" i="1" s="1"/>
  <c r="A95" i="1" s="1"/>
  <c r="I92" i="1"/>
  <c r="H92" i="1"/>
  <c r="A92" i="1"/>
  <c r="I91" i="1"/>
  <c r="M91" i="1" s="1"/>
  <c r="H91" i="1"/>
  <c r="I89" i="1"/>
  <c r="S89" i="1" s="1"/>
  <c r="H89" i="1"/>
  <c r="I88" i="1"/>
  <c r="H88" i="1"/>
  <c r="H87" i="1"/>
  <c r="I86" i="1"/>
  <c r="H86" i="1"/>
  <c r="I85" i="1"/>
  <c r="U85" i="1" s="1"/>
  <c r="H85" i="1"/>
  <c r="A85" i="1"/>
  <c r="A86" i="1" s="1"/>
  <c r="A87" i="1" s="1"/>
  <c r="S84" i="1"/>
  <c r="H84" i="1"/>
  <c r="A84" i="1"/>
  <c r="I83" i="1"/>
  <c r="Q83" i="1" s="1"/>
  <c r="H83" i="1"/>
  <c r="I81" i="1"/>
  <c r="U81" i="1" s="1"/>
  <c r="H81" i="1"/>
  <c r="I80" i="1"/>
  <c r="S80" i="1" s="1"/>
  <c r="H80" i="1"/>
  <c r="I79" i="1"/>
  <c r="Q79" i="1" s="1"/>
  <c r="H79" i="1"/>
  <c r="U78" i="1"/>
  <c r="H78" i="1"/>
  <c r="I77" i="1"/>
  <c r="U77" i="1" s="1"/>
  <c r="H77" i="1"/>
  <c r="A77" i="1"/>
  <c r="A78" i="1" s="1"/>
  <c r="A79" i="1" s="1"/>
  <c r="I76" i="1"/>
  <c r="Q76" i="1" s="1"/>
  <c r="H76" i="1"/>
  <c r="A76" i="1"/>
  <c r="I75" i="1"/>
  <c r="H75" i="1"/>
  <c r="I73" i="1"/>
  <c r="U73" i="1" s="1"/>
  <c r="H73" i="1"/>
  <c r="I72" i="1"/>
  <c r="Q72" i="1" s="1"/>
  <c r="H72" i="1"/>
  <c r="I71" i="1"/>
  <c r="Q71" i="1" s="1"/>
  <c r="H71" i="1"/>
  <c r="I70" i="1"/>
  <c r="U70" i="1" s="1"/>
  <c r="H70" i="1"/>
  <c r="I69" i="1"/>
  <c r="U69" i="1" s="1"/>
  <c r="H69" i="1"/>
  <c r="A69" i="1"/>
  <c r="A70" i="1" s="1"/>
  <c r="A71" i="1" s="1"/>
  <c r="I68" i="1"/>
  <c r="U68" i="1" s="1"/>
  <c r="H68" i="1"/>
  <c r="A68" i="1"/>
  <c r="I67" i="1"/>
  <c r="Q67" i="1" s="1"/>
  <c r="H67" i="1"/>
  <c r="I65" i="1"/>
  <c r="U65" i="1" s="1"/>
  <c r="H65" i="1"/>
  <c r="I64" i="1"/>
  <c r="U64" i="1" s="1"/>
  <c r="H64" i="1"/>
  <c r="I63" i="1"/>
  <c r="Q63" i="1" s="1"/>
  <c r="H63" i="1"/>
  <c r="I62" i="1"/>
  <c r="H62" i="1"/>
  <c r="I61" i="1"/>
  <c r="U61" i="1" s="1"/>
  <c r="H61" i="1"/>
  <c r="A61" i="1"/>
  <c r="A62" i="1" s="1"/>
  <c r="A63" i="1" s="1"/>
  <c r="I60" i="1"/>
  <c r="S60" i="1" s="1"/>
  <c r="H60" i="1"/>
  <c r="A60" i="1"/>
  <c r="I59" i="1"/>
  <c r="Q59" i="1" s="1"/>
  <c r="H59" i="1"/>
  <c r="I57" i="1"/>
  <c r="U57" i="1" s="1"/>
  <c r="H57" i="1"/>
  <c r="I56" i="1"/>
  <c r="H56" i="1"/>
  <c r="I55" i="1"/>
  <c r="Q55" i="1" s="1"/>
  <c r="H55" i="1"/>
  <c r="I54" i="1"/>
  <c r="O54" i="1" s="1"/>
  <c r="H54" i="1"/>
  <c r="I53" i="1"/>
  <c r="U53" i="1" s="1"/>
  <c r="H53" i="1"/>
  <c r="A53" i="1"/>
  <c r="A54" i="1" s="1"/>
  <c r="A55" i="1" s="1"/>
  <c r="A56" i="1" s="1"/>
  <c r="A57" i="1" s="1"/>
  <c r="I52" i="1"/>
  <c r="S52" i="1" s="1"/>
  <c r="H52" i="1"/>
  <c r="A52" i="1"/>
  <c r="I51" i="1"/>
  <c r="Q51" i="1" s="1"/>
  <c r="H51" i="1"/>
  <c r="I49" i="1"/>
  <c r="U49" i="1" s="1"/>
  <c r="H49" i="1"/>
  <c r="I48" i="1"/>
  <c r="S48" i="1" s="1"/>
  <c r="H48" i="1"/>
  <c r="I47" i="1"/>
  <c r="Q47" i="1" s="1"/>
  <c r="H47" i="1"/>
  <c r="I46" i="1"/>
  <c r="O46" i="1" s="1"/>
  <c r="H46" i="1"/>
  <c r="I45" i="1"/>
  <c r="U45" i="1" s="1"/>
  <c r="H45" i="1"/>
  <c r="A45" i="1"/>
  <c r="A46" i="1" s="1"/>
  <c r="A47" i="1" s="1"/>
  <c r="I44" i="1"/>
  <c r="S44" i="1" s="1"/>
  <c r="H44" i="1"/>
  <c r="A44" i="1"/>
  <c r="I43" i="1"/>
  <c r="Q43" i="1" s="1"/>
  <c r="H43" i="1"/>
  <c r="I41" i="1"/>
  <c r="U41" i="1" s="1"/>
  <c r="H41" i="1"/>
  <c r="I40" i="1"/>
  <c r="S40" i="1" s="1"/>
  <c r="H40" i="1"/>
  <c r="I39" i="1"/>
  <c r="Q39" i="1" s="1"/>
  <c r="H39" i="1"/>
  <c r="I38" i="1"/>
  <c r="O38" i="1" s="1"/>
  <c r="H38" i="1"/>
  <c r="A37" i="1"/>
  <c r="A38" i="1" s="1"/>
  <c r="A39" i="1" s="1"/>
  <c r="I36" i="1"/>
  <c r="Q36" i="1" s="1"/>
  <c r="H36" i="1"/>
  <c r="A36" i="1"/>
  <c r="I35" i="1"/>
  <c r="Q35" i="1" s="1"/>
  <c r="H35" i="1"/>
  <c r="I33" i="1"/>
  <c r="U33" i="1" s="1"/>
  <c r="H33" i="1"/>
  <c r="I32" i="1"/>
  <c r="S32" i="1" s="1"/>
  <c r="H32" i="1"/>
  <c r="I31" i="1"/>
  <c r="Q31" i="1" s="1"/>
  <c r="H31" i="1"/>
  <c r="I30" i="1"/>
  <c r="O30" i="1" s="1"/>
  <c r="H30" i="1"/>
  <c r="I29" i="1"/>
  <c r="S29" i="1" s="1"/>
  <c r="H29" i="1"/>
  <c r="A29" i="1"/>
  <c r="A30" i="1" s="1"/>
  <c r="A31" i="1" s="1"/>
  <c r="I28" i="1"/>
  <c r="Q28" i="1" s="1"/>
  <c r="H28" i="1"/>
  <c r="A28" i="1"/>
  <c r="I27" i="1"/>
  <c r="Q27" i="1" s="1"/>
  <c r="H27" i="1"/>
  <c r="I25" i="1"/>
  <c r="U25" i="1" s="1"/>
  <c r="H25" i="1"/>
  <c r="I24" i="1"/>
  <c r="S24" i="1" s="1"/>
  <c r="H24" i="1"/>
  <c r="I23" i="1"/>
  <c r="Q23" i="1" s="1"/>
  <c r="H23" i="1"/>
  <c r="I22" i="1"/>
  <c r="O22" i="1" s="1"/>
  <c r="H22" i="1"/>
  <c r="I21" i="1"/>
  <c r="U21" i="1" s="1"/>
  <c r="H21" i="1"/>
  <c r="A21" i="1"/>
  <c r="A22" i="1" s="1"/>
  <c r="A23" i="1" s="1"/>
  <c r="A24" i="1" s="1"/>
  <c r="A25" i="1" s="1"/>
  <c r="I20" i="1"/>
  <c r="Q20" i="1" s="1"/>
  <c r="H20" i="1"/>
  <c r="A20" i="1"/>
  <c r="I19" i="1"/>
  <c r="Q19" i="1" s="1"/>
  <c r="H19" i="1"/>
  <c r="I17" i="1"/>
  <c r="U17" i="1" s="1"/>
  <c r="H17" i="1"/>
  <c r="I16" i="1"/>
  <c r="S16" i="1" s="1"/>
  <c r="H16" i="1"/>
  <c r="I15" i="1"/>
  <c r="Q15" i="1" s="1"/>
  <c r="H15" i="1"/>
  <c r="I14" i="1"/>
  <c r="O14" i="1" s="1"/>
  <c r="H14" i="1"/>
  <c r="I13" i="1"/>
  <c r="U13" i="1" s="1"/>
  <c r="H13" i="1"/>
  <c r="A13" i="1"/>
  <c r="A14" i="1" s="1"/>
  <c r="A15" i="1" s="1"/>
  <c r="A16" i="1" s="1"/>
  <c r="A17" i="1" s="1"/>
  <c r="A12" i="1"/>
  <c r="U8" i="1"/>
  <c r="U9" i="1"/>
  <c r="M8" i="1"/>
  <c r="M9" i="1"/>
  <c r="I5" i="1"/>
  <c r="O5" i="1" s="1"/>
  <c r="I6" i="1"/>
  <c r="U6" i="1" s="1"/>
  <c r="S7" i="1"/>
  <c r="O8" i="1"/>
  <c r="Q9" i="1"/>
  <c r="A4" i="1"/>
  <c r="A232" i="1" l="1"/>
  <c r="A233" i="1" s="1"/>
  <c r="A224" i="1"/>
  <c r="A225" i="1" s="1"/>
  <c r="A216" i="1"/>
  <c r="A217" i="1" s="1"/>
  <c r="A208" i="1"/>
  <c r="A209" i="1" s="1"/>
  <c r="A200" i="1"/>
  <c r="A201" i="1" s="1"/>
  <c r="A192" i="1"/>
  <c r="A193" i="1" s="1"/>
  <c r="A184" i="1"/>
  <c r="A185" i="1" s="1"/>
  <c r="A176" i="1"/>
  <c r="A177" i="1" s="1"/>
  <c r="A168" i="1"/>
  <c r="A169" i="1" s="1"/>
  <c r="A160" i="1"/>
  <c r="A161" i="1" s="1"/>
  <c r="A152" i="1"/>
  <c r="A153" i="1" s="1"/>
  <c r="F121" i="1"/>
  <c r="A144" i="1"/>
  <c r="A145" i="1" s="1"/>
  <c r="A136" i="1"/>
  <c r="A137" i="1" s="1"/>
  <c r="F177" i="1"/>
  <c r="A128" i="1"/>
  <c r="A129" i="1" s="1"/>
  <c r="F76" i="1"/>
  <c r="F142" i="1"/>
  <c r="F174" i="1"/>
  <c r="F206" i="1"/>
  <c r="F238" i="1"/>
  <c r="A120" i="1"/>
  <c r="A121" i="1" s="1"/>
  <c r="F17" i="1"/>
  <c r="F81" i="1"/>
  <c r="F123" i="1"/>
  <c r="F139" i="1"/>
  <c r="F143" i="1"/>
  <c r="F155" i="1"/>
  <c r="F161" i="1"/>
  <c r="F171" i="1"/>
  <c r="F175" i="1"/>
  <c r="F190" i="1"/>
  <c r="F203" i="1"/>
  <c r="F77" i="1"/>
  <c r="F112" i="1"/>
  <c r="F14" i="1"/>
  <c r="F78" i="1"/>
  <c r="F104" i="1"/>
  <c r="F110" i="1"/>
  <c r="F117" i="1"/>
  <c r="F115" i="1"/>
  <c r="F204" i="1"/>
  <c r="F208" i="1"/>
  <c r="F236" i="1"/>
  <c r="F240" i="1"/>
  <c r="F15" i="1"/>
  <c r="F75" i="1"/>
  <c r="F79" i="1"/>
  <c r="F95" i="1"/>
  <c r="F107" i="1"/>
  <c r="F111" i="1"/>
  <c r="F16" i="1"/>
  <c r="F80" i="1"/>
  <c r="F108" i="1"/>
  <c r="F156" i="1"/>
  <c r="F160" i="1"/>
  <c r="F188" i="1"/>
  <c r="F192" i="1"/>
  <c r="F220" i="1"/>
  <c r="F224" i="1"/>
  <c r="A104" i="1"/>
  <c r="A105" i="1" s="1"/>
  <c r="A96" i="1"/>
  <c r="A97" i="1" s="1"/>
  <c r="A88" i="1"/>
  <c r="A89" i="1" s="1"/>
  <c r="A80" i="1"/>
  <c r="A81" i="1" s="1"/>
  <c r="A72" i="1"/>
  <c r="A73" i="1" s="1"/>
  <c r="A64" i="1"/>
  <c r="A65" i="1" s="1"/>
  <c r="F57" i="1"/>
  <c r="F89" i="1"/>
  <c r="F153" i="1"/>
  <c r="F185" i="1"/>
  <c r="F217" i="1"/>
  <c r="F150" i="1"/>
  <c r="F181" i="1"/>
  <c r="F212" i="1"/>
  <c r="F51" i="1"/>
  <c r="F55" i="1"/>
  <c r="F83" i="1"/>
  <c r="F87" i="1"/>
  <c r="F119" i="1"/>
  <c r="F147" i="1"/>
  <c r="F151" i="1"/>
  <c r="F179" i="1"/>
  <c r="F183" i="1"/>
  <c r="F211" i="1"/>
  <c r="F215" i="1"/>
  <c r="F182" i="1"/>
  <c r="F214" i="1"/>
  <c r="F52" i="1"/>
  <c r="F56" i="1"/>
  <c r="F84" i="1"/>
  <c r="F88" i="1"/>
  <c r="F116" i="1"/>
  <c r="F120" i="1"/>
  <c r="F148" i="1"/>
  <c r="F152" i="1"/>
  <c r="F180" i="1"/>
  <c r="F184" i="1"/>
  <c r="F213" i="1"/>
  <c r="F54" i="1"/>
  <c r="F86" i="1"/>
  <c r="A48" i="1"/>
  <c r="A49" i="1" s="1"/>
  <c r="O75" i="1"/>
  <c r="M139" i="1"/>
  <c r="A40" i="1"/>
  <c r="A41" i="1" s="1"/>
  <c r="F207" i="1"/>
  <c r="A32" i="1"/>
  <c r="A33" i="1" s="1"/>
  <c r="O85" i="1"/>
  <c r="M116" i="1"/>
  <c r="M134" i="1"/>
  <c r="F216" i="1"/>
  <c r="F235" i="1"/>
  <c r="F239" i="1"/>
  <c r="M83" i="1"/>
  <c r="U84" i="1"/>
  <c r="K85" i="1"/>
  <c r="O123" i="1"/>
  <c r="S19" i="1"/>
  <c r="O45" i="1"/>
  <c r="S67" i="1"/>
  <c r="S73" i="1"/>
  <c r="S81" i="1"/>
  <c r="S143" i="1"/>
  <c r="M164" i="1"/>
  <c r="O188" i="1"/>
  <c r="K191" i="1"/>
  <c r="K216" i="1"/>
  <c r="M208" i="1"/>
  <c r="K209" i="1"/>
  <c r="O216" i="1"/>
  <c r="M224" i="1"/>
  <c r="M240" i="1"/>
  <c r="O79" i="1"/>
  <c r="S159" i="1"/>
  <c r="U208" i="1"/>
  <c r="M209" i="1"/>
  <c r="U216" i="1"/>
  <c r="M51" i="1"/>
  <c r="K53" i="1"/>
  <c r="O59" i="1"/>
  <c r="U60" i="1"/>
  <c r="K61" i="1"/>
  <c r="U72" i="1"/>
  <c r="S75" i="1"/>
  <c r="S79" i="1"/>
  <c r="S95" i="1"/>
  <c r="K101" i="1"/>
  <c r="K111" i="1"/>
  <c r="M112" i="1"/>
  <c r="U116" i="1"/>
  <c r="K117" i="1"/>
  <c r="O134" i="1"/>
  <c r="M191" i="1"/>
  <c r="F225" i="1"/>
  <c r="O51" i="1"/>
  <c r="O53" i="1"/>
  <c r="O61" i="1"/>
  <c r="O101" i="1"/>
  <c r="O111" i="1"/>
  <c r="U112" i="1"/>
  <c r="O117" i="1"/>
  <c r="K175" i="1"/>
  <c r="M176" i="1"/>
  <c r="M219" i="1"/>
  <c r="M236" i="1"/>
  <c r="K19" i="1"/>
  <c r="O21" i="1"/>
  <c r="S63" i="1"/>
  <c r="O67" i="1"/>
  <c r="S71" i="1"/>
  <c r="K75" i="1"/>
  <c r="K83" i="1"/>
  <c r="K139" i="1"/>
  <c r="M143" i="1"/>
  <c r="O159" i="1"/>
  <c r="U164" i="1"/>
  <c r="O175" i="1"/>
  <c r="U176" i="1"/>
  <c r="O197" i="1"/>
  <c r="S219" i="1"/>
  <c r="Q127" i="1"/>
  <c r="M127" i="1"/>
  <c r="U132" i="1"/>
  <c r="S132" i="1"/>
  <c r="S152" i="1"/>
  <c r="U152" i="1"/>
  <c r="M152" i="1"/>
  <c r="Q155" i="1"/>
  <c r="O155" i="1"/>
  <c r="U193" i="1"/>
  <c r="Q205" i="1"/>
  <c r="M205" i="1"/>
  <c r="K205" i="1"/>
  <c r="Q223" i="1"/>
  <c r="S223" i="1"/>
  <c r="F69" i="1"/>
  <c r="F72" i="1"/>
  <c r="F71" i="1"/>
  <c r="F73" i="1"/>
  <c r="F99" i="1"/>
  <c r="F101" i="1"/>
  <c r="F105" i="1"/>
  <c r="K27" i="1"/>
  <c r="O41" i="1"/>
  <c r="M48" i="1"/>
  <c r="O49" i="1"/>
  <c r="K77" i="1"/>
  <c r="Q119" i="1"/>
  <c r="O119" i="1"/>
  <c r="K119" i="1"/>
  <c r="O127" i="1"/>
  <c r="U205" i="1"/>
  <c r="F67" i="1"/>
  <c r="F157" i="1"/>
  <c r="F159" i="1"/>
  <c r="F193" i="1"/>
  <c r="S27" i="1"/>
  <c r="S31" i="1"/>
  <c r="O36" i="1"/>
  <c r="U37" i="1"/>
  <c r="U40" i="1"/>
  <c r="U48" i="1"/>
  <c r="S53" i="1"/>
  <c r="U56" i="1"/>
  <c r="O57" i="1"/>
  <c r="K59" i="1"/>
  <c r="S61" i="1"/>
  <c r="O77" i="1"/>
  <c r="M80" i="1"/>
  <c r="K81" i="1"/>
  <c r="S85" i="1"/>
  <c r="Q87" i="1"/>
  <c r="S87" i="1"/>
  <c r="O87" i="1"/>
  <c r="Q91" i="1"/>
  <c r="O91" i="1"/>
  <c r="S92" i="1"/>
  <c r="U92" i="1"/>
  <c r="O92" i="1"/>
  <c r="S108" i="1"/>
  <c r="U108" i="1"/>
  <c r="U109" i="1"/>
  <c r="O109" i="1"/>
  <c r="K109" i="1"/>
  <c r="U127" i="1"/>
  <c r="S148" i="1"/>
  <c r="O148" i="1"/>
  <c r="M148" i="1"/>
  <c r="U153" i="1"/>
  <c r="O153" i="1"/>
  <c r="Q167" i="1"/>
  <c r="S167" i="1"/>
  <c r="Q173" i="1"/>
  <c r="O173" i="1"/>
  <c r="M184" i="1"/>
  <c r="Q195" i="1"/>
  <c r="O195" i="1"/>
  <c r="S196" i="1"/>
  <c r="U196" i="1"/>
  <c r="O196" i="1"/>
  <c r="Q199" i="1"/>
  <c r="O199" i="1"/>
  <c r="U201" i="1"/>
  <c r="K201" i="1"/>
  <c r="K207" i="1"/>
  <c r="Q215" i="1"/>
  <c r="K215" i="1"/>
  <c r="Q239" i="1"/>
  <c r="U239" i="1"/>
  <c r="F68" i="1"/>
  <c r="F103" i="1"/>
  <c r="F158" i="1"/>
  <c r="S204" i="1"/>
  <c r="U204" i="1"/>
  <c r="K31" i="1"/>
  <c r="K57" i="1"/>
  <c r="S65" i="1"/>
  <c r="U76" i="1"/>
  <c r="U105" i="1"/>
  <c r="O105" i="1"/>
  <c r="K105" i="1"/>
  <c r="S120" i="1"/>
  <c r="U120" i="1"/>
  <c r="U128" i="1"/>
  <c r="O132" i="1"/>
  <c r="Q136" i="1"/>
  <c r="U136" i="1"/>
  <c r="O136" i="1"/>
  <c r="M155" i="1"/>
  <c r="S180" i="1"/>
  <c r="O180" i="1"/>
  <c r="Q183" i="1"/>
  <c r="M183" i="1"/>
  <c r="K183" i="1"/>
  <c r="K203" i="1"/>
  <c r="M223" i="1"/>
  <c r="F100" i="1"/>
  <c r="F70" i="1"/>
  <c r="F102" i="1"/>
  <c r="F189" i="1"/>
  <c r="F191" i="1"/>
  <c r="F223" i="1"/>
  <c r="F222" i="1"/>
  <c r="U44" i="1"/>
  <c r="S55" i="1"/>
  <c r="S57" i="1"/>
  <c r="M59" i="1"/>
  <c r="O63" i="1"/>
  <c r="O73" i="1"/>
  <c r="S77" i="1"/>
  <c r="U80" i="1"/>
  <c r="O81" i="1"/>
  <c r="Q103" i="1"/>
  <c r="O103" i="1"/>
  <c r="K103" i="1"/>
  <c r="S104" i="1"/>
  <c r="U104" i="1"/>
  <c r="M104" i="1"/>
  <c r="S140" i="1"/>
  <c r="U140" i="1"/>
  <c r="O140" i="1"/>
  <c r="U157" i="1"/>
  <c r="S157" i="1"/>
  <c r="U171" i="1"/>
  <c r="O171" i="1"/>
  <c r="M173" i="1"/>
  <c r="M195" i="1"/>
  <c r="M199" i="1"/>
  <c r="Q211" i="1"/>
  <c r="S211" i="1"/>
  <c r="M211" i="1"/>
  <c r="K239" i="1"/>
  <c r="F219" i="1"/>
  <c r="S111" i="1"/>
  <c r="S139" i="1"/>
  <c r="S191" i="1"/>
  <c r="U209" i="1"/>
  <c r="O97" i="1"/>
  <c r="U192" i="1"/>
  <c r="K219" i="1"/>
  <c r="S47" i="1"/>
  <c r="F133" i="1"/>
  <c r="F136" i="1"/>
  <c r="F135" i="1"/>
  <c r="F132" i="1"/>
  <c r="F131" i="1"/>
  <c r="F168" i="1"/>
  <c r="F167" i="1"/>
  <c r="F165" i="1"/>
  <c r="F166" i="1"/>
  <c r="F164" i="1"/>
  <c r="F163" i="1"/>
  <c r="F201" i="1"/>
  <c r="F229" i="1"/>
  <c r="F230" i="1"/>
  <c r="F233" i="1"/>
  <c r="K23" i="1"/>
  <c r="M24" i="1"/>
  <c r="O25" i="1"/>
  <c r="K28" i="1"/>
  <c r="U28" i="1"/>
  <c r="M29" i="1"/>
  <c r="K35" i="1"/>
  <c r="S36" i="1"/>
  <c r="K39" i="1"/>
  <c r="K47" i="1"/>
  <c r="U47" i="1"/>
  <c r="Q68" i="1"/>
  <c r="K69" i="1"/>
  <c r="Q78" i="1"/>
  <c r="Q99" i="1"/>
  <c r="M99" i="1"/>
  <c r="U99" i="1"/>
  <c r="K99" i="1"/>
  <c r="S160" i="1"/>
  <c r="U160" i="1"/>
  <c r="M160" i="1"/>
  <c r="S168" i="1"/>
  <c r="U168" i="1"/>
  <c r="M168" i="1"/>
  <c r="U213" i="1"/>
  <c r="O213" i="1"/>
  <c r="U229" i="1"/>
  <c r="O229" i="1"/>
  <c r="Q235" i="1"/>
  <c r="S235" i="1"/>
  <c r="M235" i="1"/>
  <c r="K235" i="1"/>
  <c r="U235" i="1"/>
  <c r="S28" i="1"/>
  <c r="Q107" i="1"/>
  <c r="S107" i="1"/>
  <c r="O107" i="1"/>
  <c r="Q179" i="1"/>
  <c r="S179" i="1"/>
  <c r="M179" i="1"/>
  <c r="K179" i="1"/>
  <c r="K15" i="1"/>
  <c r="M16" i="1"/>
  <c r="M20" i="1"/>
  <c r="S23" i="1"/>
  <c r="U24" i="1"/>
  <c r="M28" i="1"/>
  <c r="O29" i="1"/>
  <c r="M32" i="1"/>
  <c r="O33" i="1"/>
  <c r="S35" i="1"/>
  <c r="K36" i="1"/>
  <c r="U36" i="1"/>
  <c r="S39" i="1"/>
  <c r="K43" i="1"/>
  <c r="M47" i="1"/>
  <c r="S51" i="1"/>
  <c r="M52" i="1"/>
  <c r="K55" i="1"/>
  <c r="K65" i="1"/>
  <c r="O69" i="1"/>
  <c r="M70" i="1"/>
  <c r="K71" i="1"/>
  <c r="M72" i="1"/>
  <c r="M76" i="1"/>
  <c r="S88" i="1"/>
  <c r="U88" i="1"/>
  <c r="M88" i="1"/>
  <c r="O93" i="1"/>
  <c r="Q95" i="1"/>
  <c r="M95" i="1"/>
  <c r="U95" i="1"/>
  <c r="K95" i="1"/>
  <c r="O99" i="1"/>
  <c r="S100" i="1"/>
  <c r="O100" i="1"/>
  <c r="M100" i="1"/>
  <c r="S124" i="1"/>
  <c r="U124" i="1"/>
  <c r="M124" i="1"/>
  <c r="S144" i="1"/>
  <c r="U144" i="1"/>
  <c r="O144" i="1"/>
  <c r="M144" i="1"/>
  <c r="Q147" i="1"/>
  <c r="S147" i="1"/>
  <c r="M147" i="1"/>
  <c r="K147" i="1"/>
  <c r="Q165" i="1"/>
  <c r="O165" i="1"/>
  <c r="M165" i="1"/>
  <c r="U165" i="1"/>
  <c r="K165" i="1"/>
  <c r="Q212" i="1"/>
  <c r="O212" i="1"/>
  <c r="M212" i="1"/>
  <c r="U212" i="1"/>
  <c r="K212" i="1"/>
  <c r="S212" i="1"/>
  <c r="U20" i="1"/>
  <c r="U89" i="1"/>
  <c r="O89" i="1"/>
  <c r="K89" i="1"/>
  <c r="F137" i="1"/>
  <c r="F169" i="1"/>
  <c r="F200" i="1"/>
  <c r="F195" i="1"/>
  <c r="F199" i="1"/>
  <c r="F197" i="1"/>
  <c r="F198" i="1"/>
  <c r="F196" i="1"/>
  <c r="K20" i="1"/>
  <c r="Q6" i="1"/>
  <c r="M15" i="1"/>
  <c r="S20" i="1"/>
  <c r="U29" i="1"/>
  <c r="U32" i="1"/>
  <c r="M36" i="1"/>
  <c r="M40" i="1"/>
  <c r="S43" i="1"/>
  <c r="M44" i="1"/>
  <c r="O47" i="1"/>
  <c r="K51" i="1"/>
  <c r="U52" i="1"/>
  <c r="O55" i="1"/>
  <c r="M56" i="1"/>
  <c r="S59" i="1"/>
  <c r="M60" i="1"/>
  <c r="K63" i="1"/>
  <c r="Q64" i="1"/>
  <c r="O65" i="1"/>
  <c r="K67" i="1"/>
  <c r="S69" i="1"/>
  <c r="O71" i="1"/>
  <c r="K73" i="1"/>
  <c r="S96" i="1"/>
  <c r="O96" i="1"/>
  <c r="M96" i="1"/>
  <c r="S99" i="1"/>
  <c r="U100" i="1"/>
  <c r="U141" i="1"/>
  <c r="O141" i="1"/>
  <c r="Q151" i="1"/>
  <c r="S151" i="1"/>
  <c r="U161" i="1"/>
  <c r="S161" i="1"/>
  <c r="O161" i="1"/>
  <c r="K161" i="1"/>
  <c r="Q169" i="1"/>
  <c r="O169" i="1"/>
  <c r="M169" i="1"/>
  <c r="U169" i="1"/>
  <c r="K169" i="1"/>
  <c r="U189" i="1"/>
  <c r="O189" i="1"/>
  <c r="S123" i="1"/>
  <c r="Q187" i="1"/>
  <c r="M187" i="1"/>
  <c r="U225" i="1"/>
  <c r="O225" i="1"/>
  <c r="F60" i="1"/>
  <c r="F65" i="1"/>
  <c r="F92" i="1"/>
  <c r="F91" i="1"/>
  <c r="F93" i="1"/>
  <c r="F97" i="1"/>
  <c r="O83" i="1"/>
  <c r="S91" i="1"/>
  <c r="S101" i="1"/>
  <c r="S105" i="1"/>
  <c r="S109" i="1"/>
  <c r="S117" i="1"/>
  <c r="S119" i="1"/>
  <c r="K123" i="1"/>
  <c r="K125" i="1"/>
  <c r="M131" i="1"/>
  <c r="S134" i="1"/>
  <c r="M135" i="1"/>
  <c r="U143" i="1"/>
  <c r="O145" i="1"/>
  <c r="U148" i="1"/>
  <c r="O149" i="1"/>
  <c r="S155" i="1"/>
  <c r="M156" i="1"/>
  <c r="K163" i="1"/>
  <c r="K167" i="1"/>
  <c r="S171" i="1"/>
  <c r="M172" i="1"/>
  <c r="S173" i="1"/>
  <c r="S175" i="1"/>
  <c r="U180" i="1"/>
  <c r="O181" i="1"/>
  <c r="K187" i="1"/>
  <c r="F61" i="1"/>
  <c r="K79" i="1"/>
  <c r="S83" i="1"/>
  <c r="M84" i="1"/>
  <c r="K87" i="1"/>
  <c r="K91" i="1"/>
  <c r="U91" i="1"/>
  <c r="M92" i="1"/>
  <c r="M120" i="1"/>
  <c r="O121" i="1"/>
  <c r="M123" i="1"/>
  <c r="O125" i="1"/>
  <c r="S127" i="1"/>
  <c r="M128" i="1"/>
  <c r="O129" i="1"/>
  <c r="U131" i="1"/>
  <c r="K132" i="1"/>
  <c r="K134" i="1"/>
  <c r="U134" i="1"/>
  <c r="U135" i="1"/>
  <c r="U139" i="1"/>
  <c r="M140" i="1"/>
  <c r="K143" i="1"/>
  <c r="K155" i="1"/>
  <c r="U156" i="1"/>
  <c r="K157" i="1"/>
  <c r="K159" i="1"/>
  <c r="O163" i="1"/>
  <c r="O167" i="1"/>
  <c r="U172" i="1"/>
  <c r="K173" i="1"/>
  <c r="U173" i="1"/>
  <c r="U183" i="1"/>
  <c r="S184" i="1"/>
  <c r="O184" i="1"/>
  <c r="U185" i="1"/>
  <c r="O185" i="1"/>
  <c r="S187" i="1"/>
  <c r="S188" i="1"/>
  <c r="U188" i="1"/>
  <c r="Q220" i="1"/>
  <c r="O220" i="1"/>
  <c r="M220" i="1"/>
  <c r="U220" i="1"/>
  <c r="K220" i="1"/>
  <c r="U221" i="1"/>
  <c r="O221" i="1"/>
  <c r="U241" i="1"/>
  <c r="O241" i="1"/>
  <c r="F64" i="1"/>
  <c r="S195" i="1"/>
  <c r="S199" i="1"/>
  <c r="U200" i="1"/>
  <c r="O201" i="1"/>
  <c r="O203" i="1"/>
  <c r="O205" i="1"/>
  <c r="O207" i="1"/>
  <c r="O209" i="1"/>
  <c r="U211" i="1"/>
  <c r="M215" i="1"/>
  <c r="M216" i="1"/>
  <c r="U219" i="1"/>
  <c r="U223" i="1"/>
  <c r="O224" i="1"/>
  <c r="O236" i="1"/>
  <c r="M239" i="1"/>
  <c r="O240" i="1"/>
  <c r="F62" i="1"/>
  <c r="F94" i="1"/>
  <c r="F129" i="1"/>
  <c r="F134" i="1"/>
  <c r="U191" i="1"/>
  <c r="M192" i="1"/>
  <c r="K195" i="1"/>
  <c r="U195" i="1"/>
  <c r="M196" i="1"/>
  <c r="K199" i="1"/>
  <c r="U199" i="1"/>
  <c r="S203" i="1"/>
  <c r="S205" i="1"/>
  <c r="S207" i="1"/>
  <c r="S209" i="1"/>
  <c r="S215" i="1"/>
  <c r="K223" i="1"/>
  <c r="U224" i="1"/>
  <c r="O233" i="1"/>
  <c r="U236" i="1"/>
  <c r="O237" i="1"/>
  <c r="O239" i="1"/>
  <c r="U240" i="1"/>
  <c r="F59" i="1"/>
  <c r="F63" i="1"/>
  <c r="F118" i="1"/>
  <c r="F126" i="1"/>
  <c r="O192" i="1"/>
  <c r="U215" i="1"/>
  <c r="S216" i="1"/>
  <c r="O217" i="1"/>
  <c r="S239" i="1"/>
  <c r="S6" i="1"/>
  <c r="K6" i="1"/>
  <c r="M5" i="1"/>
  <c r="U5" i="1"/>
  <c r="K9" i="1"/>
  <c r="K8" i="1"/>
  <c r="K5" i="1"/>
  <c r="O7" i="1"/>
  <c r="Q8" i="1"/>
  <c r="Q5" i="1"/>
  <c r="S9" i="1"/>
  <c r="S8" i="1"/>
  <c r="S5" i="1"/>
  <c r="M7" i="1"/>
  <c r="O6" i="1"/>
  <c r="U7" i="1"/>
  <c r="K7" i="1"/>
  <c r="M6" i="1"/>
  <c r="O9" i="1"/>
  <c r="Q7" i="1"/>
  <c r="F124" i="1"/>
  <c r="F127" i="1"/>
  <c r="F128" i="1"/>
  <c r="F125" i="1"/>
  <c r="O214" i="1"/>
  <c r="U214" i="1"/>
  <c r="M214" i="1"/>
  <c r="S214" i="1"/>
  <c r="K214" i="1"/>
  <c r="Q222" i="1"/>
  <c r="Q213" i="1"/>
  <c r="Q217" i="1"/>
  <c r="Q221" i="1"/>
  <c r="K222" i="1"/>
  <c r="S222" i="1"/>
  <c r="Q225" i="1"/>
  <c r="Q229" i="1"/>
  <c r="K230" i="1"/>
  <c r="S230" i="1"/>
  <c r="Q233" i="1"/>
  <c r="Q237" i="1"/>
  <c r="K238" i="1"/>
  <c r="S238" i="1"/>
  <c r="Q241" i="1"/>
  <c r="Q230" i="1"/>
  <c r="O211" i="1"/>
  <c r="K213" i="1"/>
  <c r="S213" i="1"/>
  <c r="O215" i="1"/>
  <c r="K217" i="1"/>
  <c r="S217" i="1"/>
  <c r="O219" i="1"/>
  <c r="K221" i="1"/>
  <c r="S221" i="1"/>
  <c r="M222" i="1"/>
  <c r="U222" i="1"/>
  <c r="O223" i="1"/>
  <c r="Q224" i="1"/>
  <c r="K225" i="1"/>
  <c r="S225" i="1"/>
  <c r="K229" i="1"/>
  <c r="S229" i="1"/>
  <c r="M230" i="1"/>
  <c r="U230" i="1"/>
  <c r="K233" i="1"/>
  <c r="S233" i="1"/>
  <c r="O235" i="1"/>
  <c r="Q236" i="1"/>
  <c r="K237" i="1"/>
  <c r="S237" i="1"/>
  <c r="M238" i="1"/>
  <c r="U238" i="1"/>
  <c r="Q240" i="1"/>
  <c r="K241" i="1"/>
  <c r="S241" i="1"/>
  <c r="Q238" i="1"/>
  <c r="M213" i="1"/>
  <c r="M217" i="1"/>
  <c r="M221" i="1"/>
  <c r="K224" i="1"/>
  <c r="M225" i="1"/>
  <c r="M229" i="1"/>
  <c r="M233" i="1"/>
  <c r="K236" i="1"/>
  <c r="M237" i="1"/>
  <c r="K240" i="1"/>
  <c r="M241" i="1"/>
  <c r="Q172" i="1"/>
  <c r="M174" i="1"/>
  <c r="U174" i="1"/>
  <c r="Q176" i="1"/>
  <c r="O190" i="1"/>
  <c r="U190" i="1"/>
  <c r="M190" i="1"/>
  <c r="S190" i="1"/>
  <c r="K190" i="1"/>
  <c r="O206" i="1"/>
  <c r="U206" i="1"/>
  <c r="M206" i="1"/>
  <c r="S206" i="1"/>
  <c r="K206" i="1"/>
  <c r="Q171" i="1"/>
  <c r="K172" i="1"/>
  <c r="S172" i="1"/>
  <c r="O174" i="1"/>
  <c r="Q175" i="1"/>
  <c r="K176" i="1"/>
  <c r="S176" i="1"/>
  <c r="O182" i="1"/>
  <c r="U182" i="1"/>
  <c r="M182" i="1"/>
  <c r="S182" i="1"/>
  <c r="K182" i="1"/>
  <c r="Q190" i="1"/>
  <c r="Q206" i="1"/>
  <c r="Q174" i="1"/>
  <c r="U177" i="1"/>
  <c r="M177" i="1"/>
  <c r="S177" i="1"/>
  <c r="K177" i="1"/>
  <c r="M171" i="1"/>
  <c r="K174" i="1"/>
  <c r="M175" i="1"/>
  <c r="O177" i="1"/>
  <c r="O198" i="1"/>
  <c r="U198" i="1"/>
  <c r="M198" i="1"/>
  <c r="S198" i="1"/>
  <c r="K198" i="1"/>
  <c r="Q181" i="1"/>
  <c r="Q185" i="1"/>
  <c r="Q189" i="1"/>
  <c r="Q193" i="1"/>
  <c r="Q197" i="1"/>
  <c r="O200" i="1"/>
  <c r="Q201" i="1"/>
  <c r="M203" i="1"/>
  <c r="U203" i="1"/>
  <c r="O204" i="1"/>
  <c r="M207" i="1"/>
  <c r="U207" i="1"/>
  <c r="O208" i="1"/>
  <c r="O179" i="1"/>
  <c r="Q180" i="1"/>
  <c r="K181" i="1"/>
  <c r="S181" i="1"/>
  <c r="O183" i="1"/>
  <c r="Q184" i="1"/>
  <c r="K185" i="1"/>
  <c r="S185" i="1"/>
  <c r="O187" i="1"/>
  <c r="Q188" i="1"/>
  <c r="K189" i="1"/>
  <c r="S189" i="1"/>
  <c r="O191" i="1"/>
  <c r="Q192" i="1"/>
  <c r="K193" i="1"/>
  <c r="S193" i="1"/>
  <c r="Q196" i="1"/>
  <c r="K197" i="1"/>
  <c r="S197" i="1"/>
  <c r="Q200" i="1"/>
  <c r="S201" i="1"/>
  <c r="Q204" i="1"/>
  <c r="Q208" i="1"/>
  <c r="K180" i="1"/>
  <c r="M181" i="1"/>
  <c r="K184" i="1"/>
  <c r="M185" i="1"/>
  <c r="K188" i="1"/>
  <c r="M189" i="1"/>
  <c r="K192" i="1"/>
  <c r="M193" i="1"/>
  <c r="K196" i="1"/>
  <c r="M197" i="1"/>
  <c r="M201" i="1"/>
  <c r="K204" i="1"/>
  <c r="K208" i="1"/>
  <c r="O131" i="1"/>
  <c r="Q132" i="1"/>
  <c r="K133" i="1"/>
  <c r="S133" i="1"/>
  <c r="O135" i="1"/>
  <c r="S136" i="1"/>
  <c r="O142" i="1"/>
  <c r="U142" i="1"/>
  <c r="M142" i="1"/>
  <c r="S142" i="1"/>
  <c r="K142" i="1"/>
  <c r="O166" i="1"/>
  <c r="U166" i="1"/>
  <c r="M166" i="1"/>
  <c r="S166" i="1"/>
  <c r="K166" i="1"/>
  <c r="Q131" i="1"/>
  <c r="M133" i="1"/>
  <c r="U133" i="1"/>
  <c r="Q135" i="1"/>
  <c r="U137" i="1"/>
  <c r="M137" i="1"/>
  <c r="S137" i="1"/>
  <c r="K137" i="1"/>
  <c r="Q166" i="1"/>
  <c r="Q133" i="1"/>
  <c r="K131" i="1"/>
  <c r="M132" i="1"/>
  <c r="K135" i="1"/>
  <c r="M136" i="1"/>
  <c r="O137" i="1"/>
  <c r="O150" i="1"/>
  <c r="U150" i="1"/>
  <c r="M150" i="1"/>
  <c r="S150" i="1"/>
  <c r="K150" i="1"/>
  <c r="O158" i="1"/>
  <c r="U158" i="1"/>
  <c r="M158" i="1"/>
  <c r="S158" i="1"/>
  <c r="K158" i="1"/>
  <c r="Q141" i="1"/>
  <c r="Q145" i="1"/>
  <c r="Q149" i="1"/>
  <c r="O152" i="1"/>
  <c r="Q153" i="1"/>
  <c r="U155" i="1"/>
  <c r="O156" i="1"/>
  <c r="Q157" i="1"/>
  <c r="M159" i="1"/>
  <c r="U159" i="1"/>
  <c r="O160" i="1"/>
  <c r="Q161" i="1"/>
  <c r="M163" i="1"/>
  <c r="U163" i="1"/>
  <c r="O164" i="1"/>
  <c r="M167" i="1"/>
  <c r="U167" i="1"/>
  <c r="O168" i="1"/>
  <c r="O139" i="1"/>
  <c r="Q140" i="1"/>
  <c r="K141" i="1"/>
  <c r="S141" i="1"/>
  <c r="O143" i="1"/>
  <c r="Q144" i="1"/>
  <c r="K145" i="1"/>
  <c r="S145" i="1"/>
  <c r="O147" i="1"/>
  <c r="Q148" i="1"/>
  <c r="K149" i="1"/>
  <c r="S149" i="1"/>
  <c r="O151" i="1"/>
  <c r="Q152" i="1"/>
  <c r="K153" i="1"/>
  <c r="S153" i="1"/>
  <c r="Q156" i="1"/>
  <c r="Q160" i="1"/>
  <c r="Q164" i="1"/>
  <c r="Q168" i="1"/>
  <c r="K140" i="1"/>
  <c r="M141" i="1"/>
  <c r="K144" i="1"/>
  <c r="M145" i="1"/>
  <c r="K148" i="1"/>
  <c r="M149" i="1"/>
  <c r="K152" i="1"/>
  <c r="M153" i="1"/>
  <c r="K156" i="1"/>
  <c r="M157" i="1"/>
  <c r="K160" i="1"/>
  <c r="M161" i="1"/>
  <c r="K164" i="1"/>
  <c r="K168" i="1"/>
  <c r="Q94" i="1"/>
  <c r="O102" i="1"/>
  <c r="S102" i="1"/>
  <c r="K102" i="1"/>
  <c r="Q93" i="1"/>
  <c r="K94" i="1"/>
  <c r="S94" i="1"/>
  <c r="Q97" i="1"/>
  <c r="Q92" i="1"/>
  <c r="K93" i="1"/>
  <c r="S93" i="1"/>
  <c r="M94" i="1"/>
  <c r="U94" i="1"/>
  <c r="Q96" i="1"/>
  <c r="K97" i="1"/>
  <c r="S97" i="1"/>
  <c r="Q100" i="1"/>
  <c r="Q102" i="1"/>
  <c r="O110" i="1"/>
  <c r="U110" i="1"/>
  <c r="M110" i="1"/>
  <c r="S110" i="1"/>
  <c r="K110" i="1"/>
  <c r="O118" i="1"/>
  <c r="U118" i="1"/>
  <c r="M118" i="1"/>
  <c r="S118" i="1"/>
  <c r="K118" i="1"/>
  <c r="M102" i="1"/>
  <c r="O126" i="1"/>
  <c r="U126" i="1"/>
  <c r="M126" i="1"/>
  <c r="S126" i="1"/>
  <c r="K126" i="1"/>
  <c r="K92" i="1"/>
  <c r="M93" i="1"/>
  <c r="K96" i="1"/>
  <c r="M97" i="1"/>
  <c r="K100" i="1"/>
  <c r="U102" i="1"/>
  <c r="Q110" i="1"/>
  <c r="Q118" i="1"/>
  <c r="Q101" i="1"/>
  <c r="M103" i="1"/>
  <c r="U103" i="1"/>
  <c r="O104" i="1"/>
  <c r="Q105" i="1"/>
  <c r="M107" i="1"/>
  <c r="U107" i="1"/>
  <c r="O108" i="1"/>
  <c r="Q109" i="1"/>
  <c r="M111" i="1"/>
  <c r="U111" i="1"/>
  <c r="O112" i="1"/>
  <c r="O116" i="1"/>
  <c r="Q117" i="1"/>
  <c r="M119" i="1"/>
  <c r="U119" i="1"/>
  <c r="O120" i="1"/>
  <c r="Q121" i="1"/>
  <c r="U123" i="1"/>
  <c r="O124" i="1"/>
  <c r="Q125" i="1"/>
  <c r="O128" i="1"/>
  <c r="Q129" i="1"/>
  <c r="Q104" i="1"/>
  <c r="Q108" i="1"/>
  <c r="Q112" i="1"/>
  <c r="Q116" i="1"/>
  <c r="Q120" i="1"/>
  <c r="K121" i="1"/>
  <c r="S121" i="1"/>
  <c r="Q124" i="1"/>
  <c r="S125" i="1"/>
  <c r="Q128" i="1"/>
  <c r="K129" i="1"/>
  <c r="S129" i="1"/>
  <c r="M101" i="1"/>
  <c r="K104" i="1"/>
  <c r="M105" i="1"/>
  <c r="K108" i="1"/>
  <c r="M109" i="1"/>
  <c r="K112" i="1"/>
  <c r="K116" i="1"/>
  <c r="M117" i="1"/>
  <c r="K120" i="1"/>
  <c r="M121" i="1"/>
  <c r="K124" i="1"/>
  <c r="M125" i="1"/>
  <c r="K128" i="1"/>
  <c r="M129" i="1"/>
  <c r="O62" i="1"/>
  <c r="S62" i="1"/>
  <c r="K62" i="1"/>
  <c r="U51" i="1"/>
  <c r="O52" i="1"/>
  <c r="Q53" i="1"/>
  <c r="K54" i="1"/>
  <c r="S54" i="1"/>
  <c r="M55" i="1"/>
  <c r="U55" i="1"/>
  <c r="O56" i="1"/>
  <c r="Q57" i="1"/>
  <c r="U59" i="1"/>
  <c r="O60" i="1"/>
  <c r="M62" i="1"/>
  <c r="O70" i="1"/>
  <c r="S70" i="1"/>
  <c r="K70" i="1"/>
  <c r="Q52" i="1"/>
  <c r="M54" i="1"/>
  <c r="U54" i="1"/>
  <c r="Q56" i="1"/>
  <c r="Q60" i="1"/>
  <c r="Q62" i="1"/>
  <c r="S64" i="1"/>
  <c r="K64" i="1"/>
  <c r="O64" i="1"/>
  <c r="S68" i="1"/>
  <c r="K68" i="1"/>
  <c r="O68" i="1"/>
  <c r="O78" i="1"/>
  <c r="S78" i="1"/>
  <c r="K78" i="1"/>
  <c r="O86" i="1"/>
  <c r="U86" i="1"/>
  <c r="M86" i="1"/>
  <c r="S86" i="1"/>
  <c r="K86" i="1"/>
  <c r="Q54" i="1"/>
  <c r="K52" i="1"/>
  <c r="M53" i="1"/>
  <c r="K56" i="1"/>
  <c r="M57" i="1"/>
  <c r="K60" i="1"/>
  <c r="U62" i="1"/>
  <c r="M64" i="1"/>
  <c r="M68" i="1"/>
  <c r="Q70" i="1"/>
  <c r="S72" i="1"/>
  <c r="K72" i="1"/>
  <c r="O72" i="1"/>
  <c r="S76" i="1"/>
  <c r="K76" i="1"/>
  <c r="O76" i="1"/>
  <c r="M78" i="1"/>
  <c r="Q86" i="1"/>
  <c r="Q61" i="1"/>
  <c r="M63" i="1"/>
  <c r="U63" i="1"/>
  <c r="Q65" i="1"/>
  <c r="M67" i="1"/>
  <c r="U67" i="1"/>
  <c r="Q69" i="1"/>
  <c r="M71" i="1"/>
  <c r="U71" i="1"/>
  <c r="Q73" i="1"/>
  <c r="M75" i="1"/>
  <c r="U75" i="1"/>
  <c r="Q77" i="1"/>
  <c r="M79" i="1"/>
  <c r="U79" i="1"/>
  <c r="O80" i="1"/>
  <c r="Q81" i="1"/>
  <c r="U83" i="1"/>
  <c r="O84" i="1"/>
  <c r="Q85" i="1"/>
  <c r="M87" i="1"/>
  <c r="U87" i="1"/>
  <c r="O88" i="1"/>
  <c r="Q89" i="1"/>
  <c r="Q80" i="1"/>
  <c r="Q84" i="1"/>
  <c r="Q88" i="1"/>
  <c r="M61" i="1"/>
  <c r="M65" i="1"/>
  <c r="M69" i="1"/>
  <c r="M73" i="1"/>
  <c r="M77" i="1"/>
  <c r="K80" i="1"/>
  <c r="M81" i="1"/>
  <c r="K84" i="1"/>
  <c r="M85" i="1"/>
  <c r="K88" i="1"/>
  <c r="M89" i="1"/>
  <c r="M43" i="1"/>
  <c r="U43" i="1"/>
  <c r="O44" i="1"/>
  <c r="Q45" i="1"/>
  <c r="K46" i="1"/>
  <c r="S46" i="1"/>
  <c r="O48" i="1"/>
  <c r="Q49" i="1"/>
  <c r="Q46" i="1"/>
  <c r="O43" i="1"/>
  <c r="Q44" i="1"/>
  <c r="K45" i="1"/>
  <c r="S45" i="1"/>
  <c r="M46" i="1"/>
  <c r="U46" i="1"/>
  <c r="Q48" i="1"/>
  <c r="K49" i="1"/>
  <c r="S49" i="1"/>
  <c r="K44" i="1"/>
  <c r="M45" i="1"/>
  <c r="K48" i="1"/>
  <c r="M49" i="1"/>
  <c r="Q38" i="1"/>
  <c r="M35" i="1"/>
  <c r="U35" i="1"/>
  <c r="K38" i="1"/>
  <c r="S38" i="1"/>
  <c r="M39" i="1"/>
  <c r="U39" i="1"/>
  <c r="O40" i="1"/>
  <c r="O35" i="1"/>
  <c r="M38" i="1"/>
  <c r="U38" i="1"/>
  <c r="O39" i="1"/>
  <c r="Q40" i="1"/>
  <c r="K41" i="1"/>
  <c r="S41" i="1"/>
  <c r="K40" i="1"/>
  <c r="M41" i="1"/>
  <c r="Q30" i="1"/>
  <c r="M27" i="1"/>
  <c r="U27" i="1"/>
  <c r="Q29" i="1"/>
  <c r="K30" i="1"/>
  <c r="S30" i="1"/>
  <c r="M31" i="1"/>
  <c r="U31" i="1"/>
  <c r="O32" i="1"/>
  <c r="Q33" i="1"/>
  <c r="O27" i="1"/>
  <c r="K29" i="1"/>
  <c r="M30" i="1"/>
  <c r="U30" i="1"/>
  <c r="O31" i="1"/>
  <c r="Q32" i="1"/>
  <c r="K33" i="1"/>
  <c r="S33" i="1"/>
  <c r="K32" i="1"/>
  <c r="M33" i="1"/>
  <c r="M19" i="1"/>
  <c r="U19" i="1"/>
  <c r="O20" i="1"/>
  <c r="Q21" i="1"/>
  <c r="K22" i="1"/>
  <c r="M23" i="1"/>
  <c r="U23" i="1"/>
  <c r="O24" i="1"/>
  <c r="Q25" i="1"/>
  <c r="O19" i="1"/>
  <c r="K21" i="1"/>
  <c r="S21" i="1"/>
  <c r="M22" i="1"/>
  <c r="U22" i="1"/>
  <c r="O23" i="1"/>
  <c r="Q24" i="1"/>
  <c r="K25" i="1"/>
  <c r="S25" i="1"/>
  <c r="Q22" i="1"/>
  <c r="M21" i="1"/>
  <c r="K24" i="1"/>
  <c r="M25" i="1"/>
  <c r="O16" i="1"/>
  <c r="S15" i="1"/>
  <c r="U16" i="1"/>
  <c r="U15" i="1"/>
  <c r="O17" i="1"/>
  <c r="Q14" i="1"/>
  <c r="K14" i="1"/>
  <c r="Q17" i="1"/>
  <c r="K13" i="1"/>
  <c r="S13" i="1"/>
  <c r="M14" i="1"/>
  <c r="U14" i="1"/>
  <c r="O15" i="1"/>
  <c r="Q16" i="1"/>
  <c r="K17" i="1"/>
  <c r="S17" i="1"/>
  <c r="Q13" i="1"/>
  <c r="K16" i="1"/>
  <c r="M17" i="1"/>
  <c r="H9" i="1" l="1"/>
  <c r="H8" i="1"/>
  <c r="H7" i="1"/>
  <c r="H6" i="1"/>
  <c r="H5" i="1"/>
  <c r="F8" i="1" l="1"/>
  <c r="F7" i="1"/>
  <c r="F6" i="1"/>
  <c r="F9" i="1"/>
  <c r="A5" i="1"/>
  <c r="A6" i="1" s="1"/>
  <c r="A7" i="1" s="1"/>
  <c r="A8" i="1" s="1"/>
  <c r="A9" i="1" s="1"/>
  <c r="F5" i="1" l="1"/>
  <c r="T153" i="6" l="1"/>
  <c r="T128" i="6"/>
  <c r="T102" i="6"/>
  <c r="T77" i="6"/>
  <c r="T51" i="6"/>
  <c r="T25" i="6"/>
  <c r="T7" i="6" l="1"/>
  <c r="T6" i="6"/>
  <c r="T5" i="6"/>
  <c r="T3" i="6"/>
  <c r="T4" i="6"/>
  <c r="T161" i="6"/>
  <c r="T136" i="6"/>
  <c r="T110" i="6"/>
  <c r="T85" i="6"/>
  <c r="T59" i="6"/>
  <c r="T33" i="6"/>
  <c r="T160" i="6"/>
  <c r="T135" i="6"/>
  <c r="T109" i="6"/>
  <c r="T84" i="6"/>
  <c r="T58" i="6"/>
  <c r="T32" i="6"/>
  <c r="T159" i="6"/>
  <c r="T134" i="6"/>
  <c r="T108" i="6"/>
  <c r="T83" i="6"/>
  <c r="T57" i="6"/>
  <c r="T31" i="6"/>
  <c r="T158" i="6"/>
  <c r="T133" i="6"/>
  <c r="T107" i="6"/>
  <c r="T82" i="6"/>
  <c r="T56" i="6"/>
  <c r="T30" i="6"/>
  <c r="T157" i="6"/>
  <c r="T132" i="6"/>
  <c r="T106" i="6"/>
  <c r="T81" i="6"/>
  <c r="T55" i="6"/>
  <c r="T53" i="6" s="1"/>
  <c r="T29" i="6"/>
  <c r="T80" i="6" l="1"/>
  <c r="T79" i="6"/>
  <c r="T105" i="6"/>
  <c r="T104" i="6"/>
  <c r="T27" i="6"/>
  <c r="T28" i="6"/>
  <c r="T131" i="6"/>
  <c r="T130" i="6"/>
  <c r="T155" i="6"/>
  <c r="T156" i="6"/>
  <c r="T54" i="6"/>
  <c r="B25" i="6" l="1"/>
  <c r="B51" i="6"/>
  <c r="B102" i="6"/>
  <c r="B153" i="6"/>
  <c r="B128" i="6"/>
  <c r="B77" i="6"/>
  <c r="A161" i="6" l="1"/>
  <c r="A160" i="6"/>
  <c r="A159" i="6"/>
  <c r="A158" i="6"/>
  <c r="A157" i="6"/>
  <c r="C153" i="6"/>
  <c r="D153" i="6" s="1"/>
  <c r="A136" i="6"/>
  <c r="A110" i="6"/>
  <c r="A85" i="6"/>
  <c r="A59" i="6"/>
  <c r="A33" i="6"/>
  <c r="A7" i="6"/>
  <c r="J7" i="6"/>
  <c r="F7" i="6"/>
  <c r="F110" i="6"/>
  <c r="S6" i="6"/>
  <c r="S161" i="6"/>
  <c r="S136" i="6"/>
  <c r="S110" i="6"/>
  <c r="S85" i="6"/>
  <c r="S59" i="6"/>
  <c r="S33" i="6"/>
  <c r="S160" i="6"/>
  <c r="S135" i="6"/>
  <c r="S109" i="6"/>
  <c r="S84" i="6"/>
  <c r="S58" i="6"/>
  <c r="S32" i="6"/>
  <c r="S159" i="6"/>
  <c r="S134" i="6"/>
  <c r="S108" i="6"/>
  <c r="S83" i="6"/>
  <c r="S57" i="6"/>
  <c r="S31" i="6"/>
  <c r="S5" i="6"/>
  <c r="S158" i="6"/>
  <c r="S133" i="6"/>
  <c r="S107" i="6"/>
  <c r="S82" i="6"/>
  <c r="S56" i="6"/>
  <c r="S30" i="6"/>
  <c r="S157" i="6"/>
  <c r="S132" i="6"/>
  <c r="S106" i="6"/>
  <c r="S81" i="6"/>
  <c r="S55" i="6"/>
  <c r="S29" i="6"/>
  <c r="S3" i="6"/>
  <c r="R7" i="6"/>
  <c r="Q7" i="6"/>
  <c r="P7" i="6"/>
  <c r="O7" i="6"/>
  <c r="N7" i="6"/>
  <c r="M7" i="6"/>
  <c r="E161" i="6"/>
  <c r="E136" i="6"/>
  <c r="E110" i="6"/>
  <c r="E85" i="6"/>
  <c r="E59" i="6"/>
  <c r="E33" i="6"/>
  <c r="D7" i="6"/>
  <c r="B136" i="6"/>
  <c r="R161" i="6"/>
  <c r="R136" i="6"/>
  <c r="R110" i="6"/>
  <c r="R85" i="6"/>
  <c r="R59" i="6"/>
  <c r="R33" i="6"/>
  <c r="R160" i="6"/>
  <c r="R159" i="6"/>
  <c r="R158" i="6"/>
  <c r="R157" i="6"/>
  <c r="Q161" i="6"/>
  <c r="Q136" i="6"/>
  <c r="Q110" i="6"/>
  <c r="Q85" i="6"/>
  <c r="Q59" i="6"/>
  <c r="Q33" i="6"/>
  <c r="Q160" i="6"/>
  <c r="Q159" i="6"/>
  <c r="Q158" i="6"/>
  <c r="Q157" i="6"/>
  <c r="P161" i="6"/>
  <c r="P136" i="6"/>
  <c r="P110" i="6"/>
  <c r="P85" i="6"/>
  <c r="P59" i="6"/>
  <c r="P33" i="6"/>
  <c r="P160" i="6"/>
  <c r="P159" i="6"/>
  <c r="P158" i="6"/>
  <c r="P157" i="6"/>
  <c r="O161" i="6"/>
  <c r="O136" i="6"/>
  <c r="O110" i="6"/>
  <c r="O85" i="6"/>
  <c r="O59" i="6"/>
  <c r="O33" i="6"/>
  <c r="O160" i="6"/>
  <c r="O159" i="6"/>
  <c r="O158" i="6"/>
  <c r="O157" i="6"/>
  <c r="N161" i="6"/>
  <c r="N136" i="6"/>
  <c r="N110" i="6"/>
  <c r="N85" i="6"/>
  <c r="N59" i="6"/>
  <c r="N33" i="6"/>
  <c r="N160" i="6"/>
  <c r="N159" i="6"/>
  <c r="N158" i="6"/>
  <c r="N157" i="6"/>
  <c r="M161" i="6"/>
  <c r="M136" i="6"/>
  <c r="M110" i="6"/>
  <c r="M85" i="6"/>
  <c r="M59" i="6"/>
  <c r="M33" i="6"/>
  <c r="M160" i="6"/>
  <c r="M159" i="6"/>
  <c r="M158" i="6"/>
  <c r="M157" i="6"/>
  <c r="L161" i="6"/>
  <c r="L136" i="6"/>
  <c r="L110" i="6"/>
  <c r="L85" i="6"/>
  <c r="L59" i="6"/>
  <c r="L33" i="6"/>
  <c r="L160" i="6"/>
  <c r="L159" i="6"/>
  <c r="L158" i="6"/>
  <c r="L157" i="6"/>
  <c r="K161" i="6"/>
  <c r="K136" i="6"/>
  <c r="K110" i="6"/>
  <c r="K85" i="6"/>
  <c r="K59" i="6"/>
  <c r="K33" i="6"/>
  <c r="K160" i="6"/>
  <c r="K159" i="6"/>
  <c r="K158" i="6"/>
  <c r="K157" i="6"/>
  <c r="J161" i="6"/>
  <c r="J136" i="6"/>
  <c r="J110" i="6"/>
  <c r="J85" i="6"/>
  <c r="J59" i="6"/>
  <c r="J33" i="6"/>
  <c r="J160" i="6"/>
  <c r="J159" i="6"/>
  <c r="J158" i="6"/>
  <c r="J157" i="6"/>
  <c r="I161" i="6"/>
  <c r="I136" i="6"/>
  <c r="I110" i="6"/>
  <c r="I85" i="6"/>
  <c r="I59" i="6"/>
  <c r="I33" i="6"/>
  <c r="I160" i="6"/>
  <c r="I159" i="6"/>
  <c r="I158" i="6"/>
  <c r="I157" i="6"/>
  <c r="H161" i="6"/>
  <c r="H136" i="6"/>
  <c r="H110" i="6"/>
  <c r="H85" i="6"/>
  <c r="H59" i="6"/>
  <c r="H33" i="6"/>
  <c r="H160" i="6"/>
  <c r="H159" i="6"/>
  <c r="H158" i="6"/>
  <c r="H157" i="6"/>
  <c r="G161" i="6"/>
  <c r="G136" i="6"/>
  <c r="G110" i="6"/>
  <c r="G85" i="6"/>
  <c r="G59" i="6"/>
  <c r="G33" i="6"/>
  <c r="G160" i="6"/>
  <c r="G159" i="6"/>
  <c r="G158" i="6"/>
  <c r="G157" i="6"/>
  <c r="F161" i="6"/>
  <c r="F136" i="6"/>
  <c r="F85" i="6"/>
  <c r="F59" i="6"/>
  <c r="F33" i="6"/>
  <c r="F160" i="6"/>
  <c r="F159" i="6"/>
  <c r="F158" i="6"/>
  <c r="F157" i="6"/>
  <c r="E160" i="6"/>
  <c r="E159" i="6"/>
  <c r="E158" i="6"/>
  <c r="E157" i="6"/>
  <c r="D161" i="6"/>
  <c r="D136" i="6"/>
  <c r="D110" i="6"/>
  <c r="D85" i="6"/>
  <c r="D59" i="6"/>
  <c r="D33" i="6"/>
  <c r="D160" i="6"/>
  <c r="D159" i="6"/>
  <c r="D158" i="6"/>
  <c r="D157" i="6"/>
  <c r="C161" i="6"/>
  <c r="C136" i="6"/>
  <c r="C110" i="6"/>
  <c r="C85" i="6"/>
  <c r="C59" i="6"/>
  <c r="C33" i="6"/>
  <c r="C160" i="6"/>
  <c r="C159" i="6"/>
  <c r="C158" i="6"/>
  <c r="C157" i="6"/>
  <c r="B158" i="6"/>
  <c r="B159" i="6"/>
  <c r="B160" i="6"/>
  <c r="B161" i="6"/>
  <c r="B157" i="6"/>
  <c r="B33" i="6"/>
  <c r="B59" i="6"/>
  <c r="B85" i="6"/>
  <c r="B110" i="6"/>
  <c r="C7" i="6" l="1"/>
  <c r="E7" i="6"/>
  <c r="S53" i="6"/>
  <c r="S54" i="6"/>
  <c r="G7" i="6"/>
  <c r="I7" i="6"/>
  <c r="K7" i="6"/>
  <c r="L7" i="6"/>
  <c r="S4" i="6"/>
  <c r="S7" i="6"/>
  <c r="H7" i="6"/>
  <c r="B156" i="6"/>
  <c r="C156" i="6"/>
  <c r="D155" i="6"/>
  <c r="D156" i="6"/>
  <c r="E153" i="6"/>
  <c r="B155" i="6"/>
  <c r="C155" i="6"/>
  <c r="R135" i="6"/>
  <c r="R109" i="6"/>
  <c r="R84" i="6"/>
  <c r="R58" i="6"/>
  <c r="R32" i="6"/>
  <c r="R134" i="6"/>
  <c r="R108" i="6"/>
  <c r="R83" i="6"/>
  <c r="R57" i="6"/>
  <c r="R31" i="6"/>
  <c r="R133" i="6"/>
  <c r="R107" i="6"/>
  <c r="R82" i="6"/>
  <c r="R56" i="6"/>
  <c r="R30" i="6"/>
  <c r="R132" i="6"/>
  <c r="R106" i="6"/>
  <c r="R81" i="6"/>
  <c r="R55" i="6"/>
  <c r="R29" i="6"/>
  <c r="F153" i="6" l="1"/>
  <c r="E155" i="6"/>
  <c r="E156" i="6"/>
  <c r="Q109" i="6"/>
  <c r="Q135" i="6"/>
  <c r="Q84" i="6"/>
  <c r="Q58" i="6"/>
  <c r="Q32" i="6"/>
  <c r="Q134" i="6"/>
  <c r="Q108" i="6"/>
  <c r="Q83" i="6"/>
  <c r="Q57" i="6"/>
  <c r="Q31" i="6"/>
  <c r="Q133" i="6"/>
  <c r="Q107" i="6"/>
  <c r="Q82" i="6"/>
  <c r="Q56" i="6"/>
  <c r="Q30" i="6"/>
  <c r="Q132" i="6"/>
  <c r="Q106" i="6"/>
  <c r="Q81" i="6"/>
  <c r="Q55" i="6"/>
  <c r="Q29" i="6"/>
  <c r="G153" i="6" l="1"/>
  <c r="F156" i="6"/>
  <c r="F155" i="6"/>
  <c r="Q3" i="6"/>
  <c r="P81" i="6"/>
  <c r="P135" i="6"/>
  <c r="P109" i="6"/>
  <c r="P58" i="6"/>
  <c r="P32" i="6"/>
  <c r="P134" i="6"/>
  <c r="P83" i="6"/>
  <c r="P57" i="6"/>
  <c r="P133" i="6"/>
  <c r="P107" i="6"/>
  <c r="P56" i="6"/>
  <c r="P30" i="6"/>
  <c r="P132" i="6"/>
  <c r="P106" i="6"/>
  <c r="P55" i="6"/>
  <c r="P29" i="6"/>
  <c r="P82" i="6"/>
  <c r="P84" i="6"/>
  <c r="P108" i="6"/>
  <c r="P31" i="6"/>
  <c r="H153" i="6" l="1"/>
  <c r="G155" i="6"/>
  <c r="G156" i="6"/>
  <c r="P3" i="6"/>
  <c r="P5" i="6"/>
  <c r="P4" i="6"/>
  <c r="P6" i="6"/>
  <c r="R3" i="6"/>
  <c r="R5" i="6"/>
  <c r="R4" i="6"/>
  <c r="Q4" i="6"/>
  <c r="Q5" i="6"/>
  <c r="Q6" i="6"/>
  <c r="R6" i="6"/>
  <c r="H155" i="6" l="1"/>
  <c r="H156" i="6"/>
  <c r="I153" i="6"/>
  <c r="C128" i="6"/>
  <c r="D128" i="6" s="1"/>
  <c r="E128" i="6" s="1"/>
  <c r="F128" i="6" s="1"/>
  <c r="G128" i="6" s="1"/>
  <c r="H128" i="6" s="1"/>
  <c r="I128" i="6" s="1"/>
  <c r="J128" i="6" s="1"/>
  <c r="K128" i="6" s="1"/>
  <c r="L128" i="6" s="1"/>
  <c r="M128" i="6" s="1"/>
  <c r="N128" i="6" s="1"/>
  <c r="O128" i="6" s="1"/>
  <c r="P128" i="6" s="1"/>
  <c r="O3" i="6"/>
  <c r="J153" i="6" l="1"/>
  <c r="I156" i="6"/>
  <c r="I155" i="6"/>
  <c r="Q128" i="6"/>
  <c r="P130" i="6"/>
  <c r="P131" i="6"/>
  <c r="O84" i="6"/>
  <c r="O58" i="6"/>
  <c r="O6" i="6"/>
  <c r="O134" i="6"/>
  <c r="O83" i="6"/>
  <c r="O57" i="6"/>
  <c r="O133" i="6"/>
  <c r="O82" i="6"/>
  <c r="O56" i="6"/>
  <c r="O132" i="6"/>
  <c r="O131" i="6" s="1"/>
  <c r="O55" i="6"/>
  <c r="O29" i="6"/>
  <c r="N84" i="6"/>
  <c r="N58" i="6"/>
  <c r="N134" i="6"/>
  <c r="N108" i="6"/>
  <c r="N57" i="6"/>
  <c r="N31" i="6"/>
  <c r="N133" i="6"/>
  <c r="N107" i="6"/>
  <c r="N82" i="6"/>
  <c r="N56" i="6"/>
  <c r="N30" i="6"/>
  <c r="N4" i="6"/>
  <c r="N132" i="6"/>
  <c r="N130" i="6" s="1"/>
  <c r="N106" i="6"/>
  <c r="N55" i="6"/>
  <c r="N29" i="6"/>
  <c r="N3" i="6"/>
  <c r="O4" i="6"/>
  <c r="N5" i="6"/>
  <c r="O5" i="6"/>
  <c r="N6" i="6"/>
  <c r="O30" i="6"/>
  <c r="O31" i="6"/>
  <c r="N32" i="6"/>
  <c r="O32" i="6"/>
  <c r="N83" i="6"/>
  <c r="O81" i="6"/>
  <c r="N81" i="6"/>
  <c r="O107" i="6"/>
  <c r="O108" i="6"/>
  <c r="N109" i="6"/>
  <c r="O109" i="6"/>
  <c r="O106" i="6"/>
  <c r="N135" i="6"/>
  <c r="O135" i="6"/>
  <c r="C25" i="6"/>
  <c r="D25" i="6" s="1"/>
  <c r="K153" i="6" l="1"/>
  <c r="J156" i="6"/>
  <c r="J155" i="6"/>
  <c r="R128" i="6"/>
  <c r="S128" i="6" s="1"/>
  <c r="Q131" i="6"/>
  <c r="Q130" i="6"/>
  <c r="O130" i="6"/>
  <c r="N131" i="6"/>
  <c r="E25" i="6"/>
  <c r="C102" i="6"/>
  <c r="D102" i="6" s="1"/>
  <c r="E102" i="6" s="1"/>
  <c r="F102" i="6" s="1"/>
  <c r="G102" i="6" s="1"/>
  <c r="H102" i="6" s="1"/>
  <c r="I102" i="6" s="1"/>
  <c r="J102" i="6" s="1"/>
  <c r="K102" i="6" s="1"/>
  <c r="L102" i="6" s="1"/>
  <c r="M102" i="6" s="1"/>
  <c r="N102" i="6" s="1"/>
  <c r="O102" i="6" s="1"/>
  <c r="C77" i="6"/>
  <c r="D77" i="6" s="1"/>
  <c r="E77" i="6" s="1"/>
  <c r="F77" i="6" s="1"/>
  <c r="G77" i="6" s="1"/>
  <c r="H77" i="6" s="1"/>
  <c r="I77" i="6" s="1"/>
  <c r="J77" i="6" s="1"/>
  <c r="K77" i="6" s="1"/>
  <c r="L77" i="6" s="1"/>
  <c r="M77" i="6" s="1"/>
  <c r="N77" i="6" s="1"/>
  <c r="O77" i="6" s="1"/>
  <c r="C51" i="6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A135" i="6"/>
  <c r="A134" i="6"/>
  <c r="A133" i="6"/>
  <c r="A132" i="6"/>
  <c r="A109" i="6"/>
  <c r="A108" i="6"/>
  <c r="A107" i="6"/>
  <c r="A106" i="6"/>
  <c r="A84" i="6"/>
  <c r="A83" i="6"/>
  <c r="A82" i="6"/>
  <c r="A81" i="6"/>
  <c r="A58" i="6"/>
  <c r="A57" i="6"/>
  <c r="A56" i="6"/>
  <c r="A55" i="6"/>
  <c r="A32" i="6"/>
  <c r="A31" i="6"/>
  <c r="A30" i="6"/>
  <c r="A29" i="6"/>
  <c r="A6" i="6"/>
  <c r="A5" i="6"/>
  <c r="A4" i="6"/>
  <c r="A3" i="6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A2" i="6"/>
  <c r="M32" i="6"/>
  <c r="M58" i="6"/>
  <c r="M84" i="6"/>
  <c r="M109" i="6"/>
  <c r="M135" i="6"/>
  <c r="M31" i="6"/>
  <c r="M57" i="6"/>
  <c r="M83" i="6"/>
  <c r="M108" i="6"/>
  <c r="M134" i="6"/>
  <c r="M4" i="6"/>
  <c r="M30" i="6"/>
  <c r="M56" i="6"/>
  <c r="M82" i="6"/>
  <c r="M107" i="6"/>
  <c r="M133" i="6"/>
  <c r="M29" i="6"/>
  <c r="M55" i="6"/>
  <c r="M81" i="6"/>
  <c r="M106" i="6"/>
  <c r="M132" i="6"/>
  <c r="M131" i="6" s="1"/>
  <c r="L32" i="6"/>
  <c r="L58" i="6"/>
  <c r="L84" i="6"/>
  <c r="L109" i="6"/>
  <c r="L135" i="6"/>
  <c r="L31" i="6"/>
  <c r="L57" i="6"/>
  <c r="L83" i="6"/>
  <c r="L108" i="6"/>
  <c r="L134" i="6"/>
  <c r="L4" i="6"/>
  <c r="L30" i="6"/>
  <c r="L56" i="6"/>
  <c r="L82" i="6"/>
  <c r="L107" i="6"/>
  <c r="L133" i="6"/>
  <c r="L29" i="6"/>
  <c r="L55" i="6"/>
  <c r="L81" i="6"/>
  <c r="L106" i="6"/>
  <c r="L132" i="6"/>
  <c r="L131" i="6" s="1"/>
  <c r="K32" i="6"/>
  <c r="K58" i="6"/>
  <c r="K84" i="6"/>
  <c r="K109" i="6"/>
  <c r="K135" i="6"/>
  <c r="K31" i="6"/>
  <c r="K57" i="6"/>
  <c r="K83" i="6"/>
  <c r="K108" i="6"/>
  <c r="K134" i="6"/>
  <c r="K4" i="6"/>
  <c r="K30" i="6"/>
  <c r="K56" i="6"/>
  <c r="K82" i="6"/>
  <c r="K107" i="6"/>
  <c r="K133" i="6"/>
  <c r="K29" i="6"/>
  <c r="K55" i="6"/>
  <c r="K81" i="6"/>
  <c r="K106" i="6"/>
  <c r="K132" i="6"/>
  <c r="K131" i="6" s="1"/>
  <c r="J32" i="6"/>
  <c r="J58" i="6"/>
  <c r="J84" i="6"/>
  <c r="J109" i="6"/>
  <c r="J135" i="6"/>
  <c r="J4" i="6"/>
  <c r="J31" i="6"/>
  <c r="J57" i="6"/>
  <c r="J83" i="6"/>
  <c r="J108" i="6"/>
  <c r="J134" i="6"/>
  <c r="J30" i="6"/>
  <c r="J56" i="6"/>
  <c r="J82" i="6"/>
  <c r="J107" i="6"/>
  <c r="J133" i="6"/>
  <c r="J3" i="6"/>
  <c r="J55" i="6"/>
  <c r="J29" i="6"/>
  <c r="J81" i="6"/>
  <c r="J106" i="6"/>
  <c r="J132" i="6"/>
  <c r="I32" i="6"/>
  <c r="I58" i="6"/>
  <c r="I84" i="6"/>
  <c r="I109" i="6"/>
  <c r="I135" i="6"/>
  <c r="I31" i="6"/>
  <c r="I57" i="6"/>
  <c r="I83" i="6"/>
  <c r="I108" i="6"/>
  <c r="I134" i="6"/>
  <c r="I4" i="6"/>
  <c r="I30" i="6"/>
  <c r="I56" i="6"/>
  <c r="I82" i="6"/>
  <c r="I107" i="6"/>
  <c r="I133" i="6"/>
  <c r="I132" i="6"/>
  <c r="I131" i="6" s="1"/>
  <c r="I106" i="6"/>
  <c r="I81" i="6"/>
  <c r="I55" i="6"/>
  <c r="I29" i="6"/>
  <c r="H32" i="6"/>
  <c r="H58" i="6"/>
  <c r="H84" i="6"/>
  <c r="H109" i="6"/>
  <c r="H135" i="6"/>
  <c r="H31" i="6"/>
  <c r="H57" i="6"/>
  <c r="H83" i="6"/>
  <c r="H108" i="6"/>
  <c r="H134" i="6"/>
  <c r="H4" i="6"/>
  <c r="H30" i="6"/>
  <c r="H56" i="6"/>
  <c r="H82" i="6"/>
  <c r="H107" i="6"/>
  <c r="H133" i="6"/>
  <c r="H29" i="6"/>
  <c r="H55" i="6"/>
  <c r="H81" i="6"/>
  <c r="H80" i="6" s="1"/>
  <c r="H106" i="6"/>
  <c r="H132" i="6"/>
  <c r="H131" i="6" s="1"/>
  <c r="G32" i="6"/>
  <c r="G58" i="6"/>
  <c r="G84" i="6"/>
  <c r="G109" i="6"/>
  <c r="G135" i="6"/>
  <c r="G31" i="6"/>
  <c r="G57" i="6"/>
  <c r="G83" i="6"/>
  <c r="G108" i="6"/>
  <c r="G134" i="6"/>
  <c r="G4" i="6"/>
  <c r="G30" i="6"/>
  <c r="G56" i="6"/>
  <c r="G82" i="6"/>
  <c r="G107" i="6"/>
  <c r="G133" i="6"/>
  <c r="G29" i="6"/>
  <c r="G55" i="6"/>
  <c r="G81" i="6"/>
  <c r="G106" i="6"/>
  <c r="G132" i="6"/>
  <c r="G131" i="6" s="1"/>
  <c r="F32" i="6"/>
  <c r="F58" i="6"/>
  <c r="F84" i="6"/>
  <c r="F109" i="6"/>
  <c r="F135" i="6"/>
  <c r="F31" i="6"/>
  <c r="F57" i="6"/>
  <c r="F83" i="6"/>
  <c r="F108" i="6"/>
  <c r="F134" i="6"/>
  <c r="F133" i="6"/>
  <c r="F4" i="6"/>
  <c r="F30" i="6"/>
  <c r="F56" i="6"/>
  <c r="F82" i="6"/>
  <c r="F107" i="6"/>
  <c r="F29" i="6"/>
  <c r="F55" i="6"/>
  <c r="F81" i="6"/>
  <c r="F106" i="6"/>
  <c r="F132" i="6"/>
  <c r="E32" i="6"/>
  <c r="E58" i="6"/>
  <c r="E84" i="6"/>
  <c r="E109" i="6"/>
  <c r="E135" i="6"/>
  <c r="E31" i="6"/>
  <c r="E57" i="6"/>
  <c r="E83" i="6"/>
  <c r="E108" i="6"/>
  <c r="E134" i="6"/>
  <c r="E4" i="6"/>
  <c r="E30" i="6"/>
  <c r="E56" i="6"/>
  <c r="E82" i="6"/>
  <c r="E107" i="6"/>
  <c r="E133" i="6"/>
  <c r="E29" i="6"/>
  <c r="E55" i="6"/>
  <c r="E81" i="6"/>
  <c r="E106" i="6"/>
  <c r="E105" i="6" s="1"/>
  <c r="E132" i="6"/>
  <c r="E131" i="6" s="1"/>
  <c r="D32" i="6"/>
  <c r="D58" i="6"/>
  <c r="D84" i="6"/>
  <c r="D109" i="6"/>
  <c r="D135" i="6"/>
  <c r="D31" i="6"/>
  <c r="D57" i="6"/>
  <c r="D83" i="6"/>
  <c r="D108" i="6"/>
  <c r="D134" i="6"/>
  <c r="D4" i="6"/>
  <c r="D30" i="6"/>
  <c r="D56" i="6"/>
  <c r="D82" i="6"/>
  <c r="D107" i="6"/>
  <c r="D133" i="6"/>
  <c r="D29" i="6"/>
  <c r="D27" i="6" s="1"/>
  <c r="D55" i="6"/>
  <c r="D81" i="6"/>
  <c r="D80" i="6" s="1"/>
  <c r="D106" i="6"/>
  <c r="D132" i="6"/>
  <c r="D131" i="6" s="1"/>
  <c r="C32" i="6"/>
  <c r="C58" i="6"/>
  <c r="C84" i="6"/>
  <c r="C109" i="6"/>
  <c r="C135" i="6"/>
  <c r="C31" i="6"/>
  <c r="C57" i="6"/>
  <c r="C83" i="6"/>
  <c r="C108" i="6"/>
  <c r="C134" i="6"/>
  <c r="C133" i="6"/>
  <c r="C107" i="6"/>
  <c r="C82" i="6"/>
  <c r="C56" i="6"/>
  <c r="C30" i="6"/>
  <c r="C4" i="6"/>
  <c r="C29" i="6"/>
  <c r="C55" i="6"/>
  <c r="C81" i="6"/>
  <c r="C106" i="6"/>
  <c r="C132" i="6"/>
  <c r="C131" i="6" s="1"/>
  <c r="B32" i="6"/>
  <c r="B58" i="6"/>
  <c r="B84" i="6"/>
  <c r="B109" i="6"/>
  <c r="B135" i="6"/>
  <c r="B134" i="6"/>
  <c r="B108" i="6"/>
  <c r="B83" i="6"/>
  <c r="B57" i="6"/>
  <c r="B31" i="6"/>
  <c r="B133" i="6"/>
  <c r="B107" i="6"/>
  <c r="B82" i="6"/>
  <c r="B56" i="6"/>
  <c r="B30" i="6"/>
  <c r="B29" i="6"/>
  <c r="B106" i="6"/>
  <c r="B132" i="6"/>
  <c r="B81" i="6"/>
  <c r="B79" i="6" s="1"/>
  <c r="B55" i="6"/>
  <c r="S130" i="6" l="1"/>
  <c r="S131" i="6"/>
  <c r="C53" i="6"/>
  <c r="L153" i="6"/>
  <c r="K156" i="6"/>
  <c r="K155" i="6"/>
  <c r="F80" i="6"/>
  <c r="I105" i="6"/>
  <c r="J79" i="6"/>
  <c r="G79" i="6"/>
  <c r="C79" i="6"/>
  <c r="O79" i="6"/>
  <c r="P77" i="6"/>
  <c r="O104" i="6"/>
  <c r="P102" i="6"/>
  <c r="R131" i="6"/>
  <c r="R130" i="6"/>
  <c r="G3" i="6"/>
  <c r="H6" i="6"/>
  <c r="H3" i="6"/>
  <c r="H5" i="6"/>
  <c r="B4" i="6"/>
  <c r="B7" i="6"/>
  <c r="M130" i="6"/>
  <c r="K79" i="6"/>
  <c r="D54" i="6"/>
  <c r="H54" i="6"/>
  <c r="O105" i="6"/>
  <c r="B53" i="6"/>
  <c r="F54" i="6"/>
  <c r="J53" i="6"/>
  <c r="M104" i="6"/>
  <c r="N104" i="6"/>
  <c r="O80" i="6"/>
  <c r="N51" i="6"/>
  <c r="M54" i="6"/>
  <c r="L80" i="6"/>
  <c r="N80" i="6"/>
  <c r="M53" i="6"/>
  <c r="N79" i="6"/>
  <c r="L79" i="6"/>
  <c r="M80" i="6"/>
  <c r="M79" i="6"/>
  <c r="N105" i="6"/>
  <c r="M105" i="6"/>
  <c r="M2" i="6"/>
  <c r="G53" i="6"/>
  <c r="K53" i="6"/>
  <c r="L54" i="6"/>
  <c r="D28" i="6"/>
  <c r="B27" i="6"/>
  <c r="B28" i="6"/>
  <c r="C27" i="6"/>
  <c r="C28" i="6"/>
  <c r="C105" i="6"/>
  <c r="G105" i="6"/>
  <c r="K105" i="6"/>
  <c r="D105" i="6"/>
  <c r="H105" i="6"/>
  <c r="L105" i="6"/>
  <c r="E28" i="6"/>
  <c r="E27" i="6"/>
  <c r="F25" i="6"/>
  <c r="E54" i="6"/>
  <c r="I54" i="6"/>
  <c r="E80" i="6"/>
  <c r="I80" i="6"/>
  <c r="B105" i="6"/>
  <c r="F104" i="6"/>
  <c r="J104" i="6"/>
  <c r="B130" i="6"/>
  <c r="F130" i="6"/>
  <c r="J131" i="6"/>
  <c r="C54" i="6"/>
  <c r="B104" i="6"/>
  <c r="F105" i="6"/>
  <c r="J130" i="6"/>
  <c r="K80" i="6"/>
  <c r="J105" i="6"/>
  <c r="B131" i="6"/>
  <c r="K54" i="6"/>
  <c r="G80" i="6"/>
  <c r="F131" i="6"/>
  <c r="G54" i="6"/>
  <c r="C80" i="6"/>
  <c r="F53" i="6"/>
  <c r="F79" i="6"/>
  <c r="B54" i="6"/>
  <c r="J54" i="6"/>
  <c r="I53" i="6"/>
  <c r="E53" i="6"/>
  <c r="B80" i="6"/>
  <c r="J80" i="6"/>
  <c r="I79" i="6"/>
  <c r="E79" i="6"/>
  <c r="C104" i="6"/>
  <c r="G104" i="6"/>
  <c r="K104" i="6"/>
  <c r="C130" i="6"/>
  <c r="G130" i="6"/>
  <c r="K130" i="6"/>
  <c r="L53" i="6"/>
  <c r="H53" i="6"/>
  <c r="D53" i="6"/>
  <c r="H79" i="6"/>
  <c r="D79" i="6"/>
  <c r="D104" i="6"/>
  <c r="H104" i="6"/>
  <c r="L104" i="6"/>
  <c r="D130" i="6"/>
  <c r="H130" i="6"/>
  <c r="L130" i="6"/>
  <c r="E104" i="6"/>
  <c r="I104" i="6"/>
  <c r="E130" i="6"/>
  <c r="I130" i="6"/>
  <c r="B26" i="6"/>
  <c r="B52" i="6" s="1"/>
  <c r="B78" i="6" s="1"/>
  <c r="B103" i="6" s="1"/>
  <c r="B129" i="6" s="1"/>
  <c r="B154" i="6" s="1"/>
  <c r="J26" i="6"/>
  <c r="J52" i="6" s="1"/>
  <c r="J78" i="6" s="1"/>
  <c r="J103" i="6" s="1"/>
  <c r="J129" i="6" s="1"/>
  <c r="J154" i="6" s="1"/>
  <c r="F26" i="6"/>
  <c r="F52" i="6" s="1"/>
  <c r="F78" i="6" s="1"/>
  <c r="F103" i="6" s="1"/>
  <c r="F129" i="6" s="1"/>
  <c r="F154" i="6" s="1"/>
  <c r="I26" i="6"/>
  <c r="I52" i="6" s="1"/>
  <c r="I78" i="6" s="1"/>
  <c r="I103" i="6" s="1"/>
  <c r="I129" i="6" s="1"/>
  <c r="I154" i="6" s="1"/>
  <c r="E26" i="6"/>
  <c r="E52" i="6" s="1"/>
  <c r="E78" i="6" s="1"/>
  <c r="E103" i="6" s="1"/>
  <c r="E129" i="6" s="1"/>
  <c r="E154" i="6" s="1"/>
  <c r="L26" i="6"/>
  <c r="L52" i="6" s="1"/>
  <c r="H26" i="6"/>
  <c r="H52" i="6" s="1"/>
  <c r="H78" i="6" s="1"/>
  <c r="H103" i="6" s="1"/>
  <c r="H129" i="6" s="1"/>
  <c r="H154" i="6" s="1"/>
  <c r="D26" i="6"/>
  <c r="D52" i="6" s="1"/>
  <c r="D78" i="6" s="1"/>
  <c r="D103" i="6" s="1"/>
  <c r="D129" i="6" s="1"/>
  <c r="D154" i="6" s="1"/>
  <c r="K26" i="6"/>
  <c r="K52" i="6" s="1"/>
  <c r="K78" i="6" s="1"/>
  <c r="K103" i="6" s="1"/>
  <c r="K129" i="6" s="1"/>
  <c r="K154" i="6" s="1"/>
  <c r="G26" i="6"/>
  <c r="G52" i="6" s="1"/>
  <c r="G78" i="6" s="1"/>
  <c r="G103" i="6" s="1"/>
  <c r="G129" i="6" s="1"/>
  <c r="G154" i="6" s="1"/>
  <c r="C26" i="6"/>
  <c r="C52" i="6" s="1"/>
  <c r="C78" i="6" s="1"/>
  <c r="C103" i="6" s="1"/>
  <c r="C129" i="6" s="1"/>
  <c r="C154" i="6" s="1"/>
  <c r="B3" i="6"/>
  <c r="I3" i="6"/>
  <c r="C3" i="6"/>
  <c r="K3" i="6"/>
  <c r="L3" i="6"/>
  <c r="M3" i="6"/>
  <c r="B6" i="6"/>
  <c r="B5" i="6"/>
  <c r="C6" i="6"/>
  <c r="E6" i="6"/>
  <c r="F6" i="6"/>
  <c r="C5" i="6"/>
  <c r="F3" i="6"/>
  <c r="G6" i="6"/>
  <c r="I6" i="6"/>
  <c r="J6" i="6"/>
  <c r="K6" i="6"/>
  <c r="L6" i="6"/>
  <c r="M6" i="6"/>
  <c r="D3" i="6"/>
  <c r="D5" i="6"/>
  <c r="E3" i="6"/>
  <c r="E5" i="6"/>
  <c r="F5" i="6"/>
  <c r="J5" i="6"/>
  <c r="D6" i="6"/>
  <c r="G5" i="6"/>
  <c r="I5" i="6"/>
  <c r="K5" i="6"/>
  <c r="L5" i="6"/>
  <c r="M5" i="6"/>
  <c r="L155" i="6" l="1"/>
  <c r="M153" i="6"/>
  <c r="L156" i="6"/>
  <c r="Q102" i="6"/>
  <c r="P105" i="6"/>
  <c r="P104" i="6"/>
  <c r="Q77" i="6"/>
  <c r="P80" i="6"/>
  <c r="P79" i="6"/>
  <c r="O51" i="6"/>
  <c r="N53" i="6"/>
  <c r="N54" i="6"/>
  <c r="M26" i="6"/>
  <c r="N2" i="6"/>
  <c r="L78" i="6"/>
  <c r="L103" i="6" s="1"/>
  <c r="L129" i="6" s="1"/>
  <c r="L154" i="6" s="1"/>
  <c r="F27" i="6"/>
  <c r="G25" i="6"/>
  <c r="F28" i="6"/>
  <c r="N153" i="6" l="1"/>
  <c r="M156" i="6"/>
  <c r="M155" i="6"/>
  <c r="R77" i="6"/>
  <c r="S77" i="6" s="1"/>
  <c r="Q80" i="6"/>
  <c r="Q79" i="6"/>
  <c r="P51" i="6"/>
  <c r="O54" i="6"/>
  <c r="O53" i="6"/>
  <c r="R102" i="6"/>
  <c r="S102" i="6" s="1"/>
  <c r="Q105" i="6"/>
  <c r="Q104" i="6"/>
  <c r="O2" i="6"/>
  <c r="N26" i="6"/>
  <c r="N52" i="6" s="1"/>
  <c r="N78" i="6" s="1"/>
  <c r="N103" i="6" s="1"/>
  <c r="N129" i="6" s="1"/>
  <c r="N154" i="6" s="1"/>
  <c r="M52" i="6"/>
  <c r="M78" i="6" s="1"/>
  <c r="M103" i="6" s="1"/>
  <c r="M129" i="6" s="1"/>
  <c r="M154" i="6" s="1"/>
  <c r="H25" i="6"/>
  <c r="G28" i="6"/>
  <c r="G27" i="6"/>
  <c r="S104" i="6" l="1"/>
  <c r="S105" i="6"/>
  <c r="S79" i="6"/>
  <c r="S80" i="6"/>
  <c r="O153" i="6"/>
  <c r="N156" i="6"/>
  <c r="N155" i="6"/>
  <c r="Q51" i="6"/>
  <c r="P54" i="6"/>
  <c r="P53" i="6"/>
  <c r="R104" i="6"/>
  <c r="R105" i="6"/>
  <c r="R79" i="6"/>
  <c r="R80" i="6"/>
  <c r="O26" i="6"/>
  <c r="P2" i="6"/>
  <c r="I25" i="6"/>
  <c r="H28" i="6"/>
  <c r="H27" i="6"/>
  <c r="P153" i="6" l="1"/>
  <c r="O155" i="6"/>
  <c r="O156" i="6"/>
  <c r="R51" i="6"/>
  <c r="S51" i="6" s="1"/>
  <c r="Q54" i="6"/>
  <c r="Q53" i="6"/>
  <c r="Q2" i="6"/>
  <c r="P26" i="6"/>
  <c r="P52" i="6" s="1"/>
  <c r="P78" i="6" s="1"/>
  <c r="P103" i="6" s="1"/>
  <c r="P129" i="6" s="1"/>
  <c r="P154" i="6" s="1"/>
  <c r="O52" i="6"/>
  <c r="O78" i="6" s="1"/>
  <c r="O103" i="6" s="1"/>
  <c r="O129" i="6" s="1"/>
  <c r="O154" i="6" s="1"/>
  <c r="I28" i="6"/>
  <c r="I27" i="6"/>
  <c r="J25" i="6"/>
  <c r="P155" i="6" l="1"/>
  <c r="P156" i="6"/>
  <c r="Q153" i="6"/>
  <c r="R53" i="6"/>
  <c r="R54" i="6"/>
  <c r="R2" i="6"/>
  <c r="R26" i="6" s="1"/>
  <c r="Q26" i="6"/>
  <c r="Q52" i="6" s="1"/>
  <c r="Q78" i="6" s="1"/>
  <c r="Q103" i="6" s="1"/>
  <c r="Q129" i="6" s="1"/>
  <c r="Q154" i="6" s="1"/>
  <c r="J28" i="6"/>
  <c r="K25" i="6"/>
  <c r="J27" i="6"/>
  <c r="R153" i="6" l="1"/>
  <c r="S153" i="6" s="1"/>
  <c r="Q156" i="6"/>
  <c r="Q155" i="6"/>
  <c r="R52" i="6"/>
  <c r="S2" i="6"/>
  <c r="L25" i="6"/>
  <c r="M25" i="6" s="1"/>
  <c r="K28" i="6"/>
  <c r="K27" i="6"/>
  <c r="S26" i="6" l="1"/>
  <c r="T2" i="6"/>
  <c r="T26" i="6" s="1"/>
  <c r="T52" i="6" s="1"/>
  <c r="T78" i="6" s="1"/>
  <c r="T103" i="6" s="1"/>
  <c r="T129" i="6" s="1"/>
  <c r="T154" i="6" s="1"/>
  <c r="R78" i="6"/>
  <c r="R103" i="6" s="1"/>
  <c r="R129" i="6" s="1"/>
  <c r="R154" i="6" s="1"/>
  <c r="S156" i="6"/>
  <c r="S155" i="6"/>
  <c r="R156" i="6"/>
  <c r="R155" i="6"/>
  <c r="N25" i="6"/>
  <c r="M28" i="6"/>
  <c r="M27" i="6"/>
  <c r="L28" i="6"/>
  <c r="L27" i="6"/>
  <c r="S52" i="6" l="1"/>
  <c r="S78" i="6" s="1"/>
  <c r="S103" i="6" s="1"/>
  <c r="S129" i="6" s="1"/>
  <c r="S154" i="6" s="1"/>
  <c r="O25" i="6"/>
  <c r="P25" i="6" s="1"/>
  <c r="N28" i="6"/>
  <c r="N27" i="6"/>
  <c r="Q25" i="6" l="1"/>
  <c r="P28" i="6"/>
  <c r="P27" i="6"/>
  <c r="O27" i="6"/>
  <c r="O28" i="6"/>
  <c r="R25" i="6" l="1"/>
  <c r="S25" i="6" s="1"/>
  <c r="Q27" i="6"/>
  <c r="Q28" i="6"/>
  <c r="S27" i="6" l="1"/>
  <c r="S28" i="6"/>
  <c r="R28" i="6"/>
  <c r="R27" i="6"/>
</calcChain>
</file>

<file path=xl/sharedStrings.xml><?xml version="1.0" encoding="utf-8"?>
<sst xmlns="http://schemas.openxmlformats.org/spreadsheetml/2006/main" count="466" uniqueCount="43">
  <si>
    <t>date</t>
  </si>
  <si>
    <t>total</t>
  </si>
  <si>
    <t>Type</t>
  </si>
  <si>
    <t>Random</t>
  </si>
  <si>
    <t>Total</t>
  </si>
  <si>
    <t>Cluster</t>
  </si>
  <si>
    <t>Strata</t>
  </si>
  <si>
    <t>descN</t>
  </si>
  <si>
    <t>rateN</t>
  </si>
  <si>
    <t>genN</t>
  </si>
  <si>
    <t>genP</t>
  </si>
  <si>
    <t>netN</t>
  </si>
  <si>
    <t>netP</t>
  </si>
  <si>
    <t>dur%</t>
  </si>
  <si>
    <t>durat</t>
  </si>
  <si>
    <t>descP</t>
  </si>
  <si>
    <t>rateP</t>
  </si>
  <si>
    <t>goodN</t>
  </si>
  <si>
    <t>goodP</t>
  </si>
  <si>
    <t>Good-%</t>
  </si>
  <si>
    <t>Dur-%</t>
  </si>
  <si>
    <t>Desc-%</t>
  </si>
  <si>
    <t>Rate-%</t>
  </si>
  <si>
    <t>Gen-%</t>
  </si>
  <si>
    <t>Net-%</t>
  </si>
  <si>
    <t>95%H</t>
  </si>
  <si>
    <t>95%L</t>
  </si>
  <si>
    <t>95%C</t>
  </si>
  <si>
    <t>imgN</t>
  </si>
  <si>
    <t>imgP</t>
  </si>
  <si>
    <t>Convent</t>
  </si>
  <si>
    <t>Img-%</t>
  </si>
  <si>
    <t>Popular</t>
  </si>
  <si>
    <t>DateAdd</t>
  </si>
  <si>
    <t>Critics</t>
  </si>
  <si>
    <t>Tomato</t>
  </si>
  <si>
    <t>Relevance</t>
  </si>
  <si>
    <t>Sort</t>
  </si>
  <si>
    <t>Filters</t>
  </si>
  <si>
    <t>Title</t>
  </si>
  <si>
    <t>Dups</t>
  </si>
  <si>
    <t>dupP</t>
  </si>
  <si>
    <t>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</si>
</sst>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9" fontId="1" fillId="0" borderId="0" xfId="1" applyFont="1"/>
    <xf numFmtId="164" fontId="1" fillId="0" borderId="0" xfId="1" applyNumberFormat="1" applyFont="1"/>
    <xf numFmtId="9" fontId="0" fillId="0" borderId="0" xfId="1" applyFont="1"/>
    <xf numFmtId="16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Duration</a:t>
            </a:r>
            <a:r>
              <a:rPr lang="en-US" baseline="0"/>
              <a:t> vs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percent!$A$3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percent!$B$3:$T$3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percent!$B$4:$T$4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percent!$A$5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percent!$B$5:$T$5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percent!$A$6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percent!$B$6:$T$6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percent!$A$7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percent!$B$2:$T$2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percent!$B$7:$T$7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9616"/>
        <c:axId val="209480400"/>
      </c:lineChart>
      <c:dateAx>
        <c:axId val="20947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400"/>
        <c:crosses val="autoZero"/>
        <c:auto val="1"/>
        <c:lblOffset val="100"/>
        <c:baseTimeUnit val="days"/>
      </c:dateAx>
      <c:valAx>
        <c:axId val="209480400"/>
        <c:scaling>
          <c:orientation val="minMax"/>
          <c:max val="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</a:t>
            </a:r>
            <a:r>
              <a:rPr lang="en-US" baseline="0"/>
              <a:t> No Descripiton</a:t>
            </a:r>
            <a:endParaRPr lang="en-US"/>
          </a:p>
        </c:rich>
      </c:tx>
      <c:layout>
        <c:manualLayout>
          <c:xMode val="edge"/>
          <c:yMode val="edge"/>
          <c:x val="0.3150485564304462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percent!$A$53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percent!$B$53:$T$53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percent!$A$54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percent!$B$54:$T$54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percent!$A$56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percent!$B$56:$T$56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percent!$A$57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percent!$B$57:$T$57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percent!$A$58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percent!$B$58:$T$58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percent!$A$59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percent!$B$52:$T$52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percent!$B$59:$T$59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8832"/>
        <c:axId val="472665200"/>
      </c:lineChart>
      <c:dateAx>
        <c:axId val="209478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5200"/>
        <c:crosses val="autoZero"/>
        <c:auto val="1"/>
        <c:lblOffset val="100"/>
        <c:baseTimeUnit val="days"/>
      </c:dateAx>
      <c:valAx>
        <c:axId val="472665200"/>
        <c:scaling>
          <c:orientation val="minMax"/>
          <c:max val="0.2100000000000000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View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percent!$A$79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percent!$B$79:$T$79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percent!$A$80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percent!$B$80:$T$80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percent!$A$82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percent!$B$82:$T$82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percent!$A$83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percent!$B$83:$T$83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percent!$A$84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percent!$B$84:$T$84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percent!$A$85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percent!$B$78:$T$78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percent!$B$85:$T$85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2456"/>
        <c:axId val="472662848"/>
      </c:lineChart>
      <c:dateAx>
        <c:axId val="472662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2848"/>
        <c:crosses val="autoZero"/>
        <c:auto val="1"/>
        <c:lblOffset val="100"/>
        <c:baseTimeUnit val="days"/>
      </c:dateAx>
      <c:valAx>
        <c:axId val="472662848"/>
        <c:scaling>
          <c:orientation val="minMax"/>
          <c:max val="2.4000000000000004E-2"/>
          <c:min val="-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percent!$A$104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percent!$B$104:$T$104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percent!$A$105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percent!$B$105:$T$105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percent!$A$107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percent!$B$107:$T$107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percent!$A$108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percent!$B$108:$T$108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percent!$A$109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percent!$B$109:$T$109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percent!$A$110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percent!$B$103:$T$103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percent!$B$110:$T$110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62064"/>
        <c:axId val="472663632"/>
      </c:lineChart>
      <c:dateAx>
        <c:axId val="472662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3632"/>
        <c:crosses val="autoZero"/>
        <c:auto val="1"/>
        <c:lblOffset val="100"/>
        <c:baseTimeUnit val="days"/>
      </c:dateAx>
      <c:valAx>
        <c:axId val="472663632"/>
        <c:scaling>
          <c:orientation val="minMax"/>
          <c:max val="3.4000000000000009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percent!$A$130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percent!$B$130:$T$130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percent!$A$131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percent!$B$131:$T$131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percent!$A$133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percent!$B$133:$T$133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percent!$A$134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percent!$B$134:$T$134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percent!$A$135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percent!$B$135:$T$135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percent!$A$136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percent!$B$129:$T$129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percent!$B$136:$T$136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0264"/>
        <c:axId val="475011048"/>
      </c:lineChart>
      <c:dateAx>
        <c:axId val="475010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1048"/>
        <c:crosses val="autoZero"/>
        <c:auto val="1"/>
        <c:lblOffset val="100"/>
        <c:baseTimeUnit val="days"/>
      </c:dateAx>
      <c:valAx>
        <c:axId val="475011048"/>
        <c:scaling>
          <c:orientation val="minMax"/>
          <c:max val="2.9000000000000005E-2"/>
          <c:min val="-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95% Desc, Rate, Genre, Network, Image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percent!$A$27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percent!$B$27:$T$27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percent!$A$28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percent!$B$28:$T$28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percent!$A$30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percent!$B$30:$T$30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percent!$A$31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percent!$B$31:$T$31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percent!$A$32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percent!$B$32:$T$32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percent!$A$33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percent!$B$26:$T$26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percent!$B$33:$T$33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07912"/>
        <c:axId val="475003600"/>
      </c:lineChart>
      <c:dateAx>
        <c:axId val="475007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3600"/>
        <c:crosses val="autoZero"/>
        <c:auto val="1"/>
        <c:lblOffset val="100"/>
        <c:baseTimeUnit val="days"/>
      </c:dateAx>
      <c:valAx>
        <c:axId val="475003600"/>
        <c:scaling>
          <c:orientation val="minMax"/>
          <c:max val="0.9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95% No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percent!$A$155</c:f>
              <c:strCache>
                <c:ptCount val="1"/>
                <c:pt idx="0">
                  <c:v>95%H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percent!$B$155:$T$155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percent!$A$156</c:f>
              <c:strCache>
                <c:ptCount val="1"/>
                <c:pt idx="0">
                  <c:v>95%L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percent!$B$156:$T$156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percent!$A$158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percent!$B$158:$T$158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percent!$A$159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percent!$B$159:$T$159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percent!$A$160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percent!$B$160:$T$160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percent!$A$161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percent!$B$154:$T$154</c:f>
              <c:numCache>
                <c:formatCode>m/d/yyyy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cat>
          <c:val>
            <c:numRef>
              <c:f>percent!$B$161:$T$161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10656"/>
        <c:axId val="475006736"/>
      </c:lineChart>
      <c:dateAx>
        <c:axId val="475010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6736"/>
        <c:crosses val="autoZero"/>
        <c:auto val="1"/>
        <c:lblOffset val="100"/>
        <c:baseTimeUnit val="days"/>
      </c:dateAx>
      <c:valAx>
        <c:axId val="475006736"/>
        <c:scaling>
          <c:orientation val="minMax"/>
          <c:max val="3.3000000000000008E-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7</xdr:row>
      <xdr:rowOff>185737</xdr:rowOff>
    </xdr:from>
    <xdr:to>
      <xdr:col>8</xdr:col>
      <xdr:colOff>66675</xdr:colOff>
      <xdr:row>22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60</xdr:row>
      <xdr:rowOff>14287</xdr:rowOff>
    </xdr:from>
    <xdr:to>
      <xdr:col>8</xdr:col>
      <xdr:colOff>47625</xdr:colOff>
      <xdr:row>74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86</xdr:row>
      <xdr:rowOff>23812</xdr:rowOff>
    </xdr:from>
    <xdr:to>
      <xdr:col>8</xdr:col>
      <xdr:colOff>85725</xdr:colOff>
      <xdr:row>100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110</xdr:row>
      <xdr:rowOff>147637</xdr:rowOff>
    </xdr:from>
    <xdr:to>
      <xdr:col>8</xdr:col>
      <xdr:colOff>85725</xdr:colOff>
      <xdr:row>125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136</xdr:row>
      <xdr:rowOff>138112</xdr:rowOff>
    </xdr:from>
    <xdr:to>
      <xdr:col>8</xdr:col>
      <xdr:colOff>57150</xdr:colOff>
      <xdr:row>151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104775</xdr:colOff>
      <xdr:row>34</xdr:row>
      <xdr:rowOff>23812</xdr:rowOff>
    </xdr:from>
    <xdr:to>
      <xdr:col>8</xdr:col>
      <xdr:colOff>142875</xdr:colOff>
      <xdr:row>48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38100</xdr:colOff>
      <xdr:row>176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1"/>
  <sheetViews>
    <sheetView tabSelected="1" topLeftCell="A2" zoomScaleNormal="100" workbookViewId="0">
      <pane ySplit="900" topLeftCell="A219" activePane="bottomLeft"/>
      <selection activeCell="I2" sqref="I1:I1048576"/>
      <selection pane="bottomLeft" activeCell="D246" activeCellId="1" sqref="D242 D246"/>
    </sheetView>
  </sheetViews>
  <sheetFormatPr defaultRowHeight="15" x14ac:dyDescent="0.25"/>
  <cols>
    <col min="1" max="1" width="10.7109375" bestFit="1" customWidth="1"/>
    <col min="2" max="2" width="8.28515625" bestFit="1" customWidth="1"/>
    <col min="3" max="3" width="10.140625" bestFit="1" customWidth="1"/>
    <col min="4" max="4" width="5.140625" bestFit="1" customWidth="1"/>
    <col min="5" max="5" width="6.140625" bestFit="1" customWidth="1"/>
    <col min="6" max="6" width="7.7109375" bestFit="1" customWidth="1"/>
    <col min="7" max="7" width="5.42578125" bestFit="1" customWidth="1"/>
    <col min="8" max="8" width="6.140625" style="2" bestFit="1" customWidth="1"/>
    <col min="9" max="9" width="5" bestFit="1" customWidth="1"/>
    <col min="10" max="10" width="7.140625" bestFit="1" customWidth="1"/>
    <col min="11" max="11" width="7.7109375" bestFit="1" customWidth="1"/>
    <col min="12" max="12" width="6.42578125" bestFit="1" customWidth="1"/>
    <col min="13" max="13" width="6.140625" style="2" bestFit="1" customWidth="1"/>
    <col min="14" max="14" width="6" bestFit="1" customWidth="1"/>
    <col min="15" max="15" width="6" style="2" customWidth="1"/>
    <col min="16" max="16" width="5.7109375" bestFit="1" customWidth="1"/>
    <col min="17" max="18" width="5.42578125" bestFit="1" customWidth="1"/>
    <col min="19" max="19" width="5.85546875" customWidth="1"/>
    <col min="20" max="20" width="5.7109375" bestFit="1" customWidth="1"/>
    <col min="21" max="21" width="5.42578125" bestFit="1" customWidth="1"/>
  </cols>
  <sheetData>
    <row r="2" spans="1:21" x14ac:dyDescent="0.25">
      <c r="A2" t="s">
        <v>0</v>
      </c>
      <c r="B2" t="s">
        <v>2</v>
      </c>
      <c r="C2" t="s">
        <v>37</v>
      </c>
      <c r="D2" t="s">
        <v>1</v>
      </c>
      <c r="E2" t="s">
        <v>14</v>
      </c>
      <c r="F2" t="s">
        <v>13</v>
      </c>
      <c r="G2" t="s">
        <v>40</v>
      </c>
      <c r="H2" s="4" t="s">
        <v>41</v>
      </c>
      <c r="I2" t="s">
        <v>42</v>
      </c>
      <c r="J2" t="s">
        <v>17</v>
      </c>
      <c r="K2" t="s">
        <v>18</v>
      </c>
      <c r="L2" t="s">
        <v>7</v>
      </c>
      <c r="M2" s="4" t="s">
        <v>15</v>
      </c>
      <c r="N2" t="s">
        <v>8</v>
      </c>
      <c r="O2" s="4" t="s">
        <v>16</v>
      </c>
      <c r="P2" t="s">
        <v>9</v>
      </c>
      <c r="Q2" t="s">
        <v>10</v>
      </c>
      <c r="R2" t="s">
        <v>11</v>
      </c>
      <c r="S2" t="s">
        <v>12</v>
      </c>
      <c r="T2" t="s">
        <v>28</v>
      </c>
      <c r="U2" t="s">
        <v>29</v>
      </c>
    </row>
    <row r="3" spans="1:21" x14ac:dyDescent="0.25">
      <c r="A3" s="1">
        <v>43861</v>
      </c>
      <c r="B3" t="s">
        <v>30</v>
      </c>
      <c r="C3" s="1" t="s">
        <v>38</v>
      </c>
      <c r="D3">
        <v>2448</v>
      </c>
      <c r="E3">
        <f>3*60+28</f>
        <v>208</v>
      </c>
      <c r="F3" s="3">
        <f t="shared" ref="F3:F4" si="0">E3/E$5</f>
        <v>0.77037037037037037</v>
      </c>
      <c r="G3">
        <v>1184</v>
      </c>
      <c r="H3" s="3">
        <f t="shared" ref="H3:H4" si="1">G3/$D3</f>
        <v>0.48366013071895425</v>
      </c>
      <c r="I3">
        <f t="shared" ref="I3" si="2">D3-G3</f>
        <v>1264</v>
      </c>
      <c r="J3">
        <v>1110</v>
      </c>
      <c r="K3" s="3">
        <f t="shared" ref="K3" si="3">J3/$I3</f>
        <v>0.87816455696202533</v>
      </c>
      <c r="L3">
        <v>141</v>
      </c>
      <c r="M3" s="3">
        <f t="shared" ref="M3" si="4">L3/$I3</f>
        <v>0.1115506329113924</v>
      </c>
      <c r="N3">
        <v>1</v>
      </c>
      <c r="O3" s="3">
        <f t="shared" ref="O3" si="5">N3/$I3</f>
        <v>7.911392405063291E-4</v>
      </c>
      <c r="P3">
        <v>10</v>
      </c>
      <c r="Q3" s="3">
        <f t="shared" ref="Q3" si="6">P3/$I3</f>
        <v>7.9113924050632917E-3</v>
      </c>
      <c r="R3">
        <v>3</v>
      </c>
      <c r="S3" s="3">
        <f t="shared" ref="S3" si="7">R3/$I3</f>
        <v>2.3734177215189874E-3</v>
      </c>
      <c r="T3">
        <v>13</v>
      </c>
      <c r="U3" s="3">
        <f t="shared" ref="U3" si="8">T3/$I3</f>
        <v>1.0284810126582278E-2</v>
      </c>
    </row>
    <row r="4" spans="1:21" x14ac:dyDescent="0.25">
      <c r="A4" s="1">
        <f t="shared" ref="A4:A9" si="9">A3</f>
        <v>43861</v>
      </c>
      <c r="B4" s="1" t="s">
        <v>4</v>
      </c>
      <c r="C4" s="1" t="s">
        <v>39</v>
      </c>
      <c r="D4">
        <v>6381</v>
      </c>
      <c r="E4">
        <f>4*60+47</f>
        <v>287</v>
      </c>
      <c r="F4" s="3">
        <f t="shared" si="0"/>
        <v>1.0629629629629629</v>
      </c>
      <c r="G4">
        <v>0</v>
      </c>
      <c r="H4" s="3">
        <f t="shared" si="1"/>
        <v>0</v>
      </c>
      <c r="I4">
        <f>D4-G4</f>
        <v>6381</v>
      </c>
      <c r="J4">
        <v>5149</v>
      </c>
      <c r="K4" s="3">
        <f>J4/$I4</f>
        <v>0.80692681397900012</v>
      </c>
      <c r="L4">
        <v>1106</v>
      </c>
      <c r="M4" s="3">
        <f>L4/$I4</f>
        <v>0.17332706472339759</v>
      </c>
      <c r="N4">
        <v>55</v>
      </c>
      <c r="O4" s="3">
        <f>N4/$I4</f>
        <v>8.6193386616517792E-3</v>
      </c>
      <c r="P4">
        <v>115</v>
      </c>
      <c r="Q4" s="3">
        <f>P4/$I4</f>
        <v>1.8022253565271901E-2</v>
      </c>
      <c r="R4">
        <v>59</v>
      </c>
      <c r="S4" s="3">
        <f>R4/$I4</f>
        <v>9.246199655226453E-3</v>
      </c>
      <c r="T4">
        <v>97</v>
      </c>
      <c r="U4" s="3">
        <f>T4/$I4</f>
        <v>1.5201379094185865E-2</v>
      </c>
    </row>
    <row r="5" spans="1:21" x14ac:dyDescent="0.25">
      <c r="A5" s="1">
        <f>A3</f>
        <v>43861</v>
      </c>
      <c r="B5" t="s">
        <v>3</v>
      </c>
      <c r="C5" s="1" t="s">
        <v>39</v>
      </c>
      <c r="D5">
        <v>614</v>
      </c>
      <c r="E5">
        <f>4*60+30</f>
        <v>270</v>
      </c>
      <c r="F5" s="3">
        <f>E5/E$5</f>
        <v>1</v>
      </c>
      <c r="G5">
        <v>3</v>
      </c>
      <c r="H5" s="3">
        <f t="shared" ref="H5:H46" si="10">G5/$D5</f>
        <v>4.8859934853420191E-3</v>
      </c>
      <c r="I5">
        <f t="shared" ref="I5:I9" si="11">D5-G5</f>
        <v>611</v>
      </c>
      <c r="J5">
        <v>494</v>
      </c>
      <c r="K5" s="3">
        <f t="shared" ref="K5:K9" si="12">J5/$I5</f>
        <v>0.80851063829787229</v>
      </c>
      <c r="L5">
        <v>110</v>
      </c>
      <c r="M5" s="3">
        <f t="shared" ref="M5:M9" si="13">L5/$I5</f>
        <v>0.18003273322422259</v>
      </c>
      <c r="N5">
        <v>5</v>
      </c>
      <c r="O5" s="3">
        <f t="shared" ref="O5:O9" si="14">N5/$I5</f>
        <v>8.1833060556464818E-3</v>
      </c>
      <c r="P5">
        <v>13</v>
      </c>
      <c r="Q5" s="3">
        <f t="shared" ref="Q5:Q9" si="15">P5/$I5</f>
        <v>2.1276595744680851E-2</v>
      </c>
      <c r="R5">
        <v>5</v>
      </c>
      <c r="S5" s="3">
        <f t="shared" ref="S5:S9" si="16">R5/$I5</f>
        <v>8.1833060556464818E-3</v>
      </c>
      <c r="T5">
        <v>9</v>
      </c>
      <c r="U5" s="3">
        <f t="shared" ref="U5:U9" si="17">T5/$I5</f>
        <v>1.4729950900163666E-2</v>
      </c>
    </row>
    <row r="6" spans="1:21" x14ac:dyDescent="0.25">
      <c r="A6" s="1">
        <f t="shared" si="9"/>
        <v>43861</v>
      </c>
      <c r="B6" t="s">
        <v>5</v>
      </c>
      <c r="C6" s="1" t="s">
        <v>39</v>
      </c>
      <c r="D6">
        <v>620</v>
      </c>
      <c r="E6">
        <f>0*60+58</f>
        <v>58</v>
      </c>
      <c r="F6" s="3">
        <f t="shared" ref="F6:F9" si="18">E6/E$5</f>
        <v>0.21481481481481482</v>
      </c>
      <c r="G6">
        <v>0</v>
      </c>
      <c r="H6" s="3">
        <f t="shared" si="10"/>
        <v>0</v>
      </c>
      <c r="I6">
        <f t="shared" si="11"/>
        <v>620</v>
      </c>
      <c r="J6">
        <v>504</v>
      </c>
      <c r="K6" s="3">
        <f t="shared" si="12"/>
        <v>0.81290322580645158</v>
      </c>
      <c r="L6">
        <v>102</v>
      </c>
      <c r="M6" s="3">
        <f t="shared" si="13"/>
        <v>0.16451612903225807</v>
      </c>
      <c r="N6">
        <v>5</v>
      </c>
      <c r="O6" s="3">
        <f t="shared" si="14"/>
        <v>8.0645161290322578E-3</v>
      </c>
      <c r="P6">
        <v>10</v>
      </c>
      <c r="Q6" s="3">
        <f t="shared" si="15"/>
        <v>1.6129032258064516E-2</v>
      </c>
      <c r="R6">
        <v>5</v>
      </c>
      <c r="S6" s="3">
        <f t="shared" si="16"/>
        <v>8.0645161290322578E-3</v>
      </c>
      <c r="T6">
        <v>10</v>
      </c>
      <c r="U6" s="3">
        <f t="shared" si="17"/>
        <v>1.6129032258064516E-2</v>
      </c>
    </row>
    <row r="7" spans="1:21" x14ac:dyDescent="0.25">
      <c r="A7" s="1">
        <f t="shared" si="9"/>
        <v>43861</v>
      </c>
      <c r="B7" s="6" t="s">
        <v>6</v>
      </c>
      <c r="C7" s="7" t="s">
        <v>39</v>
      </c>
      <c r="D7">
        <v>228</v>
      </c>
      <c r="E7">
        <f>1*60+48</f>
        <v>108</v>
      </c>
      <c r="F7" s="3">
        <f t="shared" si="18"/>
        <v>0.4</v>
      </c>
      <c r="G7">
        <v>0</v>
      </c>
      <c r="H7" s="3">
        <f t="shared" si="10"/>
        <v>0</v>
      </c>
      <c r="I7">
        <f t="shared" si="11"/>
        <v>228</v>
      </c>
      <c r="J7">
        <v>180</v>
      </c>
      <c r="K7" s="3">
        <f t="shared" si="12"/>
        <v>0.78947368421052633</v>
      </c>
      <c r="L7">
        <v>41</v>
      </c>
      <c r="M7" s="3">
        <f t="shared" si="13"/>
        <v>0.17982456140350878</v>
      </c>
      <c r="N7">
        <v>5</v>
      </c>
      <c r="O7" s="3">
        <f t="shared" si="14"/>
        <v>2.1929824561403508E-2</v>
      </c>
      <c r="P7">
        <v>5</v>
      </c>
      <c r="Q7" s="3">
        <f t="shared" si="15"/>
        <v>2.1929824561403508E-2</v>
      </c>
      <c r="R7">
        <v>3</v>
      </c>
      <c r="S7" s="3">
        <f t="shared" si="16"/>
        <v>1.3157894736842105E-2</v>
      </c>
      <c r="T7">
        <v>5</v>
      </c>
      <c r="U7" s="3">
        <f t="shared" si="17"/>
        <v>2.1929824561403508E-2</v>
      </c>
    </row>
    <row r="8" spans="1:21" x14ac:dyDescent="0.25">
      <c r="A8" s="1">
        <f t="shared" si="9"/>
        <v>43861</v>
      </c>
      <c r="B8" t="s">
        <v>5</v>
      </c>
      <c r="C8" t="s">
        <v>32</v>
      </c>
      <c r="D8">
        <v>580</v>
      </c>
      <c r="E8">
        <f>0*60+58</f>
        <v>58</v>
      </c>
      <c r="F8" s="3">
        <f t="shared" si="18"/>
        <v>0.21481481481481482</v>
      </c>
      <c r="G8">
        <v>0</v>
      </c>
      <c r="H8" s="3">
        <f t="shared" si="10"/>
        <v>0</v>
      </c>
      <c r="I8">
        <f t="shared" si="11"/>
        <v>580</v>
      </c>
      <c r="J8">
        <v>466</v>
      </c>
      <c r="K8" s="3">
        <f t="shared" si="12"/>
        <v>0.80344827586206902</v>
      </c>
      <c r="L8">
        <v>95</v>
      </c>
      <c r="M8" s="3">
        <f t="shared" si="13"/>
        <v>0.16379310344827586</v>
      </c>
      <c r="N8">
        <v>5</v>
      </c>
      <c r="O8" s="3">
        <f t="shared" si="14"/>
        <v>8.6206896551724137E-3</v>
      </c>
      <c r="P8">
        <v>12</v>
      </c>
      <c r="Q8" s="3">
        <f t="shared" si="15"/>
        <v>2.0689655172413793E-2</v>
      </c>
      <c r="R8">
        <v>8</v>
      </c>
      <c r="S8" s="3">
        <f t="shared" si="16"/>
        <v>1.3793103448275862E-2</v>
      </c>
      <c r="T8">
        <v>17</v>
      </c>
      <c r="U8" s="3">
        <f t="shared" si="17"/>
        <v>2.9310344827586206E-2</v>
      </c>
    </row>
    <row r="9" spans="1:21" x14ac:dyDescent="0.25">
      <c r="A9" s="1">
        <f t="shared" si="9"/>
        <v>43861</v>
      </c>
      <c r="B9" s="1" t="s">
        <v>4</v>
      </c>
      <c r="C9" t="s">
        <v>32</v>
      </c>
      <c r="D9">
        <v>5992</v>
      </c>
      <c r="E9">
        <f>8*60+21</f>
        <v>501</v>
      </c>
      <c r="F9" s="3">
        <f t="shared" si="18"/>
        <v>1.8555555555555556</v>
      </c>
      <c r="G9">
        <v>0</v>
      </c>
      <c r="H9" s="3">
        <f t="shared" si="10"/>
        <v>0</v>
      </c>
      <c r="I9">
        <f t="shared" si="11"/>
        <v>5992</v>
      </c>
      <c r="J9">
        <v>4799</v>
      </c>
      <c r="K9" s="3">
        <f t="shared" si="12"/>
        <v>0.80090120160213618</v>
      </c>
      <c r="L9">
        <v>1073</v>
      </c>
      <c r="M9" s="3">
        <f t="shared" si="13"/>
        <v>0.1790720961281709</v>
      </c>
      <c r="N9">
        <v>55</v>
      </c>
      <c r="O9" s="3">
        <f t="shared" si="14"/>
        <v>9.1789052069425909E-3</v>
      </c>
      <c r="P9">
        <v>115</v>
      </c>
      <c r="Q9" s="3">
        <f t="shared" si="15"/>
        <v>1.9192256341789053E-2</v>
      </c>
      <c r="R9">
        <v>59</v>
      </c>
      <c r="S9" s="3">
        <f t="shared" si="16"/>
        <v>9.8464619492656877E-3</v>
      </c>
      <c r="T9">
        <v>92</v>
      </c>
      <c r="U9" s="3">
        <f t="shared" si="17"/>
        <v>1.5353805073431242E-2</v>
      </c>
    </row>
    <row r="10" spans="1:21" x14ac:dyDescent="0.25">
      <c r="H10"/>
      <c r="M10"/>
      <c r="O10"/>
    </row>
    <row r="11" spans="1:21" x14ac:dyDescent="0.25">
      <c r="A11" s="1">
        <v>43862</v>
      </c>
      <c r="B11" t="s">
        <v>30</v>
      </c>
      <c r="C11" s="1" t="s">
        <v>38</v>
      </c>
      <c r="D11">
        <v>2448</v>
      </c>
      <c r="E11">
        <f>8*60+21</f>
        <v>501</v>
      </c>
      <c r="F11" s="3">
        <f t="shared" ref="F11" si="19">E11/E$13</f>
        <v>1.1843971631205674</v>
      </c>
      <c r="G11">
        <v>1212</v>
      </c>
      <c r="H11" s="3">
        <f t="shared" ref="H11" si="20">G11/$D11</f>
        <v>0.49509803921568629</v>
      </c>
      <c r="I11">
        <f t="shared" ref="I11" si="21">D11-G11</f>
        <v>1236</v>
      </c>
      <c r="J11">
        <v>1096</v>
      </c>
      <c r="K11" s="3">
        <f t="shared" ref="K11" si="22">J11/$I11</f>
        <v>0.88673139158576053</v>
      </c>
      <c r="L11">
        <v>131</v>
      </c>
      <c r="M11" s="3">
        <f t="shared" ref="M11" si="23">L11/$I11</f>
        <v>0.10598705501618123</v>
      </c>
      <c r="N11">
        <v>3</v>
      </c>
      <c r="O11" s="3">
        <f t="shared" ref="O11" si="24">N11/$I11</f>
        <v>2.4271844660194173E-3</v>
      </c>
      <c r="P11">
        <v>11</v>
      </c>
      <c r="Q11" s="3">
        <f t="shared" ref="Q11" si="25">P11/$I11</f>
        <v>8.8996763754045308E-3</v>
      </c>
      <c r="R11">
        <v>3</v>
      </c>
      <c r="S11" s="3">
        <f t="shared" ref="S11" si="26">R11/$I11</f>
        <v>2.4271844660194173E-3</v>
      </c>
      <c r="T11">
        <v>13</v>
      </c>
      <c r="U11" s="3">
        <f t="shared" ref="U11" si="27">T11/$I11</f>
        <v>1.0517799352750809E-2</v>
      </c>
    </row>
    <row r="12" spans="1:21" x14ac:dyDescent="0.25">
      <c r="A12" s="1">
        <f t="shared" ref="A12:A17" si="28">A11</f>
        <v>43862</v>
      </c>
      <c r="B12" s="1" t="s">
        <v>4</v>
      </c>
      <c r="C12" s="1" t="s">
        <v>39</v>
      </c>
      <c r="D12">
        <v>6361</v>
      </c>
      <c r="E12">
        <f>12*60+45</f>
        <v>765</v>
      </c>
      <c r="F12" s="3">
        <f t="shared" ref="F12" si="29">E12/E$13</f>
        <v>1.8085106382978724</v>
      </c>
      <c r="G12">
        <v>1</v>
      </c>
      <c r="H12" s="3">
        <f t="shared" ref="H12" si="30">G12/$D12</f>
        <v>1.5720798616569723E-4</v>
      </c>
      <c r="I12">
        <f>D12-G12</f>
        <v>6360</v>
      </c>
      <c r="J12">
        <v>5135</v>
      </c>
      <c r="K12" s="3">
        <f>J12/$I12</f>
        <v>0.8073899371069182</v>
      </c>
      <c r="L12">
        <v>1099</v>
      </c>
      <c r="M12" s="3">
        <f>L12/$I12</f>
        <v>0.17279874213836477</v>
      </c>
      <c r="N12">
        <v>54</v>
      </c>
      <c r="O12" s="3">
        <f>N12/$I12</f>
        <v>8.4905660377358489E-3</v>
      </c>
      <c r="P12">
        <v>116</v>
      </c>
      <c r="Q12" s="3">
        <f>P12/$I12</f>
        <v>1.8238993710691823E-2</v>
      </c>
      <c r="R12">
        <v>60</v>
      </c>
      <c r="S12" s="3">
        <f>R12/$I12</f>
        <v>9.433962264150943E-3</v>
      </c>
      <c r="T12">
        <v>97</v>
      </c>
      <c r="U12" s="3">
        <f>T12/$I12</f>
        <v>1.5251572327044025E-2</v>
      </c>
    </row>
    <row r="13" spans="1:21" x14ac:dyDescent="0.25">
      <c r="A13" s="1">
        <f>A11</f>
        <v>43862</v>
      </c>
      <c r="B13" t="s">
        <v>3</v>
      </c>
      <c r="C13" s="1" t="s">
        <v>39</v>
      </c>
      <c r="D13">
        <v>605</v>
      </c>
      <c r="E13">
        <f>6*60+63</f>
        <v>423</v>
      </c>
      <c r="F13" s="3">
        <f>E13/E$13</f>
        <v>1</v>
      </c>
      <c r="G13">
        <v>0</v>
      </c>
      <c r="H13" s="3">
        <f t="shared" si="10"/>
        <v>0</v>
      </c>
      <c r="I13">
        <f t="shared" ref="I13:I17" si="31">D13-G13</f>
        <v>605</v>
      </c>
      <c r="J13">
        <v>472</v>
      </c>
      <c r="K13" s="3">
        <f t="shared" ref="K13:K17" si="32">J13/$I13</f>
        <v>0.78016528925619832</v>
      </c>
      <c r="L13">
        <v>124</v>
      </c>
      <c r="M13" s="3">
        <f t="shared" ref="M13:M17" si="33">L13/$I13</f>
        <v>0.20495867768595041</v>
      </c>
      <c r="N13">
        <v>6</v>
      </c>
      <c r="O13" s="3">
        <f>N13/$I13</f>
        <v>9.9173553719008271E-3</v>
      </c>
      <c r="P13">
        <v>8</v>
      </c>
      <c r="Q13" s="3">
        <f t="shared" ref="Q13:Q17" si="34">P13/$I13</f>
        <v>1.3223140495867768E-2</v>
      </c>
      <c r="R13">
        <v>6</v>
      </c>
      <c r="S13" s="3">
        <f t="shared" ref="S13:S17" si="35">R13/$I13</f>
        <v>9.9173553719008271E-3</v>
      </c>
      <c r="T13">
        <v>8</v>
      </c>
      <c r="U13" s="3">
        <f t="shared" ref="U13:U17" si="36">T13/$I13</f>
        <v>1.3223140495867768E-2</v>
      </c>
    </row>
    <row r="14" spans="1:21" x14ac:dyDescent="0.25">
      <c r="A14" s="1">
        <f t="shared" si="28"/>
        <v>43862</v>
      </c>
      <c r="B14" t="s">
        <v>5</v>
      </c>
      <c r="C14" s="1" t="s">
        <v>39</v>
      </c>
      <c r="D14">
        <v>611</v>
      </c>
      <c r="E14">
        <f>1*60+10</f>
        <v>70</v>
      </c>
      <c r="F14" s="3">
        <f t="shared" ref="F14:F17" si="37">E14/E$13</f>
        <v>0.16548463356973994</v>
      </c>
      <c r="G14">
        <v>0</v>
      </c>
      <c r="H14" s="3">
        <f t="shared" si="10"/>
        <v>0</v>
      </c>
      <c r="I14">
        <f t="shared" si="31"/>
        <v>611</v>
      </c>
      <c r="J14">
        <v>495</v>
      </c>
      <c r="K14" s="3">
        <f t="shared" si="32"/>
        <v>0.81014729950900166</v>
      </c>
      <c r="L14">
        <v>97</v>
      </c>
      <c r="M14" s="3">
        <f t="shared" si="33"/>
        <v>0.15875613747954173</v>
      </c>
      <c r="N14">
        <v>6</v>
      </c>
      <c r="O14" s="3">
        <f t="shared" ref="O14:O17" si="38">N14/$I14</f>
        <v>9.8199672667757774E-3</v>
      </c>
      <c r="P14">
        <v>8</v>
      </c>
      <c r="Q14" s="3">
        <f t="shared" si="34"/>
        <v>1.3093289689034371E-2</v>
      </c>
      <c r="R14">
        <v>11</v>
      </c>
      <c r="S14" s="3">
        <f t="shared" si="35"/>
        <v>1.8003273322422259E-2</v>
      </c>
      <c r="T14">
        <v>14</v>
      </c>
      <c r="U14" s="3">
        <f t="shared" si="36"/>
        <v>2.2913256955810146E-2</v>
      </c>
    </row>
    <row r="15" spans="1:21" x14ac:dyDescent="0.25">
      <c r="A15" s="1">
        <f t="shared" si="28"/>
        <v>43862</v>
      </c>
      <c r="B15" s="6" t="s">
        <v>6</v>
      </c>
      <c r="C15" s="7" t="s">
        <v>39</v>
      </c>
      <c r="D15">
        <v>232</v>
      </c>
      <c r="E15">
        <f>2*60+0</f>
        <v>120</v>
      </c>
      <c r="F15" s="3">
        <f t="shared" si="37"/>
        <v>0.28368794326241137</v>
      </c>
      <c r="G15">
        <v>0</v>
      </c>
      <c r="H15" s="3">
        <f t="shared" si="10"/>
        <v>0</v>
      </c>
      <c r="I15">
        <f t="shared" si="31"/>
        <v>232</v>
      </c>
      <c r="J15">
        <v>186</v>
      </c>
      <c r="K15" s="3">
        <f t="shared" si="32"/>
        <v>0.80172413793103448</v>
      </c>
      <c r="L15">
        <v>35</v>
      </c>
      <c r="M15" s="3">
        <f t="shared" si="33"/>
        <v>0.15086206896551724</v>
      </c>
      <c r="N15">
        <v>6</v>
      </c>
      <c r="O15" s="3">
        <f t="shared" si="38"/>
        <v>2.5862068965517241E-2</v>
      </c>
      <c r="P15">
        <v>6</v>
      </c>
      <c r="Q15" s="3">
        <f t="shared" si="34"/>
        <v>2.5862068965517241E-2</v>
      </c>
      <c r="R15">
        <v>8</v>
      </c>
      <c r="S15" s="3">
        <f t="shared" si="35"/>
        <v>3.4482758620689655E-2</v>
      </c>
      <c r="T15">
        <v>5</v>
      </c>
      <c r="U15" s="3">
        <f t="shared" si="36"/>
        <v>2.1551724137931036E-2</v>
      </c>
    </row>
    <row r="16" spans="1:21" x14ac:dyDescent="0.25">
      <c r="A16" s="1">
        <f t="shared" si="28"/>
        <v>43862</v>
      </c>
      <c r="B16" t="s">
        <v>5</v>
      </c>
      <c r="C16" t="s">
        <v>33</v>
      </c>
      <c r="D16">
        <v>620</v>
      </c>
      <c r="E16">
        <f t="shared" ref="E16:E33" si="39">1*60+1</f>
        <v>61</v>
      </c>
      <c r="F16" s="3">
        <f t="shared" si="37"/>
        <v>0.14420803782505912</v>
      </c>
      <c r="G16">
        <v>1</v>
      </c>
      <c r="H16" s="3">
        <f t="shared" si="10"/>
        <v>1.6129032258064516E-3</v>
      </c>
      <c r="I16">
        <f t="shared" si="31"/>
        <v>619</v>
      </c>
      <c r="J16">
        <v>522</v>
      </c>
      <c r="K16" s="3">
        <f t="shared" si="32"/>
        <v>0.84329563812600972</v>
      </c>
      <c r="L16">
        <v>94</v>
      </c>
      <c r="M16" s="3">
        <f t="shared" si="33"/>
        <v>0.15185783521809371</v>
      </c>
      <c r="N16">
        <v>2</v>
      </c>
      <c r="O16" s="3">
        <f t="shared" si="38"/>
        <v>3.2310177705977385E-3</v>
      </c>
      <c r="P16">
        <v>8</v>
      </c>
      <c r="Q16" s="3">
        <f t="shared" si="34"/>
        <v>1.2924071082390954E-2</v>
      </c>
      <c r="R16">
        <v>0</v>
      </c>
      <c r="S16" s="3">
        <f t="shared" si="35"/>
        <v>0</v>
      </c>
      <c r="T16">
        <v>5</v>
      </c>
      <c r="U16" s="3">
        <f t="shared" si="36"/>
        <v>8.0775444264943458E-3</v>
      </c>
    </row>
    <row r="17" spans="1:21" x14ac:dyDescent="0.25">
      <c r="A17" s="1">
        <f t="shared" si="28"/>
        <v>43862</v>
      </c>
      <c r="B17" s="1" t="s">
        <v>4</v>
      </c>
      <c r="C17" t="s">
        <v>33</v>
      </c>
      <c r="D17">
        <v>6361</v>
      </c>
      <c r="E17">
        <f>5*60+47</f>
        <v>347</v>
      </c>
      <c r="F17" s="3">
        <f t="shared" si="37"/>
        <v>0.82033096926713944</v>
      </c>
      <c r="G17">
        <v>12</v>
      </c>
      <c r="H17" s="3">
        <f t="shared" si="10"/>
        <v>1.8864958339883666E-3</v>
      </c>
      <c r="I17">
        <f t="shared" si="31"/>
        <v>6349</v>
      </c>
      <c r="J17">
        <v>5125</v>
      </c>
      <c r="K17" s="3">
        <f t="shared" si="32"/>
        <v>0.80721373444636946</v>
      </c>
      <c r="L17">
        <v>1099</v>
      </c>
      <c r="M17" s="3">
        <f t="shared" si="33"/>
        <v>0.17309812568908489</v>
      </c>
      <c r="N17">
        <v>54</v>
      </c>
      <c r="O17" s="3">
        <f t="shared" si="38"/>
        <v>8.5052764214836978E-3</v>
      </c>
      <c r="P17">
        <v>116</v>
      </c>
      <c r="Q17" s="3">
        <f t="shared" si="34"/>
        <v>1.8270593794298316E-2</v>
      </c>
      <c r="R17">
        <v>60</v>
      </c>
      <c r="S17" s="3">
        <f t="shared" si="35"/>
        <v>9.4503071349818866E-3</v>
      </c>
      <c r="T17">
        <v>97</v>
      </c>
      <c r="U17" s="3">
        <f t="shared" si="36"/>
        <v>1.5277996534887385E-2</v>
      </c>
    </row>
    <row r="19" spans="1:21" x14ac:dyDescent="0.25">
      <c r="A19" s="1">
        <v>43863</v>
      </c>
      <c r="B19" t="s">
        <v>30</v>
      </c>
      <c r="C19" s="1" t="s">
        <v>38</v>
      </c>
      <c r="D19">
        <v>2445</v>
      </c>
      <c r="E19">
        <f>3*60+39</f>
        <v>219</v>
      </c>
      <c r="F19" s="3">
        <f t="shared" ref="F19:F20" si="40">E19/E$21</f>
        <v>0.79636363636363638</v>
      </c>
      <c r="G19">
        <v>1218</v>
      </c>
      <c r="H19" s="3">
        <f t="shared" si="10"/>
        <v>0.498159509202454</v>
      </c>
      <c r="I19">
        <f>D19-G19</f>
        <v>1227</v>
      </c>
      <c r="J19">
        <v>1091</v>
      </c>
      <c r="K19" s="3">
        <f>J19/$I19</f>
        <v>0.88916055419722906</v>
      </c>
      <c r="L19">
        <v>131</v>
      </c>
      <c r="M19" s="3">
        <f>L19/$I19</f>
        <v>0.10676446617766912</v>
      </c>
      <c r="N19">
        <v>2</v>
      </c>
      <c r="O19" s="3">
        <f>N19/$I19</f>
        <v>1.6299918500407497E-3</v>
      </c>
      <c r="P19">
        <v>12</v>
      </c>
      <c r="Q19" s="3">
        <f>P19/$I19</f>
        <v>9.7799511002444987E-3</v>
      </c>
      <c r="R19">
        <v>3</v>
      </c>
      <c r="S19" s="3">
        <f>R19/$I19</f>
        <v>2.4449877750611247E-3</v>
      </c>
      <c r="T19">
        <v>12</v>
      </c>
      <c r="U19" s="3">
        <f>T19/$I19</f>
        <v>9.7799511002444987E-3</v>
      </c>
    </row>
    <row r="20" spans="1:21" x14ac:dyDescent="0.25">
      <c r="A20" s="1">
        <f t="shared" ref="A20:A25" si="41">A19</f>
        <v>43863</v>
      </c>
      <c r="B20" s="1" t="s">
        <v>4</v>
      </c>
      <c r="C20" s="1" t="s">
        <v>39</v>
      </c>
      <c r="D20">
        <v>6345</v>
      </c>
      <c r="E20">
        <f>5*60+0</f>
        <v>300</v>
      </c>
      <c r="F20" s="3">
        <f t="shared" si="40"/>
        <v>1.0909090909090908</v>
      </c>
      <c r="G20">
        <v>0</v>
      </c>
      <c r="H20" s="3">
        <f t="shared" si="10"/>
        <v>0</v>
      </c>
      <c r="I20">
        <f t="shared" ref="I20:I25" si="42">D20-G20</f>
        <v>6345</v>
      </c>
      <c r="J20">
        <v>5124</v>
      </c>
      <c r="K20" s="3">
        <f t="shared" ref="K20:K25" si="43">J20/$I20</f>
        <v>0.80756501182033102</v>
      </c>
      <c r="L20">
        <v>1097</v>
      </c>
      <c r="M20" s="3">
        <f t="shared" ref="M20:M25" si="44">L20/$I20</f>
        <v>0.17289204097714736</v>
      </c>
      <c r="N20">
        <v>52</v>
      </c>
      <c r="O20" s="3">
        <f t="shared" ref="O20:O25" si="45">N20/$I20</f>
        <v>8.1954294720252164E-3</v>
      </c>
      <c r="P20">
        <v>117</v>
      </c>
      <c r="Q20" s="3">
        <f t="shared" ref="Q20:Q25" si="46">P20/$I20</f>
        <v>1.8439716312056736E-2</v>
      </c>
      <c r="R20">
        <v>59</v>
      </c>
      <c r="S20" s="3">
        <f t="shared" ref="S20:S25" si="47">R20/$I20</f>
        <v>9.2986603624901493E-3</v>
      </c>
      <c r="T20">
        <v>95</v>
      </c>
      <c r="U20" s="3">
        <f t="shared" ref="U20:U25" si="48">T20/$I20</f>
        <v>1.4972419227738377E-2</v>
      </c>
    </row>
    <row r="21" spans="1:21" x14ac:dyDescent="0.25">
      <c r="A21" s="1">
        <f>A19</f>
        <v>43863</v>
      </c>
      <c r="B21" t="s">
        <v>3</v>
      </c>
      <c r="C21" s="1" t="s">
        <v>39</v>
      </c>
      <c r="D21">
        <v>597</v>
      </c>
      <c r="E21">
        <f>4*60+35</f>
        <v>275</v>
      </c>
      <c r="F21" s="3">
        <f>E21/E$21</f>
        <v>1</v>
      </c>
      <c r="G21">
        <v>0</v>
      </c>
      <c r="H21" s="3">
        <f t="shared" si="10"/>
        <v>0</v>
      </c>
      <c r="I21">
        <f t="shared" si="42"/>
        <v>597</v>
      </c>
      <c r="J21">
        <v>476</v>
      </c>
      <c r="K21" s="3">
        <f t="shared" si="43"/>
        <v>0.79731993299832493</v>
      </c>
      <c r="L21">
        <v>111</v>
      </c>
      <c r="M21" s="3">
        <f t="shared" si="44"/>
        <v>0.18592964824120603</v>
      </c>
      <c r="N21">
        <v>5</v>
      </c>
      <c r="O21" s="3">
        <f t="shared" si="45"/>
        <v>8.3752093802345051E-3</v>
      </c>
      <c r="P21">
        <v>12</v>
      </c>
      <c r="Q21" s="3">
        <f t="shared" si="46"/>
        <v>2.0100502512562814E-2</v>
      </c>
      <c r="R21">
        <v>5</v>
      </c>
      <c r="S21" s="3">
        <f t="shared" si="47"/>
        <v>8.3752093802345051E-3</v>
      </c>
      <c r="T21">
        <v>8</v>
      </c>
      <c r="U21" s="3">
        <f t="shared" si="48"/>
        <v>1.340033500837521E-2</v>
      </c>
    </row>
    <row r="22" spans="1:21" x14ac:dyDescent="0.25">
      <c r="A22" s="1">
        <f t="shared" si="41"/>
        <v>43863</v>
      </c>
      <c r="B22" t="s">
        <v>5</v>
      </c>
      <c r="C22" s="1" t="s">
        <v>39</v>
      </c>
      <c r="D22">
        <v>600</v>
      </c>
      <c r="E22">
        <f>1*60+6</f>
        <v>66</v>
      </c>
      <c r="F22" s="3">
        <f t="shared" ref="F22:F25" si="49">E22/E$21</f>
        <v>0.24</v>
      </c>
      <c r="G22">
        <v>0</v>
      </c>
      <c r="H22" s="3">
        <f t="shared" si="10"/>
        <v>0</v>
      </c>
      <c r="I22">
        <f t="shared" si="42"/>
        <v>600</v>
      </c>
      <c r="J22">
        <v>495</v>
      </c>
      <c r="K22" s="3">
        <f t="shared" si="43"/>
        <v>0.82499999999999996</v>
      </c>
      <c r="L22">
        <v>86</v>
      </c>
      <c r="M22" s="3">
        <f t="shared" si="44"/>
        <v>0.14333333333333334</v>
      </c>
      <c r="N22">
        <v>3</v>
      </c>
      <c r="O22" s="3">
        <f t="shared" si="45"/>
        <v>5.0000000000000001E-3</v>
      </c>
      <c r="P22">
        <v>17</v>
      </c>
      <c r="Q22" s="3">
        <f t="shared" si="46"/>
        <v>2.8333333333333332E-2</v>
      </c>
      <c r="R22">
        <v>10</v>
      </c>
      <c r="S22" s="3">
        <f t="shared" si="47"/>
        <v>1.6666666666666666E-2</v>
      </c>
      <c r="T22">
        <v>13</v>
      </c>
      <c r="U22" s="3">
        <f t="shared" si="48"/>
        <v>2.1666666666666667E-2</v>
      </c>
    </row>
    <row r="23" spans="1:21" x14ac:dyDescent="0.25">
      <c r="A23" s="1">
        <f t="shared" si="41"/>
        <v>43863</v>
      </c>
      <c r="B23" s="6" t="s">
        <v>6</v>
      </c>
      <c r="C23" s="7" t="s">
        <v>39</v>
      </c>
      <c r="D23">
        <v>227</v>
      </c>
      <c r="E23">
        <f>1*60+49</f>
        <v>109</v>
      </c>
      <c r="F23" s="3">
        <f t="shared" si="49"/>
        <v>0.39636363636363636</v>
      </c>
      <c r="G23">
        <v>0</v>
      </c>
      <c r="H23" s="3">
        <f t="shared" si="10"/>
        <v>0</v>
      </c>
      <c r="I23">
        <f t="shared" si="42"/>
        <v>227</v>
      </c>
      <c r="J23">
        <v>186</v>
      </c>
      <c r="K23" s="3">
        <f t="shared" si="43"/>
        <v>0.81938325991189431</v>
      </c>
      <c r="L23">
        <v>35</v>
      </c>
      <c r="M23" s="3">
        <f t="shared" si="44"/>
        <v>0.15418502202643172</v>
      </c>
      <c r="N23">
        <v>2</v>
      </c>
      <c r="O23" s="3">
        <f t="shared" si="45"/>
        <v>8.8105726872246704E-3</v>
      </c>
      <c r="P23">
        <v>2</v>
      </c>
      <c r="Q23" s="3">
        <f t="shared" si="46"/>
        <v>8.8105726872246704E-3</v>
      </c>
      <c r="R23">
        <v>2</v>
      </c>
      <c r="S23" s="3">
        <f t="shared" si="47"/>
        <v>8.8105726872246704E-3</v>
      </c>
      <c r="T23">
        <v>3</v>
      </c>
      <c r="U23" s="3">
        <f t="shared" si="48"/>
        <v>1.3215859030837005E-2</v>
      </c>
    </row>
    <row r="24" spans="1:21" x14ac:dyDescent="0.25">
      <c r="A24" s="1">
        <f t="shared" si="41"/>
        <v>43863</v>
      </c>
      <c r="B24" t="s">
        <v>5</v>
      </c>
      <c r="C24" t="s">
        <v>34</v>
      </c>
      <c r="D24">
        <v>610</v>
      </c>
      <c r="E24">
        <f>1*60+2</f>
        <v>62</v>
      </c>
      <c r="F24" s="3">
        <f t="shared" si="49"/>
        <v>0.22545454545454546</v>
      </c>
      <c r="G24">
        <v>18</v>
      </c>
      <c r="H24" s="3">
        <f t="shared" si="10"/>
        <v>2.9508196721311476E-2</v>
      </c>
      <c r="I24">
        <f t="shared" si="42"/>
        <v>592</v>
      </c>
      <c r="J24">
        <v>497</v>
      </c>
      <c r="K24" s="3">
        <f t="shared" si="43"/>
        <v>0.83952702702702697</v>
      </c>
      <c r="L24">
        <v>83</v>
      </c>
      <c r="M24" s="3">
        <f t="shared" si="44"/>
        <v>0.14020270270270271</v>
      </c>
      <c r="N24">
        <v>7</v>
      </c>
      <c r="O24" s="3">
        <f t="shared" si="45"/>
        <v>1.1824324324324325E-2</v>
      </c>
      <c r="P24">
        <v>11</v>
      </c>
      <c r="Q24" s="3">
        <f t="shared" si="46"/>
        <v>1.8581081081081082E-2</v>
      </c>
      <c r="R24">
        <v>7</v>
      </c>
      <c r="S24" s="3">
        <f t="shared" si="47"/>
        <v>1.1824324324324325E-2</v>
      </c>
      <c r="T24">
        <v>7</v>
      </c>
      <c r="U24" s="3">
        <f t="shared" si="48"/>
        <v>1.1824324324324325E-2</v>
      </c>
    </row>
    <row r="25" spans="1:21" x14ac:dyDescent="0.25">
      <c r="A25" s="1">
        <f t="shared" si="41"/>
        <v>43863</v>
      </c>
      <c r="B25" s="1" t="s">
        <v>4</v>
      </c>
      <c r="C25" t="s">
        <v>34</v>
      </c>
      <c r="D25">
        <v>6345</v>
      </c>
      <c r="E25">
        <f>5*60+16</f>
        <v>316</v>
      </c>
      <c r="F25" s="3">
        <f t="shared" si="49"/>
        <v>1.1490909090909092</v>
      </c>
      <c r="G25">
        <v>1496</v>
      </c>
      <c r="H25" s="3">
        <f t="shared" si="10"/>
        <v>0.23577620173364855</v>
      </c>
      <c r="I25">
        <f t="shared" si="42"/>
        <v>4849</v>
      </c>
      <c r="J25">
        <v>3936</v>
      </c>
      <c r="K25" s="3">
        <f t="shared" si="43"/>
        <v>0.81171375541348734</v>
      </c>
      <c r="L25">
        <v>858</v>
      </c>
      <c r="M25" s="3">
        <f t="shared" si="44"/>
        <v>0.17694369973190349</v>
      </c>
      <c r="N25">
        <v>40</v>
      </c>
      <c r="O25" s="3">
        <f t="shared" si="45"/>
        <v>8.249123530624871E-3</v>
      </c>
      <c r="P25">
        <v>99</v>
      </c>
      <c r="Q25" s="3">
        <f t="shared" si="46"/>
        <v>2.0416580738296556E-2</v>
      </c>
      <c r="R25">
        <v>44</v>
      </c>
      <c r="S25" s="3">
        <f t="shared" si="47"/>
        <v>9.0740358836873588E-3</v>
      </c>
      <c r="T25">
        <v>73</v>
      </c>
      <c r="U25" s="3">
        <f t="shared" si="48"/>
        <v>1.505465044339039E-2</v>
      </c>
    </row>
    <row r="27" spans="1:21" x14ac:dyDescent="0.25">
      <c r="A27" s="1">
        <v>43864</v>
      </c>
      <c r="B27" t="s">
        <v>30</v>
      </c>
      <c r="C27" s="1" t="s">
        <v>38</v>
      </c>
      <c r="D27">
        <v>2443</v>
      </c>
      <c r="E27">
        <f>3*60+38</f>
        <v>218</v>
      </c>
      <c r="F27" s="3">
        <f t="shared" ref="F27:F28" si="50">E27/E$29</f>
        <v>0.80740740740740746</v>
      </c>
      <c r="G27">
        <v>1224</v>
      </c>
      <c r="H27" s="3">
        <f t="shared" si="10"/>
        <v>0.50102333196889071</v>
      </c>
      <c r="I27">
        <f>D27-G27</f>
        <v>1219</v>
      </c>
      <c r="J27">
        <v>1077</v>
      </c>
      <c r="K27" s="3">
        <f>J27/$I27</f>
        <v>0.88351107465135359</v>
      </c>
      <c r="L27">
        <v>131</v>
      </c>
      <c r="M27" s="3">
        <f>L27/$I27</f>
        <v>0.10746513535684987</v>
      </c>
      <c r="N27">
        <v>2</v>
      </c>
      <c r="O27" s="3">
        <f>N27/$I27</f>
        <v>1.6406890894175555E-3</v>
      </c>
      <c r="P27">
        <v>11</v>
      </c>
      <c r="Q27" s="3">
        <f>P27/$I27</f>
        <v>9.0237899917965554E-3</v>
      </c>
      <c r="R27">
        <v>3</v>
      </c>
      <c r="S27" s="3">
        <f>R27/$I27</f>
        <v>2.4610336341263331E-3</v>
      </c>
      <c r="T27">
        <v>13</v>
      </c>
      <c r="U27" s="3">
        <f>T27/$I27</f>
        <v>1.0664479081214109E-2</v>
      </c>
    </row>
    <row r="28" spans="1:21" x14ac:dyDescent="0.25">
      <c r="A28" s="1">
        <f t="shared" ref="A28:A33" si="51">A27</f>
        <v>43864</v>
      </c>
      <c r="B28" s="1" t="s">
        <v>4</v>
      </c>
      <c r="C28" s="1" t="s">
        <v>39</v>
      </c>
      <c r="D28">
        <v>6331</v>
      </c>
      <c r="E28">
        <f>5*60+26</f>
        <v>326</v>
      </c>
      <c r="F28" s="3">
        <f t="shared" si="50"/>
        <v>1.2074074074074075</v>
      </c>
      <c r="G28">
        <v>0</v>
      </c>
      <c r="H28" s="3">
        <f t="shared" si="10"/>
        <v>0</v>
      </c>
      <c r="I28">
        <f t="shared" ref="I28:I33" si="52">D28-G28</f>
        <v>6331</v>
      </c>
      <c r="J28">
        <v>5111</v>
      </c>
      <c r="K28" s="3">
        <f t="shared" ref="K28:K33" si="53">J28/$I28</f>
        <v>0.80729742536724058</v>
      </c>
      <c r="L28">
        <v>1095</v>
      </c>
      <c r="M28" s="3">
        <f t="shared" ref="M28:M33" si="54">L28/$I28</f>
        <v>0.17295845837940294</v>
      </c>
      <c r="N28">
        <v>52</v>
      </c>
      <c r="O28" s="3">
        <f t="shared" ref="O28:O33" si="55">N28/$I28</f>
        <v>8.2135523613963042E-3</v>
      </c>
      <c r="P28">
        <v>117</v>
      </c>
      <c r="Q28" s="3">
        <f t="shared" ref="Q28:Q33" si="56">P28/$I28</f>
        <v>1.8480492813141684E-2</v>
      </c>
      <c r="R28">
        <v>59</v>
      </c>
      <c r="S28" s="3">
        <f t="shared" ref="S28:S33" si="57">R28/$I28</f>
        <v>9.3192228715842686E-3</v>
      </c>
      <c r="T28">
        <v>96</v>
      </c>
      <c r="U28" s="3">
        <f t="shared" ref="U28:U33" si="58">T28/$I28</f>
        <v>1.5163481282577792E-2</v>
      </c>
    </row>
    <row r="29" spans="1:21" x14ac:dyDescent="0.25">
      <c r="A29" s="1">
        <f>A27</f>
        <v>43864</v>
      </c>
      <c r="B29" t="s">
        <v>3</v>
      </c>
      <c r="C29" s="1" t="s">
        <v>39</v>
      </c>
      <c r="D29">
        <v>607</v>
      </c>
      <c r="E29">
        <f>4*60+30</f>
        <v>270</v>
      </c>
      <c r="F29" s="3">
        <f>E29/E$29</f>
        <v>1</v>
      </c>
      <c r="G29">
        <v>0</v>
      </c>
      <c r="H29" s="3">
        <f t="shared" si="10"/>
        <v>0</v>
      </c>
      <c r="I29">
        <f t="shared" si="52"/>
        <v>607</v>
      </c>
      <c r="J29">
        <v>500</v>
      </c>
      <c r="K29" s="3">
        <f t="shared" si="53"/>
        <v>0.82372322899505768</v>
      </c>
      <c r="L29">
        <v>91</v>
      </c>
      <c r="M29" s="3">
        <f t="shared" si="54"/>
        <v>0.14991762767710048</v>
      </c>
      <c r="N29">
        <v>10</v>
      </c>
      <c r="O29" s="3">
        <f t="shared" si="55"/>
        <v>1.6474464579901153E-2</v>
      </c>
      <c r="P29">
        <v>6</v>
      </c>
      <c r="Q29" s="3">
        <f t="shared" si="56"/>
        <v>9.8846787479406912E-3</v>
      </c>
      <c r="R29">
        <v>8</v>
      </c>
      <c r="S29" s="3">
        <f t="shared" si="57"/>
        <v>1.3179571663920923E-2</v>
      </c>
      <c r="T29">
        <v>14</v>
      </c>
      <c r="U29" s="3">
        <f t="shared" si="58"/>
        <v>2.3064250411861616E-2</v>
      </c>
    </row>
    <row r="30" spans="1:21" x14ac:dyDescent="0.25">
      <c r="A30" s="1">
        <f t="shared" si="51"/>
        <v>43864</v>
      </c>
      <c r="B30" t="s">
        <v>5</v>
      </c>
      <c r="C30" s="1" t="s">
        <v>39</v>
      </c>
      <c r="D30">
        <v>610</v>
      </c>
      <c r="E30">
        <f>1*60+52</f>
        <v>112</v>
      </c>
      <c r="F30" s="3">
        <f t="shared" ref="F30:F33" si="59">E30/E$29</f>
        <v>0.4148148148148148</v>
      </c>
      <c r="G30">
        <v>0</v>
      </c>
      <c r="H30" s="3">
        <f t="shared" si="10"/>
        <v>0</v>
      </c>
      <c r="I30">
        <f t="shared" si="52"/>
        <v>610</v>
      </c>
      <c r="J30">
        <v>491</v>
      </c>
      <c r="K30" s="3">
        <f t="shared" si="53"/>
        <v>0.80491803278688523</v>
      </c>
      <c r="L30">
        <v>108</v>
      </c>
      <c r="M30" s="3">
        <f t="shared" si="54"/>
        <v>0.17704918032786884</v>
      </c>
      <c r="N30">
        <v>3</v>
      </c>
      <c r="O30" s="3">
        <f t="shared" si="55"/>
        <v>4.9180327868852463E-3</v>
      </c>
      <c r="P30">
        <v>10</v>
      </c>
      <c r="Q30" s="3">
        <f t="shared" si="56"/>
        <v>1.6393442622950821E-2</v>
      </c>
      <c r="R30">
        <v>5</v>
      </c>
      <c r="S30" s="3">
        <f t="shared" si="57"/>
        <v>8.1967213114754103E-3</v>
      </c>
      <c r="T30">
        <v>9</v>
      </c>
      <c r="U30" s="3">
        <f t="shared" si="58"/>
        <v>1.4754098360655738E-2</v>
      </c>
    </row>
    <row r="31" spans="1:21" x14ac:dyDescent="0.25">
      <c r="A31" s="1">
        <f t="shared" si="51"/>
        <v>43864</v>
      </c>
      <c r="B31" s="6" t="s">
        <v>6</v>
      </c>
      <c r="C31" s="7" t="s">
        <v>39</v>
      </c>
      <c r="D31">
        <v>228</v>
      </c>
      <c r="E31">
        <f>4*60+7</f>
        <v>247</v>
      </c>
      <c r="F31" s="3">
        <f t="shared" si="59"/>
        <v>0.91481481481481486</v>
      </c>
      <c r="G31">
        <v>0</v>
      </c>
      <c r="H31" s="3">
        <f t="shared" si="10"/>
        <v>0</v>
      </c>
      <c r="I31">
        <f t="shared" si="52"/>
        <v>228</v>
      </c>
      <c r="J31">
        <v>187</v>
      </c>
      <c r="K31" s="3">
        <f t="shared" si="53"/>
        <v>0.82017543859649122</v>
      </c>
      <c r="L31">
        <v>37</v>
      </c>
      <c r="M31" s="3">
        <f t="shared" si="54"/>
        <v>0.16228070175438597</v>
      </c>
      <c r="N31">
        <v>3</v>
      </c>
      <c r="O31" s="3">
        <f t="shared" si="55"/>
        <v>1.3157894736842105E-2</v>
      </c>
      <c r="P31">
        <v>6</v>
      </c>
      <c r="Q31" s="3">
        <f t="shared" si="56"/>
        <v>2.6315789473684209E-2</v>
      </c>
      <c r="R31">
        <v>4</v>
      </c>
      <c r="S31" s="3">
        <f t="shared" si="57"/>
        <v>1.7543859649122806E-2</v>
      </c>
      <c r="T31">
        <v>3</v>
      </c>
      <c r="U31" s="3">
        <f t="shared" si="58"/>
        <v>1.3157894736842105E-2</v>
      </c>
    </row>
    <row r="32" spans="1:21" x14ac:dyDescent="0.25">
      <c r="A32" s="1">
        <f t="shared" si="51"/>
        <v>43864</v>
      </c>
      <c r="B32" t="s">
        <v>5</v>
      </c>
      <c r="C32" t="s">
        <v>35</v>
      </c>
      <c r="D32">
        <v>610</v>
      </c>
      <c r="E32">
        <f>1*60+0</f>
        <v>60</v>
      </c>
      <c r="F32" s="3">
        <f t="shared" si="59"/>
        <v>0.22222222222222221</v>
      </c>
      <c r="G32">
        <v>5</v>
      </c>
      <c r="H32" s="3">
        <f t="shared" si="10"/>
        <v>8.1967213114754103E-3</v>
      </c>
      <c r="I32">
        <f t="shared" si="52"/>
        <v>605</v>
      </c>
      <c r="J32">
        <v>491</v>
      </c>
      <c r="K32" s="3">
        <f t="shared" si="53"/>
        <v>0.81157024793388433</v>
      </c>
      <c r="L32">
        <v>101</v>
      </c>
      <c r="M32" s="3">
        <f t="shared" si="54"/>
        <v>0.16694214876033059</v>
      </c>
      <c r="N32">
        <v>5</v>
      </c>
      <c r="O32" s="3">
        <f t="shared" si="55"/>
        <v>8.2644628099173556E-3</v>
      </c>
      <c r="P32">
        <v>7</v>
      </c>
      <c r="Q32" s="3">
        <f t="shared" si="56"/>
        <v>1.1570247933884297E-2</v>
      </c>
      <c r="R32">
        <v>6</v>
      </c>
      <c r="S32" s="3">
        <f t="shared" si="57"/>
        <v>9.9173553719008271E-3</v>
      </c>
      <c r="T32">
        <v>9</v>
      </c>
      <c r="U32" s="3">
        <f t="shared" si="58"/>
        <v>1.487603305785124E-2</v>
      </c>
    </row>
    <row r="33" spans="1:21" x14ac:dyDescent="0.25">
      <c r="A33" s="1">
        <f t="shared" si="51"/>
        <v>43864</v>
      </c>
      <c r="B33" s="1" t="s">
        <v>4</v>
      </c>
      <c r="C33" t="s">
        <v>35</v>
      </c>
      <c r="D33">
        <v>6331</v>
      </c>
      <c r="E33">
        <f t="shared" si="39"/>
        <v>61</v>
      </c>
      <c r="F33" s="3">
        <f t="shared" si="59"/>
        <v>0.22592592592592592</v>
      </c>
      <c r="G33">
        <v>1138</v>
      </c>
      <c r="H33" s="3">
        <f t="shared" si="10"/>
        <v>0.17975043437055757</v>
      </c>
      <c r="I33">
        <f t="shared" si="52"/>
        <v>5193</v>
      </c>
      <c r="J33">
        <v>4191</v>
      </c>
      <c r="K33" s="3">
        <f t="shared" si="53"/>
        <v>0.80704794916233391</v>
      </c>
      <c r="L33">
        <v>931</v>
      </c>
      <c r="M33" s="3">
        <f t="shared" si="54"/>
        <v>0.17927979973040631</v>
      </c>
      <c r="N33">
        <v>40</v>
      </c>
      <c r="O33" s="3">
        <f t="shared" si="55"/>
        <v>7.702676680146351E-3</v>
      </c>
      <c r="P33">
        <v>109</v>
      </c>
      <c r="Q33" s="3">
        <f t="shared" si="56"/>
        <v>2.0989793953398807E-2</v>
      </c>
      <c r="R33">
        <v>46</v>
      </c>
      <c r="S33" s="3">
        <f t="shared" si="57"/>
        <v>8.8580781821683031E-3</v>
      </c>
      <c r="T33">
        <v>83</v>
      </c>
      <c r="U33" s="3">
        <f t="shared" si="58"/>
        <v>1.5983054111303678E-2</v>
      </c>
    </row>
    <row r="35" spans="1:21" x14ac:dyDescent="0.25">
      <c r="A35" s="1">
        <v>43865</v>
      </c>
      <c r="B35" t="s">
        <v>30</v>
      </c>
      <c r="C35" s="1" t="s">
        <v>38</v>
      </c>
      <c r="D35">
        <v>2448</v>
      </c>
      <c r="E35">
        <f>8*60+21</f>
        <v>501</v>
      </c>
      <c r="F35" s="3">
        <f t="shared" ref="F35:F36" si="60">E35/E$37</f>
        <v>0.95066413662239091</v>
      </c>
      <c r="G35">
        <v>1212</v>
      </c>
      <c r="H35" s="3">
        <f t="shared" si="10"/>
        <v>0.49509803921568629</v>
      </c>
      <c r="I35">
        <f>D35-G35</f>
        <v>1236</v>
      </c>
      <c r="J35">
        <v>1236</v>
      </c>
      <c r="K35" s="3">
        <f>J35/$I35</f>
        <v>1</v>
      </c>
      <c r="L35">
        <v>131</v>
      </c>
      <c r="M35" s="3">
        <f>L35/$I35</f>
        <v>0.10598705501618123</v>
      </c>
      <c r="N35">
        <v>3</v>
      </c>
      <c r="O35" s="3">
        <f>N35/$I35</f>
        <v>2.4271844660194173E-3</v>
      </c>
      <c r="P35">
        <v>11</v>
      </c>
      <c r="Q35" s="3">
        <f>P35/$I35</f>
        <v>8.8996763754045308E-3</v>
      </c>
      <c r="R35">
        <v>3</v>
      </c>
      <c r="S35" s="3">
        <f>R35/$I35</f>
        <v>2.4271844660194173E-3</v>
      </c>
      <c r="T35">
        <v>13</v>
      </c>
      <c r="U35" s="3">
        <f>T35/$I35</f>
        <v>1.0517799352750809E-2</v>
      </c>
    </row>
    <row r="36" spans="1:21" x14ac:dyDescent="0.25">
      <c r="A36" s="1">
        <f t="shared" ref="A36:A41" si="61">A35</f>
        <v>43865</v>
      </c>
      <c r="B36" s="1" t="s">
        <v>4</v>
      </c>
      <c r="C36" s="1" t="s">
        <v>39</v>
      </c>
      <c r="D36">
        <v>6348</v>
      </c>
      <c r="E36">
        <f>5*60+56</f>
        <v>356</v>
      </c>
      <c r="F36" s="3">
        <f t="shared" si="60"/>
        <v>0.67552182163187857</v>
      </c>
      <c r="G36">
        <v>0</v>
      </c>
      <c r="H36" s="3">
        <f t="shared" si="10"/>
        <v>0</v>
      </c>
      <c r="I36">
        <f t="shared" ref="I36:I41" si="62">D36-G36</f>
        <v>6348</v>
      </c>
      <c r="J36">
        <v>5125</v>
      </c>
      <c r="K36" s="3">
        <f t="shared" ref="K36:K41" si="63">J36/$I36</f>
        <v>0.80734089477000626</v>
      </c>
      <c r="L36">
        <v>1098</v>
      </c>
      <c r="M36" s="3">
        <f t="shared" ref="M36:M41" si="64">L36/$I36</f>
        <v>0.17296786389413987</v>
      </c>
      <c r="N36">
        <v>52</v>
      </c>
      <c r="O36" s="3">
        <f t="shared" ref="O36:O41" si="65">N36/$I36</f>
        <v>8.1915563957151855E-3</v>
      </c>
      <c r="P36">
        <v>19</v>
      </c>
      <c r="Q36" s="3">
        <f t="shared" ref="Q36:Q41" si="66">P36/$I36</f>
        <v>2.9930686830497793E-3</v>
      </c>
      <c r="R36">
        <v>59</v>
      </c>
      <c r="S36" s="3">
        <f t="shared" ref="S36:S41" si="67">R36/$I36</f>
        <v>9.2942659105230002E-3</v>
      </c>
      <c r="T36">
        <v>94</v>
      </c>
      <c r="U36" s="3">
        <f t="shared" ref="U36:U41" si="68">T36/$I36</f>
        <v>1.4807813484562067E-2</v>
      </c>
    </row>
    <row r="37" spans="1:21" x14ac:dyDescent="0.25">
      <c r="A37" s="1">
        <f>A35</f>
        <v>43865</v>
      </c>
      <c r="B37" t="s">
        <v>3</v>
      </c>
      <c r="C37" s="1" t="s">
        <v>39</v>
      </c>
      <c r="D37">
        <v>613</v>
      </c>
      <c r="E37">
        <f>8*60+47</f>
        <v>527</v>
      </c>
      <c r="F37" s="3">
        <f>E37/E$37</f>
        <v>1</v>
      </c>
      <c r="G37">
        <v>0</v>
      </c>
      <c r="H37" s="3">
        <f t="shared" si="10"/>
        <v>0</v>
      </c>
      <c r="I37">
        <f t="shared" si="62"/>
        <v>613</v>
      </c>
      <c r="J37">
        <v>489</v>
      </c>
      <c r="K37" s="3">
        <f t="shared" si="63"/>
        <v>0.79771615008156604</v>
      </c>
      <c r="L37">
        <v>112</v>
      </c>
      <c r="M37" s="3">
        <f t="shared" si="64"/>
        <v>0.18270799347471453</v>
      </c>
      <c r="N37">
        <v>6</v>
      </c>
      <c r="O37" s="3">
        <f t="shared" si="65"/>
        <v>9.7879282218597055E-3</v>
      </c>
      <c r="P37">
        <v>14</v>
      </c>
      <c r="Q37" s="3">
        <f t="shared" si="66"/>
        <v>2.2838499184339316E-2</v>
      </c>
      <c r="R37">
        <v>8</v>
      </c>
      <c r="S37" s="3">
        <f t="shared" si="67"/>
        <v>1.3050570962479609E-2</v>
      </c>
      <c r="T37">
        <v>7</v>
      </c>
      <c r="U37" s="3">
        <f t="shared" si="68"/>
        <v>1.1419249592169658E-2</v>
      </c>
    </row>
    <row r="38" spans="1:21" x14ac:dyDescent="0.25">
      <c r="A38" s="1">
        <f t="shared" si="61"/>
        <v>43865</v>
      </c>
      <c r="B38" t="s">
        <v>5</v>
      </c>
      <c r="C38" s="1" t="s">
        <v>39</v>
      </c>
      <c r="D38">
        <v>580</v>
      </c>
      <c r="E38">
        <f>1*60+11</f>
        <v>71</v>
      </c>
      <c r="F38" s="3">
        <f t="shared" ref="F38:F41" si="69">E38/E$37</f>
        <v>0.1347248576850095</v>
      </c>
      <c r="G38">
        <v>0</v>
      </c>
      <c r="H38" s="3">
        <f t="shared" si="10"/>
        <v>0</v>
      </c>
      <c r="I38">
        <f t="shared" si="62"/>
        <v>580</v>
      </c>
      <c r="J38">
        <v>467</v>
      </c>
      <c r="K38" s="3">
        <f t="shared" si="63"/>
        <v>0.80517241379310345</v>
      </c>
      <c r="L38">
        <v>102</v>
      </c>
      <c r="M38" s="3">
        <f t="shared" si="64"/>
        <v>0.17586206896551723</v>
      </c>
      <c r="N38">
        <v>2</v>
      </c>
      <c r="O38" s="3">
        <f t="shared" si="65"/>
        <v>3.4482758620689655E-3</v>
      </c>
      <c r="P38">
        <v>11</v>
      </c>
      <c r="Q38" s="3">
        <f t="shared" si="66"/>
        <v>1.896551724137931E-2</v>
      </c>
      <c r="R38">
        <v>5</v>
      </c>
      <c r="S38" s="3">
        <f t="shared" si="67"/>
        <v>8.6206896551724137E-3</v>
      </c>
      <c r="T38">
        <v>8</v>
      </c>
      <c r="U38" s="3">
        <f t="shared" si="68"/>
        <v>1.3793103448275862E-2</v>
      </c>
    </row>
    <row r="39" spans="1:21" x14ac:dyDescent="0.25">
      <c r="A39" s="1">
        <f t="shared" si="61"/>
        <v>43865</v>
      </c>
      <c r="B39" s="6" t="s">
        <v>6</v>
      </c>
      <c r="C39" s="7" t="s">
        <v>39</v>
      </c>
      <c r="D39">
        <v>231</v>
      </c>
      <c r="E39">
        <f>1*60+45</f>
        <v>105</v>
      </c>
      <c r="F39" s="3">
        <f t="shared" si="69"/>
        <v>0.19924098671726756</v>
      </c>
      <c r="G39">
        <v>0</v>
      </c>
      <c r="H39" s="3">
        <f t="shared" si="10"/>
        <v>0</v>
      </c>
      <c r="I39">
        <f t="shared" si="62"/>
        <v>231</v>
      </c>
      <c r="J39">
        <v>1844</v>
      </c>
      <c r="K39" s="3">
        <f t="shared" si="63"/>
        <v>7.9826839826839828</v>
      </c>
      <c r="L39">
        <v>41</v>
      </c>
      <c r="M39" s="3">
        <f t="shared" si="64"/>
        <v>0.1774891774891775</v>
      </c>
      <c r="N39">
        <v>4</v>
      </c>
      <c r="O39" s="3">
        <f t="shared" si="65"/>
        <v>1.7316017316017316E-2</v>
      </c>
      <c r="P39">
        <v>7</v>
      </c>
      <c r="Q39" s="3">
        <f t="shared" si="66"/>
        <v>3.0303030303030304E-2</v>
      </c>
      <c r="R39">
        <v>3</v>
      </c>
      <c r="S39" s="3">
        <f t="shared" si="67"/>
        <v>1.2987012987012988E-2</v>
      </c>
      <c r="T39">
        <v>5</v>
      </c>
      <c r="U39" s="3">
        <f t="shared" si="68"/>
        <v>2.1645021645021644E-2</v>
      </c>
    </row>
    <row r="40" spans="1:21" x14ac:dyDescent="0.25">
      <c r="A40" s="1">
        <f t="shared" si="61"/>
        <v>43865</v>
      </c>
      <c r="B40" t="s">
        <v>5</v>
      </c>
      <c r="C40" t="s">
        <v>36</v>
      </c>
      <c r="D40">
        <v>610</v>
      </c>
      <c r="E40">
        <f>1*60+3</f>
        <v>63</v>
      </c>
      <c r="F40" s="3">
        <f t="shared" si="69"/>
        <v>0.11954459203036052</v>
      </c>
      <c r="G40">
        <v>15</v>
      </c>
      <c r="H40" s="3">
        <f t="shared" si="10"/>
        <v>2.4590163934426229E-2</v>
      </c>
      <c r="I40">
        <f t="shared" si="62"/>
        <v>595</v>
      </c>
      <c r="J40">
        <v>479</v>
      </c>
      <c r="K40" s="3">
        <f t="shared" si="63"/>
        <v>0.80504201680672272</v>
      </c>
      <c r="L40">
        <v>103</v>
      </c>
      <c r="M40" s="3">
        <f t="shared" si="64"/>
        <v>0.17310924369747899</v>
      </c>
      <c r="N40">
        <v>3</v>
      </c>
      <c r="O40" s="3">
        <f t="shared" si="65"/>
        <v>5.0420168067226894E-3</v>
      </c>
      <c r="P40">
        <v>7</v>
      </c>
      <c r="Q40" s="3">
        <f t="shared" si="66"/>
        <v>1.1764705882352941E-2</v>
      </c>
      <c r="R40">
        <v>8</v>
      </c>
      <c r="S40" s="3">
        <f t="shared" si="67"/>
        <v>1.3445378151260505E-2</v>
      </c>
      <c r="T40">
        <v>7</v>
      </c>
      <c r="U40" s="3">
        <f t="shared" si="68"/>
        <v>1.1764705882352941E-2</v>
      </c>
    </row>
    <row r="41" spans="1:21" x14ac:dyDescent="0.25">
      <c r="A41" s="1">
        <f t="shared" si="61"/>
        <v>43865</v>
      </c>
      <c r="B41" s="1" t="s">
        <v>4</v>
      </c>
      <c r="C41" t="s">
        <v>36</v>
      </c>
      <c r="D41">
        <v>6348</v>
      </c>
      <c r="E41">
        <f>5*60+48</f>
        <v>348</v>
      </c>
      <c r="F41" s="3">
        <f t="shared" si="69"/>
        <v>0.66034155597722966</v>
      </c>
      <c r="G41">
        <v>1499</v>
      </c>
      <c r="H41" s="3">
        <f t="shared" si="10"/>
        <v>0.2361373660995589</v>
      </c>
      <c r="I41">
        <f t="shared" si="62"/>
        <v>4849</v>
      </c>
      <c r="J41">
        <v>3977</v>
      </c>
      <c r="K41" s="3">
        <f t="shared" si="63"/>
        <v>0.82016910703237778</v>
      </c>
      <c r="L41">
        <v>838</v>
      </c>
      <c r="M41" s="3">
        <f t="shared" si="64"/>
        <v>0.17281913796659104</v>
      </c>
      <c r="N41">
        <v>40</v>
      </c>
      <c r="O41" s="3">
        <f t="shared" si="65"/>
        <v>8.249123530624871E-3</v>
      </c>
      <c r="P41">
        <v>91</v>
      </c>
      <c r="Q41" s="3">
        <f t="shared" si="66"/>
        <v>1.876675603217158E-2</v>
      </c>
      <c r="R41">
        <v>47</v>
      </c>
      <c r="S41" s="3">
        <f t="shared" si="67"/>
        <v>9.6927201484842233E-3</v>
      </c>
      <c r="T41">
        <v>67</v>
      </c>
      <c r="U41" s="3">
        <f t="shared" si="68"/>
        <v>1.3817281913796659E-2</v>
      </c>
    </row>
    <row r="43" spans="1:21" x14ac:dyDescent="0.25">
      <c r="A43" s="1">
        <v>43866</v>
      </c>
      <c r="B43" t="s">
        <v>30</v>
      </c>
      <c r="C43" s="1" t="s">
        <v>38</v>
      </c>
      <c r="D43">
        <v>2441</v>
      </c>
      <c r="E43">
        <f>4*60+32</f>
        <v>272</v>
      </c>
      <c r="F43" s="3">
        <f t="shared" ref="F43:F44" si="70">E43/E$45</f>
        <v>0.87459807073954987</v>
      </c>
      <c r="G43">
        <v>1210</v>
      </c>
      <c r="H43" s="3">
        <f t="shared" si="10"/>
        <v>0.49569848422777552</v>
      </c>
      <c r="I43">
        <f>D43-G43</f>
        <v>1231</v>
      </c>
      <c r="J43">
        <v>1085</v>
      </c>
      <c r="K43" s="3">
        <f>J43/$I43</f>
        <v>0.88139723801787162</v>
      </c>
      <c r="L43">
        <v>132</v>
      </c>
      <c r="M43" s="3">
        <f>L43/$I43</f>
        <v>0.10722989439480098</v>
      </c>
      <c r="N43">
        <v>1</v>
      </c>
      <c r="O43" s="3">
        <f>N43/$I43</f>
        <v>8.1234768480909826E-4</v>
      </c>
      <c r="P43">
        <v>15</v>
      </c>
      <c r="Q43" s="3">
        <f>P43/$I43</f>
        <v>1.2185215272136474E-2</v>
      </c>
      <c r="R43">
        <v>3</v>
      </c>
      <c r="S43" s="3">
        <f>R43/$I43</f>
        <v>2.437043054427295E-3</v>
      </c>
      <c r="T43">
        <v>15</v>
      </c>
      <c r="U43" s="3">
        <f>T43/$I43</f>
        <v>1.2185215272136474E-2</v>
      </c>
    </row>
    <row r="44" spans="1:21" x14ac:dyDescent="0.25">
      <c r="A44" s="1">
        <f t="shared" ref="A44:A49" si="71">A43</f>
        <v>43866</v>
      </c>
      <c r="B44" s="1" t="s">
        <v>4</v>
      </c>
      <c r="C44" s="1" t="s">
        <v>39</v>
      </c>
      <c r="D44">
        <v>6352</v>
      </c>
      <c r="E44">
        <f>5*60+39</f>
        <v>339</v>
      </c>
      <c r="F44" s="3">
        <f t="shared" si="70"/>
        <v>1.090032154340836</v>
      </c>
      <c r="G44">
        <v>0</v>
      </c>
      <c r="H44" s="3">
        <f t="shared" si="10"/>
        <v>0</v>
      </c>
      <c r="I44">
        <f t="shared" ref="I44:I49" si="72">D44-G44</f>
        <v>6352</v>
      </c>
      <c r="J44">
        <v>5126</v>
      </c>
      <c r="K44" s="3">
        <f t="shared" ref="K44:K49" si="73">J44/$I44</f>
        <v>0.80698992443324935</v>
      </c>
      <c r="L44">
        <v>1099</v>
      </c>
      <c r="M44" s="3">
        <f t="shared" ref="M44:M49" si="74">L44/$I44</f>
        <v>0.17301637279596976</v>
      </c>
      <c r="N44">
        <v>52</v>
      </c>
      <c r="O44" s="3">
        <f t="shared" ref="O44:O49" si="75">N44/$I44</f>
        <v>8.1863979848866494E-3</v>
      </c>
      <c r="P44">
        <v>120</v>
      </c>
      <c r="Q44" s="3">
        <f t="shared" ref="Q44:Q49" si="76">P44/$I44</f>
        <v>1.8891687657430732E-2</v>
      </c>
      <c r="R44">
        <v>59</v>
      </c>
      <c r="S44" s="3">
        <f t="shared" ref="S44:S49" si="77">R44/$I44</f>
        <v>9.2884130982367752E-3</v>
      </c>
      <c r="T44">
        <v>96</v>
      </c>
      <c r="U44" s="3">
        <f t="shared" ref="U44:U49" si="78">T44/$I44</f>
        <v>1.5113350125944584E-2</v>
      </c>
    </row>
    <row r="45" spans="1:21" x14ac:dyDescent="0.25">
      <c r="A45" s="1">
        <f>A43</f>
        <v>43866</v>
      </c>
      <c r="B45" t="s">
        <v>3</v>
      </c>
      <c r="C45" s="1" t="s">
        <v>39</v>
      </c>
      <c r="D45">
        <v>610</v>
      </c>
      <c r="E45">
        <f>5*60+11</f>
        <v>311</v>
      </c>
      <c r="F45" s="3">
        <f>E45/E$45</f>
        <v>1</v>
      </c>
      <c r="G45">
        <v>0</v>
      </c>
      <c r="H45" s="3">
        <f t="shared" si="10"/>
        <v>0</v>
      </c>
      <c r="I45">
        <f t="shared" si="72"/>
        <v>610</v>
      </c>
      <c r="J45">
        <v>487</v>
      </c>
      <c r="K45" s="3">
        <f t="shared" si="73"/>
        <v>0.79836065573770487</v>
      </c>
      <c r="L45">
        <v>115</v>
      </c>
      <c r="M45" s="3">
        <f t="shared" si="74"/>
        <v>0.18852459016393441</v>
      </c>
      <c r="N45">
        <v>2</v>
      </c>
      <c r="O45" s="3">
        <f t="shared" si="75"/>
        <v>3.2786885245901639E-3</v>
      </c>
      <c r="P45">
        <v>10</v>
      </c>
      <c r="Q45" s="3">
        <f t="shared" si="76"/>
        <v>1.6393442622950821E-2</v>
      </c>
      <c r="R45">
        <v>4</v>
      </c>
      <c r="S45" s="3">
        <f t="shared" si="77"/>
        <v>6.5573770491803279E-3</v>
      </c>
      <c r="T45">
        <v>7</v>
      </c>
      <c r="U45" s="3">
        <f t="shared" si="78"/>
        <v>1.1475409836065573E-2</v>
      </c>
    </row>
    <row r="46" spans="1:21" x14ac:dyDescent="0.25">
      <c r="A46" s="1">
        <f t="shared" si="71"/>
        <v>43866</v>
      </c>
      <c r="B46" t="s">
        <v>5</v>
      </c>
      <c r="C46" s="1" t="s">
        <v>39</v>
      </c>
      <c r="D46">
        <v>590</v>
      </c>
      <c r="E46">
        <f>1*60+20</f>
        <v>80</v>
      </c>
      <c r="F46" s="3">
        <f t="shared" ref="F46:F49" si="79">E46/E$45</f>
        <v>0.25723472668810288</v>
      </c>
      <c r="G46">
        <v>0</v>
      </c>
      <c r="H46" s="3">
        <f t="shared" si="10"/>
        <v>0</v>
      </c>
      <c r="I46">
        <f t="shared" si="72"/>
        <v>590</v>
      </c>
      <c r="J46">
        <v>479</v>
      </c>
      <c r="K46" s="3">
        <f t="shared" si="73"/>
        <v>0.81186440677966099</v>
      </c>
      <c r="L46">
        <v>98</v>
      </c>
      <c r="M46" s="3">
        <f t="shared" si="74"/>
        <v>0.16610169491525423</v>
      </c>
      <c r="N46">
        <v>7</v>
      </c>
      <c r="O46" s="3">
        <f t="shared" si="75"/>
        <v>1.1864406779661017E-2</v>
      </c>
      <c r="P46">
        <v>9</v>
      </c>
      <c r="Q46" s="3">
        <f t="shared" si="76"/>
        <v>1.5254237288135594E-2</v>
      </c>
      <c r="R46">
        <v>7</v>
      </c>
      <c r="S46" s="3">
        <f t="shared" si="77"/>
        <v>1.1864406779661017E-2</v>
      </c>
      <c r="T46">
        <v>10</v>
      </c>
      <c r="U46" s="3">
        <f t="shared" si="78"/>
        <v>1.6949152542372881E-2</v>
      </c>
    </row>
    <row r="47" spans="1:21" x14ac:dyDescent="0.25">
      <c r="A47" s="1">
        <f t="shared" si="71"/>
        <v>43866</v>
      </c>
      <c r="B47" s="6" t="s">
        <v>6</v>
      </c>
      <c r="C47" s="7" t="s">
        <v>39</v>
      </c>
      <c r="D47">
        <v>224</v>
      </c>
      <c r="E47">
        <f>1*60+59</f>
        <v>119</v>
      </c>
      <c r="F47" s="3">
        <f t="shared" si="79"/>
        <v>0.38263665594855306</v>
      </c>
      <c r="G47">
        <v>0</v>
      </c>
      <c r="H47" s="3">
        <f t="shared" ref="H47:H49" si="80">G47/$D47</f>
        <v>0</v>
      </c>
      <c r="I47">
        <f t="shared" si="72"/>
        <v>224</v>
      </c>
      <c r="J47">
        <v>176</v>
      </c>
      <c r="K47" s="3">
        <f t="shared" si="73"/>
        <v>0.7857142857142857</v>
      </c>
      <c r="L47">
        <v>42</v>
      </c>
      <c r="M47" s="3">
        <f t="shared" si="74"/>
        <v>0.1875</v>
      </c>
      <c r="N47">
        <v>5</v>
      </c>
      <c r="O47" s="3">
        <f t="shared" si="75"/>
        <v>2.2321428571428572E-2</v>
      </c>
      <c r="P47">
        <v>3</v>
      </c>
      <c r="Q47" s="3">
        <f t="shared" si="76"/>
        <v>1.3392857142857142E-2</v>
      </c>
      <c r="R47">
        <v>2</v>
      </c>
      <c r="S47" s="3">
        <f t="shared" si="77"/>
        <v>8.9285714285714281E-3</v>
      </c>
      <c r="T47">
        <v>3</v>
      </c>
      <c r="U47" s="3">
        <f t="shared" si="78"/>
        <v>1.3392857142857142E-2</v>
      </c>
    </row>
    <row r="48" spans="1:21" x14ac:dyDescent="0.25">
      <c r="A48" s="1">
        <f t="shared" si="71"/>
        <v>43866</v>
      </c>
      <c r="B48" t="s">
        <v>5</v>
      </c>
      <c r="C48" t="s">
        <v>32</v>
      </c>
      <c r="D48">
        <v>550</v>
      </c>
      <c r="E48">
        <f>1*60+8</f>
        <v>68</v>
      </c>
      <c r="F48" s="3">
        <f t="shared" si="79"/>
        <v>0.21864951768488747</v>
      </c>
      <c r="G48">
        <v>0</v>
      </c>
      <c r="H48" s="3">
        <f t="shared" si="80"/>
        <v>0</v>
      </c>
      <c r="I48">
        <f t="shared" si="72"/>
        <v>550</v>
      </c>
      <c r="J48">
        <v>439</v>
      </c>
      <c r="K48" s="3">
        <f t="shared" si="73"/>
        <v>0.79818181818181821</v>
      </c>
      <c r="L48">
        <v>100</v>
      </c>
      <c r="M48" s="3">
        <f t="shared" si="74"/>
        <v>0.18181818181818182</v>
      </c>
      <c r="N48">
        <v>6</v>
      </c>
      <c r="O48" s="3">
        <f t="shared" si="75"/>
        <v>1.090909090909091E-2</v>
      </c>
      <c r="P48">
        <v>1</v>
      </c>
      <c r="Q48" s="3">
        <f t="shared" si="76"/>
        <v>1.8181818181818182E-3</v>
      </c>
      <c r="R48">
        <v>5</v>
      </c>
      <c r="S48" s="3">
        <f t="shared" si="77"/>
        <v>9.0909090909090905E-3</v>
      </c>
      <c r="T48">
        <v>6</v>
      </c>
      <c r="U48" s="3">
        <f t="shared" si="78"/>
        <v>1.090909090909091E-2</v>
      </c>
    </row>
    <row r="49" spans="1:21" x14ac:dyDescent="0.25">
      <c r="A49" s="1">
        <f t="shared" si="71"/>
        <v>43866</v>
      </c>
      <c r="B49" s="1" t="s">
        <v>4</v>
      </c>
      <c r="C49" t="s">
        <v>32</v>
      </c>
      <c r="D49">
        <v>5932</v>
      </c>
      <c r="E49">
        <f>5*60+15</f>
        <v>315</v>
      </c>
      <c r="F49" s="3">
        <f t="shared" si="79"/>
        <v>1.0128617363344052</v>
      </c>
      <c r="G49">
        <v>1</v>
      </c>
      <c r="H49" s="3">
        <f t="shared" si="80"/>
        <v>1.6857720836142953E-4</v>
      </c>
      <c r="I49">
        <f t="shared" si="72"/>
        <v>5931</v>
      </c>
      <c r="J49">
        <v>4775</v>
      </c>
      <c r="K49" s="3">
        <f t="shared" si="73"/>
        <v>0.80509189006912829</v>
      </c>
      <c r="L49">
        <v>1065</v>
      </c>
      <c r="M49" s="3">
        <f t="shared" si="74"/>
        <v>0.17956499747091553</v>
      </c>
      <c r="N49">
        <v>52</v>
      </c>
      <c r="O49" s="3">
        <f t="shared" si="75"/>
        <v>8.767492834260664E-3</v>
      </c>
      <c r="P49">
        <v>119</v>
      </c>
      <c r="Q49" s="3">
        <f t="shared" si="76"/>
        <v>2.0064070139942675E-2</v>
      </c>
      <c r="R49">
        <v>59</v>
      </c>
      <c r="S49" s="3">
        <f t="shared" si="77"/>
        <v>9.9477322542572914E-3</v>
      </c>
      <c r="T49">
        <v>91</v>
      </c>
      <c r="U49" s="3">
        <f t="shared" si="78"/>
        <v>1.5343112459956162E-2</v>
      </c>
    </row>
    <row r="51" spans="1:21" x14ac:dyDescent="0.25">
      <c r="A51" s="1">
        <v>43867</v>
      </c>
      <c r="B51" t="s">
        <v>30</v>
      </c>
      <c r="C51" s="1" t="s">
        <v>38</v>
      </c>
      <c r="D51">
        <v>2443</v>
      </c>
      <c r="E51">
        <f>3*60+45</f>
        <v>225</v>
      </c>
      <c r="F51" s="3">
        <f t="shared" ref="F51:F52" si="81">E51/E$53</f>
        <v>0.703125</v>
      </c>
      <c r="G51">
        <v>1198</v>
      </c>
      <c r="H51" s="3">
        <f t="shared" ref="H51:H89" si="82">G51/$D51</f>
        <v>0.49038067949242736</v>
      </c>
      <c r="I51">
        <f>D51-G51</f>
        <v>1245</v>
      </c>
      <c r="J51">
        <v>1106</v>
      </c>
      <c r="K51" s="3">
        <f>J51/$I51</f>
        <v>0.88835341365461851</v>
      </c>
      <c r="L51">
        <v>132</v>
      </c>
      <c r="M51" s="3">
        <f>L51/$I51</f>
        <v>0.10602409638554217</v>
      </c>
      <c r="N51">
        <v>1</v>
      </c>
      <c r="O51" s="3">
        <f>N51/$I51</f>
        <v>8.0321285140562252E-4</v>
      </c>
      <c r="P51">
        <v>15</v>
      </c>
      <c r="Q51" s="3">
        <f>P51/$I51</f>
        <v>1.2048192771084338E-2</v>
      </c>
      <c r="R51">
        <v>3</v>
      </c>
      <c r="S51" s="3">
        <f>R51/$I51</f>
        <v>2.4096385542168677E-3</v>
      </c>
      <c r="T51">
        <v>14</v>
      </c>
      <c r="U51" s="3">
        <f>T51/$I51</f>
        <v>1.1244979919678716E-2</v>
      </c>
    </row>
    <row r="52" spans="1:21" x14ac:dyDescent="0.25">
      <c r="A52" s="1">
        <f t="shared" ref="A52:A57" si="83">A51</f>
        <v>43867</v>
      </c>
      <c r="B52" s="1" t="s">
        <v>4</v>
      </c>
      <c r="C52" s="1" t="s">
        <v>39</v>
      </c>
      <c r="D52">
        <v>6341</v>
      </c>
      <c r="E52">
        <f>5*60+56</f>
        <v>356</v>
      </c>
      <c r="F52" s="3">
        <f t="shared" si="81"/>
        <v>1.1125</v>
      </c>
      <c r="G52">
        <v>0</v>
      </c>
      <c r="H52" s="3">
        <f t="shared" si="82"/>
        <v>0</v>
      </c>
      <c r="I52">
        <f t="shared" ref="I52:I57" si="84">D52-G52</f>
        <v>6341</v>
      </c>
      <c r="J52">
        <v>5128</v>
      </c>
      <c r="K52" s="3">
        <f t="shared" ref="K52:K57" si="85">J52/$I52</f>
        <v>0.80870525153761241</v>
      </c>
      <c r="L52">
        <v>1087</v>
      </c>
      <c r="M52" s="3">
        <f t="shared" ref="M52:M57" si="86">L52/$I52</f>
        <v>0.1714240656047942</v>
      </c>
      <c r="N52">
        <v>52</v>
      </c>
      <c r="O52" s="3">
        <f t="shared" ref="O52:O57" si="87">N52/$I52</f>
        <v>8.2005992745623722E-3</v>
      </c>
      <c r="P52">
        <v>120</v>
      </c>
      <c r="Q52" s="3">
        <f t="shared" ref="Q52:Q57" si="88">P52/$I52</f>
        <v>1.8924459864374705E-2</v>
      </c>
      <c r="R52">
        <v>59</v>
      </c>
      <c r="S52" s="3">
        <f t="shared" ref="S52:S57" si="89">R52/$I52</f>
        <v>9.3045260999842297E-3</v>
      </c>
      <c r="T52">
        <v>94</v>
      </c>
      <c r="U52" s="3">
        <f t="shared" ref="U52:U57" si="90">T52/$I52</f>
        <v>1.4824160227093519E-2</v>
      </c>
    </row>
    <row r="53" spans="1:21" x14ac:dyDescent="0.25">
      <c r="A53" s="1">
        <f>A51</f>
        <v>43867</v>
      </c>
      <c r="B53" t="s">
        <v>3</v>
      </c>
      <c r="C53" s="1" t="s">
        <v>39</v>
      </c>
      <c r="D53">
        <v>604</v>
      </c>
      <c r="E53">
        <f>5*60+20</f>
        <v>320</v>
      </c>
      <c r="F53" s="3">
        <f>E53/E$53</f>
        <v>1</v>
      </c>
      <c r="G53">
        <v>0</v>
      </c>
      <c r="H53" s="3">
        <f t="shared" si="82"/>
        <v>0</v>
      </c>
      <c r="I53">
        <f t="shared" si="84"/>
        <v>604</v>
      </c>
      <c r="J53">
        <v>490</v>
      </c>
      <c r="K53" s="3">
        <f t="shared" si="85"/>
        <v>0.8112582781456954</v>
      </c>
      <c r="L53">
        <v>107</v>
      </c>
      <c r="M53" s="3">
        <f t="shared" si="86"/>
        <v>0.17715231788079469</v>
      </c>
      <c r="N53">
        <v>2</v>
      </c>
      <c r="O53" s="3">
        <f t="shared" si="87"/>
        <v>3.3112582781456954E-3</v>
      </c>
      <c r="P53">
        <v>11</v>
      </c>
      <c r="Q53" s="3">
        <f t="shared" si="88"/>
        <v>1.8211920529801324E-2</v>
      </c>
      <c r="R53">
        <v>2</v>
      </c>
      <c r="S53" s="3">
        <f t="shared" si="89"/>
        <v>3.3112582781456954E-3</v>
      </c>
      <c r="T53">
        <v>5</v>
      </c>
      <c r="U53" s="3">
        <f t="shared" si="90"/>
        <v>8.2781456953642391E-3</v>
      </c>
    </row>
    <row r="54" spans="1:21" x14ac:dyDescent="0.25">
      <c r="A54" s="1">
        <f t="shared" si="83"/>
        <v>43867</v>
      </c>
      <c r="B54" t="s">
        <v>5</v>
      </c>
      <c r="C54" s="1" t="s">
        <v>39</v>
      </c>
      <c r="D54">
        <v>630</v>
      </c>
      <c r="E54">
        <f>1*60+27</f>
        <v>87</v>
      </c>
      <c r="F54" s="3">
        <f t="shared" ref="F54:F57" si="91">E54/E$53</f>
        <v>0.27187499999999998</v>
      </c>
      <c r="G54">
        <v>0</v>
      </c>
      <c r="H54" s="3">
        <f t="shared" si="82"/>
        <v>0</v>
      </c>
      <c r="I54">
        <f t="shared" si="84"/>
        <v>630</v>
      </c>
      <c r="J54">
        <v>535</v>
      </c>
      <c r="K54" s="3">
        <f t="shared" si="85"/>
        <v>0.84920634920634919</v>
      </c>
      <c r="L54">
        <v>81</v>
      </c>
      <c r="M54" s="3">
        <f t="shared" si="86"/>
        <v>0.12857142857142856</v>
      </c>
      <c r="N54">
        <v>5</v>
      </c>
      <c r="O54" s="3">
        <f t="shared" si="87"/>
        <v>7.9365079365079361E-3</v>
      </c>
      <c r="P54">
        <v>11</v>
      </c>
      <c r="Q54" s="3">
        <f t="shared" si="88"/>
        <v>1.7460317460317461E-2</v>
      </c>
      <c r="R54">
        <v>5</v>
      </c>
      <c r="S54" s="3">
        <f t="shared" si="89"/>
        <v>7.9365079365079361E-3</v>
      </c>
      <c r="T54">
        <v>8</v>
      </c>
      <c r="U54" s="3">
        <f t="shared" si="90"/>
        <v>1.2698412698412698E-2</v>
      </c>
    </row>
    <row r="55" spans="1:21" x14ac:dyDescent="0.25">
      <c r="A55" s="1">
        <f t="shared" si="83"/>
        <v>43867</v>
      </c>
      <c r="B55" s="6" t="s">
        <v>6</v>
      </c>
      <c r="C55" s="7" t="s">
        <v>39</v>
      </c>
      <c r="D55">
        <v>225</v>
      </c>
      <c r="E55">
        <f t="shared" ref="E55" si="92">1*60+1</f>
        <v>61</v>
      </c>
      <c r="F55" s="3">
        <f t="shared" si="91"/>
        <v>0.19062499999999999</v>
      </c>
      <c r="G55">
        <v>0</v>
      </c>
      <c r="H55" s="3">
        <f t="shared" si="82"/>
        <v>0</v>
      </c>
      <c r="I55">
        <f t="shared" si="84"/>
        <v>225</v>
      </c>
      <c r="J55">
        <v>180</v>
      </c>
      <c r="K55" s="3">
        <f t="shared" si="85"/>
        <v>0.8</v>
      </c>
      <c r="L55">
        <v>38</v>
      </c>
      <c r="M55" s="3">
        <f t="shared" si="86"/>
        <v>0.16888888888888889</v>
      </c>
      <c r="N55">
        <v>4</v>
      </c>
      <c r="O55" s="3">
        <f t="shared" si="87"/>
        <v>1.7777777777777778E-2</v>
      </c>
      <c r="P55">
        <v>9</v>
      </c>
      <c r="Q55" s="3">
        <f t="shared" si="88"/>
        <v>0.04</v>
      </c>
      <c r="R55">
        <v>2</v>
      </c>
      <c r="S55" s="3">
        <f t="shared" si="89"/>
        <v>8.8888888888888889E-3</v>
      </c>
      <c r="T55">
        <v>1</v>
      </c>
      <c r="U55" s="3">
        <f t="shared" si="90"/>
        <v>4.4444444444444444E-3</v>
      </c>
    </row>
    <row r="56" spans="1:21" x14ac:dyDescent="0.25">
      <c r="A56" s="1">
        <f t="shared" si="83"/>
        <v>43867</v>
      </c>
      <c r="B56" t="s">
        <v>5</v>
      </c>
      <c r="C56" t="s">
        <v>33</v>
      </c>
      <c r="D56">
        <v>620</v>
      </c>
      <c r="E56">
        <f>1*60+2</f>
        <v>62</v>
      </c>
      <c r="F56" s="3">
        <f t="shared" si="91"/>
        <v>0.19375000000000001</v>
      </c>
      <c r="G56">
        <v>0</v>
      </c>
      <c r="H56" s="3">
        <f t="shared" si="82"/>
        <v>0</v>
      </c>
      <c r="I56">
        <f t="shared" si="84"/>
        <v>620</v>
      </c>
      <c r="J56">
        <v>477</v>
      </c>
      <c r="K56" s="3">
        <f t="shared" si="85"/>
        <v>0.76935483870967747</v>
      </c>
      <c r="L56">
        <v>127</v>
      </c>
      <c r="M56" s="3">
        <f t="shared" si="86"/>
        <v>0.20483870967741935</v>
      </c>
      <c r="N56">
        <v>6</v>
      </c>
      <c r="O56" s="3">
        <f t="shared" si="87"/>
        <v>9.6774193548387101E-3</v>
      </c>
      <c r="P56">
        <v>18</v>
      </c>
      <c r="Q56" s="3">
        <f t="shared" si="88"/>
        <v>2.903225806451613E-2</v>
      </c>
      <c r="R56">
        <v>10</v>
      </c>
      <c r="S56" s="3">
        <f t="shared" si="89"/>
        <v>1.6129032258064516E-2</v>
      </c>
      <c r="T56">
        <v>12</v>
      </c>
      <c r="U56" s="3">
        <f t="shared" si="90"/>
        <v>1.935483870967742E-2</v>
      </c>
    </row>
    <row r="57" spans="1:21" x14ac:dyDescent="0.25">
      <c r="A57" s="1">
        <f t="shared" si="83"/>
        <v>43867</v>
      </c>
      <c r="B57" s="1" t="s">
        <v>4</v>
      </c>
      <c r="C57" t="s">
        <v>33</v>
      </c>
      <c r="D57">
        <v>6340</v>
      </c>
      <c r="E57">
        <f>5*60+6</f>
        <v>306</v>
      </c>
      <c r="F57" s="3">
        <f t="shared" si="91"/>
        <v>0.95625000000000004</v>
      </c>
      <c r="G57">
        <v>13</v>
      </c>
      <c r="H57" s="3">
        <f t="shared" si="82"/>
        <v>2.050473186119874E-3</v>
      </c>
      <c r="I57">
        <f t="shared" si="84"/>
        <v>6327</v>
      </c>
      <c r="J57">
        <v>5117</v>
      </c>
      <c r="K57" s="3">
        <f t="shared" si="85"/>
        <v>0.8087561245455982</v>
      </c>
      <c r="L57">
        <v>1084</v>
      </c>
      <c r="M57" s="3">
        <f t="shared" si="86"/>
        <v>0.17132922396080291</v>
      </c>
      <c r="N57">
        <v>52</v>
      </c>
      <c r="O57" s="3">
        <f t="shared" si="87"/>
        <v>8.2187450608503243E-3</v>
      </c>
      <c r="P57">
        <v>120</v>
      </c>
      <c r="Q57" s="3">
        <f t="shared" si="88"/>
        <v>1.8966334755808441E-2</v>
      </c>
      <c r="R57">
        <v>59</v>
      </c>
      <c r="S57" s="3">
        <f t="shared" si="89"/>
        <v>9.3251145882724835E-3</v>
      </c>
      <c r="T57">
        <v>94</v>
      </c>
      <c r="U57" s="3">
        <f t="shared" si="90"/>
        <v>1.4856962225383278E-2</v>
      </c>
    </row>
    <row r="59" spans="1:21" x14ac:dyDescent="0.25">
      <c r="A59" s="1">
        <v>43868</v>
      </c>
      <c r="B59" t="s">
        <v>30</v>
      </c>
      <c r="C59" s="1" t="s">
        <v>38</v>
      </c>
      <c r="D59">
        <v>2441</v>
      </c>
      <c r="E59">
        <f>4*60+32</f>
        <v>272</v>
      </c>
      <c r="F59" s="3">
        <f t="shared" ref="F59:F60" si="93">E59/E$61</f>
        <v>0.82175226586102723</v>
      </c>
      <c r="G59">
        <v>1193</v>
      </c>
      <c r="H59" s="3">
        <f t="shared" si="82"/>
        <v>0.48873412535845967</v>
      </c>
      <c r="I59">
        <f>D59-G59</f>
        <v>1248</v>
      </c>
      <c r="J59">
        <v>1099</v>
      </c>
      <c r="K59" s="3">
        <f>J59/$I59</f>
        <v>0.88060897435897434</v>
      </c>
      <c r="L59">
        <v>134</v>
      </c>
      <c r="M59" s="3">
        <f>L59/$I59</f>
        <v>0.10737179487179487</v>
      </c>
      <c r="N59">
        <v>2</v>
      </c>
      <c r="O59" s="3">
        <f>N59/$I59</f>
        <v>1.6025641025641025E-3</v>
      </c>
      <c r="P59">
        <v>13</v>
      </c>
      <c r="Q59" s="3">
        <f>P59/$I59</f>
        <v>1.0416666666666666E-2</v>
      </c>
      <c r="R59">
        <v>3</v>
      </c>
      <c r="S59" s="3">
        <f>R59/$I59</f>
        <v>2.403846153846154E-3</v>
      </c>
      <c r="T59">
        <v>13</v>
      </c>
      <c r="U59" s="3">
        <f>T59/$I59</f>
        <v>1.0416666666666666E-2</v>
      </c>
    </row>
    <row r="60" spans="1:21" x14ac:dyDescent="0.25">
      <c r="A60" s="1">
        <f t="shared" ref="A60:A65" si="94">A59</f>
        <v>43868</v>
      </c>
      <c r="B60" s="1" t="s">
        <v>4</v>
      </c>
      <c r="C60" s="1" t="s">
        <v>39</v>
      </c>
      <c r="D60">
        <v>6331</v>
      </c>
      <c r="E60">
        <f>6*60+19</f>
        <v>379</v>
      </c>
      <c r="F60" s="3">
        <f t="shared" si="93"/>
        <v>1.1450151057401812</v>
      </c>
      <c r="G60">
        <v>0</v>
      </c>
      <c r="H60" s="3">
        <f t="shared" si="82"/>
        <v>0</v>
      </c>
      <c r="I60">
        <f t="shared" ref="I60:I65" si="95">D60-G60</f>
        <v>6331</v>
      </c>
      <c r="J60">
        <v>5124</v>
      </c>
      <c r="K60" s="3">
        <f t="shared" ref="K60:K65" si="96">J60/$I60</f>
        <v>0.80935081345758964</v>
      </c>
      <c r="L60">
        <v>1083</v>
      </c>
      <c r="M60" s="3">
        <f t="shared" ref="M60:M65" si="97">L60/$I60</f>
        <v>0.17106302321908071</v>
      </c>
      <c r="N60">
        <v>51</v>
      </c>
      <c r="O60" s="3">
        <f t="shared" ref="O60:O65" si="98">N60/$I60</f>
        <v>8.0555994313694524E-3</v>
      </c>
      <c r="P60">
        <v>118</v>
      </c>
      <c r="Q60" s="3">
        <f t="shared" ref="Q60:Q65" si="99">P60/$I60</f>
        <v>1.8638445743168537E-2</v>
      </c>
      <c r="R60">
        <v>59</v>
      </c>
      <c r="S60" s="3">
        <f t="shared" ref="S60:S65" si="100">R60/$I60</f>
        <v>9.3192228715842686E-3</v>
      </c>
      <c r="T60">
        <v>93</v>
      </c>
      <c r="U60" s="3">
        <f t="shared" ref="U60:U65" si="101">T60/$I60</f>
        <v>1.4689622492497235E-2</v>
      </c>
    </row>
    <row r="61" spans="1:21" x14ac:dyDescent="0.25">
      <c r="A61" s="1">
        <f>A59</f>
        <v>43868</v>
      </c>
      <c r="B61" t="s">
        <v>3</v>
      </c>
      <c r="C61" s="1" t="s">
        <v>39</v>
      </c>
      <c r="D61">
        <v>603</v>
      </c>
      <c r="E61">
        <f>5*60+31</f>
        <v>331</v>
      </c>
      <c r="F61" s="3">
        <f>E61/E$61</f>
        <v>1</v>
      </c>
      <c r="G61">
        <v>0</v>
      </c>
      <c r="H61" s="3">
        <f t="shared" si="82"/>
        <v>0</v>
      </c>
      <c r="I61">
        <f t="shared" si="95"/>
        <v>603</v>
      </c>
      <c r="J61">
        <v>496</v>
      </c>
      <c r="K61" s="3">
        <f t="shared" si="96"/>
        <v>0.82255389718076288</v>
      </c>
      <c r="L61">
        <v>97</v>
      </c>
      <c r="M61" s="3">
        <f t="shared" si="97"/>
        <v>0.16086235489220563</v>
      </c>
      <c r="N61">
        <v>3</v>
      </c>
      <c r="O61" s="3">
        <f t="shared" si="98"/>
        <v>4.9751243781094526E-3</v>
      </c>
      <c r="P61">
        <v>7</v>
      </c>
      <c r="Q61" s="3">
        <f t="shared" si="99"/>
        <v>1.1608623548922056E-2</v>
      </c>
      <c r="R61">
        <v>5</v>
      </c>
      <c r="S61" s="3">
        <f t="shared" si="100"/>
        <v>8.291873963515755E-3</v>
      </c>
      <c r="T61">
        <v>9</v>
      </c>
      <c r="U61" s="3">
        <f t="shared" si="101"/>
        <v>1.4925373134328358E-2</v>
      </c>
    </row>
    <row r="62" spans="1:21" x14ac:dyDescent="0.25">
      <c r="A62" s="1">
        <f t="shared" si="94"/>
        <v>43868</v>
      </c>
      <c r="B62" t="s">
        <v>5</v>
      </c>
      <c r="C62" s="1" t="s">
        <v>39</v>
      </c>
      <c r="D62">
        <v>610</v>
      </c>
      <c r="E62">
        <f>1*60+40</f>
        <v>100</v>
      </c>
      <c r="F62" s="3">
        <f t="shared" ref="F62:F65" si="102">E62/E$61</f>
        <v>0.30211480362537763</v>
      </c>
      <c r="G62">
        <v>0</v>
      </c>
      <c r="H62" s="3">
        <f t="shared" si="82"/>
        <v>0</v>
      </c>
      <c r="I62">
        <f t="shared" si="95"/>
        <v>610</v>
      </c>
      <c r="J62">
        <v>474</v>
      </c>
      <c r="K62" s="3">
        <f t="shared" si="96"/>
        <v>0.77704918032786885</v>
      </c>
      <c r="L62">
        <v>119</v>
      </c>
      <c r="M62" s="3">
        <f t="shared" si="97"/>
        <v>0.19508196721311474</v>
      </c>
      <c r="N62">
        <v>2</v>
      </c>
      <c r="O62" s="3">
        <f t="shared" si="98"/>
        <v>3.2786885245901639E-3</v>
      </c>
      <c r="P62">
        <v>14</v>
      </c>
      <c r="Q62" s="3">
        <f t="shared" si="99"/>
        <v>2.2950819672131147E-2</v>
      </c>
      <c r="R62">
        <v>5</v>
      </c>
      <c r="S62" s="3">
        <f t="shared" si="100"/>
        <v>8.1967213114754103E-3</v>
      </c>
      <c r="T62">
        <v>15</v>
      </c>
      <c r="U62" s="3">
        <f t="shared" si="101"/>
        <v>2.4590163934426229E-2</v>
      </c>
    </row>
    <row r="63" spans="1:21" x14ac:dyDescent="0.25">
      <c r="A63" s="1">
        <f t="shared" si="94"/>
        <v>43868</v>
      </c>
      <c r="B63" s="6" t="s">
        <v>6</v>
      </c>
      <c r="C63" s="7" t="s">
        <v>39</v>
      </c>
      <c r="D63">
        <v>232</v>
      </c>
      <c r="E63">
        <f>2*60+12</f>
        <v>132</v>
      </c>
      <c r="F63" s="3">
        <f t="shared" si="102"/>
        <v>0.3987915407854985</v>
      </c>
      <c r="G63">
        <v>0</v>
      </c>
      <c r="H63" s="3">
        <f t="shared" si="82"/>
        <v>0</v>
      </c>
      <c r="I63">
        <f t="shared" si="95"/>
        <v>232</v>
      </c>
      <c r="J63">
        <v>184</v>
      </c>
      <c r="K63" s="3">
        <f t="shared" si="96"/>
        <v>0.7931034482758621</v>
      </c>
      <c r="L63">
        <v>41</v>
      </c>
      <c r="M63" s="3">
        <f t="shared" si="97"/>
        <v>0.17672413793103448</v>
      </c>
      <c r="N63">
        <v>4</v>
      </c>
      <c r="O63" s="3">
        <f t="shared" si="98"/>
        <v>1.7241379310344827E-2</v>
      </c>
      <c r="P63">
        <v>7</v>
      </c>
      <c r="Q63" s="3">
        <f t="shared" si="99"/>
        <v>3.017241379310345E-2</v>
      </c>
      <c r="R63">
        <v>4</v>
      </c>
      <c r="S63" s="3">
        <f t="shared" si="100"/>
        <v>1.7241379310344827E-2</v>
      </c>
      <c r="T63">
        <v>2</v>
      </c>
      <c r="U63" s="3">
        <f t="shared" si="101"/>
        <v>8.6206896551724137E-3</v>
      </c>
    </row>
    <row r="64" spans="1:21" x14ac:dyDescent="0.25">
      <c r="A64" s="1">
        <f t="shared" si="94"/>
        <v>43868</v>
      </c>
      <c r="B64" t="s">
        <v>5</v>
      </c>
      <c r="C64" t="s">
        <v>34</v>
      </c>
      <c r="D64">
        <v>610</v>
      </c>
      <c r="E64">
        <f>1*60+14</f>
        <v>74</v>
      </c>
      <c r="F64" s="3">
        <f t="shared" si="102"/>
        <v>0.22356495468277945</v>
      </c>
      <c r="G64">
        <v>25</v>
      </c>
      <c r="H64" s="3">
        <f t="shared" si="82"/>
        <v>4.0983606557377046E-2</v>
      </c>
      <c r="I64">
        <f t="shared" si="95"/>
        <v>585</v>
      </c>
      <c r="J64">
        <v>490</v>
      </c>
      <c r="K64" s="3">
        <f t="shared" si="96"/>
        <v>0.83760683760683763</v>
      </c>
      <c r="L64">
        <v>84</v>
      </c>
      <c r="M64" s="3">
        <f t="shared" si="97"/>
        <v>0.14358974358974358</v>
      </c>
      <c r="N64">
        <v>9</v>
      </c>
      <c r="O64" s="3">
        <f t="shared" si="98"/>
        <v>1.5384615384615385E-2</v>
      </c>
      <c r="P64">
        <v>10</v>
      </c>
      <c r="Q64" s="3">
        <f t="shared" si="99"/>
        <v>1.7094017094017096E-2</v>
      </c>
      <c r="R64">
        <v>8</v>
      </c>
      <c r="S64" s="3">
        <f t="shared" si="100"/>
        <v>1.3675213675213675E-2</v>
      </c>
      <c r="T64">
        <v>8</v>
      </c>
      <c r="U64" s="3">
        <f t="shared" si="101"/>
        <v>1.3675213675213675E-2</v>
      </c>
    </row>
    <row r="65" spans="1:21" x14ac:dyDescent="0.25">
      <c r="A65" s="1">
        <f t="shared" si="94"/>
        <v>43868</v>
      </c>
      <c r="B65" s="1" t="s">
        <v>4</v>
      </c>
      <c r="C65" t="s">
        <v>34</v>
      </c>
      <c r="D65">
        <v>6321</v>
      </c>
      <c r="E65">
        <f>7*60+16</f>
        <v>436</v>
      </c>
      <c r="F65" s="3">
        <f t="shared" si="102"/>
        <v>1.3172205438066464</v>
      </c>
      <c r="G65">
        <v>1497</v>
      </c>
      <c r="H65" s="3">
        <f t="shared" si="82"/>
        <v>0.23682961556715709</v>
      </c>
      <c r="I65">
        <f t="shared" si="95"/>
        <v>4824</v>
      </c>
      <c r="J65">
        <v>3958</v>
      </c>
      <c r="K65" s="3">
        <f t="shared" si="96"/>
        <v>0.82048092868988387</v>
      </c>
      <c r="L65">
        <v>822</v>
      </c>
      <c r="M65" s="3">
        <f t="shared" si="97"/>
        <v>0.17039800995024876</v>
      </c>
      <c r="N65">
        <v>42</v>
      </c>
      <c r="O65" s="3">
        <f t="shared" si="98"/>
        <v>8.7064676616915426E-3</v>
      </c>
      <c r="P65">
        <v>87</v>
      </c>
      <c r="Q65" s="3">
        <f t="shared" si="99"/>
        <v>1.8034825870646767E-2</v>
      </c>
      <c r="R65">
        <v>44</v>
      </c>
      <c r="S65" s="3">
        <f t="shared" si="100"/>
        <v>9.1210613598673301E-3</v>
      </c>
      <c r="T65">
        <v>67</v>
      </c>
      <c r="U65" s="3">
        <f t="shared" si="101"/>
        <v>1.3888888888888888E-2</v>
      </c>
    </row>
    <row r="67" spans="1:21" x14ac:dyDescent="0.25">
      <c r="A67" s="1">
        <v>43869</v>
      </c>
      <c r="B67" t="s">
        <v>30</v>
      </c>
      <c r="C67" s="1" t="s">
        <v>38</v>
      </c>
      <c r="D67">
        <v>2440</v>
      </c>
      <c r="E67">
        <f>10*60+31</f>
        <v>631</v>
      </c>
      <c r="F67" s="3">
        <f t="shared" ref="F67:F68" si="103">E67/E$69</f>
        <v>2.0289389067524115</v>
      </c>
      <c r="G67">
        <v>1195</v>
      </c>
      <c r="H67" s="3">
        <f t="shared" si="82"/>
        <v>0.48975409836065575</v>
      </c>
      <c r="I67">
        <f>D67-G67</f>
        <v>1245</v>
      </c>
      <c r="J67">
        <v>1098</v>
      </c>
      <c r="K67" s="3">
        <f>J67/$I67</f>
        <v>0.88192771084337351</v>
      </c>
      <c r="L67">
        <v>132</v>
      </c>
      <c r="M67" s="3">
        <f>L67/$I67</f>
        <v>0.10602409638554217</v>
      </c>
      <c r="N67">
        <v>2</v>
      </c>
      <c r="O67" s="3">
        <f>N67/$I67</f>
        <v>1.606425702811245E-3</v>
      </c>
      <c r="P67">
        <v>12</v>
      </c>
      <c r="Q67" s="3">
        <f>P67/$I67</f>
        <v>9.6385542168674707E-3</v>
      </c>
      <c r="R67">
        <v>3</v>
      </c>
      <c r="S67" s="3">
        <f>R67/$I67</f>
        <v>2.4096385542168677E-3</v>
      </c>
      <c r="T67">
        <v>13</v>
      </c>
      <c r="U67" s="3">
        <f>T67/$I67</f>
        <v>1.0441767068273093E-2</v>
      </c>
    </row>
    <row r="68" spans="1:21" x14ac:dyDescent="0.25">
      <c r="A68" s="1">
        <f t="shared" ref="A68:A73" si="104">A67</f>
        <v>43869</v>
      </c>
      <c r="B68" s="1" t="s">
        <v>4</v>
      </c>
      <c r="C68" s="1" t="s">
        <v>39</v>
      </c>
      <c r="D68">
        <v>6270</v>
      </c>
      <c r="E68">
        <f>5*60+35</f>
        <v>335</v>
      </c>
      <c r="F68" s="3">
        <f t="shared" si="103"/>
        <v>1.0771704180064308</v>
      </c>
      <c r="G68">
        <v>0</v>
      </c>
      <c r="H68" s="3">
        <f t="shared" si="82"/>
        <v>0</v>
      </c>
      <c r="I68">
        <f t="shared" ref="I68:I73" si="105">D68-G68</f>
        <v>6270</v>
      </c>
      <c r="J68">
        <v>5516</v>
      </c>
      <c r="K68" s="3">
        <f t="shared" ref="K68:K73" si="106">J68/$I68</f>
        <v>0.87974481658692183</v>
      </c>
      <c r="L68">
        <v>1030</v>
      </c>
      <c r="M68" s="3">
        <f t="shared" ref="M68:M73" si="107">L68/$I68</f>
        <v>0.16427432216905902</v>
      </c>
      <c r="N68">
        <v>51</v>
      </c>
      <c r="O68" s="3">
        <f t="shared" ref="O68:O73" si="108">N68/$I68</f>
        <v>8.1339712918660281E-3</v>
      </c>
      <c r="P68">
        <v>18</v>
      </c>
      <c r="Q68" s="3">
        <f t="shared" ref="Q68:Q73" si="109">P68/$I68</f>
        <v>2.8708133971291866E-3</v>
      </c>
      <c r="R68">
        <v>59</v>
      </c>
      <c r="S68" s="3">
        <f t="shared" ref="S68:S73" si="110">R68/$I68</f>
        <v>9.4098883572567779E-3</v>
      </c>
      <c r="T68">
        <v>93</v>
      </c>
      <c r="U68" s="3">
        <f t="shared" ref="U68:U73" si="111">T68/$I68</f>
        <v>1.4832535885167464E-2</v>
      </c>
    </row>
    <row r="69" spans="1:21" x14ac:dyDescent="0.25">
      <c r="A69" s="1">
        <f>A67</f>
        <v>43869</v>
      </c>
      <c r="B69" t="s">
        <v>3</v>
      </c>
      <c r="C69" s="1" t="s">
        <v>39</v>
      </c>
      <c r="D69">
        <v>589</v>
      </c>
      <c r="E69">
        <f>5*60+11</f>
        <v>311</v>
      </c>
      <c r="F69" s="3">
        <f>E69/E$69</f>
        <v>1</v>
      </c>
      <c r="G69">
        <v>0</v>
      </c>
      <c r="H69" s="3">
        <f t="shared" si="82"/>
        <v>0</v>
      </c>
      <c r="I69">
        <f t="shared" si="105"/>
        <v>589</v>
      </c>
      <c r="J69">
        <v>477</v>
      </c>
      <c r="K69" s="3">
        <f t="shared" si="106"/>
        <v>0.80984719864176569</v>
      </c>
      <c r="L69">
        <v>100</v>
      </c>
      <c r="M69" s="3">
        <f t="shared" si="107"/>
        <v>0.1697792869269949</v>
      </c>
      <c r="N69">
        <v>5</v>
      </c>
      <c r="O69" s="3">
        <f t="shared" si="108"/>
        <v>8.4889643463497456E-3</v>
      </c>
      <c r="P69">
        <v>10</v>
      </c>
      <c r="Q69" s="3">
        <f t="shared" si="109"/>
        <v>1.6977928692699491E-2</v>
      </c>
      <c r="R69">
        <v>3</v>
      </c>
      <c r="S69" s="3">
        <f t="shared" si="110"/>
        <v>5.0933786078098476E-3</v>
      </c>
      <c r="T69">
        <v>5</v>
      </c>
      <c r="U69" s="3">
        <f t="shared" si="111"/>
        <v>8.4889643463497456E-3</v>
      </c>
    </row>
    <row r="70" spans="1:21" x14ac:dyDescent="0.25">
      <c r="A70" s="1">
        <f t="shared" si="104"/>
        <v>43869</v>
      </c>
      <c r="B70" t="s">
        <v>5</v>
      </c>
      <c r="C70" s="1" t="s">
        <v>39</v>
      </c>
      <c r="D70">
        <v>590</v>
      </c>
      <c r="E70">
        <f>2*60+25</f>
        <v>145</v>
      </c>
      <c r="F70" s="3">
        <f t="shared" ref="F70:F73" si="112">E70/E$69</f>
        <v>0.4662379421221865</v>
      </c>
      <c r="G70">
        <v>0</v>
      </c>
      <c r="H70" s="3">
        <f t="shared" si="82"/>
        <v>0</v>
      </c>
      <c r="I70">
        <f t="shared" si="105"/>
        <v>590</v>
      </c>
      <c r="J70">
        <v>477</v>
      </c>
      <c r="K70" s="3">
        <f t="shared" si="106"/>
        <v>0.80847457627118646</v>
      </c>
      <c r="L70">
        <v>97</v>
      </c>
      <c r="M70" s="3">
        <f t="shared" si="107"/>
        <v>0.16440677966101694</v>
      </c>
      <c r="N70">
        <v>3</v>
      </c>
      <c r="O70" s="3">
        <f t="shared" si="108"/>
        <v>5.084745762711864E-3</v>
      </c>
      <c r="P70">
        <v>20</v>
      </c>
      <c r="Q70" s="3">
        <f t="shared" si="109"/>
        <v>3.3898305084745763E-2</v>
      </c>
      <c r="R70">
        <v>8</v>
      </c>
      <c r="S70" s="3">
        <f t="shared" si="110"/>
        <v>1.3559322033898305E-2</v>
      </c>
      <c r="T70">
        <v>8</v>
      </c>
      <c r="U70" s="3">
        <f t="shared" si="111"/>
        <v>1.3559322033898305E-2</v>
      </c>
    </row>
    <row r="71" spans="1:21" x14ac:dyDescent="0.25">
      <c r="A71" s="1">
        <f t="shared" si="104"/>
        <v>43869</v>
      </c>
      <c r="B71" s="6" t="s">
        <v>6</v>
      </c>
      <c r="C71" s="7" t="s">
        <v>39</v>
      </c>
      <c r="D71">
        <v>231</v>
      </c>
      <c r="E71">
        <f>2*60+34</f>
        <v>154</v>
      </c>
      <c r="F71" s="3">
        <f t="shared" si="112"/>
        <v>0.49517684887459806</v>
      </c>
      <c r="G71">
        <v>0</v>
      </c>
      <c r="H71" s="3">
        <f t="shared" si="82"/>
        <v>0</v>
      </c>
      <c r="I71">
        <f t="shared" si="105"/>
        <v>231</v>
      </c>
      <c r="J71">
        <v>193</v>
      </c>
      <c r="K71" s="3">
        <f t="shared" si="106"/>
        <v>0.83549783549783552</v>
      </c>
      <c r="L71">
        <v>32</v>
      </c>
      <c r="M71" s="3">
        <f t="shared" si="107"/>
        <v>0.13852813852813853</v>
      </c>
      <c r="N71">
        <v>1</v>
      </c>
      <c r="O71" s="3">
        <f t="shared" si="108"/>
        <v>4.329004329004329E-3</v>
      </c>
      <c r="P71">
        <v>4</v>
      </c>
      <c r="Q71" s="3">
        <f t="shared" si="109"/>
        <v>1.7316017316017316E-2</v>
      </c>
      <c r="R71">
        <v>2</v>
      </c>
      <c r="S71" s="3">
        <f t="shared" si="110"/>
        <v>8.658008658008658E-3</v>
      </c>
      <c r="T71">
        <v>2</v>
      </c>
      <c r="U71" s="3">
        <f t="shared" si="111"/>
        <v>8.658008658008658E-3</v>
      </c>
    </row>
    <row r="72" spans="1:21" x14ac:dyDescent="0.25">
      <c r="A72" s="1">
        <f t="shared" si="104"/>
        <v>43869</v>
      </c>
      <c r="B72" t="s">
        <v>5</v>
      </c>
      <c r="C72" t="s">
        <v>35</v>
      </c>
      <c r="D72">
        <v>610</v>
      </c>
      <c r="E72">
        <f t="shared" ref="E72" si="113">1*60+1</f>
        <v>61</v>
      </c>
      <c r="F72" s="3">
        <f t="shared" si="112"/>
        <v>0.19614147909967847</v>
      </c>
      <c r="G72">
        <v>23</v>
      </c>
      <c r="H72" s="3">
        <f t="shared" si="82"/>
        <v>3.7704918032786888E-2</v>
      </c>
      <c r="I72">
        <f t="shared" si="105"/>
        <v>587</v>
      </c>
      <c r="J72">
        <v>488</v>
      </c>
      <c r="K72" s="3">
        <f t="shared" si="106"/>
        <v>0.83134582623509368</v>
      </c>
      <c r="L72">
        <v>107</v>
      </c>
      <c r="M72" s="3">
        <f t="shared" si="107"/>
        <v>0.18228279386712096</v>
      </c>
      <c r="N72">
        <v>3</v>
      </c>
      <c r="O72" s="3">
        <f t="shared" si="108"/>
        <v>5.1107325383304937E-3</v>
      </c>
      <c r="P72">
        <v>15</v>
      </c>
      <c r="Q72" s="3">
        <f t="shared" si="109"/>
        <v>2.5553662691652469E-2</v>
      </c>
      <c r="R72">
        <v>7</v>
      </c>
      <c r="S72" s="3">
        <f t="shared" si="110"/>
        <v>1.192504258943782E-2</v>
      </c>
      <c r="T72">
        <v>11</v>
      </c>
      <c r="U72" s="3">
        <f t="shared" si="111"/>
        <v>1.8739352640545145E-2</v>
      </c>
    </row>
    <row r="73" spans="1:21" x14ac:dyDescent="0.25">
      <c r="A73" s="1">
        <f t="shared" si="104"/>
        <v>43869</v>
      </c>
      <c r="B73" s="1" t="s">
        <v>4</v>
      </c>
      <c r="C73" t="s">
        <v>35</v>
      </c>
      <c r="D73">
        <v>6270</v>
      </c>
      <c r="E73">
        <f>7*60+52</f>
        <v>472</v>
      </c>
      <c r="F73" s="3">
        <f t="shared" si="112"/>
        <v>1.517684887459807</v>
      </c>
      <c r="G73">
        <v>1454</v>
      </c>
      <c r="H73" s="3">
        <f t="shared" si="82"/>
        <v>0.23189792663476874</v>
      </c>
      <c r="I73">
        <f t="shared" si="105"/>
        <v>4816</v>
      </c>
      <c r="J73">
        <v>3980</v>
      </c>
      <c r="K73" s="3">
        <f t="shared" si="106"/>
        <v>0.82641196013289031</v>
      </c>
      <c r="L73">
        <v>796</v>
      </c>
      <c r="M73" s="3">
        <f t="shared" si="107"/>
        <v>0.16528239202657807</v>
      </c>
      <c r="N73">
        <v>37</v>
      </c>
      <c r="O73" s="3">
        <f t="shared" si="108"/>
        <v>7.6827242524916944E-3</v>
      </c>
      <c r="P73">
        <v>87</v>
      </c>
      <c r="Q73" s="3">
        <f t="shared" si="109"/>
        <v>1.8064784053156147E-2</v>
      </c>
      <c r="R73">
        <v>41</v>
      </c>
      <c r="S73" s="3">
        <f t="shared" si="110"/>
        <v>8.5132890365448508E-3</v>
      </c>
      <c r="T73">
        <v>65</v>
      </c>
      <c r="U73" s="3">
        <f t="shared" si="111"/>
        <v>1.3496677740863787E-2</v>
      </c>
    </row>
    <row r="75" spans="1:21" x14ac:dyDescent="0.25">
      <c r="A75" s="1">
        <v>43870</v>
      </c>
      <c r="B75" t="s">
        <v>30</v>
      </c>
      <c r="C75" s="1" t="s">
        <v>38</v>
      </c>
      <c r="D75">
        <v>2439</v>
      </c>
      <c r="E75">
        <f>5*60+20</f>
        <v>320</v>
      </c>
      <c r="F75" s="3">
        <f t="shared" ref="F75:F76" si="114">E75/E$77</f>
        <v>1.0256410256410255</v>
      </c>
      <c r="G75">
        <v>1204</v>
      </c>
      <c r="H75" s="3">
        <f t="shared" si="82"/>
        <v>0.49364493644936447</v>
      </c>
      <c r="I75">
        <f>D75-G75</f>
        <v>1235</v>
      </c>
      <c r="J75">
        <v>1086</v>
      </c>
      <c r="K75" s="3">
        <f>J75/$I75</f>
        <v>0.87935222672064772</v>
      </c>
      <c r="L75">
        <v>135</v>
      </c>
      <c r="M75" s="3">
        <f>L75/$I75</f>
        <v>0.10931174089068826</v>
      </c>
      <c r="N75">
        <v>1</v>
      </c>
      <c r="O75" s="3">
        <f>N75/$I75</f>
        <v>8.0971659919028337E-4</v>
      </c>
      <c r="P75">
        <v>11</v>
      </c>
      <c r="Q75" s="3">
        <f>P75/$I75</f>
        <v>8.9068825910931168E-3</v>
      </c>
      <c r="R75">
        <v>3</v>
      </c>
      <c r="S75" s="3">
        <f>R75/$I75</f>
        <v>2.4291497975708503E-3</v>
      </c>
      <c r="T75">
        <v>13</v>
      </c>
      <c r="U75" s="3">
        <f>T75/$I75</f>
        <v>1.0526315789473684E-2</v>
      </c>
    </row>
    <row r="76" spans="1:21" x14ac:dyDescent="0.25">
      <c r="A76" s="1">
        <f t="shared" ref="A76:A81" si="115">A75</f>
        <v>43870</v>
      </c>
      <c r="B76" s="1" t="s">
        <v>4</v>
      </c>
      <c r="C76" s="1" t="s">
        <v>39</v>
      </c>
      <c r="D76">
        <v>6264</v>
      </c>
      <c r="E76">
        <f>7*60+43</f>
        <v>463</v>
      </c>
      <c r="F76" s="3">
        <f t="shared" si="114"/>
        <v>1.483974358974359</v>
      </c>
      <c r="G76">
        <v>0</v>
      </c>
      <c r="H76" s="3">
        <f t="shared" si="82"/>
        <v>0</v>
      </c>
      <c r="I76">
        <f t="shared" ref="I76:I81" si="116">D76-G76</f>
        <v>6264</v>
      </c>
      <c r="J76">
        <v>5111</v>
      </c>
      <c r="K76" s="3">
        <f t="shared" ref="K76:K81" si="117">J76/$I76</f>
        <v>0.81593231162196678</v>
      </c>
      <c r="L76">
        <v>1029</v>
      </c>
      <c r="M76" s="3">
        <f t="shared" ref="M76:M81" si="118">L76/$I76</f>
        <v>0.16427203065134099</v>
      </c>
      <c r="N76">
        <v>51</v>
      </c>
      <c r="O76" s="3">
        <f t="shared" ref="O76:O81" si="119">N76/$I76</f>
        <v>8.141762452107279E-3</v>
      </c>
      <c r="P76">
        <v>18</v>
      </c>
      <c r="Q76" s="3">
        <f t="shared" ref="Q76:Q81" si="120">P76/$I76</f>
        <v>2.8735632183908046E-3</v>
      </c>
      <c r="R76">
        <v>59</v>
      </c>
      <c r="S76" s="3">
        <f t="shared" ref="S76:S81" si="121">R76/$I76</f>
        <v>9.4189016602809709E-3</v>
      </c>
      <c r="T76">
        <v>92</v>
      </c>
      <c r="U76" s="3">
        <f t="shared" ref="U76:U81" si="122">T76/$I76</f>
        <v>1.4687100893997445E-2</v>
      </c>
    </row>
    <row r="77" spans="1:21" x14ac:dyDescent="0.25">
      <c r="A77" s="1">
        <f>A75</f>
        <v>43870</v>
      </c>
      <c r="B77" t="s">
        <v>3</v>
      </c>
      <c r="C77" s="1" t="s">
        <v>39</v>
      </c>
      <c r="D77">
        <v>604</v>
      </c>
      <c r="E77">
        <f>5*60+12</f>
        <v>312</v>
      </c>
      <c r="F77" s="3">
        <f>E77/E$77</f>
        <v>1</v>
      </c>
      <c r="G77">
        <v>0</v>
      </c>
      <c r="H77" s="3">
        <f t="shared" si="82"/>
        <v>0</v>
      </c>
      <c r="I77">
        <f t="shared" si="116"/>
        <v>604</v>
      </c>
      <c r="J77">
        <v>489</v>
      </c>
      <c r="K77" s="3">
        <f t="shared" si="117"/>
        <v>0.80960264900662249</v>
      </c>
      <c r="L77">
        <v>109</v>
      </c>
      <c r="M77" s="3">
        <f t="shared" si="118"/>
        <v>0.1804635761589404</v>
      </c>
      <c r="N77">
        <v>1</v>
      </c>
      <c r="O77" s="3">
        <f t="shared" si="119"/>
        <v>1.6556291390728477E-3</v>
      </c>
      <c r="P77">
        <v>10</v>
      </c>
      <c r="Q77" s="3">
        <f t="shared" si="120"/>
        <v>1.6556291390728478E-2</v>
      </c>
      <c r="R77">
        <v>1</v>
      </c>
      <c r="S77" s="3">
        <f t="shared" si="121"/>
        <v>1.6556291390728477E-3</v>
      </c>
      <c r="T77">
        <v>5</v>
      </c>
      <c r="U77" s="3">
        <f t="shared" si="122"/>
        <v>8.2781456953642391E-3</v>
      </c>
    </row>
    <row r="78" spans="1:21" x14ac:dyDescent="0.25">
      <c r="A78" s="1">
        <f t="shared" si="115"/>
        <v>43870</v>
      </c>
      <c r="B78" t="s">
        <v>5</v>
      </c>
      <c r="C78" s="1" t="s">
        <v>39</v>
      </c>
      <c r="D78">
        <v>590</v>
      </c>
      <c r="E78">
        <f>1*60+6</f>
        <v>66</v>
      </c>
      <c r="F78" s="3">
        <f t="shared" ref="F78:F81" si="123">E78/E$77</f>
        <v>0.21153846153846154</v>
      </c>
      <c r="G78">
        <v>0</v>
      </c>
      <c r="H78" s="3">
        <f t="shared" si="82"/>
        <v>0</v>
      </c>
      <c r="I78">
        <f>D78-G78</f>
        <v>590</v>
      </c>
      <c r="J78">
        <v>484</v>
      </c>
      <c r="K78" s="3">
        <f t="shared" si="117"/>
        <v>0.8203389830508474</v>
      </c>
      <c r="L78">
        <v>94</v>
      </c>
      <c r="M78" s="3">
        <f t="shared" si="118"/>
        <v>0.15932203389830507</v>
      </c>
      <c r="N78">
        <v>2</v>
      </c>
      <c r="O78" s="3">
        <f t="shared" si="119"/>
        <v>3.3898305084745762E-3</v>
      </c>
      <c r="P78">
        <v>9</v>
      </c>
      <c r="Q78" s="3">
        <f t="shared" si="120"/>
        <v>1.5254237288135594E-2</v>
      </c>
      <c r="R78">
        <v>9</v>
      </c>
      <c r="S78" s="3">
        <f t="shared" si="121"/>
        <v>1.5254237288135594E-2</v>
      </c>
      <c r="T78">
        <v>10</v>
      </c>
      <c r="U78" s="3">
        <f t="shared" si="122"/>
        <v>1.6949152542372881E-2</v>
      </c>
    </row>
    <row r="79" spans="1:21" x14ac:dyDescent="0.25">
      <c r="A79" s="1">
        <f t="shared" si="115"/>
        <v>43870</v>
      </c>
      <c r="B79" s="6" t="s">
        <v>6</v>
      </c>
      <c r="C79" s="7" t="s">
        <v>39</v>
      </c>
      <c r="D79">
        <v>233</v>
      </c>
      <c r="E79">
        <f>2*60+8</f>
        <v>128</v>
      </c>
      <c r="F79" s="3">
        <f t="shared" si="123"/>
        <v>0.41025641025641024</v>
      </c>
      <c r="G79">
        <v>1</v>
      </c>
      <c r="H79" s="3">
        <f t="shared" si="82"/>
        <v>4.2918454935622317E-3</v>
      </c>
      <c r="I79">
        <f t="shared" si="116"/>
        <v>232</v>
      </c>
      <c r="J79">
        <v>187</v>
      </c>
      <c r="K79" s="3">
        <f t="shared" si="117"/>
        <v>0.80603448275862066</v>
      </c>
      <c r="L79">
        <v>40</v>
      </c>
      <c r="M79" s="3">
        <f t="shared" si="118"/>
        <v>0.17241379310344829</v>
      </c>
      <c r="N79">
        <v>3</v>
      </c>
      <c r="O79" s="3">
        <f t="shared" si="119"/>
        <v>1.2931034482758621E-2</v>
      </c>
      <c r="P79">
        <v>1</v>
      </c>
      <c r="Q79" s="3">
        <f t="shared" si="120"/>
        <v>4.3103448275862068E-3</v>
      </c>
      <c r="R79">
        <v>4</v>
      </c>
      <c r="S79" s="3">
        <f t="shared" si="121"/>
        <v>1.7241379310344827E-2</v>
      </c>
      <c r="T79">
        <v>3</v>
      </c>
      <c r="U79" s="3">
        <f t="shared" si="122"/>
        <v>1.2931034482758621E-2</v>
      </c>
    </row>
    <row r="80" spans="1:21" x14ac:dyDescent="0.25">
      <c r="A80" s="1">
        <f t="shared" si="115"/>
        <v>43870</v>
      </c>
      <c r="B80" t="s">
        <v>5</v>
      </c>
      <c r="C80" t="s">
        <v>36</v>
      </c>
      <c r="D80">
        <v>600</v>
      </c>
      <c r="E80">
        <f>1*60+12</f>
        <v>72</v>
      </c>
      <c r="F80" s="3">
        <f t="shared" si="123"/>
        <v>0.23076923076923078</v>
      </c>
      <c r="G80">
        <v>22</v>
      </c>
      <c r="H80" s="3">
        <f t="shared" si="82"/>
        <v>3.6666666666666667E-2</v>
      </c>
      <c r="I80">
        <f t="shared" si="116"/>
        <v>578</v>
      </c>
      <c r="J80">
        <v>486</v>
      </c>
      <c r="K80" s="3">
        <f t="shared" si="117"/>
        <v>0.84083044982698962</v>
      </c>
      <c r="L80">
        <v>83</v>
      </c>
      <c r="M80" s="3">
        <f t="shared" si="118"/>
        <v>0.14359861591695502</v>
      </c>
      <c r="N80">
        <v>1</v>
      </c>
      <c r="O80" s="3">
        <f t="shared" si="119"/>
        <v>1.7301038062283738E-3</v>
      </c>
      <c r="P80">
        <v>8</v>
      </c>
      <c r="Q80" s="3">
        <f t="shared" si="120"/>
        <v>1.384083044982699E-2</v>
      </c>
      <c r="R80">
        <v>6</v>
      </c>
      <c r="S80" s="3">
        <f t="shared" si="121"/>
        <v>1.0380622837370242E-2</v>
      </c>
      <c r="T80">
        <v>11</v>
      </c>
      <c r="U80" s="3">
        <f t="shared" si="122"/>
        <v>1.9031141868512111E-2</v>
      </c>
    </row>
    <row r="81" spans="1:21" x14ac:dyDescent="0.25">
      <c r="A81" s="1">
        <f t="shared" si="115"/>
        <v>43870</v>
      </c>
      <c r="B81" s="1" t="s">
        <v>4</v>
      </c>
      <c r="C81" t="s">
        <v>36</v>
      </c>
      <c r="D81">
        <v>6265</v>
      </c>
      <c r="E81">
        <f>9*60+28</f>
        <v>568</v>
      </c>
      <c r="F81" s="3">
        <f t="shared" si="123"/>
        <v>1.8205128205128205</v>
      </c>
      <c r="G81">
        <v>1603</v>
      </c>
      <c r="H81" s="3">
        <f t="shared" si="82"/>
        <v>0.2558659217877095</v>
      </c>
      <c r="I81">
        <f t="shared" si="116"/>
        <v>4662</v>
      </c>
      <c r="J81">
        <v>3872</v>
      </c>
      <c r="K81" s="3">
        <f t="shared" si="117"/>
        <v>0.83054483054483053</v>
      </c>
      <c r="L81">
        <v>766</v>
      </c>
      <c r="M81" s="3">
        <f t="shared" si="118"/>
        <v>0.1643071643071643</v>
      </c>
      <c r="N81">
        <v>37</v>
      </c>
      <c r="O81" s="3">
        <f t="shared" si="119"/>
        <v>7.9365079365079361E-3</v>
      </c>
      <c r="P81">
        <v>95</v>
      </c>
      <c r="Q81" s="3">
        <f t="shared" si="120"/>
        <v>2.0377520377520379E-2</v>
      </c>
      <c r="R81">
        <v>43</v>
      </c>
      <c r="S81" s="3">
        <f t="shared" si="121"/>
        <v>9.2235092235092228E-3</v>
      </c>
      <c r="T81">
        <v>64</v>
      </c>
      <c r="U81" s="3">
        <f t="shared" si="122"/>
        <v>1.3728013728013728E-2</v>
      </c>
    </row>
    <row r="83" spans="1:21" x14ac:dyDescent="0.25">
      <c r="A83" s="1">
        <v>43871</v>
      </c>
      <c r="B83" t="s">
        <v>30</v>
      </c>
      <c r="C83" s="1" t="s">
        <v>38</v>
      </c>
      <c r="D83">
        <v>2439</v>
      </c>
      <c r="E83">
        <f>3*60+17</f>
        <v>197</v>
      </c>
      <c r="F83" s="3">
        <f t="shared" ref="F83:F84" si="124">E83/E$85</f>
        <v>0.73234200743494426</v>
      </c>
      <c r="G83">
        <v>1203</v>
      </c>
      <c r="H83" s="3">
        <f t="shared" si="82"/>
        <v>0.49323493234932347</v>
      </c>
      <c r="I83">
        <f>D83-G83</f>
        <v>1236</v>
      </c>
      <c r="J83">
        <v>1089</v>
      </c>
      <c r="K83" s="3">
        <f>J83/$I83</f>
        <v>0.8810679611650486</v>
      </c>
      <c r="L83">
        <v>132</v>
      </c>
      <c r="M83" s="3">
        <f>L83/$I83</f>
        <v>0.10679611650485436</v>
      </c>
      <c r="N83">
        <v>2</v>
      </c>
      <c r="O83" s="3">
        <f>N83/$I83</f>
        <v>1.6181229773462784E-3</v>
      </c>
      <c r="P83">
        <v>11</v>
      </c>
      <c r="Q83" s="3">
        <f>P83/$I83</f>
        <v>8.8996763754045308E-3</v>
      </c>
      <c r="R83">
        <v>3</v>
      </c>
      <c r="S83" s="3">
        <f>R83/$I83</f>
        <v>2.4271844660194173E-3</v>
      </c>
      <c r="T83">
        <v>13</v>
      </c>
      <c r="U83" s="3">
        <f>T83/$I83</f>
        <v>1.0517799352750809E-2</v>
      </c>
    </row>
    <row r="84" spans="1:21" x14ac:dyDescent="0.25">
      <c r="A84" s="1">
        <f t="shared" ref="A84:A89" si="125">A83</f>
        <v>43871</v>
      </c>
      <c r="B84" s="1" t="s">
        <v>4</v>
      </c>
      <c r="C84" s="1" t="s">
        <v>39</v>
      </c>
      <c r="D84">
        <v>6258</v>
      </c>
      <c r="E84">
        <f>4*60+32</f>
        <v>272</v>
      </c>
      <c r="F84" s="3">
        <f t="shared" si="124"/>
        <v>1.0111524163568772</v>
      </c>
      <c r="G84">
        <v>0</v>
      </c>
      <c r="H84" s="3">
        <f t="shared" si="82"/>
        <v>0</v>
      </c>
      <c r="I84">
        <f t="shared" ref="I84:I89" si="126">D84-G84</f>
        <v>6258</v>
      </c>
      <c r="J84">
        <v>5105</v>
      </c>
      <c r="K84" s="3">
        <f t="shared" ref="K84:K89" si="127">J84/$I84</f>
        <v>0.81575583253435602</v>
      </c>
      <c r="L84">
        <v>1029</v>
      </c>
      <c r="M84" s="3">
        <f t="shared" ref="M84:M89" si="128">L84/$I84</f>
        <v>0.16442953020134229</v>
      </c>
      <c r="N84">
        <v>51</v>
      </c>
      <c r="O84" s="3">
        <f t="shared" ref="O84:O89" si="129">N84/$I84</f>
        <v>8.1495685522531159E-3</v>
      </c>
      <c r="P84">
        <v>118</v>
      </c>
      <c r="Q84" s="3">
        <f t="shared" ref="Q84:Q89" si="130">P84/$I84</f>
        <v>1.8855864493448386E-2</v>
      </c>
      <c r="R84">
        <v>59</v>
      </c>
      <c r="S84" s="3">
        <f t="shared" ref="S84:S89" si="131">R84/$I84</f>
        <v>9.4279322467241931E-3</v>
      </c>
      <c r="T84">
        <v>92</v>
      </c>
      <c r="U84" s="3">
        <f t="shared" ref="U84:U89" si="132">T84/$I84</f>
        <v>1.4701182486417386E-2</v>
      </c>
    </row>
    <row r="85" spans="1:21" x14ac:dyDescent="0.25">
      <c r="A85" s="1">
        <f>A83</f>
        <v>43871</v>
      </c>
      <c r="B85" t="s">
        <v>3</v>
      </c>
      <c r="C85" s="1" t="s">
        <v>39</v>
      </c>
      <c r="D85">
        <v>591</v>
      </c>
      <c r="E85">
        <f>4*60+29</f>
        <v>269</v>
      </c>
      <c r="F85" s="3">
        <f>E85/E$85</f>
        <v>1</v>
      </c>
      <c r="G85">
        <v>0</v>
      </c>
      <c r="H85" s="3">
        <f t="shared" si="82"/>
        <v>0</v>
      </c>
      <c r="I85">
        <f t="shared" si="126"/>
        <v>591</v>
      </c>
      <c r="J85">
        <v>487</v>
      </c>
      <c r="K85" s="3">
        <f t="shared" si="127"/>
        <v>0.82402707275803722</v>
      </c>
      <c r="L85">
        <v>93</v>
      </c>
      <c r="M85" s="3">
        <f t="shared" si="128"/>
        <v>0.15736040609137056</v>
      </c>
      <c r="N85">
        <v>4</v>
      </c>
      <c r="O85" s="3">
        <f t="shared" si="129"/>
        <v>6.7681895093062603E-3</v>
      </c>
      <c r="P85">
        <v>10</v>
      </c>
      <c r="Q85" s="3">
        <f t="shared" si="130"/>
        <v>1.6920473773265651E-2</v>
      </c>
      <c r="R85">
        <v>6</v>
      </c>
      <c r="S85" s="3">
        <f t="shared" si="131"/>
        <v>1.015228426395939E-2</v>
      </c>
      <c r="T85">
        <v>9</v>
      </c>
      <c r="U85" s="3">
        <f t="shared" si="132"/>
        <v>1.5228426395939087E-2</v>
      </c>
    </row>
    <row r="86" spans="1:21" x14ac:dyDescent="0.25">
      <c r="A86" s="1">
        <f t="shared" si="125"/>
        <v>43871</v>
      </c>
      <c r="B86" t="s">
        <v>5</v>
      </c>
      <c r="C86" s="1" t="s">
        <v>39</v>
      </c>
      <c r="D86">
        <v>610</v>
      </c>
      <c r="E86">
        <f>0*60+59</f>
        <v>59</v>
      </c>
      <c r="F86" s="3">
        <f t="shared" ref="F86:F89" si="133">E86/E$85</f>
        <v>0.21933085501858737</v>
      </c>
      <c r="G86">
        <v>0</v>
      </c>
      <c r="H86" s="3">
        <f t="shared" si="82"/>
        <v>0</v>
      </c>
      <c r="I86">
        <f t="shared" si="126"/>
        <v>610</v>
      </c>
      <c r="J86">
        <v>482</v>
      </c>
      <c r="K86" s="3">
        <f t="shared" si="127"/>
        <v>0.79016393442622945</v>
      </c>
      <c r="L86">
        <v>108</v>
      </c>
      <c r="M86" s="3">
        <f t="shared" si="128"/>
        <v>0.17704918032786884</v>
      </c>
      <c r="N86">
        <v>6</v>
      </c>
      <c r="O86" s="3">
        <f t="shared" si="129"/>
        <v>9.8360655737704927E-3</v>
      </c>
      <c r="P86">
        <v>7</v>
      </c>
      <c r="Q86" s="3">
        <f t="shared" si="130"/>
        <v>1.1475409836065573E-2</v>
      </c>
      <c r="R86">
        <v>10</v>
      </c>
      <c r="S86" s="3">
        <f t="shared" si="131"/>
        <v>1.6393442622950821E-2</v>
      </c>
      <c r="T86">
        <v>18</v>
      </c>
      <c r="U86" s="3">
        <f t="shared" si="132"/>
        <v>2.9508196721311476E-2</v>
      </c>
    </row>
    <row r="87" spans="1:21" x14ac:dyDescent="0.25">
      <c r="A87" s="1">
        <f t="shared" si="125"/>
        <v>43871</v>
      </c>
      <c r="B87" s="6" t="s">
        <v>6</v>
      </c>
      <c r="C87" s="7" t="s">
        <v>39</v>
      </c>
      <c r="D87">
        <v>221</v>
      </c>
      <c r="E87">
        <f>1*60+42</f>
        <v>102</v>
      </c>
      <c r="F87" s="3">
        <f t="shared" si="133"/>
        <v>0.379182156133829</v>
      </c>
      <c r="G87">
        <v>0</v>
      </c>
      <c r="H87" s="3">
        <f t="shared" si="82"/>
        <v>0</v>
      </c>
      <c r="I87">
        <f t="shared" si="126"/>
        <v>221</v>
      </c>
      <c r="J87">
        <v>184</v>
      </c>
      <c r="K87" s="3">
        <f t="shared" si="127"/>
        <v>0.83257918552036203</v>
      </c>
      <c r="L87">
        <v>32</v>
      </c>
      <c r="M87" s="3">
        <f t="shared" si="128"/>
        <v>0.14479638009049775</v>
      </c>
      <c r="N87">
        <v>4</v>
      </c>
      <c r="O87" s="3">
        <f t="shared" si="129"/>
        <v>1.8099547511312219E-2</v>
      </c>
      <c r="P87">
        <v>3</v>
      </c>
      <c r="Q87" s="3">
        <f t="shared" si="130"/>
        <v>1.3574660633484163E-2</v>
      </c>
      <c r="R87">
        <v>3</v>
      </c>
      <c r="S87" s="3">
        <f t="shared" si="131"/>
        <v>1.3574660633484163E-2</v>
      </c>
      <c r="T87">
        <v>0</v>
      </c>
      <c r="U87" s="3">
        <f t="shared" si="132"/>
        <v>0</v>
      </c>
    </row>
    <row r="88" spans="1:21" x14ac:dyDescent="0.25">
      <c r="A88" s="1">
        <f t="shared" si="125"/>
        <v>43871</v>
      </c>
      <c r="B88" t="s">
        <v>5</v>
      </c>
      <c r="C88" t="s">
        <v>32</v>
      </c>
      <c r="D88">
        <v>520</v>
      </c>
      <c r="E88">
        <f>0*60+51</f>
        <v>51</v>
      </c>
      <c r="F88" s="3">
        <f t="shared" si="133"/>
        <v>0.1895910780669145</v>
      </c>
      <c r="G88">
        <v>0</v>
      </c>
      <c r="H88" s="3">
        <f t="shared" si="82"/>
        <v>0</v>
      </c>
      <c r="I88">
        <f t="shared" si="126"/>
        <v>520</v>
      </c>
      <c r="J88">
        <v>426</v>
      </c>
      <c r="K88" s="3">
        <f t="shared" si="127"/>
        <v>0.81923076923076921</v>
      </c>
      <c r="L88">
        <v>85</v>
      </c>
      <c r="M88" s="3">
        <f t="shared" si="128"/>
        <v>0.16346153846153846</v>
      </c>
      <c r="N88">
        <v>3</v>
      </c>
      <c r="O88" s="3">
        <f t="shared" si="129"/>
        <v>5.7692307692307696E-3</v>
      </c>
      <c r="P88">
        <v>13</v>
      </c>
      <c r="Q88" s="3">
        <f t="shared" si="130"/>
        <v>2.5000000000000001E-2</v>
      </c>
      <c r="R88">
        <v>4</v>
      </c>
      <c r="S88" s="3">
        <f t="shared" si="131"/>
        <v>7.6923076923076927E-3</v>
      </c>
      <c r="T88">
        <v>6</v>
      </c>
      <c r="U88" s="3">
        <f t="shared" si="132"/>
        <v>1.1538461538461539E-2</v>
      </c>
    </row>
    <row r="89" spans="1:21" x14ac:dyDescent="0.25">
      <c r="A89" s="1">
        <f t="shared" si="125"/>
        <v>43871</v>
      </c>
      <c r="B89" s="1" t="s">
        <v>4</v>
      </c>
      <c r="C89" t="s">
        <v>32</v>
      </c>
      <c r="D89">
        <v>5871</v>
      </c>
      <c r="E89">
        <f>4*60+21</f>
        <v>261</v>
      </c>
      <c r="F89" s="3">
        <f t="shared" si="133"/>
        <v>0.97026022304832715</v>
      </c>
      <c r="G89">
        <v>0</v>
      </c>
      <c r="H89" s="3">
        <f t="shared" si="82"/>
        <v>0</v>
      </c>
      <c r="I89">
        <f t="shared" si="126"/>
        <v>5871</v>
      </c>
      <c r="J89">
        <v>4758</v>
      </c>
      <c r="K89" s="3">
        <f t="shared" si="127"/>
        <v>0.81042411854879914</v>
      </c>
      <c r="L89">
        <v>995</v>
      </c>
      <c r="M89" s="3">
        <f t="shared" si="128"/>
        <v>0.16947709078521547</v>
      </c>
      <c r="N89">
        <v>51</v>
      </c>
      <c r="O89" s="3">
        <f t="shared" si="129"/>
        <v>8.6867654573326517E-3</v>
      </c>
      <c r="P89">
        <v>117</v>
      </c>
      <c r="Q89" s="3">
        <f t="shared" si="130"/>
        <v>1.9928461931527849E-2</v>
      </c>
      <c r="R89">
        <v>59</v>
      </c>
      <c r="S89" s="3">
        <f t="shared" si="131"/>
        <v>1.0049395332992676E-2</v>
      </c>
      <c r="T89">
        <v>87</v>
      </c>
      <c r="U89" s="3">
        <f t="shared" si="132"/>
        <v>1.4818599897802759E-2</v>
      </c>
    </row>
    <row r="91" spans="1:21" x14ac:dyDescent="0.25">
      <c r="A91" s="1">
        <v>43872</v>
      </c>
      <c r="B91" t="s">
        <v>30</v>
      </c>
      <c r="C91" s="1" t="s">
        <v>38</v>
      </c>
      <c r="D91">
        <v>2442</v>
      </c>
      <c r="E91">
        <f>4*60+3</f>
        <v>243</v>
      </c>
      <c r="F91" s="3">
        <f t="shared" ref="F91:F92" si="134">E91/E$93</f>
        <v>0.62467866323907451</v>
      </c>
      <c r="G91">
        <v>1200</v>
      </c>
      <c r="H91" s="3">
        <f t="shared" ref="H91:H129" si="135">G91/$D91</f>
        <v>0.49140049140049141</v>
      </c>
      <c r="I91">
        <f>D91-G91</f>
        <v>1242</v>
      </c>
      <c r="J91">
        <v>1101</v>
      </c>
      <c r="K91" s="3">
        <f>J91/$I91</f>
        <v>0.88647342995169087</v>
      </c>
      <c r="L91">
        <v>129</v>
      </c>
      <c r="M91" s="3">
        <f>L91/$I91</f>
        <v>0.10386473429951691</v>
      </c>
      <c r="N91">
        <v>2</v>
      </c>
      <c r="O91" s="3">
        <f>N91/$I91</f>
        <v>1.6103059581320451E-3</v>
      </c>
      <c r="P91">
        <v>9</v>
      </c>
      <c r="Q91" s="3">
        <f>P91/$I91</f>
        <v>7.246376811594203E-3</v>
      </c>
      <c r="R91">
        <v>3</v>
      </c>
      <c r="S91" s="3">
        <f>R91/$I91</f>
        <v>2.4154589371980675E-3</v>
      </c>
      <c r="T91">
        <v>11</v>
      </c>
      <c r="U91" s="3">
        <f>T91/$I91</f>
        <v>8.8566827697262474E-3</v>
      </c>
    </row>
    <row r="92" spans="1:21" x14ac:dyDescent="0.25">
      <c r="A92" s="1">
        <f t="shared" ref="A92:A97" si="136">A91</f>
        <v>43872</v>
      </c>
      <c r="B92" s="1" t="s">
        <v>4</v>
      </c>
      <c r="C92" s="1" t="s">
        <v>39</v>
      </c>
      <c r="D92">
        <v>6284</v>
      </c>
      <c r="E92">
        <f>6*60+12</f>
        <v>372</v>
      </c>
      <c r="F92" s="3">
        <f t="shared" si="134"/>
        <v>0.95629820051413883</v>
      </c>
      <c r="G92">
        <v>0</v>
      </c>
      <c r="H92" s="3">
        <f t="shared" si="135"/>
        <v>0</v>
      </c>
      <c r="I92">
        <f t="shared" ref="I92:I97" si="137">D92-G92</f>
        <v>6284</v>
      </c>
      <c r="J92">
        <v>5132</v>
      </c>
      <c r="K92" s="3">
        <f t="shared" ref="K92:K97" si="138">J92/$I92</f>
        <v>0.81667727562062375</v>
      </c>
      <c r="L92">
        <v>1028</v>
      </c>
      <c r="M92" s="3">
        <f t="shared" ref="M92:M97" si="139">L92/$I92</f>
        <v>0.16359007001909612</v>
      </c>
      <c r="N92">
        <v>51</v>
      </c>
      <c r="O92" s="3">
        <f t="shared" ref="O92:O97" si="140">N92/$I92</f>
        <v>8.1158497772119663E-3</v>
      </c>
      <c r="P92">
        <v>115</v>
      </c>
      <c r="Q92" s="3">
        <f t="shared" ref="Q92:Q97" si="141">P92/$I92</f>
        <v>1.83004455760662E-2</v>
      </c>
      <c r="R92">
        <v>59</v>
      </c>
      <c r="S92" s="3">
        <f t="shared" ref="S92:S97" si="142">R92/$I92</f>
        <v>9.388924252068746E-3</v>
      </c>
      <c r="T92">
        <v>92</v>
      </c>
      <c r="U92" s="3">
        <f t="shared" ref="U92:U97" si="143">T92/$I92</f>
        <v>1.464035646085296E-2</v>
      </c>
    </row>
    <row r="93" spans="1:21" x14ac:dyDescent="0.25">
      <c r="A93" s="1">
        <f>A91</f>
        <v>43872</v>
      </c>
      <c r="B93" t="s">
        <v>3</v>
      </c>
      <c r="C93" s="1" t="s">
        <v>39</v>
      </c>
      <c r="D93">
        <v>593</v>
      </c>
      <c r="E93">
        <f>6*60+29</f>
        <v>389</v>
      </c>
      <c r="F93" s="3">
        <f>E93/E$93</f>
        <v>1</v>
      </c>
      <c r="G93">
        <v>0</v>
      </c>
      <c r="H93" s="3">
        <f t="shared" si="135"/>
        <v>0</v>
      </c>
      <c r="I93">
        <f t="shared" si="137"/>
        <v>593</v>
      </c>
      <c r="J93">
        <v>487</v>
      </c>
      <c r="K93" s="3">
        <f t="shared" si="138"/>
        <v>0.82124789207419902</v>
      </c>
      <c r="L93">
        <v>98</v>
      </c>
      <c r="M93" s="3">
        <f t="shared" si="139"/>
        <v>0.16526138279932545</v>
      </c>
      <c r="N93">
        <v>9</v>
      </c>
      <c r="O93" s="3">
        <f t="shared" si="140"/>
        <v>1.5177065767284991E-2</v>
      </c>
      <c r="P93">
        <v>9</v>
      </c>
      <c r="Q93" s="3">
        <f t="shared" si="141"/>
        <v>1.5177065767284991E-2</v>
      </c>
      <c r="R93">
        <v>6</v>
      </c>
      <c r="S93" s="3">
        <f t="shared" si="142"/>
        <v>1.0118043844856661E-2</v>
      </c>
      <c r="T93">
        <v>7</v>
      </c>
      <c r="U93" s="3">
        <f t="shared" si="143"/>
        <v>1.1804384485666104E-2</v>
      </c>
    </row>
    <row r="94" spans="1:21" x14ac:dyDescent="0.25">
      <c r="A94" s="1">
        <f t="shared" si="136"/>
        <v>43872</v>
      </c>
      <c r="B94" t="s">
        <v>5</v>
      </c>
      <c r="C94" s="1" t="s">
        <v>39</v>
      </c>
      <c r="D94">
        <v>604</v>
      </c>
      <c r="E94">
        <f t="shared" ref="E94" si="144">1*60+1</f>
        <v>61</v>
      </c>
      <c r="F94" s="3">
        <f t="shared" ref="F94:F97" si="145">E94/E$93</f>
        <v>0.15681233933161953</v>
      </c>
      <c r="G94">
        <v>0</v>
      </c>
      <c r="H94" s="3">
        <f t="shared" si="135"/>
        <v>0</v>
      </c>
      <c r="I94">
        <f t="shared" si="137"/>
        <v>604</v>
      </c>
      <c r="J94">
        <v>495</v>
      </c>
      <c r="K94" s="3">
        <f t="shared" si="138"/>
        <v>0.81953642384105962</v>
      </c>
      <c r="L94">
        <v>98</v>
      </c>
      <c r="M94" s="3">
        <f t="shared" si="139"/>
        <v>0.16225165562913907</v>
      </c>
      <c r="N94">
        <v>6</v>
      </c>
      <c r="O94" s="3">
        <f t="shared" si="140"/>
        <v>9.9337748344370865E-3</v>
      </c>
      <c r="P94">
        <v>13</v>
      </c>
      <c r="Q94" s="3">
        <f t="shared" si="141"/>
        <v>2.1523178807947019E-2</v>
      </c>
      <c r="R94">
        <v>5</v>
      </c>
      <c r="S94" s="3">
        <f t="shared" si="142"/>
        <v>8.2781456953642391E-3</v>
      </c>
      <c r="T94">
        <v>4</v>
      </c>
      <c r="U94" s="3">
        <f t="shared" si="143"/>
        <v>6.6225165562913907E-3</v>
      </c>
    </row>
    <row r="95" spans="1:21" x14ac:dyDescent="0.25">
      <c r="A95" s="1">
        <f t="shared" si="136"/>
        <v>43872</v>
      </c>
      <c r="B95" s="6" t="s">
        <v>6</v>
      </c>
      <c r="C95" s="7" t="s">
        <v>39</v>
      </c>
      <c r="D95">
        <v>223</v>
      </c>
      <c r="E95">
        <f>1*60+44</f>
        <v>104</v>
      </c>
      <c r="F95" s="3">
        <f t="shared" si="145"/>
        <v>0.26735218508997427</v>
      </c>
      <c r="G95">
        <v>0</v>
      </c>
      <c r="H95" s="3">
        <f t="shared" si="135"/>
        <v>0</v>
      </c>
      <c r="I95">
        <f t="shared" si="137"/>
        <v>223</v>
      </c>
      <c r="J95">
        <v>182</v>
      </c>
      <c r="K95" s="3">
        <f t="shared" si="138"/>
        <v>0.81614349775784756</v>
      </c>
      <c r="L95">
        <v>33</v>
      </c>
      <c r="M95" s="3">
        <f t="shared" si="139"/>
        <v>0.14798206278026907</v>
      </c>
      <c r="N95">
        <v>5</v>
      </c>
      <c r="O95" s="3">
        <f t="shared" si="140"/>
        <v>2.2421524663677129E-2</v>
      </c>
      <c r="P95">
        <v>5</v>
      </c>
      <c r="Q95" s="3">
        <f t="shared" si="141"/>
        <v>2.2421524663677129E-2</v>
      </c>
      <c r="R95">
        <v>3</v>
      </c>
      <c r="S95" s="3">
        <f t="shared" si="142"/>
        <v>1.3452914798206279E-2</v>
      </c>
      <c r="T95">
        <v>1</v>
      </c>
      <c r="U95" s="3">
        <f t="shared" si="143"/>
        <v>4.4843049327354259E-3</v>
      </c>
    </row>
    <row r="96" spans="1:21" x14ac:dyDescent="0.25">
      <c r="A96" s="1">
        <f t="shared" si="136"/>
        <v>43872</v>
      </c>
      <c r="B96" t="s">
        <v>5</v>
      </c>
      <c r="C96" t="s">
        <v>33</v>
      </c>
      <c r="D96">
        <v>590</v>
      </c>
      <c r="E96">
        <f>1*60+6</f>
        <v>66</v>
      </c>
      <c r="F96" s="3">
        <f t="shared" si="145"/>
        <v>0.16966580976863754</v>
      </c>
      <c r="G96">
        <v>4</v>
      </c>
      <c r="H96" s="3">
        <f t="shared" si="135"/>
        <v>6.7796610169491523E-3</v>
      </c>
      <c r="I96">
        <f t="shared" si="137"/>
        <v>586</v>
      </c>
      <c r="J96">
        <v>490</v>
      </c>
      <c r="K96" s="3">
        <f t="shared" si="138"/>
        <v>0.83617747440273038</v>
      </c>
      <c r="L96">
        <v>92</v>
      </c>
      <c r="M96" s="3">
        <f t="shared" si="139"/>
        <v>0.15699658703071673</v>
      </c>
      <c r="N96">
        <v>1</v>
      </c>
      <c r="O96" s="3">
        <f t="shared" si="140"/>
        <v>1.7064846416382253E-3</v>
      </c>
      <c r="P96">
        <v>7</v>
      </c>
      <c r="Q96" s="3">
        <f t="shared" si="141"/>
        <v>1.1945392491467578E-2</v>
      </c>
      <c r="R96">
        <v>0</v>
      </c>
      <c r="S96" s="3">
        <f t="shared" si="142"/>
        <v>0</v>
      </c>
      <c r="T96">
        <v>2</v>
      </c>
      <c r="U96" s="3">
        <f t="shared" si="143"/>
        <v>3.4129692832764505E-3</v>
      </c>
    </row>
    <row r="97" spans="1:21" x14ac:dyDescent="0.25">
      <c r="A97" s="1">
        <f t="shared" si="136"/>
        <v>43872</v>
      </c>
      <c r="B97" s="1" t="s">
        <v>4</v>
      </c>
      <c r="C97" t="s">
        <v>33</v>
      </c>
      <c r="D97">
        <v>6284</v>
      </c>
      <c r="E97">
        <f>5*60+25</f>
        <v>325</v>
      </c>
      <c r="F97" s="3">
        <f t="shared" si="145"/>
        <v>0.83547557840616971</v>
      </c>
      <c r="G97">
        <v>9</v>
      </c>
      <c r="H97" s="3">
        <f t="shared" si="135"/>
        <v>1.4322087842138765E-3</v>
      </c>
      <c r="I97">
        <f t="shared" si="137"/>
        <v>6275</v>
      </c>
      <c r="J97">
        <v>5125</v>
      </c>
      <c r="K97" s="3">
        <f t="shared" si="138"/>
        <v>0.81673306772908372</v>
      </c>
      <c r="L97">
        <v>1027</v>
      </c>
      <c r="M97" s="3">
        <f t="shared" si="139"/>
        <v>0.16366533864541832</v>
      </c>
      <c r="N97">
        <v>51</v>
      </c>
      <c r="O97" s="3">
        <f t="shared" si="140"/>
        <v>8.1274900398406371E-3</v>
      </c>
      <c r="P97">
        <v>115</v>
      </c>
      <c r="Q97" s="3">
        <f t="shared" si="141"/>
        <v>1.8326693227091632E-2</v>
      </c>
      <c r="R97">
        <v>59</v>
      </c>
      <c r="S97" s="3">
        <f t="shared" si="142"/>
        <v>9.4023904382470117E-3</v>
      </c>
      <c r="T97">
        <v>92</v>
      </c>
      <c r="U97" s="3">
        <f t="shared" si="143"/>
        <v>1.4661354581673306E-2</v>
      </c>
    </row>
    <row r="99" spans="1:21" x14ac:dyDescent="0.25">
      <c r="A99" s="1">
        <v>43873</v>
      </c>
      <c r="B99" t="s">
        <v>30</v>
      </c>
      <c r="C99" s="1" t="s">
        <v>38</v>
      </c>
      <c r="D99">
        <v>2441</v>
      </c>
      <c r="E99">
        <f>3*60+23</f>
        <v>203</v>
      </c>
      <c r="F99" s="3">
        <f t="shared" ref="F99:F100" si="146">E99/E$101</f>
        <v>0.72759856630824371</v>
      </c>
      <c r="G99">
        <v>1204</v>
      </c>
      <c r="H99" s="3">
        <f t="shared" si="135"/>
        <v>0.4932404752150758</v>
      </c>
      <c r="I99">
        <f>D99-G99</f>
        <v>1237</v>
      </c>
      <c r="J99">
        <v>1103</v>
      </c>
      <c r="K99" s="3">
        <f>J99/$I99</f>
        <v>0.8916734033953112</v>
      </c>
      <c r="L99">
        <v>129</v>
      </c>
      <c r="M99" s="3">
        <f>L99/$I99</f>
        <v>0.10428455941794665</v>
      </c>
      <c r="N99">
        <v>2</v>
      </c>
      <c r="O99" s="3">
        <f>N99/$I99</f>
        <v>1.6168148746968471E-3</v>
      </c>
      <c r="P99">
        <v>11</v>
      </c>
      <c r="Q99" s="3">
        <f>P99/$I99</f>
        <v>8.8924818108326604E-3</v>
      </c>
      <c r="R99">
        <v>3</v>
      </c>
      <c r="S99" s="3">
        <f>R99/$I99</f>
        <v>2.425222312045271E-3</v>
      </c>
      <c r="T99">
        <v>13</v>
      </c>
      <c r="U99" s="3">
        <f>T99/$I99</f>
        <v>1.0509296685529508E-2</v>
      </c>
    </row>
    <row r="100" spans="1:21" x14ac:dyDescent="0.25">
      <c r="A100" s="1">
        <f t="shared" ref="A100:A105" si="147">A99</f>
        <v>43873</v>
      </c>
      <c r="B100" s="1" t="s">
        <v>4</v>
      </c>
      <c r="C100" s="1" t="s">
        <v>39</v>
      </c>
      <c r="D100">
        <v>6290</v>
      </c>
      <c r="E100">
        <f>4*60+49</f>
        <v>289</v>
      </c>
      <c r="F100" s="3">
        <f t="shared" si="146"/>
        <v>1.0358422939068099</v>
      </c>
      <c r="G100">
        <v>0</v>
      </c>
      <c r="H100" s="3">
        <f t="shared" si="135"/>
        <v>0</v>
      </c>
      <c r="I100">
        <f t="shared" ref="I100:I105" si="148">D100-G100</f>
        <v>6290</v>
      </c>
      <c r="J100">
        <v>5140</v>
      </c>
      <c r="K100" s="3">
        <f t="shared" ref="K100:K105" si="149">J100/$I100</f>
        <v>0.81717011128775829</v>
      </c>
      <c r="L100">
        <v>1026</v>
      </c>
      <c r="M100" s="3">
        <f t="shared" ref="M100:M105" si="150">L100/$I100</f>
        <v>0.16311605723370429</v>
      </c>
      <c r="N100">
        <v>51</v>
      </c>
      <c r="O100" s="3">
        <f t="shared" ref="O100:O105" si="151">N100/$I100</f>
        <v>8.1081081081081086E-3</v>
      </c>
      <c r="P100">
        <v>117</v>
      </c>
      <c r="Q100" s="3">
        <f t="shared" ref="Q100:Q105" si="152">P100/$I100</f>
        <v>1.8600953895071541E-2</v>
      </c>
      <c r="R100">
        <v>59</v>
      </c>
      <c r="S100" s="3">
        <f t="shared" ref="S100:S105" si="153">R100/$I100</f>
        <v>9.3799682034976153E-3</v>
      </c>
      <c r="T100">
        <v>92</v>
      </c>
      <c r="U100" s="3">
        <f t="shared" ref="U100:U105" si="154">T100/$I100</f>
        <v>1.4626391096979332E-2</v>
      </c>
    </row>
    <row r="101" spans="1:21" x14ac:dyDescent="0.25">
      <c r="A101" s="1">
        <f>A99</f>
        <v>43873</v>
      </c>
      <c r="B101" t="s">
        <v>3</v>
      </c>
      <c r="C101" s="1" t="s">
        <v>39</v>
      </c>
      <c r="D101">
        <v>606</v>
      </c>
      <c r="E101">
        <f>4*60+39</f>
        <v>279</v>
      </c>
      <c r="F101" s="3">
        <f>E101/E$101</f>
        <v>1</v>
      </c>
      <c r="G101">
        <v>0</v>
      </c>
      <c r="H101" s="3">
        <f t="shared" si="135"/>
        <v>0</v>
      </c>
      <c r="I101">
        <f t="shared" si="148"/>
        <v>606</v>
      </c>
      <c r="J101">
        <v>514</v>
      </c>
      <c r="K101" s="3">
        <f t="shared" si="149"/>
        <v>0.84818481848184824</v>
      </c>
      <c r="L101">
        <v>78</v>
      </c>
      <c r="M101" s="3">
        <f t="shared" si="150"/>
        <v>0.12871287128712872</v>
      </c>
      <c r="N101">
        <v>4</v>
      </c>
      <c r="O101" s="3">
        <f t="shared" si="151"/>
        <v>6.6006600660066007E-3</v>
      </c>
      <c r="P101">
        <v>11</v>
      </c>
      <c r="Q101" s="3">
        <f t="shared" si="152"/>
        <v>1.8151815181518153E-2</v>
      </c>
      <c r="R101">
        <v>8</v>
      </c>
      <c r="S101" s="3">
        <f t="shared" si="153"/>
        <v>1.3201320132013201E-2</v>
      </c>
      <c r="T101">
        <v>13</v>
      </c>
      <c r="U101" s="3">
        <f t="shared" si="154"/>
        <v>2.1452145214521452E-2</v>
      </c>
    </row>
    <row r="102" spans="1:21" x14ac:dyDescent="0.25">
      <c r="A102" s="1">
        <f t="shared" si="147"/>
        <v>43873</v>
      </c>
      <c r="B102" t="s">
        <v>5</v>
      </c>
      <c r="C102" s="1" t="s">
        <v>39</v>
      </c>
      <c r="D102">
        <v>600</v>
      </c>
      <c r="E102">
        <f>1*60+2</f>
        <v>62</v>
      </c>
      <c r="F102" s="3">
        <f t="shared" ref="F102:F105" si="155">E102/E$101</f>
        <v>0.22222222222222221</v>
      </c>
      <c r="G102">
        <v>0</v>
      </c>
      <c r="H102" s="3">
        <f t="shared" si="135"/>
        <v>0</v>
      </c>
      <c r="I102">
        <f t="shared" si="148"/>
        <v>600</v>
      </c>
      <c r="J102">
        <v>480</v>
      </c>
      <c r="K102" s="3">
        <f t="shared" si="149"/>
        <v>0.8</v>
      </c>
      <c r="L102">
        <v>110</v>
      </c>
      <c r="M102" s="3">
        <f t="shared" si="150"/>
        <v>0.18333333333333332</v>
      </c>
      <c r="N102">
        <v>3</v>
      </c>
      <c r="O102" s="3">
        <f t="shared" si="151"/>
        <v>5.0000000000000001E-3</v>
      </c>
      <c r="P102">
        <v>14</v>
      </c>
      <c r="Q102" s="3">
        <f t="shared" si="152"/>
        <v>2.3333333333333334E-2</v>
      </c>
      <c r="R102">
        <v>3</v>
      </c>
      <c r="S102" s="3">
        <f t="shared" si="153"/>
        <v>5.0000000000000001E-3</v>
      </c>
      <c r="T102">
        <v>6</v>
      </c>
      <c r="U102" s="3">
        <f t="shared" si="154"/>
        <v>0.01</v>
      </c>
    </row>
    <row r="103" spans="1:21" x14ac:dyDescent="0.25">
      <c r="A103" s="1">
        <f t="shared" si="147"/>
        <v>43873</v>
      </c>
      <c r="B103" s="6" t="s">
        <v>6</v>
      </c>
      <c r="C103" s="7" t="s">
        <v>39</v>
      </c>
      <c r="D103">
        <v>229</v>
      </c>
      <c r="E103">
        <f>4*60+23</f>
        <v>263</v>
      </c>
      <c r="F103" s="3">
        <f t="shared" si="155"/>
        <v>0.94265232974910396</v>
      </c>
      <c r="G103">
        <v>0</v>
      </c>
      <c r="H103" s="3">
        <f t="shared" si="135"/>
        <v>0</v>
      </c>
      <c r="I103">
        <f t="shared" si="148"/>
        <v>229</v>
      </c>
      <c r="J103">
        <v>184</v>
      </c>
      <c r="K103" s="3">
        <f t="shared" si="149"/>
        <v>0.80349344978165937</v>
      </c>
      <c r="L103">
        <v>41</v>
      </c>
      <c r="M103" s="3">
        <f t="shared" si="150"/>
        <v>0.17903930131004367</v>
      </c>
      <c r="N103">
        <v>1</v>
      </c>
      <c r="O103" s="3">
        <f t="shared" si="151"/>
        <v>4.3668122270742356E-3</v>
      </c>
      <c r="P103">
        <v>4</v>
      </c>
      <c r="Q103" s="3">
        <f t="shared" si="152"/>
        <v>1.7467248908296942E-2</v>
      </c>
      <c r="R103">
        <v>5</v>
      </c>
      <c r="S103" s="3">
        <f t="shared" si="153"/>
        <v>2.1834061135371178E-2</v>
      </c>
      <c r="T103">
        <v>7</v>
      </c>
      <c r="U103" s="3">
        <f t="shared" si="154"/>
        <v>3.0567685589519649E-2</v>
      </c>
    </row>
    <row r="104" spans="1:21" x14ac:dyDescent="0.25">
      <c r="A104" s="1">
        <f t="shared" si="147"/>
        <v>43873</v>
      </c>
      <c r="B104" t="s">
        <v>5</v>
      </c>
      <c r="C104" t="s">
        <v>34</v>
      </c>
      <c r="D104">
        <v>580</v>
      </c>
      <c r="E104">
        <f t="shared" ref="E104" si="156">1*60+1</f>
        <v>61</v>
      </c>
      <c r="F104" s="3">
        <f t="shared" si="155"/>
        <v>0.21863799283154123</v>
      </c>
      <c r="G104">
        <v>25</v>
      </c>
      <c r="H104" s="3">
        <f t="shared" si="135"/>
        <v>4.3103448275862072E-2</v>
      </c>
      <c r="I104">
        <f t="shared" si="148"/>
        <v>555</v>
      </c>
      <c r="J104">
        <v>440</v>
      </c>
      <c r="K104" s="3">
        <f t="shared" si="149"/>
        <v>0.7927927927927928</v>
      </c>
      <c r="L104">
        <v>101</v>
      </c>
      <c r="M104" s="3">
        <f t="shared" si="150"/>
        <v>0.18198198198198198</v>
      </c>
      <c r="N104">
        <v>5</v>
      </c>
      <c r="O104" s="3">
        <f t="shared" si="151"/>
        <v>9.0090090090090089E-3</v>
      </c>
      <c r="P104">
        <v>12</v>
      </c>
      <c r="Q104" s="3">
        <f t="shared" si="152"/>
        <v>2.1621621621621623E-2</v>
      </c>
      <c r="R104">
        <v>4</v>
      </c>
      <c r="S104" s="3">
        <f t="shared" si="153"/>
        <v>7.2072072072072073E-3</v>
      </c>
      <c r="T104">
        <v>10</v>
      </c>
      <c r="U104" s="3">
        <f t="shared" si="154"/>
        <v>1.8018018018018018E-2</v>
      </c>
    </row>
    <row r="105" spans="1:21" x14ac:dyDescent="0.25">
      <c r="A105" s="1">
        <f t="shared" si="147"/>
        <v>43873</v>
      </c>
      <c r="B105" s="1" t="s">
        <v>4</v>
      </c>
      <c r="C105" t="s">
        <v>34</v>
      </c>
      <c r="D105">
        <v>6290</v>
      </c>
      <c r="E105">
        <f>5*60+40</f>
        <v>340</v>
      </c>
      <c r="F105" s="3">
        <f t="shared" si="155"/>
        <v>1.2186379928315412</v>
      </c>
      <c r="G105">
        <v>1344</v>
      </c>
      <c r="H105" s="3">
        <f t="shared" si="135"/>
        <v>0.2136724960254372</v>
      </c>
      <c r="I105">
        <f t="shared" si="148"/>
        <v>4946</v>
      </c>
      <c r="J105">
        <v>4112</v>
      </c>
      <c r="K105" s="3">
        <f t="shared" si="149"/>
        <v>0.83137889203396687</v>
      </c>
      <c r="L105">
        <v>774</v>
      </c>
      <c r="M105" s="3">
        <f t="shared" si="150"/>
        <v>0.15649009300444805</v>
      </c>
      <c r="N105">
        <v>40</v>
      </c>
      <c r="O105" s="3">
        <f t="shared" si="151"/>
        <v>8.087343307723413E-3</v>
      </c>
      <c r="P105">
        <v>88</v>
      </c>
      <c r="Q105" s="3">
        <f t="shared" si="152"/>
        <v>1.7792155276991507E-2</v>
      </c>
      <c r="R105">
        <v>44</v>
      </c>
      <c r="S105" s="3">
        <f t="shared" si="153"/>
        <v>8.8960776384957533E-3</v>
      </c>
      <c r="T105">
        <v>67</v>
      </c>
      <c r="U105" s="3">
        <f t="shared" si="154"/>
        <v>1.3546300040436717E-2</v>
      </c>
    </row>
    <row r="107" spans="1:21" x14ac:dyDescent="0.25">
      <c r="A107" s="1">
        <v>43874</v>
      </c>
      <c r="B107" t="s">
        <v>30</v>
      </c>
      <c r="C107" s="1" t="s">
        <v>38</v>
      </c>
      <c r="D107">
        <v>2440</v>
      </c>
      <c r="E107">
        <f>3*60+56</f>
        <v>236</v>
      </c>
      <c r="F107" s="3">
        <f t="shared" ref="F107:F108" si="157">E107/E$109</f>
        <v>0.9147286821705426</v>
      </c>
      <c r="G107">
        <v>1186</v>
      </c>
      <c r="H107" s="3">
        <f t="shared" si="135"/>
        <v>0.48606557377049181</v>
      </c>
      <c r="I107">
        <f>D107-G107</f>
        <v>1254</v>
      </c>
      <c r="J107">
        <v>1112</v>
      </c>
      <c r="K107" s="3">
        <f>J107/$I107</f>
        <v>0.88676236044657097</v>
      </c>
      <c r="L107">
        <v>129</v>
      </c>
      <c r="M107" s="3">
        <f>L107/$I107</f>
        <v>0.10287081339712918</v>
      </c>
      <c r="N107">
        <v>2</v>
      </c>
      <c r="O107" s="3">
        <f>N107/$I107</f>
        <v>1.594896331738437E-3</v>
      </c>
      <c r="P107">
        <v>10</v>
      </c>
      <c r="Q107" s="3">
        <f>P107/$I107</f>
        <v>7.9744816586921844E-3</v>
      </c>
      <c r="R107">
        <v>3</v>
      </c>
      <c r="S107" s="3">
        <f>R107/$I107</f>
        <v>2.3923444976076554E-3</v>
      </c>
      <c r="T107">
        <v>12</v>
      </c>
      <c r="U107" s="3">
        <f>T107/$I107</f>
        <v>9.5693779904306216E-3</v>
      </c>
    </row>
    <row r="108" spans="1:21" x14ac:dyDescent="0.25">
      <c r="A108" s="1">
        <f t="shared" ref="A108:A113" si="158">A107</f>
        <v>43874</v>
      </c>
      <c r="B108" s="1" t="s">
        <v>4</v>
      </c>
      <c r="C108" s="1" t="s">
        <v>39</v>
      </c>
      <c r="D108">
        <v>6309</v>
      </c>
      <c r="E108">
        <f>6*60+28</f>
        <v>388</v>
      </c>
      <c r="F108" s="3">
        <f t="shared" si="157"/>
        <v>1.5038759689922481</v>
      </c>
      <c r="G108">
        <v>1</v>
      </c>
      <c r="H108" s="3">
        <f t="shared" si="135"/>
        <v>1.5850372483753369E-4</v>
      </c>
      <c r="I108">
        <f t="shared" ref="I108:I113" si="159">D108-G108</f>
        <v>6308</v>
      </c>
      <c r="J108">
        <v>5155</v>
      </c>
      <c r="K108" s="3">
        <f t="shared" ref="K108:K113" si="160">J108/$I108</f>
        <v>0.81721623335447047</v>
      </c>
      <c r="L108">
        <v>1029</v>
      </c>
      <c r="M108" s="3">
        <f t="shared" ref="M108:M113" si="161">L108/$I108</f>
        <v>0.16312618896639189</v>
      </c>
      <c r="N108">
        <v>50</v>
      </c>
      <c r="O108" s="3">
        <f t="shared" ref="O108:O113" si="162">N108/$I108</f>
        <v>7.9264426125554843E-3</v>
      </c>
      <c r="P108">
        <v>114</v>
      </c>
      <c r="Q108" s="3">
        <f t="shared" ref="Q108:Q113" si="163">P108/$I108</f>
        <v>1.8072289156626505E-2</v>
      </c>
      <c r="R108">
        <v>59</v>
      </c>
      <c r="S108" s="3">
        <f t="shared" ref="S108:S113" si="164">R108/$I108</f>
        <v>9.3532022828154721E-3</v>
      </c>
      <c r="T108">
        <v>91</v>
      </c>
      <c r="U108" s="3">
        <f t="shared" ref="U108:U113" si="165">T108/$I108</f>
        <v>1.4426125554850983E-2</v>
      </c>
    </row>
    <row r="109" spans="1:21" x14ac:dyDescent="0.25">
      <c r="A109" s="1">
        <f>A107</f>
        <v>43874</v>
      </c>
      <c r="B109" t="s">
        <v>3</v>
      </c>
      <c r="C109" s="1" t="s">
        <v>39</v>
      </c>
      <c r="D109">
        <v>591</v>
      </c>
      <c r="E109">
        <f>4*60+18</f>
        <v>258</v>
      </c>
      <c r="F109" s="3">
        <f>E109/E$109</f>
        <v>1</v>
      </c>
      <c r="G109">
        <v>2</v>
      </c>
      <c r="H109" s="3">
        <f t="shared" si="135"/>
        <v>3.3840947546531302E-3</v>
      </c>
      <c r="I109">
        <f t="shared" si="159"/>
        <v>589</v>
      </c>
      <c r="J109">
        <v>486</v>
      </c>
      <c r="K109" s="3">
        <f t="shared" si="160"/>
        <v>0.82512733446519526</v>
      </c>
      <c r="L109">
        <v>95</v>
      </c>
      <c r="M109" s="3">
        <f t="shared" si="161"/>
        <v>0.16129032258064516</v>
      </c>
      <c r="N109">
        <v>2</v>
      </c>
      <c r="O109" s="3">
        <f t="shared" si="162"/>
        <v>3.3955857385398981E-3</v>
      </c>
      <c r="P109">
        <v>6</v>
      </c>
      <c r="Q109" s="3">
        <f t="shared" si="163"/>
        <v>1.0186757215619695E-2</v>
      </c>
      <c r="R109">
        <v>8</v>
      </c>
      <c r="S109" s="3">
        <f t="shared" si="164"/>
        <v>1.3582342954159592E-2</v>
      </c>
      <c r="T109">
        <v>8</v>
      </c>
      <c r="U109" s="3">
        <f t="shared" si="165"/>
        <v>1.3582342954159592E-2</v>
      </c>
    </row>
    <row r="110" spans="1:21" x14ac:dyDescent="0.25">
      <c r="A110" s="1">
        <f t="shared" si="158"/>
        <v>43874</v>
      </c>
      <c r="B110" t="s">
        <v>5</v>
      </c>
      <c r="C110" s="1" t="s">
        <v>39</v>
      </c>
      <c r="D110">
        <v>620</v>
      </c>
      <c r="E110">
        <f>1*60+2</f>
        <v>62</v>
      </c>
      <c r="F110" s="3">
        <f t="shared" ref="F110:F113" si="166">E110/E$109</f>
        <v>0.24031007751937986</v>
      </c>
      <c r="G110">
        <v>0</v>
      </c>
      <c r="H110" s="3">
        <f t="shared" si="135"/>
        <v>0</v>
      </c>
      <c r="I110">
        <f t="shared" si="159"/>
        <v>620</v>
      </c>
      <c r="J110">
        <v>514</v>
      </c>
      <c r="K110" s="3">
        <f t="shared" si="160"/>
        <v>0.82903225806451608</v>
      </c>
      <c r="L110">
        <v>92</v>
      </c>
      <c r="M110" s="3">
        <f t="shared" si="161"/>
        <v>0.14838709677419354</v>
      </c>
      <c r="N110">
        <v>11</v>
      </c>
      <c r="O110" s="3">
        <f t="shared" si="162"/>
        <v>1.7741935483870968E-2</v>
      </c>
      <c r="P110">
        <v>10</v>
      </c>
      <c r="Q110" s="3">
        <f t="shared" si="163"/>
        <v>1.6129032258064516E-2</v>
      </c>
      <c r="R110">
        <v>9</v>
      </c>
      <c r="S110" s="3">
        <f t="shared" si="164"/>
        <v>1.4516129032258065E-2</v>
      </c>
      <c r="T110">
        <v>10</v>
      </c>
      <c r="U110" s="3">
        <f t="shared" si="165"/>
        <v>1.6129032258064516E-2</v>
      </c>
    </row>
    <row r="111" spans="1:21" x14ac:dyDescent="0.25">
      <c r="A111" s="1">
        <f t="shared" si="158"/>
        <v>43874</v>
      </c>
      <c r="B111" s="6" t="s">
        <v>6</v>
      </c>
      <c r="C111" s="7" t="s">
        <v>39</v>
      </c>
      <c r="D111">
        <v>232</v>
      </c>
      <c r="E111">
        <f>1*60+45</f>
        <v>105</v>
      </c>
      <c r="F111" s="3">
        <f t="shared" si="166"/>
        <v>0.40697674418604651</v>
      </c>
      <c r="G111">
        <v>0</v>
      </c>
      <c r="H111" s="3">
        <f t="shared" si="135"/>
        <v>0</v>
      </c>
      <c r="I111">
        <f t="shared" si="159"/>
        <v>232</v>
      </c>
      <c r="J111">
        <v>189</v>
      </c>
      <c r="K111" s="3">
        <f t="shared" si="160"/>
        <v>0.81465517241379315</v>
      </c>
      <c r="L111">
        <v>32</v>
      </c>
      <c r="M111" s="3">
        <f t="shared" si="161"/>
        <v>0.13793103448275862</v>
      </c>
      <c r="N111">
        <v>5</v>
      </c>
      <c r="O111" s="3">
        <f t="shared" si="162"/>
        <v>2.1551724137931036E-2</v>
      </c>
      <c r="P111">
        <v>8</v>
      </c>
      <c r="Q111" s="3">
        <f t="shared" si="163"/>
        <v>3.4482758620689655E-2</v>
      </c>
      <c r="R111">
        <v>5</v>
      </c>
      <c r="S111" s="3">
        <f t="shared" si="164"/>
        <v>2.1551724137931036E-2</v>
      </c>
      <c r="T111">
        <v>4</v>
      </c>
      <c r="U111" s="3">
        <f t="shared" si="165"/>
        <v>1.7241379310344827E-2</v>
      </c>
    </row>
    <row r="112" spans="1:21" x14ac:dyDescent="0.25">
      <c r="A112" s="1">
        <f t="shared" si="158"/>
        <v>43874</v>
      </c>
      <c r="B112" t="s">
        <v>5</v>
      </c>
      <c r="C112" t="s">
        <v>35</v>
      </c>
      <c r="D112">
        <v>590</v>
      </c>
      <c r="E112">
        <f>1*60+0</f>
        <v>60</v>
      </c>
      <c r="F112" s="3">
        <f t="shared" si="166"/>
        <v>0.23255813953488372</v>
      </c>
      <c r="G112">
        <v>13</v>
      </c>
      <c r="H112" s="3">
        <f t="shared" si="135"/>
        <v>2.2033898305084745E-2</v>
      </c>
      <c r="I112">
        <f t="shared" si="159"/>
        <v>577</v>
      </c>
      <c r="J112">
        <v>459</v>
      </c>
      <c r="K112" s="3">
        <f t="shared" si="160"/>
        <v>0.79549393414211433</v>
      </c>
      <c r="L112">
        <v>107</v>
      </c>
      <c r="M112" s="3">
        <f t="shared" si="161"/>
        <v>0.18544194107452339</v>
      </c>
      <c r="N112">
        <v>7</v>
      </c>
      <c r="O112" s="3">
        <f t="shared" si="162"/>
        <v>1.2131715771230503E-2</v>
      </c>
      <c r="P112">
        <v>15</v>
      </c>
      <c r="Q112" s="3">
        <f t="shared" si="163"/>
        <v>2.5996533795493933E-2</v>
      </c>
      <c r="R112">
        <v>5</v>
      </c>
      <c r="S112" s="3">
        <f t="shared" si="164"/>
        <v>8.6655112651646445E-3</v>
      </c>
      <c r="T112">
        <v>6</v>
      </c>
      <c r="U112" s="3">
        <f t="shared" si="165"/>
        <v>1.0398613518197574E-2</v>
      </c>
    </row>
    <row r="113" spans="1:21" x14ac:dyDescent="0.25">
      <c r="A113" s="1">
        <f t="shared" si="158"/>
        <v>43874</v>
      </c>
      <c r="B113" s="1" t="s">
        <v>4</v>
      </c>
      <c r="C113" t="s">
        <v>35</v>
      </c>
      <c r="D113">
        <v>6309</v>
      </c>
      <c r="E113">
        <f>5*60+10</f>
        <v>310</v>
      </c>
      <c r="F113" s="3">
        <f t="shared" si="166"/>
        <v>1.2015503875968991</v>
      </c>
      <c r="G113">
        <v>1104</v>
      </c>
      <c r="H113" s="3">
        <f t="shared" si="135"/>
        <v>0.17498811222063718</v>
      </c>
      <c r="I113">
        <f t="shared" si="159"/>
        <v>5205</v>
      </c>
      <c r="J113">
        <v>4352</v>
      </c>
      <c r="K113" s="3">
        <f t="shared" si="160"/>
        <v>0.83611911623439006</v>
      </c>
      <c r="L113">
        <v>782</v>
      </c>
      <c r="M113" s="3">
        <f t="shared" si="161"/>
        <v>0.15024015369836696</v>
      </c>
      <c r="N113">
        <v>42</v>
      </c>
      <c r="O113" s="3">
        <f t="shared" si="162"/>
        <v>8.0691642651296823E-3</v>
      </c>
      <c r="P113">
        <v>8</v>
      </c>
      <c r="Q113" s="3">
        <f t="shared" si="163"/>
        <v>1.536983669548511E-3</v>
      </c>
      <c r="R113">
        <v>50</v>
      </c>
      <c r="S113" s="3">
        <f t="shared" si="164"/>
        <v>9.6061479346781949E-3</v>
      </c>
      <c r="T113">
        <v>79</v>
      </c>
      <c r="U113" s="3">
        <f t="shared" si="165"/>
        <v>1.5177713736791547E-2</v>
      </c>
    </row>
    <row r="115" spans="1:21" x14ac:dyDescent="0.25">
      <c r="A115" s="1">
        <v>43875</v>
      </c>
      <c r="B115" t="s">
        <v>30</v>
      </c>
      <c r="C115" s="1" t="s">
        <v>38</v>
      </c>
      <c r="D115">
        <v>2441</v>
      </c>
      <c r="E115">
        <f t="shared" ref="E115" si="167">1*60+1</f>
        <v>61</v>
      </c>
      <c r="F115" s="3">
        <f t="shared" ref="F115:F116" si="168">E115/E$117</f>
        <v>0.21478873239436619</v>
      </c>
      <c r="G115">
        <v>1183</v>
      </c>
      <c r="H115" s="3">
        <f t="shared" si="135"/>
        <v>0.48463744367062678</v>
      </c>
      <c r="I115">
        <f t="shared" ref="I115:I121" si="169">D115-G115</f>
        <v>1258</v>
      </c>
      <c r="J115">
        <v>1111</v>
      </c>
      <c r="K115" s="3">
        <f>J115/$I115</f>
        <v>0.88314785373608906</v>
      </c>
      <c r="L115">
        <v>134</v>
      </c>
      <c r="M115" s="3">
        <f>L115/$I115</f>
        <v>0.10651828298887123</v>
      </c>
      <c r="N115">
        <v>3</v>
      </c>
      <c r="O115" s="3">
        <f>N115/$I115</f>
        <v>2.3847376788553257E-3</v>
      </c>
      <c r="P115">
        <v>13</v>
      </c>
      <c r="Q115" s="3">
        <f>P115/$I115</f>
        <v>1.0333863275039745E-2</v>
      </c>
      <c r="R115">
        <v>0</v>
      </c>
      <c r="S115" s="3">
        <f>R115/$I115</f>
        <v>0</v>
      </c>
      <c r="T115">
        <v>12</v>
      </c>
      <c r="U115" s="3">
        <f>T115/$I115</f>
        <v>9.538950715421303E-3</v>
      </c>
    </row>
    <row r="116" spans="1:21" x14ac:dyDescent="0.25">
      <c r="A116" s="1">
        <f t="shared" ref="A116:A121" si="170">A115</f>
        <v>43875</v>
      </c>
      <c r="B116" s="1" t="s">
        <v>4</v>
      </c>
      <c r="C116" s="1" t="s">
        <v>39</v>
      </c>
      <c r="D116">
        <v>6326</v>
      </c>
      <c r="E116">
        <f>5*60+28</f>
        <v>328</v>
      </c>
      <c r="F116" s="3">
        <f t="shared" si="168"/>
        <v>1.1549295774647887</v>
      </c>
      <c r="G116">
        <v>0</v>
      </c>
      <c r="H116" s="3">
        <f t="shared" si="135"/>
        <v>0</v>
      </c>
      <c r="I116">
        <f t="shared" si="169"/>
        <v>6326</v>
      </c>
      <c r="J116">
        <v>5166</v>
      </c>
      <c r="K116" s="3">
        <f t="shared" ref="K116:K121" si="171">J116/$I116</f>
        <v>0.81662978185267154</v>
      </c>
      <c r="L116">
        <v>1039</v>
      </c>
      <c r="M116" s="3">
        <f t="shared" ref="M116:M121" si="172">L116/$I116</f>
        <v>0.16424280746127096</v>
      </c>
      <c r="N116">
        <v>50</v>
      </c>
      <c r="O116" s="3">
        <f t="shared" ref="O116:O121" si="173">N116/$I116</f>
        <v>7.9038887132469177E-3</v>
      </c>
      <c r="P116">
        <v>118</v>
      </c>
      <c r="Q116" s="3">
        <f t="shared" ref="Q116:Q121" si="174">P116/$I116</f>
        <v>1.8653177363262725E-2</v>
      </c>
      <c r="R116">
        <v>53</v>
      </c>
      <c r="S116" s="3">
        <f t="shared" ref="S116:S121" si="175">R116/$I116</f>
        <v>8.3781220360417321E-3</v>
      </c>
      <c r="T116">
        <v>89</v>
      </c>
      <c r="U116" s="3">
        <f t="shared" ref="U116:U121" si="176">T116/$I116</f>
        <v>1.4068921909579512E-2</v>
      </c>
    </row>
    <row r="117" spans="1:21" x14ac:dyDescent="0.25">
      <c r="A117" s="1">
        <f>A115</f>
        <v>43875</v>
      </c>
      <c r="B117" t="s">
        <v>3</v>
      </c>
      <c r="C117" s="1" t="s">
        <v>39</v>
      </c>
      <c r="D117">
        <v>599</v>
      </c>
      <c r="E117">
        <f>4*60+44</f>
        <v>284</v>
      </c>
      <c r="F117" s="3">
        <f>E117/E$117</f>
        <v>1</v>
      </c>
      <c r="G117">
        <v>0</v>
      </c>
      <c r="H117" s="3">
        <f t="shared" si="135"/>
        <v>0</v>
      </c>
      <c r="I117">
        <f t="shared" si="169"/>
        <v>599</v>
      </c>
      <c r="J117">
        <v>493</v>
      </c>
      <c r="K117" s="3">
        <f t="shared" si="171"/>
        <v>0.82303839732888151</v>
      </c>
      <c r="L117">
        <v>102</v>
      </c>
      <c r="M117" s="3">
        <f t="shared" si="172"/>
        <v>0.17028380634390652</v>
      </c>
      <c r="N117">
        <v>1</v>
      </c>
      <c r="O117" s="3">
        <f t="shared" si="173"/>
        <v>1.6694490818030051E-3</v>
      </c>
      <c r="P117">
        <v>10</v>
      </c>
      <c r="Q117" s="3">
        <f t="shared" si="174"/>
        <v>1.6694490818030049E-2</v>
      </c>
      <c r="R117">
        <v>2</v>
      </c>
      <c r="S117" s="3">
        <f t="shared" si="175"/>
        <v>3.3388981636060101E-3</v>
      </c>
      <c r="T117">
        <v>6</v>
      </c>
      <c r="U117" s="3">
        <f t="shared" si="176"/>
        <v>1.001669449081803E-2</v>
      </c>
    </row>
    <row r="118" spans="1:21" x14ac:dyDescent="0.25">
      <c r="A118" s="1">
        <f t="shared" si="170"/>
        <v>43875</v>
      </c>
      <c r="B118" t="s">
        <v>5</v>
      </c>
      <c r="C118" s="1" t="s">
        <v>39</v>
      </c>
      <c r="D118">
        <v>610</v>
      </c>
      <c r="E118">
        <f>1*60+22</f>
        <v>82</v>
      </c>
      <c r="F118" s="3">
        <f t="shared" ref="F118:F121" si="177">E118/E$117</f>
        <v>0.28873239436619719</v>
      </c>
      <c r="G118">
        <v>0</v>
      </c>
      <c r="H118" s="3">
        <f t="shared" si="135"/>
        <v>0</v>
      </c>
      <c r="I118">
        <f t="shared" si="169"/>
        <v>610</v>
      </c>
      <c r="J118">
        <v>499</v>
      </c>
      <c r="K118" s="3">
        <f t="shared" si="171"/>
        <v>0.81803278688524594</v>
      </c>
      <c r="L118">
        <v>101</v>
      </c>
      <c r="M118" s="3">
        <f t="shared" si="172"/>
        <v>0.16557377049180327</v>
      </c>
      <c r="N118">
        <v>4</v>
      </c>
      <c r="O118" s="3">
        <f t="shared" si="173"/>
        <v>6.5573770491803279E-3</v>
      </c>
      <c r="P118">
        <v>15</v>
      </c>
      <c r="Q118" s="3">
        <f t="shared" si="174"/>
        <v>2.4590163934426229E-2</v>
      </c>
      <c r="R118">
        <v>4</v>
      </c>
      <c r="S118" s="3">
        <f t="shared" si="175"/>
        <v>6.5573770491803279E-3</v>
      </c>
      <c r="T118">
        <v>10</v>
      </c>
      <c r="U118" s="3">
        <f t="shared" si="176"/>
        <v>1.6393442622950821E-2</v>
      </c>
    </row>
    <row r="119" spans="1:21" x14ac:dyDescent="0.25">
      <c r="A119" s="1">
        <f t="shared" si="170"/>
        <v>43875</v>
      </c>
      <c r="B119" s="6" t="s">
        <v>6</v>
      </c>
      <c r="C119" s="7" t="s">
        <v>39</v>
      </c>
      <c r="D119">
        <v>230</v>
      </c>
      <c r="E119">
        <f>1*60+54</f>
        <v>114</v>
      </c>
      <c r="F119" s="3">
        <f t="shared" si="177"/>
        <v>0.40140845070422537</v>
      </c>
      <c r="G119">
        <v>1</v>
      </c>
      <c r="H119" s="3">
        <f t="shared" si="135"/>
        <v>4.3478260869565218E-3</v>
      </c>
      <c r="I119">
        <f t="shared" si="169"/>
        <v>229</v>
      </c>
      <c r="J119">
        <v>192</v>
      </c>
      <c r="K119" s="3">
        <f t="shared" si="171"/>
        <v>0.83842794759825323</v>
      </c>
      <c r="L119">
        <v>31</v>
      </c>
      <c r="M119" s="3">
        <f t="shared" si="172"/>
        <v>0.13537117903930132</v>
      </c>
      <c r="N119">
        <v>2</v>
      </c>
      <c r="O119" s="3">
        <f t="shared" si="173"/>
        <v>8.7336244541484712E-3</v>
      </c>
      <c r="P119">
        <v>5</v>
      </c>
      <c r="Q119" s="3">
        <f t="shared" si="174"/>
        <v>2.1834061135371178E-2</v>
      </c>
      <c r="R119">
        <v>1</v>
      </c>
      <c r="S119" s="3">
        <f t="shared" si="175"/>
        <v>4.3668122270742356E-3</v>
      </c>
      <c r="T119">
        <v>5</v>
      </c>
      <c r="U119" s="3">
        <f t="shared" si="176"/>
        <v>2.1834061135371178E-2</v>
      </c>
    </row>
    <row r="120" spans="1:21" x14ac:dyDescent="0.25">
      <c r="A120" s="1">
        <f t="shared" si="170"/>
        <v>43875</v>
      </c>
      <c r="B120" t="s">
        <v>5</v>
      </c>
      <c r="C120" t="s">
        <v>36</v>
      </c>
      <c r="D120">
        <v>560</v>
      </c>
      <c r="E120">
        <f>1*60+22</f>
        <v>82</v>
      </c>
      <c r="F120" s="3">
        <f t="shared" si="177"/>
        <v>0.28873239436619719</v>
      </c>
      <c r="G120">
        <v>21</v>
      </c>
      <c r="H120" s="3">
        <f t="shared" si="135"/>
        <v>3.7499999999999999E-2</v>
      </c>
      <c r="I120">
        <f t="shared" si="169"/>
        <v>539</v>
      </c>
      <c r="J120">
        <v>459</v>
      </c>
      <c r="K120" s="3">
        <f t="shared" si="171"/>
        <v>0.85157699443413726</v>
      </c>
      <c r="L120">
        <v>79</v>
      </c>
      <c r="M120" s="3">
        <f t="shared" si="172"/>
        <v>0.14656771799628943</v>
      </c>
      <c r="N120">
        <v>1</v>
      </c>
      <c r="O120" s="3">
        <f t="shared" si="173"/>
        <v>1.8552875695732839E-3</v>
      </c>
      <c r="P120">
        <v>12</v>
      </c>
      <c r="Q120" s="3">
        <f t="shared" si="174"/>
        <v>2.2263450834879406E-2</v>
      </c>
      <c r="R120">
        <v>1</v>
      </c>
      <c r="S120" s="3">
        <f t="shared" si="175"/>
        <v>1.8552875695732839E-3</v>
      </c>
      <c r="T120">
        <v>0</v>
      </c>
      <c r="U120" s="3">
        <f t="shared" si="176"/>
        <v>0</v>
      </c>
    </row>
    <row r="121" spans="1:21" x14ac:dyDescent="0.25">
      <c r="A121" s="1">
        <f t="shared" si="170"/>
        <v>43875</v>
      </c>
      <c r="B121" s="1" t="s">
        <v>4</v>
      </c>
      <c r="C121" t="s">
        <v>36</v>
      </c>
      <c r="D121">
        <v>6326</v>
      </c>
      <c r="E121">
        <f>8*60+12</f>
        <v>492</v>
      </c>
      <c r="F121" s="3">
        <f t="shared" si="177"/>
        <v>1.732394366197183</v>
      </c>
      <c r="G121">
        <v>1496</v>
      </c>
      <c r="H121" s="3">
        <f t="shared" si="135"/>
        <v>0.23648435030034778</v>
      </c>
      <c r="I121">
        <f t="shared" si="169"/>
        <v>4830</v>
      </c>
      <c r="J121">
        <v>3935</v>
      </c>
      <c r="K121" s="3">
        <f t="shared" si="171"/>
        <v>0.81469979296066253</v>
      </c>
      <c r="L121">
        <v>849</v>
      </c>
      <c r="M121" s="3">
        <f t="shared" si="172"/>
        <v>0.17577639751552795</v>
      </c>
      <c r="N121">
        <v>32</v>
      </c>
      <c r="O121" s="3">
        <f t="shared" si="173"/>
        <v>6.6252587991718426E-3</v>
      </c>
      <c r="P121">
        <v>95</v>
      </c>
      <c r="Q121" s="3">
        <f t="shared" si="174"/>
        <v>1.9668737060041408E-2</v>
      </c>
      <c r="R121">
        <v>40</v>
      </c>
      <c r="S121" s="3">
        <f t="shared" si="175"/>
        <v>8.2815734989648039E-3</v>
      </c>
      <c r="T121">
        <v>74</v>
      </c>
      <c r="U121" s="3">
        <f t="shared" si="176"/>
        <v>1.5320910973084885E-2</v>
      </c>
    </row>
    <row r="123" spans="1:21" x14ac:dyDescent="0.25">
      <c r="A123" s="1">
        <v>43876</v>
      </c>
      <c r="B123" t="s">
        <v>30</v>
      </c>
      <c r="C123" s="1" t="s">
        <v>38</v>
      </c>
      <c r="D123">
        <v>2442</v>
      </c>
      <c r="E123">
        <f>3*60+34</f>
        <v>214</v>
      </c>
      <c r="F123" s="3">
        <f t="shared" ref="F123:F124" si="178">E123/E$125</f>
        <v>0.7781818181818182</v>
      </c>
      <c r="G123">
        <v>1215</v>
      </c>
      <c r="H123" s="3">
        <f t="shared" si="135"/>
        <v>0.49754299754299752</v>
      </c>
      <c r="I123">
        <f>D123-G123</f>
        <v>1227</v>
      </c>
      <c r="J123">
        <v>1082</v>
      </c>
      <c r="K123" s="3">
        <f>J123/$I123</f>
        <v>0.88182559087204559</v>
      </c>
      <c r="L123">
        <v>138</v>
      </c>
      <c r="M123" s="3">
        <f>L123/$I123</f>
        <v>0.11246943765281174</v>
      </c>
      <c r="N123">
        <v>2</v>
      </c>
      <c r="O123" s="3">
        <f>N123/$I123</f>
        <v>1.6299918500407497E-3</v>
      </c>
      <c r="P123">
        <v>13</v>
      </c>
      <c r="Q123" s="3">
        <f>P123/$I123</f>
        <v>1.0594947025264874E-2</v>
      </c>
      <c r="R123">
        <v>0</v>
      </c>
      <c r="S123" s="3">
        <f>R123/$I123</f>
        <v>0</v>
      </c>
      <c r="T123">
        <v>11</v>
      </c>
      <c r="U123" s="3">
        <f>T123/$I123</f>
        <v>8.9649551752241236E-3</v>
      </c>
    </row>
    <row r="124" spans="1:21" x14ac:dyDescent="0.25">
      <c r="A124" s="1">
        <f t="shared" ref="A124:A129" si="179">A123</f>
        <v>43876</v>
      </c>
      <c r="B124" s="1" t="s">
        <v>4</v>
      </c>
      <c r="C124" s="1" t="s">
        <v>39</v>
      </c>
      <c r="D124">
        <v>6334</v>
      </c>
      <c r="E124">
        <f>5*60+0</f>
        <v>300</v>
      </c>
      <c r="F124" s="3">
        <f t="shared" si="178"/>
        <v>1.0909090909090908</v>
      </c>
      <c r="G124">
        <v>3</v>
      </c>
      <c r="H124" s="3">
        <f t="shared" si="135"/>
        <v>4.7363435427849701E-4</v>
      </c>
      <c r="I124">
        <f t="shared" ref="I124:I129" si="180">D124-G124</f>
        <v>6331</v>
      </c>
      <c r="J124">
        <v>5168</v>
      </c>
      <c r="K124" s="3">
        <f t="shared" ref="K124:K129" si="181">J124/$I124</f>
        <v>0.81630074237877115</v>
      </c>
      <c r="L124">
        <v>104</v>
      </c>
      <c r="M124" s="3">
        <f t="shared" ref="M124:M129" si="182">L124/$I124</f>
        <v>1.6427104722792608E-2</v>
      </c>
      <c r="N124">
        <v>50</v>
      </c>
      <c r="O124" s="3">
        <f t="shared" ref="O124:O129" si="183">N124/$I124</f>
        <v>7.8976465013426006E-3</v>
      </c>
      <c r="P124">
        <v>118</v>
      </c>
      <c r="Q124" s="3">
        <f t="shared" ref="Q124:Q129" si="184">P124/$I124</f>
        <v>1.8638445743168537E-2</v>
      </c>
      <c r="R124">
        <v>53</v>
      </c>
      <c r="S124" s="3">
        <f t="shared" ref="S124:S129" si="185">R124/$I124</f>
        <v>8.371505291423156E-3</v>
      </c>
      <c r="T124">
        <v>88</v>
      </c>
      <c r="U124" s="3">
        <f t="shared" ref="U124:U129" si="186">T124/$I124</f>
        <v>1.3899857842362976E-2</v>
      </c>
    </row>
    <row r="125" spans="1:21" x14ac:dyDescent="0.25">
      <c r="A125" s="1">
        <f>A123</f>
        <v>43876</v>
      </c>
      <c r="B125" t="s">
        <v>3</v>
      </c>
      <c r="C125" s="1" t="s">
        <v>39</v>
      </c>
      <c r="D125">
        <v>609</v>
      </c>
      <c r="E125">
        <f>4*60+35</f>
        <v>275</v>
      </c>
      <c r="F125" s="3">
        <f>E125/E$125</f>
        <v>1</v>
      </c>
      <c r="G125">
        <v>0</v>
      </c>
      <c r="H125" s="3">
        <f t="shared" si="135"/>
        <v>0</v>
      </c>
      <c r="I125">
        <f t="shared" si="180"/>
        <v>609</v>
      </c>
      <c r="J125">
        <v>511</v>
      </c>
      <c r="K125" s="3">
        <f t="shared" si="181"/>
        <v>0.83908045977011492</v>
      </c>
      <c r="L125">
        <v>87</v>
      </c>
      <c r="M125" s="3">
        <f t="shared" si="182"/>
        <v>0.14285714285714285</v>
      </c>
      <c r="N125">
        <v>5</v>
      </c>
      <c r="O125" s="3">
        <f t="shared" si="183"/>
        <v>8.2101806239737278E-3</v>
      </c>
      <c r="P125">
        <v>13</v>
      </c>
      <c r="Q125" s="3">
        <f t="shared" si="184"/>
        <v>2.1346469622331693E-2</v>
      </c>
      <c r="R125">
        <v>5</v>
      </c>
      <c r="S125" s="3">
        <f t="shared" si="185"/>
        <v>8.2101806239737278E-3</v>
      </c>
      <c r="T125">
        <v>6</v>
      </c>
      <c r="U125" s="3">
        <f t="shared" si="186"/>
        <v>9.852216748768473E-3</v>
      </c>
    </row>
    <row r="126" spans="1:21" x14ac:dyDescent="0.25">
      <c r="A126" s="1">
        <f t="shared" si="179"/>
        <v>43876</v>
      </c>
      <c r="B126" t="s">
        <v>5</v>
      </c>
      <c r="C126" s="1" t="s">
        <v>39</v>
      </c>
      <c r="D126">
        <v>620</v>
      </c>
      <c r="E126">
        <f>1*60+4</f>
        <v>64</v>
      </c>
      <c r="F126" s="3">
        <f t="shared" ref="F126:F129" si="187">E126/E$125</f>
        <v>0.23272727272727273</v>
      </c>
      <c r="G126">
        <v>0</v>
      </c>
      <c r="H126" s="3">
        <f t="shared" si="135"/>
        <v>0</v>
      </c>
      <c r="I126">
        <f t="shared" si="180"/>
        <v>620</v>
      </c>
      <c r="J126">
        <v>490</v>
      </c>
      <c r="K126" s="3">
        <f t="shared" si="181"/>
        <v>0.79032258064516125</v>
      </c>
      <c r="L126">
        <v>116</v>
      </c>
      <c r="M126" s="3">
        <f t="shared" si="182"/>
        <v>0.18709677419354839</v>
      </c>
      <c r="N126">
        <v>4</v>
      </c>
      <c r="O126" s="3">
        <f t="shared" si="183"/>
        <v>6.4516129032258064E-3</v>
      </c>
      <c r="P126">
        <v>17</v>
      </c>
      <c r="Q126" s="3">
        <f t="shared" si="184"/>
        <v>2.7419354838709678E-2</v>
      </c>
      <c r="R126">
        <v>6</v>
      </c>
      <c r="S126" s="3">
        <f t="shared" si="185"/>
        <v>9.6774193548387101E-3</v>
      </c>
      <c r="T126">
        <v>10</v>
      </c>
      <c r="U126" s="3">
        <f t="shared" si="186"/>
        <v>1.6129032258064516E-2</v>
      </c>
    </row>
    <row r="127" spans="1:21" x14ac:dyDescent="0.25">
      <c r="A127" s="1">
        <f t="shared" si="179"/>
        <v>43876</v>
      </c>
      <c r="B127" s="6" t="s">
        <v>6</v>
      </c>
      <c r="C127" s="7" t="s">
        <v>39</v>
      </c>
      <c r="D127">
        <v>227</v>
      </c>
      <c r="E127">
        <f>1*60+48</f>
        <v>108</v>
      </c>
      <c r="F127" s="3">
        <f t="shared" si="187"/>
        <v>0.3927272727272727</v>
      </c>
      <c r="G127">
        <v>1</v>
      </c>
      <c r="H127" s="3">
        <f t="shared" si="135"/>
        <v>4.4052863436123352E-3</v>
      </c>
      <c r="I127">
        <f t="shared" si="180"/>
        <v>226</v>
      </c>
      <c r="J127">
        <v>180</v>
      </c>
      <c r="K127" s="3">
        <f t="shared" si="181"/>
        <v>0.79646017699115046</v>
      </c>
      <c r="L127">
        <v>40</v>
      </c>
      <c r="M127" s="3">
        <f t="shared" si="182"/>
        <v>0.17699115044247787</v>
      </c>
      <c r="N127">
        <v>3</v>
      </c>
      <c r="O127" s="3">
        <f t="shared" si="183"/>
        <v>1.3274336283185841E-2</v>
      </c>
      <c r="P127">
        <v>7</v>
      </c>
      <c r="Q127" s="3">
        <f t="shared" si="184"/>
        <v>3.0973451327433628E-2</v>
      </c>
      <c r="R127">
        <v>3</v>
      </c>
      <c r="S127" s="3">
        <f t="shared" si="185"/>
        <v>1.3274336283185841E-2</v>
      </c>
      <c r="T127">
        <v>2</v>
      </c>
      <c r="U127" s="3">
        <f t="shared" si="186"/>
        <v>8.8495575221238937E-3</v>
      </c>
    </row>
    <row r="128" spans="1:21" x14ac:dyDescent="0.25">
      <c r="A128" s="1">
        <f t="shared" si="179"/>
        <v>43876</v>
      </c>
      <c r="B128" t="s">
        <v>5</v>
      </c>
      <c r="C128" t="s">
        <v>32</v>
      </c>
      <c r="D128">
        <v>520</v>
      </c>
      <c r="E128">
        <f>0*60+53</f>
        <v>53</v>
      </c>
      <c r="F128" s="3">
        <f t="shared" si="187"/>
        <v>0.19272727272727272</v>
      </c>
      <c r="G128">
        <v>0</v>
      </c>
      <c r="H128" s="3">
        <f t="shared" si="135"/>
        <v>0</v>
      </c>
      <c r="I128">
        <f t="shared" si="180"/>
        <v>520</v>
      </c>
      <c r="J128">
        <v>419</v>
      </c>
      <c r="K128" s="3">
        <f t="shared" si="181"/>
        <v>0.80576923076923079</v>
      </c>
      <c r="L128">
        <v>89</v>
      </c>
      <c r="M128" s="3">
        <f t="shared" si="182"/>
        <v>0.17115384615384616</v>
      </c>
      <c r="N128">
        <v>12</v>
      </c>
      <c r="O128" s="3">
        <f t="shared" si="183"/>
        <v>2.3076923076923078E-2</v>
      </c>
      <c r="P128">
        <v>13</v>
      </c>
      <c r="Q128" s="3">
        <f t="shared" si="184"/>
        <v>2.5000000000000001E-2</v>
      </c>
      <c r="R128">
        <v>11</v>
      </c>
      <c r="S128" s="3">
        <f t="shared" si="185"/>
        <v>2.1153846153846155E-2</v>
      </c>
      <c r="T128">
        <v>8</v>
      </c>
      <c r="U128" s="3">
        <f t="shared" si="186"/>
        <v>1.5384615384615385E-2</v>
      </c>
    </row>
    <row r="129" spans="1:21" x14ac:dyDescent="0.25">
      <c r="A129" s="1">
        <f t="shared" si="179"/>
        <v>43876</v>
      </c>
      <c r="B129" s="1" t="s">
        <v>4</v>
      </c>
      <c r="C129" t="s">
        <v>32</v>
      </c>
      <c r="D129">
        <v>5940</v>
      </c>
      <c r="E129">
        <f>4*60+41</f>
        <v>281</v>
      </c>
      <c r="F129" s="3">
        <f t="shared" si="187"/>
        <v>1.0218181818181817</v>
      </c>
      <c r="G129">
        <v>0</v>
      </c>
      <c r="H129" s="3">
        <f t="shared" si="135"/>
        <v>0</v>
      </c>
      <c r="I129">
        <f t="shared" si="180"/>
        <v>5940</v>
      </c>
      <c r="J129">
        <v>4815</v>
      </c>
      <c r="K129" s="3">
        <f t="shared" si="181"/>
        <v>0.81060606060606055</v>
      </c>
      <c r="L129">
        <v>1010</v>
      </c>
      <c r="M129" s="3">
        <f t="shared" si="182"/>
        <v>0.17003367003367004</v>
      </c>
      <c r="N129">
        <v>50</v>
      </c>
      <c r="O129" s="3">
        <f t="shared" si="183"/>
        <v>8.4175084175084174E-3</v>
      </c>
      <c r="P129">
        <v>117</v>
      </c>
      <c r="Q129" s="3">
        <f t="shared" si="184"/>
        <v>1.9696969696969695E-2</v>
      </c>
      <c r="R129">
        <v>53</v>
      </c>
      <c r="S129" s="3">
        <f t="shared" si="185"/>
        <v>8.9225589225589222E-3</v>
      </c>
      <c r="T129">
        <v>84</v>
      </c>
      <c r="U129" s="3">
        <f t="shared" si="186"/>
        <v>1.4141414141414142E-2</v>
      </c>
    </row>
    <row r="131" spans="1:21" x14ac:dyDescent="0.25">
      <c r="A131" s="1">
        <v>43877</v>
      </c>
      <c r="B131" t="s">
        <v>30</v>
      </c>
      <c r="C131" s="1" t="s">
        <v>38</v>
      </c>
      <c r="D131">
        <v>2442</v>
      </c>
      <c r="E131">
        <f>10*60+9</f>
        <v>609</v>
      </c>
      <c r="F131" s="3">
        <f t="shared" ref="F131:F132" si="188">E131/E$133</f>
        <v>1.7011173184357542</v>
      </c>
      <c r="G131">
        <v>1211</v>
      </c>
      <c r="H131" s="3">
        <f t="shared" ref="H131:H169" si="189">G131/$D131</f>
        <v>0.49590499590499593</v>
      </c>
      <c r="I131">
        <f>D131-G131</f>
        <v>1231</v>
      </c>
      <c r="J131">
        <v>1083</v>
      </c>
      <c r="K131" s="3">
        <f>J131/$I131</f>
        <v>0.87977254264825344</v>
      </c>
      <c r="L131">
        <v>139</v>
      </c>
      <c r="M131" s="3">
        <f>L131/$I131</f>
        <v>0.11291632818846466</v>
      </c>
      <c r="N131">
        <v>2</v>
      </c>
      <c r="O131" s="3">
        <f>N131/$I131</f>
        <v>1.6246953696181965E-3</v>
      </c>
      <c r="P131">
        <v>12</v>
      </c>
      <c r="Q131" s="3">
        <f>P131/$I131</f>
        <v>9.7481722177091799E-3</v>
      </c>
      <c r="R131">
        <v>0</v>
      </c>
      <c r="S131" s="3">
        <f>R131/$I131</f>
        <v>0</v>
      </c>
      <c r="T131">
        <v>11</v>
      </c>
      <c r="U131" s="3">
        <f>T131/$I131</f>
        <v>8.9358245329000819E-3</v>
      </c>
    </row>
    <row r="132" spans="1:21" x14ac:dyDescent="0.25">
      <c r="A132" s="1">
        <f t="shared" ref="A132:A137" si="190">A131</f>
        <v>43877</v>
      </c>
      <c r="B132" s="1" t="s">
        <v>4</v>
      </c>
      <c r="C132" s="1" t="s">
        <v>39</v>
      </c>
      <c r="D132">
        <v>6328</v>
      </c>
      <c r="E132">
        <f>6*60+11</f>
        <v>371</v>
      </c>
      <c r="F132" s="3">
        <f t="shared" si="188"/>
        <v>1.0363128491620113</v>
      </c>
      <c r="G132">
        <v>0</v>
      </c>
      <c r="H132" s="3">
        <f t="shared" si="189"/>
        <v>0</v>
      </c>
      <c r="I132">
        <f t="shared" ref="I132:I137" si="191">D132-G132</f>
        <v>6328</v>
      </c>
      <c r="J132">
        <v>5163</v>
      </c>
      <c r="K132" s="3">
        <f t="shared" ref="K132:K137" si="192">J132/$I132</f>
        <v>0.81589759797724404</v>
      </c>
      <c r="L132">
        <v>1045</v>
      </c>
      <c r="M132" s="3">
        <f t="shared" ref="M132:M137" si="193">L132/$I132</f>
        <v>0.16513906447534765</v>
      </c>
      <c r="N132">
        <v>50</v>
      </c>
      <c r="O132" s="3">
        <f t="shared" ref="O132:O137" si="194">N132/$I132</f>
        <v>7.9013906447534758E-3</v>
      </c>
      <c r="P132">
        <v>118</v>
      </c>
      <c r="Q132" s="3">
        <f t="shared" ref="Q132:Q137" si="195">P132/$I132</f>
        <v>1.8647281921618204E-2</v>
      </c>
      <c r="R132">
        <v>53</v>
      </c>
      <c r="S132" s="3">
        <f t="shared" ref="S132:S137" si="196">R132/$I132</f>
        <v>8.3754740834386856E-3</v>
      </c>
      <c r="T132">
        <v>88</v>
      </c>
      <c r="U132" s="3">
        <f t="shared" ref="U132:U137" si="197">T132/$I132</f>
        <v>1.3906447534766119E-2</v>
      </c>
    </row>
    <row r="133" spans="1:21" x14ac:dyDescent="0.25">
      <c r="A133" s="1">
        <f>A131</f>
        <v>43877</v>
      </c>
      <c r="B133" t="s">
        <v>3</v>
      </c>
      <c r="C133" s="1" t="s">
        <v>39</v>
      </c>
      <c r="D133">
        <v>607</v>
      </c>
      <c r="E133">
        <f>5*60+58</f>
        <v>358</v>
      </c>
      <c r="F133" s="3">
        <f>E133/E$133</f>
        <v>1</v>
      </c>
      <c r="G133">
        <v>0</v>
      </c>
      <c r="H133" s="3">
        <f t="shared" si="189"/>
        <v>0</v>
      </c>
      <c r="I133">
        <f t="shared" si="191"/>
        <v>607</v>
      </c>
      <c r="J133">
        <v>506</v>
      </c>
      <c r="K133" s="3">
        <f t="shared" si="192"/>
        <v>0.83360790774299831</v>
      </c>
      <c r="L133">
        <v>95</v>
      </c>
      <c r="M133" s="3">
        <f t="shared" si="193"/>
        <v>0.15650741350906094</v>
      </c>
      <c r="N133">
        <v>2</v>
      </c>
      <c r="O133" s="3">
        <f t="shared" si="194"/>
        <v>3.2948929159802307E-3</v>
      </c>
      <c r="P133">
        <v>9</v>
      </c>
      <c r="Q133" s="3">
        <f t="shared" si="195"/>
        <v>1.4827018121911038E-2</v>
      </c>
      <c r="R133">
        <v>3</v>
      </c>
      <c r="S133" s="3">
        <f t="shared" si="196"/>
        <v>4.9423393739703456E-3</v>
      </c>
      <c r="T133">
        <v>6</v>
      </c>
      <c r="U133" s="3">
        <f t="shared" si="197"/>
        <v>9.8846787479406912E-3</v>
      </c>
    </row>
    <row r="134" spans="1:21" x14ac:dyDescent="0.25">
      <c r="A134" s="1">
        <f t="shared" si="190"/>
        <v>43877</v>
      </c>
      <c r="B134" t="s">
        <v>5</v>
      </c>
      <c r="C134" s="1" t="s">
        <v>39</v>
      </c>
      <c r="D134">
        <v>600</v>
      </c>
      <c r="E134">
        <f>1*60+12</f>
        <v>72</v>
      </c>
      <c r="F134" s="3">
        <f t="shared" ref="F134:F137" si="198">E134/E$133</f>
        <v>0.2011173184357542</v>
      </c>
      <c r="G134">
        <v>0</v>
      </c>
      <c r="H134" s="3">
        <f t="shared" si="189"/>
        <v>0</v>
      </c>
      <c r="I134">
        <f t="shared" si="191"/>
        <v>600</v>
      </c>
      <c r="J134">
        <v>496</v>
      </c>
      <c r="K134" s="3">
        <f t="shared" si="192"/>
        <v>0.82666666666666666</v>
      </c>
      <c r="L134">
        <v>98</v>
      </c>
      <c r="M134" s="3">
        <f t="shared" si="193"/>
        <v>0.16333333333333333</v>
      </c>
      <c r="N134">
        <v>3</v>
      </c>
      <c r="O134" s="3">
        <f t="shared" si="194"/>
        <v>5.0000000000000001E-3</v>
      </c>
      <c r="P134">
        <v>7</v>
      </c>
      <c r="Q134" s="3">
        <f t="shared" si="195"/>
        <v>1.1666666666666667E-2</v>
      </c>
      <c r="R134">
        <v>3</v>
      </c>
      <c r="S134" s="3">
        <f t="shared" si="196"/>
        <v>5.0000000000000001E-3</v>
      </c>
      <c r="T134">
        <v>7</v>
      </c>
      <c r="U134" s="3">
        <f t="shared" si="197"/>
        <v>1.1666666666666667E-2</v>
      </c>
    </row>
    <row r="135" spans="1:21" x14ac:dyDescent="0.25">
      <c r="A135" s="1">
        <f t="shared" si="190"/>
        <v>43877</v>
      </c>
      <c r="B135" s="6" t="s">
        <v>6</v>
      </c>
      <c r="C135" s="7" t="s">
        <v>39</v>
      </c>
      <c r="D135">
        <v>228</v>
      </c>
      <c r="E135">
        <f>1*60+47</f>
        <v>107</v>
      </c>
      <c r="F135" s="3">
        <f t="shared" si="198"/>
        <v>0.2988826815642458</v>
      </c>
      <c r="G135">
        <v>0</v>
      </c>
      <c r="H135" s="3">
        <f t="shared" si="189"/>
        <v>0</v>
      </c>
      <c r="I135">
        <f t="shared" si="191"/>
        <v>228</v>
      </c>
      <c r="J135">
        <v>190</v>
      </c>
      <c r="K135" s="3">
        <f t="shared" si="192"/>
        <v>0.83333333333333337</v>
      </c>
      <c r="L135">
        <v>33</v>
      </c>
      <c r="M135" s="3">
        <f t="shared" si="193"/>
        <v>0.14473684210526316</v>
      </c>
      <c r="N135">
        <v>2</v>
      </c>
      <c r="O135" s="3">
        <f t="shared" si="194"/>
        <v>8.771929824561403E-3</v>
      </c>
      <c r="P135">
        <v>3</v>
      </c>
      <c r="Q135" s="3">
        <f t="shared" si="195"/>
        <v>1.3157894736842105E-2</v>
      </c>
      <c r="R135">
        <v>3</v>
      </c>
      <c r="S135" s="3">
        <f t="shared" si="196"/>
        <v>1.3157894736842105E-2</v>
      </c>
      <c r="T135">
        <v>5</v>
      </c>
      <c r="U135" s="3">
        <f t="shared" si="197"/>
        <v>2.1929824561403508E-2</v>
      </c>
    </row>
    <row r="136" spans="1:21" x14ac:dyDescent="0.25">
      <c r="A136" s="1">
        <f t="shared" si="190"/>
        <v>43877</v>
      </c>
      <c r="B136" t="s">
        <v>5</v>
      </c>
      <c r="C136" t="s">
        <v>33</v>
      </c>
      <c r="D136">
        <v>600</v>
      </c>
      <c r="E136">
        <f>1*60+6</f>
        <v>66</v>
      </c>
      <c r="F136" s="3">
        <f t="shared" si="198"/>
        <v>0.18435754189944134</v>
      </c>
      <c r="G136">
        <v>3</v>
      </c>
      <c r="H136" s="3">
        <f t="shared" si="189"/>
        <v>5.0000000000000001E-3</v>
      </c>
      <c r="I136">
        <f t="shared" si="191"/>
        <v>597</v>
      </c>
      <c r="J136">
        <v>490</v>
      </c>
      <c r="K136" s="3">
        <f t="shared" si="192"/>
        <v>0.82077051926298161</v>
      </c>
      <c r="L136">
        <v>93</v>
      </c>
      <c r="M136" s="3">
        <f t="shared" si="193"/>
        <v>0.15577889447236182</v>
      </c>
      <c r="N136">
        <v>4</v>
      </c>
      <c r="O136" s="3">
        <f t="shared" si="194"/>
        <v>6.7001675041876048E-3</v>
      </c>
      <c r="P136">
        <v>9</v>
      </c>
      <c r="Q136" s="3">
        <f t="shared" si="195"/>
        <v>1.507537688442211E-2</v>
      </c>
      <c r="R136">
        <v>10</v>
      </c>
      <c r="S136" s="3">
        <f t="shared" si="196"/>
        <v>1.675041876046901E-2</v>
      </c>
      <c r="T136">
        <v>12</v>
      </c>
      <c r="U136" s="3">
        <f t="shared" si="197"/>
        <v>2.0100502512562814E-2</v>
      </c>
    </row>
    <row r="137" spans="1:21" x14ac:dyDescent="0.25">
      <c r="A137" s="1">
        <f t="shared" si="190"/>
        <v>43877</v>
      </c>
      <c r="B137" s="1" t="s">
        <v>4</v>
      </c>
      <c r="C137" t="s">
        <v>33</v>
      </c>
      <c r="D137">
        <v>6328</v>
      </c>
      <c r="E137">
        <f>5*60+22</f>
        <v>322</v>
      </c>
      <c r="F137" s="3">
        <f t="shared" si="198"/>
        <v>0.8994413407821229</v>
      </c>
      <c r="G137">
        <v>13</v>
      </c>
      <c r="H137" s="3">
        <f t="shared" si="189"/>
        <v>2.0543615676359038E-3</v>
      </c>
      <c r="I137">
        <f t="shared" si="191"/>
        <v>6315</v>
      </c>
      <c r="J137">
        <v>5153</v>
      </c>
      <c r="K137" s="3">
        <f t="shared" si="192"/>
        <v>0.81599366587490108</v>
      </c>
      <c r="L137">
        <v>1043</v>
      </c>
      <c r="M137" s="3">
        <f t="shared" si="193"/>
        <v>0.16516231195566111</v>
      </c>
      <c r="N137">
        <v>50</v>
      </c>
      <c r="O137" s="3">
        <f t="shared" si="194"/>
        <v>7.91765637371338E-3</v>
      </c>
      <c r="P137">
        <v>118</v>
      </c>
      <c r="Q137" s="3">
        <f t="shared" si="195"/>
        <v>1.868566904196358E-2</v>
      </c>
      <c r="R137">
        <v>53</v>
      </c>
      <c r="S137" s="3">
        <f t="shared" si="196"/>
        <v>8.3927157561361834E-3</v>
      </c>
      <c r="T137">
        <v>8</v>
      </c>
      <c r="U137" s="3">
        <f t="shared" si="197"/>
        <v>1.266825019794141E-3</v>
      </c>
    </row>
    <row r="139" spans="1:21" x14ac:dyDescent="0.25">
      <c r="A139" s="1">
        <v>43878</v>
      </c>
      <c r="B139" t="s">
        <v>30</v>
      </c>
      <c r="C139" s="1" t="s">
        <v>38</v>
      </c>
      <c r="D139">
        <v>2442</v>
      </c>
      <c r="E139">
        <f>3*60+50</f>
        <v>230</v>
      </c>
      <c r="F139" s="3">
        <f t="shared" ref="F139:F140" si="199">E139/E$141</f>
        <v>0.49250535331905781</v>
      </c>
      <c r="G139">
        <v>1226</v>
      </c>
      <c r="H139" s="3">
        <f t="shared" si="189"/>
        <v>0.50204750204750204</v>
      </c>
      <c r="I139">
        <f>D139-G139</f>
        <v>1216</v>
      </c>
      <c r="J139">
        <v>1071</v>
      </c>
      <c r="K139" s="3">
        <f>J139/$I139</f>
        <v>0.88075657894736847</v>
      </c>
      <c r="L139">
        <v>139</v>
      </c>
      <c r="M139" s="3">
        <f>L139/$I139</f>
        <v>0.11430921052631579</v>
      </c>
      <c r="N139">
        <v>2</v>
      </c>
      <c r="O139" s="3">
        <f>N139/$I139</f>
        <v>1.6447368421052631E-3</v>
      </c>
      <c r="P139">
        <v>14</v>
      </c>
      <c r="Q139" s="3">
        <f>P139/$I139</f>
        <v>1.1513157894736841E-2</v>
      </c>
      <c r="R139">
        <v>0</v>
      </c>
      <c r="S139" s="3">
        <f>R139/$I139</f>
        <v>0</v>
      </c>
      <c r="T139">
        <v>11</v>
      </c>
      <c r="U139" s="3">
        <f>T139/$I139</f>
        <v>9.0460526315789477E-3</v>
      </c>
    </row>
    <row r="140" spans="1:21" x14ac:dyDescent="0.25">
      <c r="A140" s="1">
        <f t="shared" ref="A140:A145" si="200">A139</f>
        <v>43878</v>
      </c>
      <c r="B140" s="1" t="s">
        <v>4</v>
      </c>
      <c r="C140" s="1" t="s">
        <v>39</v>
      </c>
      <c r="D140">
        <v>6320</v>
      </c>
      <c r="E140">
        <f>7*60+26</f>
        <v>446</v>
      </c>
      <c r="F140" s="3">
        <f t="shared" si="199"/>
        <v>0.95503211991434689</v>
      </c>
      <c r="G140">
        <v>1</v>
      </c>
      <c r="H140" s="3">
        <f t="shared" si="189"/>
        <v>1.5822784810126583E-4</v>
      </c>
      <c r="I140">
        <f t="shared" ref="I140:I145" si="201">D140-G140</f>
        <v>6319</v>
      </c>
      <c r="J140">
        <v>5157</v>
      </c>
      <c r="K140" s="3">
        <f t="shared" ref="K140:K145" si="202">J140/$I140</f>
        <v>0.81611014401012816</v>
      </c>
      <c r="L140">
        <v>1042</v>
      </c>
      <c r="M140" s="3">
        <f t="shared" ref="M140:M145" si="203">L140/$I140</f>
        <v>0.16489950941604684</v>
      </c>
      <c r="N140">
        <v>50</v>
      </c>
      <c r="O140" s="3">
        <f t="shared" ref="O140:O145" si="204">N140/$I140</f>
        <v>7.9126444057604044E-3</v>
      </c>
      <c r="P140">
        <v>119</v>
      </c>
      <c r="Q140" s="3">
        <f t="shared" ref="Q140:Q145" si="205">P140/$I140</f>
        <v>1.8832093685709764E-2</v>
      </c>
      <c r="R140">
        <v>53</v>
      </c>
      <c r="S140" s="3">
        <f t="shared" ref="S140:S145" si="206">R140/$I140</f>
        <v>8.3874030701060302E-3</v>
      </c>
      <c r="T140">
        <v>88</v>
      </c>
      <c r="U140" s="3">
        <f t="shared" ref="U140:U145" si="207">T140/$I140</f>
        <v>1.3926254154138312E-2</v>
      </c>
    </row>
    <row r="141" spans="1:21" x14ac:dyDescent="0.25">
      <c r="A141" s="1">
        <f>A139</f>
        <v>43878</v>
      </c>
      <c r="B141" t="s">
        <v>3</v>
      </c>
      <c r="C141" s="1" t="s">
        <v>39</v>
      </c>
      <c r="D141">
        <v>600</v>
      </c>
      <c r="E141">
        <f>7*60+47</f>
        <v>467</v>
      </c>
      <c r="F141" s="3">
        <f>E141/E$141</f>
        <v>1</v>
      </c>
      <c r="G141">
        <v>0</v>
      </c>
      <c r="H141" s="3">
        <f t="shared" si="189"/>
        <v>0</v>
      </c>
      <c r="I141">
        <f t="shared" si="201"/>
        <v>600</v>
      </c>
      <c r="J141">
        <v>478</v>
      </c>
      <c r="K141" s="3">
        <f t="shared" si="202"/>
        <v>0.79666666666666663</v>
      </c>
      <c r="L141">
        <v>110</v>
      </c>
      <c r="M141" s="3">
        <f t="shared" si="203"/>
        <v>0.18333333333333332</v>
      </c>
      <c r="N141">
        <v>6</v>
      </c>
      <c r="O141" s="3">
        <f t="shared" si="204"/>
        <v>0.01</v>
      </c>
      <c r="P141">
        <v>19</v>
      </c>
      <c r="Q141" s="3">
        <f t="shared" si="205"/>
        <v>3.1666666666666669E-2</v>
      </c>
      <c r="R141">
        <v>4</v>
      </c>
      <c r="S141" s="3">
        <f t="shared" si="206"/>
        <v>6.6666666666666671E-3</v>
      </c>
      <c r="T141">
        <v>3</v>
      </c>
      <c r="U141" s="3">
        <f t="shared" si="207"/>
        <v>5.0000000000000001E-3</v>
      </c>
    </row>
    <row r="142" spans="1:21" x14ac:dyDescent="0.25">
      <c r="A142" s="1">
        <f t="shared" si="200"/>
        <v>43878</v>
      </c>
      <c r="B142" t="s">
        <v>5</v>
      </c>
      <c r="C142" s="1" t="s">
        <v>39</v>
      </c>
      <c r="D142">
        <v>610</v>
      </c>
      <c r="E142">
        <f>1*60+11</f>
        <v>71</v>
      </c>
      <c r="F142" s="3">
        <f t="shared" ref="F142:F145" si="208">E142/E$141</f>
        <v>0.15203426124197003</v>
      </c>
      <c r="G142">
        <v>0</v>
      </c>
      <c r="H142" s="3">
        <f t="shared" si="189"/>
        <v>0</v>
      </c>
      <c r="I142">
        <f t="shared" si="201"/>
        <v>610</v>
      </c>
      <c r="J142">
        <v>496</v>
      </c>
      <c r="K142" s="3">
        <f t="shared" si="202"/>
        <v>0.81311475409836065</v>
      </c>
      <c r="L142">
        <v>105</v>
      </c>
      <c r="M142" s="3">
        <f t="shared" si="203"/>
        <v>0.1721311475409836</v>
      </c>
      <c r="N142">
        <v>5</v>
      </c>
      <c r="O142" s="3">
        <f t="shared" si="204"/>
        <v>8.1967213114754103E-3</v>
      </c>
      <c r="P142">
        <v>11</v>
      </c>
      <c r="Q142" s="3">
        <f t="shared" si="205"/>
        <v>1.8032786885245903E-2</v>
      </c>
      <c r="R142">
        <v>5</v>
      </c>
      <c r="S142" s="3">
        <f t="shared" si="206"/>
        <v>8.1967213114754103E-3</v>
      </c>
      <c r="T142">
        <v>6</v>
      </c>
      <c r="U142" s="3">
        <f t="shared" si="207"/>
        <v>9.8360655737704927E-3</v>
      </c>
    </row>
    <row r="143" spans="1:21" x14ac:dyDescent="0.25">
      <c r="A143" s="1">
        <f t="shared" si="200"/>
        <v>43878</v>
      </c>
      <c r="B143" s="6" t="s">
        <v>6</v>
      </c>
      <c r="C143" s="7" t="s">
        <v>39</v>
      </c>
      <c r="D143">
        <v>233</v>
      </c>
      <c r="E143">
        <f>1*60+48</f>
        <v>108</v>
      </c>
      <c r="F143" s="3">
        <f t="shared" si="208"/>
        <v>0.23126338329764454</v>
      </c>
      <c r="G143">
        <v>0</v>
      </c>
      <c r="H143" s="3">
        <f t="shared" si="189"/>
        <v>0</v>
      </c>
      <c r="I143">
        <f t="shared" si="201"/>
        <v>233</v>
      </c>
      <c r="J143">
        <v>190</v>
      </c>
      <c r="K143" s="3">
        <f t="shared" si="202"/>
        <v>0.81545064377682408</v>
      </c>
      <c r="L143">
        <v>37</v>
      </c>
      <c r="M143" s="3">
        <f t="shared" si="203"/>
        <v>0.15879828326180256</v>
      </c>
      <c r="N143">
        <v>4</v>
      </c>
      <c r="O143" s="3">
        <f t="shared" si="204"/>
        <v>1.7167381974248927E-2</v>
      </c>
      <c r="P143">
        <v>6</v>
      </c>
      <c r="Q143" s="3">
        <f t="shared" si="205"/>
        <v>2.575107296137339E-2</v>
      </c>
      <c r="R143">
        <v>3</v>
      </c>
      <c r="S143" s="3">
        <f t="shared" si="206"/>
        <v>1.2875536480686695E-2</v>
      </c>
      <c r="T143">
        <v>0</v>
      </c>
      <c r="U143" s="3">
        <f t="shared" si="207"/>
        <v>0</v>
      </c>
    </row>
    <row r="144" spans="1:21" x14ac:dyDescent="0.25">
      <c r="A144" s="1">
        <f t="shared" si="200"/>
        <v>43878</v>
      </c>
      <c r="B144" t="s">
        <v>5</v>
      </c>
      <c r="C144" t="s">
        <v>34</v>
      </c>
      <c r="D144">
        <v>600</v>
      </c>
      <c r="E144">
        <f>1*60+5</f>
        <v>65</v>
      </c>
      <c r="F144" s="3">
        <f t="shared" si="208"/>
        <v>0.13918629550321199</v>
      </c>
      <c r="G144">
        <v>11</v>
      </c>
      <c r="H144" s="3">
        <f t="shared" si="189"/>
        <v>1.8333333333333333E-2</v>
      </c>
      <c r="I144">
        <f t="shared" si="201"/>
        <v>589</v>
      </c>
      <c r="J144">
        <v>477</v>
      </c>
      <c r="K144" s="3">
        <f t="shared" si="202"/>
        <v>0.80984719864176569</v>
      </c>
      <c r="L144">
        <v>99</v>
      </c>
      <c r="M144" s="3">
        <f t="shared" si="203"/>
        <v>0.16808149405772496</v>
      </c>
      <c r="N144">
        <v>5</v>
      </c>
      <c r="O144" s="3">
        <f t="shared" si="204"/>
        <v>8.4889643463497456E-3</v>
      </c>
      <c r="P144">
        <v>10</v>
      </c>
      <c r="Q144" s="3">
        <f t="shared" si="205"/>
        <v>1.6977928692699491E-2</v>
      </c>
      <c r="R144">
        <v>6</v>
      </c>
      <c r="S144" s="3">
        <f t="shared" si="206"/>
        <v>1.0186757215619695E-2</v>
      </c>
      <c r="T144">
        <v>9</v>
      </c>
      <c r="U144" s="3">
        <f t="shared" si="207"/>
        <v>1.5280135823429542E-2</v>
      </c>
    </row>
    <row r="145" spans="1:21" x14ac:dyDescent="0.25">
      <c r="A145" s="1">
        <f t="shared" si="200"/>
        <v>43878</v>
      </c>
      <c r="B145" s="1" t="s">
        <v>4</v>
      </c>
      <c r="C145" t="s">
        <v>34</v>
      </c>
      <c r="D145">
        <v>6318</v>
      </c>
      <c r="E145">
        <f t="shared" ref="E145" si="209">1*60+1</f>
        <v>61</v>
      </c>
      <c r="F145" s="3">
        <f t="shared" si="208"/>
        <v>0.13062098501070663</v>
      </c>
      <c r="G145">
        <v>1436</v>
      </c>
      <c r="H145" s="3">
        <f t="shared" si="189"/>
        <v>0.22728711617600506</v>
      </c>
      <c r="I145">
        <f t="shared" si="201"/>
        <v>4882</v>
      </c>
      <c r="J145">
        <v>4065</v>
      </c>
      <c r="K145" s="3">
        <f t="shared" si="202"/>
        <v>0.83265055305202784</v>
      </c>
      <c r="L145">
        <v>769</v>
      </c>
      <c r="M145" s="3">
        <f t="shared" si="203"/>
        <v>0.15751741089717328</v>
      </c>
      <c r="N145">
        <v>38</v>
      </c>
      <c r="O145" s="3">
        <f t="shared" si="204"/>
        <v>7.7836952068824255E-3</v>
      </c>
      <c r="P145">
        <v>85</v>
      </c>
      <c r="Q145" s="3">
        <f t="shared" si="205"/>
        <v>1.7410897173289634E-2</v>
      </c>
      <c r="R145">
        <v>36</v>
      </c>
      <c r="S145" s="3">
        <f t="shared" si="206"/>
        <v>7.3740270380991393E-3</v>
      </c>
      <c r="T145">
        <v>59</v>
      </c>
      <c r="U145" s="3">
        <f t="shared" si="207"/>
        <v>1.2085210979106923E-2</v>
      </c>
    </row>
    <row r="147" spans="1:21" x14ac:dyDescent="0.25">
      <c r="A147" s="1">
        <v>43879</v>
      </c>
      <c r="B147" t="s">
        <v>30</v>
      </c>
      <c r="C147" s="1" t="s">
        <v>38</v>
      </c>
      <c r="D147">
        <v>2438</v>
      </c>
      <c r="E147">
        <f>4*60+19</f>
        <v>259</v>
      </c>
      <c r="F147" s="3">
        <f t="shared" ref="F147:F148" si="210">E147/E$149</f>
        <v>0.50784313725490193</v>
      </c>
      <c r="G147">
        <v>1218</v>
      </c>
      <c r="H147" s="3">
        <f t="shared" si="189"/>
        <v>0.4995898277276456</v>
      </c>
      <c r="I147">
        <f>D147-G147</f>
        <v>1220</v>
      </c>
      <c r="J147">
        <v>1069</v>
      </c>
      <c r="K147" s="3">
        <f>J147/$I147</f>
        <v>0.8762295081967213</v>
      </c>
      <c r="L147">
        <v>143</v>
      </c>
      <c r="M147" s="3">
        <f>L147/$I147</f>
        <v>0.11721311475409836</v>
      </c>
      <c r="N147">
        <v>1</v>
      </c>
      <c r="O147" s="3">
        <f>N147/$I147</f>
        <v>8.1967213114754098E-4</v>
      </c>
      <c r="P147">
        <v>15</v>
      </c>
      <c r="Q147" s="3">
        <f>P147/$I147</f>
        <v>1.2295081967213115E-2</v>
      </c>
      <c r="R147">
        <v>0</v>
      </c>
      <c r="S147" s="3">
        <f>R147/$I147</f>
        <v>0</v>
      </c>
      <c r="T147">
        <v>10</v>
      </c>
      <c r="U147" s="3">
        <f>T147/$I147</f>
        <v>8.1967213114754103E-3</v>
      </c>
    </row>
    <row r="148" spans="1:21" x14ac:dyDescent="0.25">
      <c r="A148" s="1">
        <f t="shared" ref="A148:A153" si="211">A147</f>
        <v>43879</v>
      </c>
      <c r="B148" s="1" t="s">
        <v>4</v>
      </c>
      <c r="C148" s="1" t="s">
        <v>39</v>
      </c>
      <c r="D148">
        <v>6289</v>
      </c>
      <c r="E148">
        <f>7*60+1</f>
        <v>421</v>
      </c>
      <c r="F148" s="3">
        <f t="shared" si="210"/>
        <v>0.82549019607843133</v>
      </c>
      <c r="G148">
        <v>0</v>
      </c>
      <c r="H148" s="3">
        <f t="shared" si="189"/>
        <v>0</v>
      </c>
      <c r="I148">
        <f t="shared" ref="I148:I153" si="212">D148-G148</f>
        <v>6289</v>
      </c>
      <c r="J148">
        <v>5141</v>
      </c>
      <c r="K148" s="3">
        <f t="shared" ref="K148:K153" si="213">J148/$I148</f>
        <v>0.81745905549371922</v>
      </c>
      <c r="L148">
        <v>1042</v>
      </c>
      <c r="M148" s="3">
        <f t="shared" ref="M148:M153" si="214">L148/$I148</f>
        <v>0.16568611861981236</v>
      </c>
      <c r="N148">
        <v>33</v>
      </c>
      <c r="O148" s="3">
        <f t="shared" ref="O148:O153" si="215">N148/$I148</f>
        <v>5.2472571155986643E-3</v>
      </c>
      <c r="P148">
        <v>120</v>
      </c>
      <c r="Q148" s="3">
        <f t="shared" ref="Q148:Q153" si="216">P148/$I148</f>
        <v>1.9080934965813326E-2</v>
      </c>
      <c r="R148">
        <v>53</v>
      </c>
      <c r="S148" s="3">
        <f t="shared" ref="S148:S153" si="217">R148/$I148</f>
        <v>8.4274129432342186E-3</v>
      </c>
      <c r="T148">
        <v>87</v>
      </c>
      <c r="U148" s="3">
        <f t="shared" ref="U148:U153" si="218">T148/$I148</f>
        <v>1.383367785021466E-2</v>
      </c>
    </row>
    <row r="149" spans="1:21" x14ac:dyDescent="0.25">
      <c r="A149" s="1">
        <f>A147</f>
        <v>43879</v>
      </c>
      <c r="B149" t="s">
        <v>3</v>
      </c>
      <c r="C149" s="1" t="s">
        <v>39</v>
      </c>
      <c r="D149">
        <v>605</v>
      </c>
      <c r="E149">
        <f>8*60+30</f>
        <v>510</v>
      </c>
      <c r="F149" s="3">
        <f>E149/E$149</f>
        <v>1</v>
      </c>
      <c r="G149">
        <v>0</v>
      </c>
      <c r="H149" s="3">
        <f t="shared" si="189"/>
        <v>0</v>
      </c>
      <c r="I149">
        <f t="shared" si="212"/>
        <v>605</v>
      </c>
      <c r="J149">
        <v>491</v>
      </c>
      <c r="K149" s="3">
        <f t="shared" si="213"/>
        <v>0.81157024793388433</v>
      </c>
      <c r="L149">
        <v>100</v>
      </c>
      <c r="M149" s="3">
        <f t="shared" si="214"/>
        <v>0.16528925619834711</v>
      </c>
      <c r="N149">
        <v>4</v>
      </c>
      <c r="O149" s="3">
        <f t="shared" si="215"/>
        <v>6.6115702479338841E-3</v>
      </c>
      <c r="P149">
        <v>6</v>
      </c>
      <c r="Q149" s="3">
        <f t="shared" si="216"/>
        <v>9.9173553719008271E-3</v>
      </c>
      <c r="R149">
        <v>6</v>
      </c>
      <c r="S149" s="3">
        <f t="shared" si="217"/>
        <v>9.9173553719008271E-3</v>
      </c>
      <c r="T149">
        <v>10</v>
      </c>
      <c r="U149" s="3">
        <f t="shared" si="218"/>
        <v>1.6528925619834711E-2</v>
      </c>
    </row>
    <row r="150" spans="1:21" x14ac:dyDescent="0.25">
      <c r="A150" s="1">
        <f t="shared" si="211"/>
        <v>43879</v>
      </c>
      <c r="B150" t="s">
        <v>5</v>
      </c>
      <c r="C150" s="1" t="s">
        <v>39</v>
      </c>
      <c r="D150">
        <v>610</v>
      </c>
      <c r="E150">
        <f>2*60+38</f>
        <v>158</v>
      </c>
      <c r="F150" s="3">
        <f t="shared" ref="F150:F153" si="219">E150/E$149</f>
        <v>0.30980392156862746</v>
      </c>
      <c r="G150">
        <v>0</v>
      </c>
      <c r="H150" s="3">
        <f t="shared" si="189"/>
        <v>0</v>
      </c>
      <c r="I150">
        <f t="shared" si="212"/>
        <v>610</v>
      </c>
      <c r="J150">
        <v>492</v>
      </c>
      <c r="K150" s="3">
        <f t="shared" si="213"/>
        <v>0.80655737704918029</v>
      </c>
      <c r="L150">
        <v>105</v>
      </c>
      <c r="M150" s="3">
        <f t="shared" si="214"/>
        <v>0.1721311475409836</v>
      </c>
      <c r="N150">
        <v>4</v>
      </c>
      <c r="O150" s="3">
        <f t="shared" si="215"/>
        <v>6.5573770491803279E-3</v>
      </c>
      <c r="P150">
        <v>19</v>
      </c>
      <c r="Q150" s="3">
        <f t="shared" si="216"/>
        <v>3.1147540983606559E-2</v>
      </c>
      <c r="R150">
        <v>10</v>
      </c>
      <c r="S150" s="3">
        <f t="shared" si="217"/>
        <v>1.6393442622950821E-2</v>
      </c>
      <c r="T150">
        <v>9</v>
      </c>
      <c r="U150" s="3">
        <f t="shared" si="218"/>
        <v>1.4754098360655738E-2</v>
      </c>
    </row>
    <row r="151" spans="1:21" x14ac:dyDescent="0.25">
      <c r="A151" s="1">
        <f t="shared" si="211"/>
        <v>43879</v>
      </c>
      <c r="B151" s="6" t="s">
        <v>6</v>
      </c>
      <c r="C151" s="7" t="s">
        <v>39</v>
      </c>
      <c r="D151">
        <v>229</v>
      </c>
      <c r="E151">
        <f>2*60+36</f>
        <v>156</v>
      </c>
      <c r="F151" s="3">
        <f t="shared" si="219"/>
        <v>0.30588235294117649</v>
      </c>
      <c r="G151">
        <v>0</v>
      </c>
      <c r="H151" s="3">
        <f t="shared" si="189"/>
        <v>0</v>
      </c>
      <c r="I151">
        <f t="shared" si="212"/>
        <v>229</v>
      </c>
      <c r="J151">
        <v>190</v>
      </c>
      <c r="K151" s="3">
        <f t="shared" si="213"/>
        <v>0.82969432314410485</v>
      </c>
      <c r="L151">
        <v>35</v>
      </c>
      <c r="M151" s="3">
        <f t="shared" si="214"/>
        <v>0.15283842794759825</v>
      </c>
      <c r="N151">
        <v>2</v>
      </c>
      <c r="O151" s="3">
        <f t="shared" si="215"/>
        <v>8.7336244541484712E-3</v>
      </c>
      <c r="P151">
        <v>6</v>
      </c>
      <c r="Q151" s="3">
        <f t="shared" si="216"/>
        <v>2.6200873362445413E-2</v>
      </c>
      <c r="R151">
        <v>1</v>
      </c>
      <c r="S151" s="3">
        <f t="shared" si="217"/>
        <v>4.3668122270742356E-3</v>
      </c>
      <c r="T151">
        <v>1</v>
      </c>
      <c r="U151" s="3">
        <f t="shared" si="218"/>
        <v>4.3668122270742356E-3</v>
      </c>
    </row>
    <row r="152" spans="1:21" x14ac:dyDescent="0.25">
      <c r="A152" s="1">
        <f t="shared" si="211"/>
        <v>43879</v>
      </c>
      <c r="B152" t="s">
        <v>5</v>
      </c>
      <c r="C152" t="s">
        <v>35</v>
      </c>
      <c r="D152">
        <v>607</v>
      </c>
      <c r="E152">
        <f>2*60+25</f>
        <v>145</v>
      </c>
      <c r="F152" s="3">
        <f t="shared" si="219"/>
        <v>0.28431372549019607</v>
      </c>
      <c r="G152">
        <v>8</v>
      </c>
      <c r="H152" s="3">
        <f t="shared" si="189"/>
        <v>1.3179571663920923E-2</v>
      </c>
      <c r="I152">
        <f t="shared" si="212"/>
        <v>599</v>
      </c>
      <c r="J152">
        <v>481</v>
      </c>
      <c r="K152" s="3">
        <f t="shared" si="213"/>
        <v>0.80300500834724542</v>
      </c>
      <c r="L152">
        <v>109</v>
      </c>
      <c r="M152" s="3">
        <f t="shared" si="214"/>
        <v>0.18196994991652754</v>
      </c>
      <c r="N152">
        <v>6</v>
      </c>
      <c r="O152" s="3">
        <f t="shared" si="215"/>
        <v>1.001669449081803E-2</v>
      </c>
      <c r="P152">
        <v>11</v>
      </c>
      <c r="Q152" s="3">
        <f t="shared" si="216"/>
        <v>1.8363939899833055E-2</v>
      </c>
      <c r="R152">
        <v>6</v>
      </c>
      <c r="S152" s="3">
        <f t="shared" si="217"/>
        <v>1.001669449081803E-2</v>
      </c>
      <c r="T152">
        <v>9</v>
      </c>
      <c r="U152" s="3">
        <f t="shared" si="218"/>
        <v>1.5025041736227046E-2</v>
      </c>
    </row>
    <row r="153" spans="1:21" x14ac:dyDescent="0.25">
      <c r="A153" s="1">
        <f t="shared" si="211"/>
        <v>43879</v>
      </c>
      <c r="B153" s="1" t="s">
        <v>4</v>
      </c>
      <c r="C153" t="s">
        <v>35</v>
      </c>
      <c r="D153">
        <v>6287</v>
      </c>
      <c r="E153">
        <f>7*60+53</f>
        <v>473</v>
      </c>
      <c r="F153" s="3">
        <f t="shared" si="219"/>
        <v>0.9274509803921569</v>
      </c>
      <c r="G153">
        <v>841</v>
      </c>
      <c r="H153" s="3">
        <f t="shared" si="189"/>
        <v>0.13376809289009067</v>
      </c>
      <c r="I153">
        <f t="shared" si="212"/>
        <v>5446</v>
      </c>
      <c r="J153">
        <v>4454</v>
      </c>
      <c r="K153" s="3">
        <f t="shared" si="213"/>
        <v>0.81784796180683073</v>
      </c>
      <c r="L153">
        <v>920</v>
      </c>
      <c r="M153" s="3">
        <f t="shared" si="214"/>
        <v>0.16893132574366507</v>
      </c>
      <c r="N153">
        <v>24</v>
      </c>
      <c r="O153" s="3">
        <f t="shared" si="215"/>
        <v>4.4069041498347415E-3</v>
      </c>
      <c r="P153">
        <v>104</v>
      </c>
      <c r="Q153" s="3">
        <f t="shared" si="216"/>
        <v>1.9096584649283876E-2</v>
      </c>
      <c r="R153">
        <v>45</v>
      </c>
      <c r="S153" s="3">
        <f t="shared" si="217"/>
        <v>8.2629452809401399E-3</v>
      </c>
      <c r="T153">
        <v>80</v>
      </c>
      <c r="U153" s="3">
        <f t="shared" si="218"/>
        <v>1.4689680499449137E-2</v>
      </c>
    </row>
    <row r="155" spans="1:21" x14ac:dyDescent="0.25">
      <c r="A155" s="1">
        <v>43880</v>
      </c>
      <c r="B155" t="s">
        <v>30</v>
      </c>
      <c r="C155" s="1" t="s">
        <v>38</v>
      </c>
      <c r="D155">
        <v>2441</v>
      </c>
      <c r="E155">
        <f>7*60+50</f>
        <v>470</v>
      </c>
      <c r="F155" s="3">
        <f t="shared" ref="F155:F156" si="220">E155/E$157</f>
        <v>1.4641744548286604</v>
      </c>
      <c r="G155">
        <v>1211</v>
      </c>
      <c r="H155" s="3">
        <f t="shared" si="189"/>
        <v>0.49610815239655881</v>
      </c>
      <c r="I155">
        <f>D155-G155</f>
        <v>1230</v>
      </c>
      <c r="J155">
        <v>1082</v>
      </c>
      <c r="K155" s="3">
        <f>J155/$I155</f>
        <v>0.87967479674796745</v>
      </c>
      <c r="L155">
        <v>140</v>
      </c>
      <c r="M155" s="3">
        <f>L155/$I155</f>
        <v>0.11382113821138211</v>
      </c>
      <c r="N155">
        <v>0</v>
      </c>
      <c r="O155" s="3">
        <f>N155/$I155</f>
        <v>0</v>
      </c>
      <c r="P155">
        <v>12</v>
      </c>
      <c r="Q155" s="3">
        <f>P155/$I155</f>
        <v>9.7560975609756097E-3</v>
      </c>
      <c r="R155">
        <v>0</v>
      </c>
      <c r="S155" s="3">
        <f>R155/$I155</f>
        <v>0</v>
      </c>
      <c r="T155">
        <v>8</v>
      </c>
      <c r="U155" s="3">
        <f>T155/$I155</f>
        <v>6.5040650406504065E-3</v>
      </c>
    </row>
    <row r="156" spans="1:21" x14ac:dyDescent="0.25">
      <c r="A156" s="1">
        <f t="shared" ref="A156:A161" si="221">A155</f>
        <v>43880</v>
      </c>
      <c r="B156" s="1" t="s">
        <v>4</v>
      </c>
      <c r="C156" s="1" t="s">
        <v>39</v>
      </c>
      <c r="D156">
        <v>6303</v>
      </c>
      <c r="E156">
        <f>11*60+47</f>
        <v>707</v>
      </c>
      <c r="F156" s="3">
        <f t="shared" si="220"/>
        <v>2.2024922118380061</v>
      </c>
      <c r="G156">
        <v>1</v>
      </c>
      <c r="H156" s="3">
        <f t="shared" si="189"/>
        <v>1.5865460891638903E-4</v>
      </c>
      <c r="I156">
        <f t="shared" ref="I156:I161" si="222">D156-G156</f>
        <v>6302</v>
      </c>
      <c r="J156">
        <v>5150</v>
      </c>
      <c r="K156" s="3">
        <f t="shared" ref="K156:K161" si="223">J156/$I156</f>
        <v>0.81720088860679152</v>
      </c>
      <c r="L156">
        <v>1045</v>
      </c>
      <c r="M156" s="3">
        <f t="shared" ref="M156:M161" si="224">L156/$I156</f>
        <v>0.16582037448429071</v>
      </c>
      <c r="N156">
        <v>33</v>
      </c>
      <c r="O156" s="3">
        <f t="shared" ref="O156:O161" si="225">N156/$I156</f>
        <v>5.2364328784512857E-3</v>
      </c>
      <c r="P156">
        <v>122</v>
      </c>
      <c r="Q156" s="3">
        <f t="shared" ref="Q156:Q161" si="226">P156/$I156</f>
        <v>1.9358933671850206E-2</v>
      </c>
      <c r="R156">
        <v>53</v>
      </c>
      <c r="S156" s="3">
        <f t="shared" ref="S156:S161" si="227">R156/$I156</f>
        <v>8.4100285623611559E-3</v>
      </c>
      <c r="T156">
        <v>87</v>
      </c>
      <c r="U156" s="3">
        <f t="shared" ref="U156:U161" si="228">T156/$I156</f>
        <v>1.3805141225007934E-2</v>
      </c>
    </row>
    <row r="157" spans="1:21" x14ac:dyDescent="0.25">
      <c r="A157" s="1">
        <f>A155</f>
        <v>43880</v>
      </c>
      <c r="B157" t="s">
        <v>3</v>
      </c>
      <c r="C157" s="1" t="s">
        <v>39</v>
      </c>
      <c r="D157">
        <v>595</v>
      </c>
      <c r="E157">
        <f>5*60+21</f>
        <v>321</v>
      </c>
      <c r="F157" s="3">
        <f>E157/E$157</f>
        <v>1</v>
      </c>
      <c r="G157">
        <v>0</v>
      </c>
      <c r="H157" s="3">
        <f t="shared" si="189"/>
        <v>0</v>
      </c>
      <c r="I157">
        <f t="shared" si="222"/>
        <v>595</v>
      </c>
      <c r="J157">
        <v>488</v>
      </c>
      <c r="K157" s="3">
        <f t="shared" si="223"/>
        <v>0.82016806722689073</v>
      </c>
      <c r="L157">
        <v>99</v>
      </c>
      <c r="M157" s="3">
        <f t="shared" si="224"/>
        <v>0.16638655462184873</v>
      </c>
      <c r="N157">
        <v>3</v>
      </c>
      <c r="O157" s="3">
        <f t="shared" si="225"/>
        <v>5.0420168067226894E-3</v>
      </c>
      <c r="P157">
        <v>12</v>
      </c>
      <c r="Q157" s="3">
        <f t="shared" si="226"/>
        <v>2.0168067226890758E-2</v>
      </c>
      <c r="R157">
        <v>1</v>
      </c>
      <c r="S157" s="3">
        <f t="shared" si="227"/>
        <v>1.6806722689075631E-3</v>
      </c>
      <c r="T157">
        <v>3</v>
      </c>
      <c r="U157" s="3">
        <f t="shared" si="228"/>
        <v>5.0420168067226894E-3</v>
      </c>
    </row>
    <row r="158" spans="1:21" x14ac:dyDescent="0.25">
      <c r="A158" s="1">
        <f t="shared" si="221"/>
        <v>43880</v>
      </c>
      <c r="B158" t="s">
        <v>5</v>
      </c>
      <c r="C158" s="1" t="s">
        <v>39</v>
      </c>
      <c r="D158">
        <v>600</v>
      </c>
      <c r="E158">
        <f>1*60+2</f>
        <v>62</v>
      </c>
      <c r="F158" s="3">
        <f t="shared" ref="F158:F161" si="229">E158/E$157</f>
        <v>0.19314641744548286</v>
      </c>
      <c r="G158">
        <v>0</v>
      </c>
      <c r="H158" s="3">
        <f t="shared" si="189"/>
        <v>0</v>
      </c>
      <c r="I158">
        <f t="shared" si="222"/>
        <v>600</v>
      </c>
      <c r="J158">
        <v>496</v>
      </c>
      <c r="K158" s="3">
        <f t="shared" si="223"/>
        <v>0.82666666666666666</v>
      </c>
      <c r="L158">
        <v>84</v>
      </c>
      <c r="M158" s="3">
        <f t="shared" si="224"/>
        <v>0.14000000000000001</v>
      </c>
      <c r="N158">
        <v>5</v>
      </c>
      <c r="O158" s="3">
        <f t="shared" si="225"/>
        <v>8.3333333333333332E-3</v>
      </c>
      <c r="P158">
        <v>15</v>
      </c>
      <c r="Q158" s="3">
        <f t="shared" si="226"/>
        <v>2.5000000000000001E-2</v>
      </c>
      <c r="R158">
        <v>8</v>
      </c>
      <c r="S158" s="3">
        <f t="shared" si="227"/>
        <v>1.3333333333333334E-2</v>
      </c>
      <c r="T158">
        <v>8</v>
      </c>
      <c r="U158" s="3">
        <f t="shared" si="228"/>
        <v>1.3333333333333334E-2</v>
      </c>
    </row>
    <row r="159" spans="1:21" x14ac:dyDescent="0.25">
      <c r="A159" s="1">
        <f t="shared" si="221"/>
        <v>43880</v>
      </c>
      <c r="B159" s="6" t="s">
        <v>6</v>
      </c>
      <c r="C159" s="7" t="s">
        <v>39</v>
      </c>
      <c r="D159">
        <v>228</v>
      </c>
      <c r="E159">
        <f>1*60+51</f>
        <v>111</v>
      </c>
      <c r="F159" s="3">
        <f t="shared" si="229"/>
        <v>0.34579439252336447</v>
      </c>
      <c r="G159">
        <v>0</v>
      </c>
      <c r="H159" s="3">
        <f t="shared" si="189"/>
        <v>0</v>
      </c>
      <c r="I159">
        <f t="shared" si="222"/>
        <v>228</v>
      </c>
      <c r="J159">
        <v>184</v>
      </c>
      <c r="K159" s="3">
        <f t="shared" si="223"/>
        <v>0.80701754385964908</v>
      </c>
      <c r="L159">
        <v>42</v>
      </c>
      <c r="M159" s="3">
        <f t="shared" si="224"/>
        <v>0.18421052631578946</v>
      </c>
      <c r="N159">
        <v>1</v>
      </c>
      <c r="O159" s="3">
        <f t="shared" si="225"/>
        <v>4.3859649122807015E-3</v>
      </c>
      <c r="P159">
        <v>7</v>
      </c>
      <c r="Q159" s="3">
        <f t="shared" si="226"/>
        <v>3.0701754385964911E-2</v>
      </c>
      <c r="R159">
        <v>2</v>
      </c>
      <c r="S159" s="3">
        <f t="shared" si="227"/>
        <v>8.771929824561403E-3</v>
      </c>
      <c r="T159">
        <v>1</v>
      </c>
      <c r="U159" s="3">
        <f t="shared" si="228"/>
        <v>4.3859649122807015E-3</v>
      </c>
    </row>
    <row r="160" spans="1:21" x14ac:dyDescent="0.25">
      <c r="A160" s="1">
        <f t="shared" si="221"/>
        <v>43880</v>
      </c>
      <c r="B160" t="s">
        <v>5</v>
      </c>
      <c r="C160" t="s">
        <v>36</v>
      </c>
      <c r="D160">
        <v>610</v>
      </c>
      <c r="E160">
        <f>0*60+58</f>
        <v>58</v>
      </c>
      <c r="F160" s="3">
        <f t="shared" si="229"/>
        <v>0.18068535825545171</v>
      </c>
      <c r="G160">
        <v>17</v>
      </c>
      <c r="H160" s="3">
        <f t="shared" si="189"/>
        <v>2.7868852459016394E-2</v>
      </c>
      <c r="I160">
        <f t="shared" si="222"/>
        <v>593</v>
      </c>
      <c r="J160">
        <v>487</v>
      </c>
      <c r="K160" s="3">
        <f t="shared" si="223"/>
        <v>0.82124789207419902</v>
      </c>
      <c r="L160">
        <v>98</v>
      </c>
      <c r="M160" s="3">
        <f t="shared" si="224"/>
        <v>0.16526138279932545</v>
      </c>
      <c r="N160">
        <v>3</v>
      </c>
      <c r="O160" s="3">
        <f t="shared" si="225"/>
        <v>5.0590219224283303E-3</v>
      </c>
      <c r="P160">
        <v>13</v>
      </c>
      <c r="Q160" s="3">
        <f t="shared" si="226"/>
        <v>2.1922428330522766E-2</v>
      </c>
      <c r="R160">
        <v>3</v>
      </c>
      <c r="S160" s="3">
        <f t="shared" si="227"/>
        <v>5.0590219224283303E-3</v>
      </c>
      <c r="T160">
        <v>8</v>
      </c>
      <c r="U160" s="3">
        <f t="shared" si="228"/>
        <v>1.3490725126475547E-2</v>
      </c>
    </row>
    <row r="161" spans="1:21" x14ac:dyDescent="0.25">
      <c r="A161" s="1">
        <f t="shared" si="221"/>
        <v>43880</v>
      </c>
      <c r="B161" s="1" t="s">
        <v>4</v>
      </c>
      <c r="C161" t="s">
        <v>36</v>
      </c>
      <c r="D161">
        <v>6303</v>
      </c>
      <c r="E161">
        <f>4*60+16</f>
        <v>256</v>
      </c>
      <c r="F161" s="3">
        <f t="shared" si="229"/>
        <v>0.79750778816199375</v>
      </c>
      <c r="G161">
        <v>1116</v>
      </c>
      <c r="H161" s="3">
        <f t="shared" si="189"/>
        <v>0.17705854355069015</v>
      </c>
      <c r="I161">
        <f t="shared" si="222"/>
        <v>5187</v>
      </c>
      <c r="J161">
        <v>4259</v>
      </c>
      <c r="K161" s="3">
        <f t="shared" si="223"/>
        <v>0.82109118951224214</v>
      </c>
      <c r="L161">
        <v>877</v>
      </c>
      <c r="M161" s="3">
        <f t="shared" si="224"/>
        <v>0.16907653749759013</v>
      </c>
      <c r="N161">
        <v>29</v>
      </c>
      <c r="O161" s="3">
        <f t="shared" si="225"/>
        <v>5.5909003277424332E-3</v>
      </c>
      <c r="P161">
        <v>102</v>
      </c>
      <c r="Q161" s="3">
        <f t="shared" si="226"/>
        <v>1.9664545980335454E-2</v>
      </c>
      <c r="R161">
        <v>43</v>
      </c>
      <c r="S161" s="3">
        <f t="shared" si="227"/>
        <v>8.2899556583767107E-3</v>
      </c>
      <c r="T161">
        <v>76</v>
      </c>
      <c r="U161" s="3">
        <f t="shared" si="228"/>
        <v>1.4652014652014652E-2</v>
      </c>
    </row>
    <row r="163" spans="1:21" x14ac:dyDescent="0.25">
      <c r="A163" s="1">
        <v>43881</v>
      </c>
      <c r="B163" t="s">
        <v>30</v>
      </c>
      <c r="C163" s="1" t="s">
        <v>38</v>
      </c>
      <c r="D163">
        <v>2442</v>
      </c>
      <c r="E163">
        <f>4*60+4</f>
        <v>244</v>
      </c>
      <c r="F163" s="3">
        <f t="shared" ref="F163:F164" si="230">E163/E$165</f>
        <v>0.9242424242424242</v>
      </c>
      <c r="G163">
        <v>1194</v>
      </c>
      <c r="H163" s="3">
        <f t="shared" si="189"/>
        <v>0.48894348894348894</v>
      </c>
      <c r="I163">
        <f>D163-G163</f>
        <v>1248</v>
      </c>
      <c r="J163">
        <v>1094</v>
      </c>
      <c r="K163" s="3">
        <f>J163/$I163</f>
        <v>0.8766025641025641</v>
      </c>
      <c r="L163">
        <v>145</v>
      </c>
      <c r="M163" s="3">
        <f>L163/$I163</f>
        <v>0.11618589743589744</v>
      </c>
      <c r="N163">
        <v>0</v>
      </c>
      <c r="O163" s="3">
        <f>N163/$I163</f>
        <v>0</v>
      </c>
      <c r="P163">
        <v>12</v>
      </c>
      <c r="Q163" s="3">
        <f>P163/$I163</f>
        <v>9.6153846153846159E-3</v>
      </c>
      <c r="R163">
        <v>0</v>
      </c>
      <c r="S163" s="3">
        <f>R163/$I163</f>
        <v>0</v>
      </c>
      <c r="T163">
        <v>9</v>
      </c>
      <c r="U163" s="3">
        <f>T163/$I163</f>
        <v>7.2115384615384619E-3</v>
      </c>
    </row>
    <row r="164" spans="1:21" x14ac:dyDescent="0.25">
      <c r="A164" s="1">
        <f t="shared" ref="A164:A169" si="231">A163</f>
        <v>43881</v>
      </c>
      <c r="B164" s="1" t="s">
        <v>4</v>
      </c>
      <c r="C164" s="1" t="s">
        <v>39</v>
      </c>
      <c r="D164">
        <v>6322</v>
      </c>
      <c r="E164">
        <f>5*60+26</f>
        <v>326</v>
      </c>
      <c r="F164" s="3">
        <f t="shared" si="230"/>
        <v>1.2348484848484849</v>
      </c>
      <c r="G164">
        <v>0</v>
      </c>
      <c r="H164" s="3">
        <f t="shared" si="189"/>
        <v>0</v>
      </c>
      <c r="I164">
        <f t="shared" ref="I164:I169" si="232">D164-G164</f>
        <v>6322</v>
      </c>
      <c r="J164">
        <v>5164</v>
      </c>
      <c r="K164" s="3">
        <f t="shared" ref="K164:K169" si="233">J164/$I164</f>
        <v>0.81683011705156594</v>
      </c>
      <c r="L164">
        <v>1050</v>
      </c>
      <c r="M164" s="3">
        <f t="shared" ref="M164:M169" si="234">L164/$I164</f>
        <v>0.16608668142992725</v>
      </c>
      <c r="N164">
        <v>33</v>
      </c>
      <c r="O164" s="3">
        <f t="shared" ref="O164:O169" si="235">N164/$I164</f>
        <v>5.2198671306548563E-3</v>
      </c>
      <c r="P164">
        <v>123</v>
      </c>
      <c r="Q164" s="3">
        <f t="shared" ref="Q164:Q169" si="236">P164/$I164</f>
        <v>1.945586839607719E-2</v>
      </c>
      <c r="R164">
        <v>53</v>
      </c>
      <c r="S164" s="3">
        <f t="shared" ref="S164:S169" si="237">R164/$I164</f>
        <v>8.383422967415375E-3</v>
      </c>
      <c r="T164">
        <v>87</v>
      </c>
      <c r="U164" s="3">
        <f t="shared" ref="U164:U169" si="238">T164/$I164</f>
        <v>1.3761467889908258E-2</v>
      </c>
    </row>
    <row r="165" spans="1:21" x14ac:dyDescent="0.25">
      <c r="A165" s="1">
        <f>A163</f>
        <v>43881</v>
      </c>
      <c r="B165" t="s">
        <v>3</v>
      </c>
      <c r="C165" s="1" t="s">
        <v>39</v>
      </c>
      <c r="D165">
        <v>608</v>
      </c>
      <c r="E165">
        <f>4*60+24</f>
        <v>264</v>
      </c>
      <c r="F165" s="3">
        <f>E165/E$165</f>
        <v>1</v>
      </c>
      <c r="G165">
        <v>0</v>
      </c>
      <c r="H165" s="3">
        <f t="shared" si="189"/>
        <v>0</v>
      </c>
      <c r="I165">
        <f t="shared" si="232"/>
        <v>608</v>
      </c>
      <c r="J165">
        <v>502</v>
      </c>
      <c r="K165" s="3">
        <f t="shared" si="233"/>
        <v>0.82565789473684215</v>
      </c>
      <c r="L165">
        <v>97</v>
      </c>
      <c r="M165" s="3">
        <f t="shared" si="234"/>
        <v>0.15953947368421054</v>
      </c>
      <c r="N165">
        <v>1</v>
      </c>
      <c r="O165" s="3">
        <f t="shared" si="235"/>
        <v>1.6447368421052631E-3</v>
      </c>
      <c r="P165">
        <v>15</v>
      </c>
      <c r="Q165" s="3">
        <f t="shared" si="236"/>
        <v>2.4671052631578948E-2</v>
      </c>
      <c r="R165">
        <v>5</v>
      </c>
      <c r="S165" s="3">
        <f t="shared" si="237"/>
        <v>8.2236842105263153E-3</v>
      </c>
      <c r="T165">
        <v>6</v>
      </c>
      <c r="U165" s="3">
        <f t="shared" si="238"/>
        <v>9.8684210526315784E-3</v>
      </c>
    </row>
    <row r="166" spans="1:21" x14ac:dyDescent="0.25">
      <c r="A166" s="1">
        <f t="shared" si="231"/>
        <v>43881</v>
      </c>
      <c r="B166" t="s">
        <v>5</v>
      </c>
      <c r="C166" s="1" t="s">
        <v>39</v>
      </c>
      <c r="D166">
        <v>582</v>
      </c>
      <c r="E166">
        <f>1*60+4</f>
        <v>64</v>
      </c>
      <c r="F166" s="3">
        <f t="shared" ref="F166:F169" si="239">E166/E$165</f>
        <v>0.24242424242424243</v>
      </c>
      <c r="G166">
        <v>0</v>
      </c>
      <c r="H166" s="3">
        <f t="shared" si="189"/>
        <v>0</v>
      </c>
      <c r="I166">
        <f t="shared" si="232"/>
        <v>582</v>
      </c>
      <c r="J166">
        <v>488</v>
      </c>
      <c r="K166" s="3">
        <f t="shared" si="233"/>
        <v>0.83848797250859108</v>
      </c>
      <c r="L166">
        <v>86</v>
      </c>
      <c r="M166" s="3">
        <f t="shared" si="234"/>
        <v>0.14776632302405499</v>
      </c>
      <c r="N166">
        <v>0</v>
      </c>
      <c r="O166" s="3">
        <f t="shared" si="235"/>
        <v>0</v>
      </c>
      <c r="P166">
        <v>10</v>
      </c>
      <c r="Q166" s="3">
        <f t="shared" si="236"/>
        <v>1.7182130584192441E-2</v>
      </c>
      <c r="R166">
        <v>3</v>
      </c>
      <c r="S166" s="3">
        <f t="shared" si="237"/>
        <v>5.1546391752577319E-3</v>
      </c>
      <c r="T166">
        <v>9</v>
      </c>
      <c r="U166" s="3">
        <f t="shared" si="238"/>
        <v>1.5463917525773196E-2</v>
      </c>
    </row>
    <row r="167" spans="1:21" x14ac:dyDescent="0.25">
      <c r="A167" s="1">
        <f t="shared" si="231"/>
        <v>43881</v>
      </c>
      <c r="B167" s="6" t="s">
        <v>6</v>
      </c>
      <c r="C167" s="7" t="s">
        <v>39</v>
      </c>
      <c r="D167">
        <v>221</v>
      </c>
      <c r="E167">
        <f>1*60+48</f>
        <v>108</v>
      </c>
      <c r="F167" s="3">
        <f t="shared" si="239"/>
        <v>0.40909090909090912</v>
      </c>
      <c r="G167">
        <v>0</v>
      </c>
      <c r="H167" s="3">
        <f t="shared" si="189"/>
        <v>0</v>
      </c>
      <c r="I167">
        <f t="shared" si="232"/>
        <v>221</v>
      </c>
      <c r="J167">
        <v>180</v>
      </c>
      <c r="K167" s="3">
        <f t="shared" si="233"/>
        <v>0.81447963800904977</v>
      </c>
      <c r="L167">
        <v>32</v>
      </c>
      <c r="M167" s="3">
        <f t="shared" si="234"/>
        <v>0.14479638009049775</v>
      </c>
      <c r="N167">
        <v>3</v>
      </c>
      <c r="O167" s="3">
        <f t="shared" si="235"/>
        <v>1.3574660633484163E-2</v>
      </c>
      <c r="P167">
        <v>9</v>
      </c>
      <c r="Q167" s="3">
        <f t="shared" si="236"/>
        <v>4.072398190045249E-2</v>
      </c>
      <c r="R167">
        <v>7</v>
      </c>
      <c r="S167" s="3">
        <f t="shared" si="237"/>
        <v>3.1674208144796379E-2</v>
      </c>
      <c r="T167">
        <v>4</v>
      </c>
      <c r="U167" s="3">
        <f t="shared" si="238"/>
        <v>1.8099547511312219E-2</v>
      </c>
    </row>
    <row r="168" spans="1:21" x14ac:dyDescent="0.25">
      <c r="A168" s="1">
        <f t="shared" si="231"/>
        <v>43881</v>
      </c>
      <c r="B168" t="s">
        <v>5</v>
      </c>
      <c r="C168" t="s">
        <v>32</v>
      </c>
      <c r="D168">
        <v>570</v>
      </c>
      <c r="E168">
        <f>0*60+57</f>
        <v>57</v>
      </c>
      <c r="F168" s="3">
        <f t="shared" si="239"/>
        <v>0.21590909090909091</v>
      </c>
      <c r="G168">
        <v>0</v>
      </c>
      <c r="H168" s="3">
        <f t="shared" si="189"/>
        <v>0</v>
      </c>
      <c r="I168">
        <f t="shared" si="232"/>
        <v>570</v>
      </c>
      <c r="J168">
        <v>451</v>
      </c>
      <c r="K168" s="3">
        <f t="shared" si="233"/>
        <v>0.79122807017543861</v>
      </c>
      <c r="L168">
        <v>113</v>
      </c>
      <c r="M168" s="3">
        <f t="shared" si="234"/>
        <v>0.19824561403508772</v>
      </c>
      <c r="N168">
        <v>2</v>
      </c>
      <c r="O168" s="3">
        <f t="shared" si="235"/>
        <v>3.5087719298245615E-3</v>
      </c>
      <c r="P168">
        <v>12</v>
      </c>
      <c r="Q168" s="3">
        <f t="shared" si="236"/>
        <v>2.1052631578947368E-2</v>
      </c>
      <c r="R168">
        <v>2</v>
      </c>
      <c r="S168" s="3">
        <f t="shared" si="237"/>
        <v>3.5087719298245615E-3</v>
      </c>
      <c r="T168">
        <v>9</v>
      </c>
      <c r="U168" s="3">
        <f t="shared" si="238"/>
        <v>1.5789473684210527E-2</v>
      </c>
    </row>
    <row r="169" spans="1:21" x14ac:dyDescent="0.25">
      <c r="A169" s="1">
        <f t="shared" si="231"/>
        <v>43881</v>
      </c>
      <c r="B169" s="1" t="s">
        <v>4</v>
      </c>
      <c r="C169" t="s">
        <v>32</v>
      </c>
      <c r="D169">
        <v>5928</v>
      </c>
      <c r="E169">
        <f t="shared" ref="E169" si="240">1*60+1</f>
        <v>61</v>
      </c>
      <c r="F169" s="3">
        <f t="shared" si="239"/>
        <v>0.23106060606060605</v>
      </c>
      <c r="G169">
        <v>0</v>
      </c>
      <c r="H169" s="3">
        <f t="shared" si="189"/>
        <v>0</v>
      </c>
      <c r="I169">
        <f t="shared" si="232"/>
        <v>5928</v>
      </c>
      <c r="J169">
        <v>4809</v>
      </c>
      <c r="K169" s="3">
        <f t="shared" si="233"/>
        <v>0.81123481781376516</v>
      </c>
      <c r="L169">
        <v>1016</v>
      </c>
      <c r="M169" s="3">
        <f t="shared" si="234"/>
        <v>0.17139001349527666</v>
      </c>
      <c r="N169">
        <v>33</v>
      </c>
      <c r="O169" s="3">
        <f t="shared" si="235"/>
        <v>5.566801619433198E-3</v>
      </c>
      <c r="P169">
        <v>122</v>
      </c>
      <c r="Q169" s="3">
        <f t="shared" si="236"/>
        <v>2.058029689608637E-2</v>
      </c>
      <c r="R169">
        <v>53</v>
      </c>
      <c r="S169" s="3">
        <f t="shared" si="237"/>
        <v>8.9406207827260453E-3</v>
      </c>
      <c r="T169">
        <v>83</v>
      </c>
      <c r="U169" s="3">
        <f t="shared" si="238"/>
        <v>1.4001349527665317E-2</v>
      </c>
    </row>
    <row r="171" spans="1:21" x14ac:dyDescent="0.25">
      <c r="A171" s="1">
        <v>43882</v>
      </c>
      <c r="B171" t="s">
        <v>30</v>
      </c>
      <c r="C171" s="1" t="s">
        <v>38</v>
      </c>
      <c r="D171">
        <v>2444</v>
      </c>
      <c r="E171">
        <f>4*60+29</f>
        <v>269</v>
      </c>
      <c r="F171" s="3">
        <f t="shared" ref="F171:F172" si="241">E171/E$173</f>
        <v>1.0112781954887218</v>
      </c>
      <c r="G171">
        <v>1200</v>
      </c>
      <c r="H171" s="3">
        <f t="shared" ref="H171:H214" si="242">G171/$D171</f>
        <v>0.49099836333878888</v>
      </c>
      <c r="I171">
        <f>D171-G171</f>
        <v>1244</v>
      </c>
      <c r="J171">
        <v>1088</v>
      </c>
      <c r="K171" s="3">
        <f>J171/$I171</f>
        <v>0.87459807073954987</v>
      </c>
      <c r="L171">
        <v>150</v>
      </c>
      <c r="M171" s="3">
        <f>L171/$I171</f>
        <v>0.12057877813504823</v>
      </c>
      <c r="N171">
        <v>0</v>
      </c>
      <c r="O171" s="3">
        <f>N171/$I171</f>
        <v>0</v>
      </c>
      <c r="P171">
        <v>11</v>
      </c>
      <c r="Q171" s="3">
        <f>P171/$I171</f>
        <v>8.8424437299035371E-3</v>
      </c>
      <c r="R171">
        <v>0</v>
      </c>
      <c r="S171" s="3">
        <f>R171/$I171</f>
        <v>0</v>
      </c>
      <c r="T171">
        <v>12</v>
      </c>
      <c r="U171" s="3">
        <f>T171/$I171</f>
        <v>9.6463022508038593E-3</v>
      </c>
    </row>
    <row r="172" spans="1:21" x14ac:dyDescent="0.25">
      <c r="A172" s="1">
        <f t="shared" ref="A172:A177" si="243">A171</f>
        <v>43882</v>
      </c>
      <c r="B172" s="1" t="s">
        <v>4</v>
      </c>
      <c r="C172" s="1" t="s">
        <v>39</v>
      </c>
      <c r="D172">
        <v>6339</v>
      </c>
      <c r="E172">
        <f>5*60+53</f>
        <v>353</v>
      </c>
      <c r="F172" s="3">
        <f t="shared" si="241"/>
        <v>1.3270676691729324</v>
      </c>
      <c r="G172">
        <v>0</v>
      </c>
      <c r="H172" s="3">
        <f t="shared" si="242"/>
        <v>0</v>
      </c>
      <c r="I172">
        <f t="shared" ref="I172:I177" si="244">D172-G172</f>
        <v>6339</v>
      </c>
      <c r="J172">
        <v>5167</v>
      </c>
      <c r="K172" s="3">
        <f t="shared" ref="K172:K177" si="245">J172/$I172</f>
        <v>0.81511279381605928</v>
      </c>
      <c r="L172">
        <v>1062</v>
      </c>
      <c r="M172" s="3">
        <f t="shared" ref="M172:M177" si="246">L172/$I172</f>
        <v>0.16753431140558447</v>
      </c>
      <c r="N172">
        <v>33</v>
      </c>
      <c r="O172" s="3">
        <f t="shared" ref="O172:O177" si="247">N172/$I172</f>
        <v>5.2058684335068621E-3</v>
      </c>
      <c r="P172">
        <v>122</v>
      </c>
      <c r="Q172" s="3">
        <f t="shared" ref="Q172:Q177" si="248">P172/$I172</f>
        <v>1.9245937845085975E-2</v>
      </c>
      <c r="R172">
        <v>53</v>
      </c>
      <c r="S172" s="3">
        <f t="shared" ref="S172:S177" si="249">R172/$I172</f>
        <v>8.3609402113898092E-3</v>
      </c>
      <c r="T172">
        <v>89</v>
      </c>
      <c r="U172" s="3">
        <f t="shared" ref="U172:U177" si="250">T172/$I172</f>
        <v>1.4040069411579113E-2</v>
      </c>
    </row>
    <row r="173" spans="1:21" x14ac:dyDescent="0.25">
      <c r="A173" s="1">
        <f>A171</f>
        <v>43882</v>
      </c>
      <c r="B173" t="s">
        <v>3</v>
      </c>
      <c r="C173" s="1" t="s">
        <v>39</v>
      </c>
      <c r="D173">
        <v>593</v>
      </c>
      <c r="E173">
        <f>4*60+26</f>
        <v>266</v>
      </c>
      <c r="F173" s="3">
        <f>E173/E$173</f>
        <v>1</v>
      </c>
      <c r="G173">
        <v>0</v>
      </c>
      <c r="H173" s="3">
        <f t="shared" si="242"/>
        <v>0</v>
      </c>
      <c r="I173">
        <f t="shared" si="244"/>
        <v>593</v>
      </c>
      <c r="J173">
        <v>488</v>
      </c>
      <c r="K173" s="3">
        <f t="shared" si="245"/>
        <v>0.82293423271500843</v>
      </c>
      <c r="L173">
        <v>95</v>
      </c>
      <c r="M173" s="3">
        <f t="shared" si="246"/>
        <v>0.16020236087689713</v>
      </c>
      <c r="N173">
        <v>5</v>
      </c>
      <c r="O173" s="3">
        <f t="shared" si="247"/>
        <v>8.4317032040472171E-3</v>
      </c>
      <c r="P173">
        <v>10</v>
      </c>
      <c r="Q173" s="3">
        <f t="shared" si="248"/>
        <v>1.6863406408094434E-2</v>
      </c>
      <c r="R173">
        <v>7</v>
      </c>
      <c r="S173" s="3">
        <f t="shared" si="249"/>
        <v>1.1804384485666104E-2</v>
      </c>
      <c r="T173">
        <v>7</v>
      </c>
      <c r="U173" s="3">
        <f t="shared" si="250"/>
        <v>1.1804384485666104E-2</v>
      </c>
    </row>
    <row r="174" spans="1:21" x14ac:dyDescent="0.25">
      <c r="A174" s="1">
        <f t="shared" si="243"/>
        <v>43882</v>
      </c>
      <c r="B174" t="s">
        <v>5</v>
      </c>
      <c r="C174" s="1" t="s">
        <v>39</v>
      </c>
      <c r="D174">
        <v>610</v>
      </c>
      <c r="E174">
        <f>1*60+4</f>
        <v>64</v>
      </c>
      <c r="F174" s="3">
        <f t="shared" ref="F174:F177" si="251">E174/E$173</f>
        <v>0.24060150375939848</v>
      </c>
      <c r="G174">
        <v>0</v>
      </c>
      <c r="H174" s="3">
        <f t="shared" si="242"/>
        <v>0</v>
      </c>
      <c r="I174">
        <f t="shared" si="244"/>
        <v>610</v>
      </c>
      <c r="J174">
        <v>496</v>
      </c>
      <c r="K174" s="3">
        <f t="shared" si="245"/>
        <v>0.81311475409836065</v>
      </c>
      <c r="L174">
        <v>106</v>
      </c>
      <c r="M174" s="3">
        <f t="shared" si="246"/>
        <v>0.17377049180327869</v>
      </c>
      <c r="N174">
        <v>1</v>
      </c>
      <c r="O174" s="3">
        <f t="shared" si="247"/>
        <v>1.639344262295082E-3</v>
      </c>
      <c r="P174">
        <v>14</v>
      </c>
      <c r="Q174" s="3">
        <f t="shared" si="248"/>
        <v>2.2950819672131147E-2</v>
      </c>
      <c r="R174">
        <v>4</v>
      </c>
      <c r="S174" s="3">
        <f t="shared" si="249"/>
        <v>6.5573770491803279E-3</v>
      </c>
      <c r="T174">
        <v>7</v>
      </c>
      <c r="U174" s="3">
        <f t="shared" si="250"/>
        <v>1.1475409836065573E-2</v>
      </c>
    </row>
    <row r="175" spans="1:21" x14ac:dyDescent="0.25">
      <c r="A175" s="1">
        <f t="shared" si="243"/>
        <v>43882</v>
      </c>
      <c r="B175" s="6" t="s">
        <v>6</v>
      </c>
      <c r="C175" s="7" t="s">
        <v>39</v>
      </c>
      <c r="D175">
        <v>223</v>
      </c>
      <c r="E175">
        <f>1*60+46</f>
        <v>106</v>
      </c>
      <c r="F175" s="3">
        <f t="shared" si="251"/>
        <v>0.39849624060150374</v>
      </c>
      <c r="G175">
        <v>0</v>
      </c>
      <c r="H175" s="3">
        <f t="shared" si="242"/>
        <v>0</v>
      </c>
      <c r="I175">
        <f t="shared" si="244"/>
        <v>223</v>
      </c>
      <c r="J175">
        <v>187</v>
      </c>
      <c r="K175" s="3">
        <f t="shared" si="245"/>
        <v>0.83856502242152464</v>
      </c>
      <c r="L175">
        <v>33</v>
      </c>
      <c r="M175" s="3">
        <f t="shared" si="246"/>
        <v>0.14798206278026907</v>
      </c>
      <c r="N175">
        <v>2</v>
      </c>
      <c r="O175" s="3">
        <f t="shared" si="247"/>
        <v>8.9686098654708519E-3</v>
      </c>
      <c r="P175">
        <v>4</v>
      </c>
      <c r="Q175" s="3">
        <f t="shared" si="248"/>
        <v>1.7937219730941704E-2</v>
      </c>
      <c r="R175">
        <v>2</v>
      </c>
      <c r="S175" s="3">
        <f t="shared" si="249"/>
        <v>8.9686098654708519E-3</v>
      </c>
      <c r="T175">
        <v>1</v>
      </c>
      <c r="U175" s="3">
        <f t="shared" si="250"/>
        <v>4.4843049327354259E-3</v>
      </c>
    </row>
    <row r="176" spans="1:21" x14ac:dyDescent="0.25">
      <c r="A176" s="1">
        <f t="shared" si="243"/>
        <v>43882</v>
      </c>
      <c r="B176" t="s">
        <v>5</v>
      </c>
      <c r="C176" t="s">
        <v>33</v>
      </c>
      <c r="D176">
        <v>580</v>
      </c>
      <c r="E176">
        <f>0*60+59</f>
        <v>59</v>
      </c>
      <c r="F176" s="3">
        <f t="shared" si="251"/>
        <v>0.22180451127819548</v>
      </c>
      <c r="G176">
        <v>2</v>
      </c>
      <c r="H176" s="3">
        <f t="shared" si="242"/>
        <v>3.4482758620689655E-3</v>
      </c>
      <c r="I176">
        <f t="shared" si="244"/>
        <v>578</v>
      </c>
      <c r="J176">
        <v>470</v>
      </c>
      <c r="K176" s="3">
        <f t="shared" si="245"/>
        <v>0.81314878892733566</v>
      </c>
      <c r="L176">
        <v>97</v>
      </c>
      <c r="M176" s="3">
        <f t="shared" si="246"/>
        <v>0.16782006920415224</v>
      </c>
      <c r="N176">
        <v>2</v>
      </c>
      <c r="O176" s="3">
        <f t="shared" si="247"/>
        <v>3.4602076124567475E-3</v>
      </c>
      <c r="P176">
        <v>20</v>
      </c>
      <c r="Q176" s="3">
        <f t="shared" si="248"/>
        <v>3.4602076124567477E-2</v>
      </c>
      <c r="R176">
        <v>0</v>
      </c>
      <c r="S176" s="3">
        <f t="shared" si="249"/>
        <v>0</v>
      </c>
      <c r="T176">
        <v>5</v>
      </c>
      <c r="U176" s="3">
        <f t="shared" si="250"/>
        <v>8.6505190311418692E-3</v>
      </c>
    </row>
    <row r="177" spans="1:21" x14ac:dyDescent="0.25">
      <c r="A177" s="1">
        <f t="shared" si="243"/>
        <v>43882</v>
      </c>
      <c r="B177" s="1" t="s">
        <v>4</v>
      </c>
      <c r="C177" t="s">
        <v>33</v>
      </c>
      <c r="D177">
        <v>6339</v>
      </c>
      <c r="E177">
        <f>5*60+16</f>
        <v>316</v>
      </c>
      <c r="F177" s="3">
        <f t="shared" si="251"/>
        <v>1.1879699248120301</v>
      </c>
      <c r="G177">
        <v>11</v>
      </c>
      <c r="H177" s="3">
        <f t="shared" si="242"/>
        <v>1.7352894778356208E-3</v>
      </c>
      <c r="I177">
        <f t="shared" si="244"/>
        <v>6328</v>
      </c>
      <c r="J177">
        <v>5158</v>
      </c>
      <c r="K177" s="3">
        <f t="shared" si="245"/>
        <v>0.8151074589127687</v>
      </c>
      <c r="L177">
        <v>1060</v>
      </c>
      <c r="M177" s="3">
        <f t="shared" si="246"/>
        <v>0.16750948166877369</v>
      </c>
      <c r="N177">
        <v>33</v>
      </c>
      <c r="O177" s="3">
        <f t="shared" si="247"/>
        <v>5.2149178255372942E-3</v>
      </c>
      <c r="P177">
        <v>122</v>
      </c>
      <c r="Q177" s="3">
        <f t="shared" si="248"/>
        <v>1.9279393173198482E-2</v>
      </c>
      <c r="R177">
        <v>53</v>
      </c>
      <c r="S177" s="3">
        <f t="shared" si="249"/>
        <v>8.3754740834386856E-3</v>
      </c>
      <c r="T177">
        <v>88</v>
      </c>
      <c r="U177" s="3">
        <f t="shared" si="250"/>
        <v>1.3906447534766119E-2</v>
      </c>
    </row>
    <row r="179" spans="1:21" x14ac:dyDescent="0.25">
      <c r="A179" s="1">
        <v>43883</v>
      </c>
      <c r="B179" t="s">
        <v>30</v>
      </c>
      <c r="C179" s="1" t="s">
        <v>38</v>
      </c>
      <c r="D179">
        <v>2444</v>
      </c>
      <c r="E179">
        <f>4*60+34</f>
        <v>274</v>
      </c>
      <c r="F179" s="3">
        <f t="shared" ref="F179:F180" si="252">E179/E$181</f>
        <v>0.8379204892966361</v>
      </c>
      <c r="G179">
        <v>1199</v>
      </c>
      <c r="H179" s="3">
        <f t="shared" si="242"/>
        <v>0.49058919803600654</v>
      </c>
      <c r="I179">
        <f>D179-G179</f>
        <v>1245</v>
      </c>
      <c r="J179">
        <v>1088</v>
      </c>
      <c r="K179" s="3">
        <f>J179/$I179</f>
        <v>0.8738955823293173</v>
      </c>
      <c r="L179">
        <v>152</v>
      </c>
      <c r="M179" s="3">
        <f>L179/$I179</f>
        <v>0.12208835341365462</v>
      </c>
      <c r="N179">
        <v>1</v>
      </c>
      <c r="O179" s="3">
        <f>N179/$I179</f>
        <v>8.0321285140562252E-4</v>
      </c>
      <c r="P179">
        <v>12</v>
      </c>
      <c r="Q179" s="3">
        <f>P179/$I179</f>
        <v>9.6385542168674707E-3</v>
      </c>
      <c r="R179">
        <v>0</v>
      </c>
      <c r="S179" s="3">
        <f>R179/$I179</f>
        <v>0</v>
      </c>
      <c r="T179">
        <v>11</v>
      </c>
      <c r="U179" s="3">
        <f>T179/$I179</f>
        <v>8.8353413654618466E-3</v>
      </c>
    </row>
    <row r="180" spans="1:21" x14ac:dyDescent="0.25">
      <c r="A180" s="1">
        <f t="shared" ref="A180:A185" si="253">A179</f>
        <v>43883</v>
      </c>
      <c r="B180" s="1" t="s">
        <v>4</v>
      </c>
      <c r="C180" s="1" t="s">
        <v>39</v>
      </c>
      <c r="D180">
        <v>6342</v>
      </c>
      <c r="E180">
        <f>6*60+30</f>
        <v>390</v>
      </c>
      <c r="F180" s="3">
        <f t="shared" si="252"/>
        <v>1.1926605504587156</v>
      </c>
      <c r="G180">
        <v>0</v>
      </c>
      <c r="H180" s="3">
        <f t="shared" si="242"/>
        <v>0</v>
      </c>
      <c r="I180">
        <f t="shared" ref="I180:I185" si="254">D180-G180</f>
        <v>6342</v>
      </c>
      <c r="J180">
        <v>5173</v>
      </c>
      <c r="K180" s="3">
        <f t="shared" ref="K180:K185" si="255">J180/$I180</f>
        <v>0.8156732891832229</v>
      </c>
      <c r="L180">
        <v>1060</v>
      </c>
      <c r="M180" s="3">
        <f t="shared" ref="M180:M185" si="256">L180/$I180</f>
        <v>0.16713970356354463</v>
      </c>
      <c r="N180">
        <v>33</v>
      </c>
      <c r="O180" s="3">
        <f t="shared" ref="O180:O185" si="257">N180/$I180</f>
        <v>5.2034058656575217E-3</v>
      </c>
      <c r="P180">
        <v>120</v>
      </c>
      <c r="Q180" s="3">
        <f t="shared" ref="Q180:Q185" si="258">P180/$I180</f>
        <v>1.8921475875118259E-2</v>
      </c>
      <c r="R180">
        <v>53</v>
      </c>
      <c r="S180" s="3">
        <f t="shared" ref="S180:S185" si="259">R180/$I180</f>
        <v>8.3569851781772307E-3</v>
      </c>
      <c r="T180">
        <v>88</v>
      </c>
      <c r="U180" s="3">
        <f t="shared" ref="U180:U185" si="260">T180/$I180</f>
        <v>1.3875748975086723E-2</v>
      </c>
    </row>
    <row r="181" spans="1:21" x14ac:dyDescent="0.25">
      <c r="A181" s="1">
        <f>A179</f>
        <v>43883</v>
      </c>
      <c r="B181" t="s">
        <v>3</v>
      </c>
      <c r="C181" s="1" t="s">
        <v>39</v>
      </c>
      <c r="D181">
        <v>611</v>
      </c>
      <c r="E181">
        <f>5*60+27</f>
        <v>327</v>
      </c>
      <c r="F181" s="3">
        <f>E181/E$181</f>
        <v>1</v>
      </c>
      <c r="G181">
        <v>0</v>
      </c>
      <c r="H181" s="3">
        <f t="shared" si="242"/>
        <v>0</v>
      </c>
      <c r="I181">
        <f t="shared" si="254"/>
        <v>611</v>
      </c>
      <c r="J181">
        <v>502</v>
      </c>
      <c r="K181" s="3">
        <f t="shared" si="255"/>
        <v>0.82160392798690673</v>
      </c>
      <c r="L181">
        <v>94</v>
      </c>
      <c r="M181" s="3">
        <f t="shared" si="256"/>
        <v>0.15384615384615385</v>
      </c>
      <c r="N181">
        <v>2</v>
      </c>
      <c r="O181" s="3">
        <f t="shared" si="257"/>
        <v>3.2733224222585926E-3</v>
      </c>
      <c r="P181">
        <v>1</v>
      </c>
      <c r="Q181" s="3">
        <f t="shared" si="258"/>
        <v>1.6366612111292963E-3</v>
      </c>
      <c r="R181">
        <v>6</v>
      </c>
      <c r="S181" s="3">
        <f t="shared" si="259"/>
        <v>9.8199672667757774E-3</v>
      </c>
      <c r="T181">
        <v>13</v>
      </c>
      <c r="U181" s="3">
        <f t="shared" si="260"/>
        <v>2.1276595744680851E-2</v>
      </c>
    </row>
    <row r="182" spans="1:21" x14ac:dyDescent="0.25">
      <c r="A182" s="1">
        <f t="shared" si="253"/>
        <v>43883</v>
      </c>
      <c r="B182" t="s">
        <v>5</v>
      </c>
      <c r="C182" s="1" t="s">
        <v>39</v>
      </c>
      <c r="D182">
        <v>610</v>
      </c>
      <c r="E182">
        <f>1*60+18</f>
        <v>78</v>
      </c>
      <c r="F182" s="3">
        <f t="shared" ref="F182:F185" si="261">E182/E$181</f>
        <v>0.23853211009174313</v>
      </c>
      <c r="G182">
        <v>0</v>
      </c>
      <c r="H182" s="3">
        <f t="shared" si="242"/>
        <v>0</v>
      </c>
      <c r="I182">
        <f t="shared" si="254"/>
        <v>610</v>
      </c>
      <c r="J182">
        <v>499</v>
      </c>
      <c r="K182" s="3">
        <f t="shared" si="255"/>
        <v>0.81803278688524594</v>
      </c>
      <c r="L182">
        <v>90</v>
      </c>
      <c r="M182" s="3">
        <f t="shared" si="256"/>
        <v>0.14754098360655737</v>
      </c>
      <c r="N182">
        <v>11</v>
      </c>
      <c r="O182" s="3">
        <f t="shared" si="257"/>
        <v>1.8032786885245903E-2</v>
      </c>
      <c r="P182">
        <v>18</v>
      </c>
      <c r="Q182" s="3">
        <f t="shared" si="258"/>
        <v>2.9508196721311476E-2</v>
      </c>
      <c r="R182">
        <v>12</v>
      </c>
      <c r="S182" s="3">
        <f t="shared" si="259"/>
        <v>1.9672131147540985E-2</v>
      </c>
      <c r="T182">
        <v>10</v>
      </c>
      <c r="U182" s="3">
        <f t="shared" si="260"/>
        <v>1.6393442622950821E-2</v>
      </c>
    </row>
    <row r="183" spans="1:21" x14ac:dyDescent="0.25">
      <c r="A183" s="1">
        <f t="shared" si="253"/>
        <v>43883</v>
      </c>
      <c r="B183" s="6" t="s">
        <v>6</v>
      </c>
      <c r="C183" s="7" t="s">
        <v>39</v>
      </c>
      <c r="D183">
        <v>221</v>
      </c>
      <c r="E183">
        <f>2*60+18</f>
        <v>138</v>
      </c>
      <c r="F183" s="3">
        <f t="shared" si="261"/>
        <v>0.42201834862385323</v>
      </c>
      <c r="G183">
        <v>0</v>
      </c>
      <c r="H183" s="3">
        <f t="shared" si="242"/>
        <v>0</v>
      </c>
      <c r="I183">
        <f t="shared" si="254"/>
        <v>221</v>
      </c>
      <c r="J183">
        <v>183</v>
      </c>
      <c r="K183" s="3">
        <f t="shared" si="255"/>
        <v>0.82805429864253388</v>
      </c>
      <c r="L183">
        <v>34</v>
      </c>
      <c r="M183" s="3">
        <f t="shared" si="256"/>
        <v>0.15384615384615385</v>
      </c>
      <c r="N183">
        <v>0</v>
      </c>
      <c r="O183" s="3">
        <f t="shared" si="257"/>
        <v>0</v>
      </c>
      <c r="P183">
        <v>5</v>
      </c>
      <c r="Q183" s="3">
        <f t="shared" si="258"/>
        <v>2.2624434389140271E-2</v>
      </c>
      <c r="R183">
        <v>1</v>
      </c>
      <c r="S183" s="3">
        <f t="shared" si="259"/>
        <v>4.5248868778280547E-3</v>
      </c>
      <c r="T183">
        <v>3</v>
      </c>
      <c r="U183" s="3">
        <f t="shared" si="260"/>
        <v>1.3574660633484163E-2</v>
      </c>
    </row>
    <row r="184" spans="1:21" x14ac:dyDescent="0.25">
      <c r="A184" s="1">
        <f t="shared" si="253"/>
        <v>43883</v>
      </c>
      <c r="B184" t="s">
        <v>5</v>
      </c>
      <c r="C184" t="s">
        <v>34</v>
      </c>
      <c r="D184">
        <v>620</v>
      </c>
      <c r="E184">
        <f>1*60+43</f>
        <v>103</v>
      </c>
      <c r="F184" s="3">
        <f t="shared" si="261"/>
        <v>0.3149847094801223</v>
      </c>
      <c r="G184">
        <v>0</v>
      </c>
      <c r="H184" s="3">
        <f t="shared" si="242"/>
        <v>0</v>
      </c>
      <c r="I184">
        <f t="shared" si="254"/>
        <v>620</v>
      </c>
      <c r="J184">
        <v>524</v>
      </c>
      <c r="K184" s="3">
        <f t="shared" si="255"/>
        <v>0.84516129032258069</v>
      </c>
      <c r="L184">
        <v>90</v>
      </c>
      <c r="M184" s="3">
        <f t="shared" si="256"/>
        <v>0.14516129032258066</v>
      </c>
      <c r="N184">
        <v>3</v>
      </c>
      <c r="O184" s="3">
        <f t="shared" si="257"/>
        <v>4.8387096774193551E-3</v>
      </c>
      <c r="P184">
        <v>6</v>
      </c>
      <c r="Q184" s="3">
        <f t="shared" si="258"/>
        <v>9.6774193548387101E-3</v>
      </c>
      <c r="R184">
        <v>4</v>
      </c>
      <c r="S184" s="3">
        <f t="shared" si="259"/>
        <v>6.4516129032258064E-3</v>
      </c>
      <c r="T184">
        <v>5</v>
      </c>
      <c r="U184" s="3">
        <f t="shared" si="260"/>
        <v>8.0645161290322578E-3</v>
      </c>
    </row>
    <row r="185" spans="1:21" x14ac:dyDescent="0.25">
      <c r="A185" s="1">
        <f t="shared" si="253"/>
        <v>43883</v>
      </c>
      <c r="B185" s="1" t="s">
        <v>4</v>
      </c>
      <c r="C185" t="s">
        <v>34</v>
      </c>
      <c r="D185">
        <v>6342</v>
      </c>
      <c r="E185">
        <f>5*60+57</f>
        <v>357</v>
      </c>
      <c r="F185" s="3">
        <f t="shared" si="261"/>
        <v>1.0917431192660549</v>
      </c>
      <c r="G185">
        <v>378</v>
      </c>
      <c r="H185" s="3">
        <f t="shared" si="242"/>
        <v>5.9602649006622516E-2</v>
      </c>
      <c r="I185">
        <f t="shared" si="254"/>
        <v>5964</v>
      </c>
      <c r="J185">
        <v>4890</v>
      </c>
      <c r="K185" s="3">
        <f t="shared" si="255"/>
        <v>0.81991951710261568</v>
      </c>
      <c r="L185">
        <v>994</v>
      </c>
      <c r="M185" s="3">
        <f t="shared" si="256"/>
        <v>0.16666666666666666</v>
      </c>
      <c r="N185">
        <v>27</v>
      </c>
      <c r="O185" s="3">
        <f t="shared" si="257"/>
        <v>4.5271629778672034E-3</v>
      </c>
      <c r="P185">
        <v>107</v>
      </c>
      <c r="Q185" s="3">
        <f t="shared" si="258"/>
        <v>1.7940979208584843E-2</v>
      </c>
      <c r="R185">
        <v>47</v>
      </c>
      <c r="S185" s="3">
        <f t="shared" si="259"/>
        <v>7.8806170355466137E-3</v>
      </c>
      <c r="T185">
        <v>81</v>
      </c>
      <c r="U185" s="3">
        <f t="shared" si="260"/>
        <v>1.358148893360161E-2</v>
      </c>
    </row>
    <row r="187" spans="1:21" x14ac:dyDescent="0.25">
      <c r="A187" s="1">
        <v>43884</v>
      </c>
      <c r="B187" t="s">
        <v>30</v>
      </c>
      <c r="C187" s="1" t="s">
        <v>38</v>
      </c>
      <c r="D187">
        <v>2443</v>
      </c>
      <c r="E187">
        <f>4*60+55</f>
        <v>295</v>
      </c>
      <c r="F187" s="3">
        <f t="shared" ref="F187:F188" si="262">E187/E$189</f>
        <v>0.63714902807775375</v>
      </c>
      <c r="G187">
        <v>1206</v>
      </c>
      <c r="H187" s="3">
        <f t="shared" si="242"/>
        <v>0.49365534179287762</v>
      </c>
      <c r="I187">
        <f>D187-G187</f>
        <v>1237</v>
      </c>
      <c r="J187">
        <v>1079</v>
      </c>
      <c r="K187" s="3">
        <f>J187/$I187</f>
        <v>0.87227162489894905</v>
      </c>
      <c r="L187">
        <v>152</v>
      </c>
      <c r="M187" s="3">
        <f>L187/$I187</f>
        <v>0.12287793047696038</v>
      </c>
      <c r="N187">
        <v>0</v>
      </c>
      <c r="O187" s="3">
        <f>N187/$I187</f>
        <v>0</v>
      </c>
      <c r="P187">
        <v>11</v>
      </c>
      <c r="Q187" s="3">
        <f>P187/$I187</f>
        <v>8.8924818108326604E-3</v>
      </c>
      <c r="R187">
        <v>0</v>
      </c>
      <c r="S187" s="3">
        <f>R187/$I187</f>
        <v>0</v>
      </c>
      <c r="T187">
        <v>11</v>
      </c>
      <c r="U187" s="3">
        <f>T187/$I187</f>
        <v>8.8924818108326604E-3</v>
      </c>
    </row>
    <row r="188" spans="1:21" x14ac:dyDescent="0.25">
      <c r="A188" s="1">
        <f t="shared" ref="A188:A193" si="263">A187</f>
        <v>43884</v>
      </c>
      <c r="B188" s="1" t="s">
        <v>4</v>
      </c>
      <c r="C188" s="1" t="s">
        <v>39</v>
      </c>
      <c r="D188">
        <v>6331</v>
      </c>
      <c r="E188">
        <f>6*60+26</f>
        <v>386</v>
      </c>
      <c r="F188" s="3">
        <f t="shared" si="262"/>
        <v>0.83369330453563717</v>
      </c>
      <c r="G188">
        <v>0</v>
      </c>
      <c r="H188" s="3">
        <f t="shared" si="242"/>
        <v>0</v>
      </c>
      <c r="I188">
        <f t="shared" ref="I188:I193" si="264">D188-G188</f>
        <v>6331</v>
      </c>
      <c r="J188">
        <v>5168</v>
      </c>
      <c r="K188" s="3">
        <f t="shared" ref="K188:K193" si="265">J188/$I188</f>
        <v>0.81630074237877115</v>
      </c>
      <c r="L188">
        <v>1054</v>
      </c>
      <c r="M188" s="3">
        <f t="shared" ref="M188:M193" si="266">L188/$I188</f>
        <v>0.166482388248302</v>
      </c>
      <c r="N188">
        <v>33</v>
      </c>
      <c r="O188" s="3">
        <f t="shared" ref="O188:O193" si="267">N188/$I188</f>
        <v>5.2124466908861156E-3</v>
      </c>
      <c r="P188">
        <v>119</v>
      </c>
      <c r="Q188" s="3">
        <f t="shared" ref="Q188:Q193" si="268">P188/$I188</f>
        <v>1.8796398673195387E-2</v>
      </c>
      <c r="R188">
        <v>53</v>
      </c>
      <c r="S188" s="3">
        <f t="shared" ref="S188:S193" si="269">R188/$I188</f>
        <v>8.371505291423156E-3</v>
      </c>
      <c r="T188">
        <v>88</v>
      </c>
      <c r="U188" s="3">
        <f t="shared" ref="U188:U193" si="270">T188/$I188</f>
        <v>1.3899857842362976E-2</v>
      </c>
    </row>
    <row r="189" spans="1:21" x14ac:dyDescent="0.25">
      <c r="A189" s="1">
        <f>A187</f>
        <v>43884</v>
      </c>
      <c r="B189" t="s">
        <v>3</v>
      </c>
      <c r="C189" s="1" t="s">
        <v>39</v>
      </c>
      <c r="D189">
        <v>610</v>
      </c>
      <c r="E189">
        <f>7*60+43</f>
        <v>463</v>
      </c>
      <c r="F189" s="3">
        <f>E189/E$189</f>
        <v>1</v>
      </c>
      <c r="G189">
        <v>0</v>
      </c>
      <c r="H189" s="3">
        <f t="shared" si="242"/>
        <v>0</v>
      </c>
      <c r="I189">
        <f t="shared" si="264"/>
        <v>610</v>
      </c>
      <c r="J189">
        <v>489</v>
      </c>
      <c r="K189" s="3">
        <f t="shared" si="265"/>
        <v>0.80163934426229511</v>
      </c>
      <c r="L189">
        <v>105</v>
      </c>
      <c r="M189" s="3">
        <f t="shared" si="266"/>
        <v>0.1721311475409836</v>
      </c>
      <c r="N189">
        <v>5</v>
      </c>
      <c r="O189" s="3">
        <f t="shared" si="267"/>
        <v>8.1967213114754103E-3</v>
      </c>
      <c r="P189">
        <v>13</v>
      </c>
      <c r="Q189" s="3">
        <f t="shared" si="268"/>
        <v>2.1311475409836064E-2</v>
      </c>
      <c r="R189">
        <v>5</v>
      </c>
      <c r="S189" s="3">
        <f t="shared" si="269"/>
        <v>8.1967213114754103E-3</v>
      </c>
      <c r="T189">
        <v>11</v>
      </c>
      <c r="U189" s="3">
        <f t="shared" si="270"/>
        <v>1.8032786885245903E-2</v>
      </c>
    </row>
    <row r="190" spans="1:21" x14ac:dyDescent="0.25">
      <c r="A190" s="1">
        <f t="shared" si="263"/>
        <v>43884</v>
      </c>
      <c r="B190" t="s">
        <v>5</v>
      </c>
      <c r="C190" s="1" t="s">
        <v>39</v>
      </c>
      <c r="D190">
        <v>590</v>
      </c>
      <c r="E190">
        <f>2*60+7</f>
        <v>127</v>
      </c>
      <c r="F190" s="3">
        <f t="shared" ref="F190:F193" si="271">E190/E$189</f>
        <v>0.27429805615550756</v>
      </c>
      <c r="G190">
        <v>0</v>
      </c>
      <c r="H190" s="3">
        <f t="shared" si="242"/>
        <v>0</v>
      </c>
      <c r="I190">
        <f t="shared" si="264"/>
        <v>590</v>
      </c>
      <c r="J190">
        <v>483</v>
      </c>
      <c r="K190" s="3">
        <f t="shared" si="265"/>
        <v>0.81864406779661014</v>
      </c>
      <c r="L190">
        <v>93</v>
      </c>
      <c r="M190" s="3">
        <f t="shared" si="266"/>
        <v>0.15762711864406781</v>
      </c>
      <c r="N190">
        <v>9</v>
      </c>
      <c r="O190" s="3">
        <f t="shared" si="267"/>
        <v>1.5254237288135594E-2</v>
      </c>
      <c r="P190">
        <v>13</v>
      </c>
      <c r="Q190" s="3">
        <f t="shared" si="268"/>
        <v>2.2033898305084745E-2</v>
      </c>
      <c r="R190">
        <v>11</v>
      </c>
      <c r="S190" s="3">
        <f t="shared" si="269"/>
        <v>1.864406779661017E-2</v>
      </c>
      <c r="T190">
        <v>9</v>
      </c>
      <c r="U190" s="3">
        <f t="shared" si="270"/>
        <v>1.5254237288135594E-2</v>
      </c>
    </row>
    <row r="191" spans="1:21" x14ac:dyDescent="0.25">
      <c r="A191" s="1">
        <f t="shared" si="263"/>
        <v>43884</v>
      </c>
      <c r="B191" s="6" t="s">
        <v>6</v>
      </c>
      <c r="C191" s="7" t="s">
        <v>39</v>
      </c>
      <c r="D191">
        <v>225</v>
      </c>
      <c r="E191">
        <f>1*60+50</f>
        <v>110</v>
      </c>
      <c r="F191" s="3">
        <f t="shared" si="271"/>
        <v>0.23758099352051837</v>
      </c>
      <c r="G191">
        <v>0</v>
      </c>
      <c r="H191" s="3">
        <f t="shared" si="242"/>
        <v>0</v>
      </c>
      <c r="I191">
        <f t="shared" si="264"/>
        <v>225</v>
      </c>
      <c r="J191">
        <v>178</v>
      </c>
      <c r="K191" s="3">
        <f t="shared" si="265"/>
        <v>0.7911111111111111</v>
      </c>
      <c r="L191">
        <v>41</v>
      </c>
      <c r="M191" s="3">
        <f t="shared" si="266"/>
        <v>0.18222222222222223</v>
      </c>
      <c r="N191">
        <v>2</v>
      </c>
      <c r="O191" s="3">
        <f t="shared" si="267"/>
        <v>8.8888888888888889E-3</v>
      </c>
      <c r="P191">
        <v>5</v>
      </c>
      <c r="Q191" s="3">
        <f t="shared" si="268"/>
        <v>2.2222222222222223E-2</v>
      </c>
      <c r="R191">
        <v>1</v>
      </c>
      <c r="S191" s="3">
        <f t="shared" si="269"/>
        <v>4.4444444444444444E-3</v>
      </c>
      <c r="T191">
        <v>3</v>
      </c>
      <c r="U191" s="3">
        <f t="shared" si="270"/>
        <v>1.3333333333333334E-2</v>
      </c>
    </row>
    <row r="192" spans="1:21" x14ac:dyDescent="0.25">
      <c r="A192" s="1">
        <f t="shared" si="263"/>
        <v>43884</v>
      </c>
      <c r="B192" t="s">
        <v>5</v>
      </c>
      <c r="C192" t="s">
        <v>35</v>
      </c>
      <c r="D192">
        <v>610</v>
      </c>
      <c r="E192">
        <f>1*60+3</f>
        <v>63</v>
      </c>
      <c r="F192" s="3">
        <f t="shared" si="271"/>
        <v>0.13606911447084233</v>
      </c>
      <c r="G192">
        <v>8</v>
      </c>
      <c r="H192" s="3">
        <f t="shared" si="242"/>
        <v>1.3114754098360656E-2</v>
      </c>
      <c r="I192">
        <f t="shared" si="264"/>
        <v>602</v>
      </c>
      <c r="J192">
        <v>484</v>
      </c>
      <c r="K192" s="3">
        <f t="shared" si="265"/>
        <v>0.8039867109634552</v>
      </c>
      <c r="L192">
        <v>106</v>
      </c>
      <c r="M192" s="3">
        <f t="shared" si="266"/>
        <v>0.17607973421926909</v>
      </c>
      <c r="N192">
        <v>4</v>
      </c>
      <c r="O192" s="3">
        <f t="shared" si="267"/>
        <v>6.6445182724252493E-3</v>
      </c>
      <c r="P192">
        <v>7</v>
      </c>
      <c r="Q192" s="3">
        <f t="shared" si="268"/>
        <v>1.1627906976744186E-2</v>
      </c>
      <c r="R192">
        <v>7</v>
      </c>
      <c r="S192" s="3">
        <f t="shared" si="269"/>
        <v>1.1627906976744186E-2</v>
      </c>
      <c r="T192">
        <v>11</v>
      </c>
      <c r="U192" s="3">
        <f t="shared" si="270"/>
        <v>1.8272425249169437E-2</v>
      </c>
    </row>
    <row r="193" spans="1:21" x14ac:dyDescent="0.25">
      <c r="A193" s="1">
        <f t="shared" si="263"/>
        <v>43884</v>
      </c>
      <c r="B193" s="1" t="s">
        <v>4</v>
      </c>
      <c r="C193" t="s">
        <v>35</v>
      </c>
      <c r="D193">
        <v>6331</v>
      </c>
      <c r="E193">
        <f>6*60+47</f>
        <v>407</v>
      </c>
      <c r="F193" s="3">
        <f t="shared" si="271"/>
        <v>0.87904967602591788</v>
      </c>
      <c r="G193">
        <v>1109</v>
      </c>
      <c r="H193" s="3">
        <f t="shared" si="242"/>
        <v>0.17516979939977886</v>
      </c>
      <c r="I193">
        <f t="shared" si="264"/>
        <v>5222</v>
      </c>
      <c r="J193">
        <v>4299</v>
      </c>
      <c r="K193" s="3">
        <f t="shared" si="265"/>
        <v>0.82324779777862889</v>
      </c>
      <c r="L193">
        <v>855</v>
      </c>
      <c r="M193" s="3">
        <f t="shared" si="266"/>
        <v>0.16373037150517042</v>
      </c>
      <c r="N193">
        <v>31</v>
      </c>
      <c r="O193" s="3">
        <f t="shared" si="267"/>
        <v>5.9364228265032558E-3</v>
      </c>
      <c r="P193">
        <v>96</v>
      </c>
      <c r="Q193" s="3">
        <f t="shared" si="268"/>
        <v>1.8383761011106857E-2</v>
      </c>
      <c r="R193">
        <v>52</v>
      </c>
      <c r="S193" s="3">
        <f t="shared" si="269"/>
        <v>9.9578705476828806E-3</v>
      </c>
      <c r="T193">
        <v>77</v>
      </c>
      <c r="U193" s="3">
        <f t="shared" si="270"/>
        <v>1.4745308310991957E-2</v>
      </c>
    </row>
    <row r="195" spans="1:21" x14ac:dyDescent="0.25">
      <c r="A195" s="1">
        <v>43885</v>
      </c>
      <c r="B195" t="s">
        <v>30</v>
      </c>
      <c r="C195" s="1" t="s">
        <v>38</v>
      </c>
      <c r="D195">
        <v>2442</v>
      </c>
      <c r="E195">
        <f>3*60+35</f>
        <v>215</v>
      </c>
      <c r="F195" s="3">
        <f t="shared" ref="F195:F196" si="272">E195/E$197</f>
        <v>0.71906354515050164</v>
      </c>
      <c r="G195">
        <v>1215</v>
      </c>
      <c r="H195" s="3">
        <f t="shared" si="242"/>
        <v>0.49754299754299752</v>
      </c>
      <c r="I195">
        <f>D195-G195</f>
        <v>1227</v>
      </c>
      <c r="J195">
        <v>1068</v>
      </c>
      <c r="K195" s="3">
        <f>J195/$I195</f>
        <v>0.8704156479217604</v>
      </c>
      <c r="L195">
        <v>152</v>
      </c>
      <c r="M195" s="3">
        <f>L195/$I195</f>
        <v>0.12387938060309699</v>
      </c>
      <c r="N195">
        <v>1</v>
      </c>
      <c r="O195" s="3">
        <f>N195/$I195</f>
        <v>8.1499592502037486E-4</v>
      </c>
      <c r="P195">
        <v>12</v>
      </c>
      <c r="Q195" s="3">
        <f>P195/$I195</f>
        <v>9.7799511002444987E-3</v>
      </c>
      <c r="R195">
        <v>0</v>
      </c>
      <c r="S195" s="3">
        <f>R195/$I195</f>
        <v>0</v>
      </c>
      <c r="T195">
        <v>10</v>
      </c>
      <c r="U195" s="3">
        <f>T195/$I195</f>
        <v>8.1499592502037484E-3</v>
      </c>
    </row>
    <row r="196" spans="1:21" x14ac:dyDescent="0.25">
      <c r="A196" s="1">
        <f t="shared" ref="A196:A201" si="273">A195</f>
        <v>43885</v>
      </c>
      <c r="B196" s="1" t="s">
        <v>4</v>
      </c>
      <c r="C196" s="1" t="s">
        <v>39</v>
      </c>
      <c r="D196">
        <v>6319</v>
      </c>
      <c r="E196">
        <f>5*60+35</f>
        <v>335</v>
      </c>
      <c r="F196" s="3">
        <f t="shared" si="272"/>
        <v>1.1204013377926421</v>
      </c>
      <c r="G196">
        <v>0</v>
      </c>
      <c r="H196" s="3">
        <f t="shared" si="242"/>
        <v>0</v>
      </c>
      <c r="I196">
        <f t="shared" ref="I196:I201" si="274">D196-G196</f>
        <v>6319</v>
      </c>
      <c r="J196">
        <v>5156</v>
      </c>
      <c r="K196" s="3">
        <f t="shared" ref="K196:K201" si="275">J196/$I196</f>
        <v>0.81595189112201294</v>
      </c>
      <c r="L196">
        <v>1054</v>
      </c>
      <c r="M196" s="3">
        <f t="shared" ref="M196:M201" si="276">L196/$I196</f>
        <v>0.16679854407342934</v>
      </c>
      <c r="N196">
        <v>33</v>
      </c>
      <c r="O196" s="3">
        <f t="shared" ref="O196:O201" si="277">N196/$I196</f>
        <v>5.2223453078018671E-3</v>
      </c>
      <c r="P196">
        <v>119</v>
      </c>
      <c r="Q196" s="3">
        <f t="shared" ref="Q196:Q201" si="278">P196/$I196</f>
        <v>1.8832093685709764E-2</v>
      </c>
      <c r="R196">
        <v>53</v>
      </c>
      <c r="S196" s="3">
        <f t="shared" ref="S196:S201" si="279">R196/$I196</f>
        <v>8.3874030701060302E-3</v>
      </c>
      <c r="T196">
        <v>88</v>
      </c>
      <c r="U196" s="3">
        <f t="shared" ref="U196:U201" si="280">T196/$I196</f>
        <v>1.3926254154138312E-2</v>
      </c>
    </row>
    <row r="197" spans="1:21" x14ac:dyDescent="0.25">
      <c r="A197" s="1">
        <f>A195</f>
        <v>43885</v>
      </c>
      <c r="B197" t="s">
        <v>3</v>
      </c>
      <c r="C197" s="1" t="s">
        <v>39</v>
      </c>
      <c r="D197">
        <v>595</v>
      </c>
      <c r="E197">
        <f>4*60+59</f>
        <v>299</v>
      </c>
      <c r="F197" s="3">
        <f>E197/E$197</f>
        <v>1</v>
      </c>
      <c r="G197">
        <v>0</v>
      </c>
      <c r="H197" s="3">
        <f t="shared" si="242"/>
        <v>0</v>
      </c>
      <c r="I197">
        <f t="shared" si="274"/>
        <v>595</v>
      </c>
      <c r="J197">
        <v>499</v>
      </c>
      <c r="K197" s="3">
        <f t="shared" si="275"/>
        <v>0.83865546218487397</v>
      </c>
      <c r="L197">
        <v>85</v>
      </c>
      <c r="M197" s="3">
        <f t="shared" si="276"/>
        <v>0.14285714285714285</v>
      </c>
      <c r="N197">
        <v>5</v>
      </c>
      <c r="O197" s="3">
        <f t="shared" si="277"/>
        <v>8.4033613445378148E-3</v>
      </c>
      <c r="P197">
        <v>11</v>
      </c>
      <c r="Q197" s="3">
        <f t="shared" si="278"/>
        <v>1.8487394957983194E-2</v>
      </c>
      <c r="R197">
        <v>4</v>
      </c>
      <c r="S197" s="3">
        <f t="shared" si="279"/>
        <v>6.7226890756302525E-3</v>
      </c>
      <c r="T197">
        <v>9</v>
      </c>
      <c r="U197" s="3">
        <f t="shared" si="280"/>
        <v>1.5126050420168067E-2</v>
      </c>
    </row>
    <row r="198" spans="1:21" x14ac:dyDescent="0.25">
      <c r="A198" s="1">
        <f t="shared" si="273"/>
        <v>43885</v>
      </c>
      <c r="B198" t="s">
        <v>5</v>
      </c>
      <c r="C198" s="1" t="s">
        <v>39</v>
      </c>
      <c r="D198">
        <v>610</v>
      </c>
      <c r="E198">
        <f>0*60+55</f>
        <v>55</v>
      </c>
      <c r="F198" s="3">
        <f t="shared" ref="F198:F201" si="281">E198/E$197</f>
        <v>0.18394648829431437</v>
      </c>
      <c r="G198">
        <v>0</v>
      </c>
      <c r="H198" s="3">
        <f t="shared" si="242"/>
        <v>0</v>
      </c>
      <c r="I198">
        <f t="shared" si="274"/>
        <v>610</v>
      </c>
      <c r="J198">
        <v>508</v>
      </c>
      <c r="K198" s="3">
        <f t="shared" si="275"/>
        <v>0.83278688524590161</v>
      </c>
      <c r="L198">
        <v>94</v>
      </c>
      <c r="M198" s="3">
        <f t="shared" si="276"/>
        <v>0.1540983606557377</v>
      </c>
      <c r="N198">
        <v>3</v>
      </c>
      <c r="O198" s="3">
        <f t="shared" si="277"/>
        <v>4.9180327868852463E-3</v>
      </c>
      <c r="P198">
        <v>8</v>
      </c>
      <c r="Q198" s="3">
        <f t="shared" si="278"/>
        <v>1.3114754098360656E-2</v>
      </c>
      <c r="R198">
        <v>6</v>
      </c>
      <c r="S198" s="3">
        <f t="shared" si="279"/>
        <v>9.8360655737704927E-3</v>
      </c>
      <c r="T198">
        <v>9</v>
      </c>
      <c r="U198" s="3">
        <f t="shared" si="280"/>
        <v>1.4754098360655738E-2</v>
      </c>
    </row>
    <row r="199" spans="1:21" x14ac:dyDescent="0.25">
      <c r="A199" s="1">
        <f t="shared" si="273"/>
        <v>43885</v>
      </c>
      <c r="B199" s="6" t="s">
        <v>6</v>
      </c>
      <c r="C199" s="7" t="s">
        <v>39</v>
      </c>
      <c r="D199">
        <v>234</v>
      </c>
      <c r="E199">
        <f>1*60+53</f>
        <v>113</v>
      </c>
      <c r="F199" s="3">
        <f t="shared" si="281"/>
        <v>0.3779264214046823</v>
      </c>
      <c r="G199">
        <v>0</v>
      </c>
      <c r="H199" s="3">
        <f t="shared" si="242"/>
        <v>0</v>
      </c>
      <c r="I199">
        <f t="shared" si="274"/>
        <v>234</v>
      </c>
      <c r="J199">
        <v>183</v>
      </c>
      <c r="K199" s="3">
        <f t="shared" si="275"/>
        <v>0.78205128205128205</v>
      </c>
      <c r="L199">
        <v>46</v>
      </c>
      <c r="M199" s="3">
        <f t="shared" si="276"/>
        <v>0.19658119658119658</v>
      </c>
      <c r="N199">
        <v>3</v>
      </c>
      <c r="O199" s="3">
        <f t="shared" si="277"/>
        <v>1.282051282051282E-2</v>
      </c>
      <c r="P199">
        <v>3</v>
      </c>
      <c r="Q199" s="3">
        <f t="shared" si="278"/>
        <v>1.282051282051282E-2</v>
      </c>
      <c r="R199">
        <v>2</v>
      </c>
      <c r="S199" s="3">
        <f t="shared" si="279"/>
        <v>8.5470085470085479E-3</v>
      </c>
      <c r="T199">
        <v>3</v>
      </c>
      <c r="U199" s="3">
        <f t="shared" si="280"/>
        <v>1.282051282051282E-2</v>
      </c>
    </row>
    <row r="200" spans="1:21" x14ac:dyDescent="0.25">
      <c r="A200" s="1">
        <f t="shared" si="273"/>
        <v>43885</v>
      </c>
      <c r="B200" t="s">
        <v>5</v>
      </c>
      <c r="C200" t="s">
        <v>36</v>
      </c>
      <c r="D200">
        <v>590</v>
      </c>
      <c r="E200">
        <f>0*60+57</f>
        <v>57</v>
      </c>
      <c r="F200" s="3">
        <f t="shared" si="281"/>
        <v>0.19063545150501673</v>
      </c>
      <c r="G200">
        <v>16</v>
      </c>
      <c r="H200" s="3">
        <f t="shared" si="242"/>
        <v>2.7118644067796609E-2</v>
      </c>
      <c r="I200">
        <f t="shared" si="274"/>
        <v>574</v>
      </c>
      <c r="J200">
        <v>473</v>
      </c>
      <c r="K200" s="3">
        <f t="shared" si="275"/>
        <v>0.8240418118466899</v>
      </c>
      <c r="L200">
        <v>92</v>
      </c>
      <c r="M200" s="3">
        <f t="shared" si="276"/>
        <v>0.16027874564459929</v>
      </c>
      <c r="N200">
        <v>0</v>
      </c>
      <c r="O200" s="3">
        <f t="shared" si="277"/>
        <v>0</v>
      </c>
      <c r="P200">
        <v>11</v>
      </c>
      <c r="Q200" s="3">
        <f t="shared" si="278"/>
        <v>1.9163763066202089E-2</v>
      </c>
      <c r="R200">
        <v>3</v>
      </c>
      <c r="S200" s="3">
        <f t="shared" si="279"/>
        <v>5.2264808362369342E-3</v>
      </c>
      <c r="T200">
        <v>9</v>
      </c>
      <c r="U200" s="3">
        <f t="shared" si="280"/>
        <v>1.5679442508710801E-2</v>
      </c>
    </row>
    <row r="201" spans="1:21" x14ac:dyDescent="0.25">
      <c r="A201" s="1">
        <f t="shared" si="273"/>
        <v>43885</v>
      </c>
      <c r="B201" s="1" t="s">
        <v>4</v>
      </c>
      <c r="C201" t="s">
        <v>36</v>
      </c>
      <c r="D201">
        <v>6319</v>
      </c>
      <c r="E201">
        <f>5*60+13</f>
        <v>313</v>
      </c>
      <c r="F201" s="3">
        <f t="shared" si="281"/>
        <v>1.0468227424749164</v>
      </c>
      <c r="G201">
        <v>1153</v>
      </c>
      <c r="H201" s="3">
        <f t="shared" si="242"/>
        <v>0.18246557999683494</v>
      </c>
      <c r="I201">
        <f t="shared" si="274"/>
        <v>5166</v>
      </c>
      <c r="J201">
        <v>4274</v>
      </c>
      <c r="K201" s="3">
        <f t="shared" si="275"/>
        <v>0.82733255903987613</v>
      </c>
      <c r="L201">
        <v>842</v>
      </c>
      <c r="M201" s="3">
        <f t="shared" si="276"/>
        <v>0.16298877274487031</v>
      </c>
      <c r="N201">
        <v>26</v>
      </c>
      <c r="O201" s="3">
        <f t="shared" si="277"/>
        <v>5.0329074719318622E-3</v>
      </c>
      <c r="P201">
        <v>95</v>
      </c>
      <c r="Q201" s="3">
        <f t="shared" si="278"/>
        <v>1.8389469608981805E-2</v>
      </c>
      <c r="R201">
        <v>42</v>
      </c>
      <c r="S201" s="3">
        <f t="shared" si="279"/>
        <v>8.130081300813009E-3</v>
      </c>
      <c r="T201">
        <v>71</v>
      </c>
      <c r="U201" s="3">
        <f t="shared" si="280"/>
        <v>1.3743708865660086E-2</v>
      </c>
    </row>
    <row r="203" spans="1:21" x14ac:dyDescent="0.25">
      <c r="A203" s="1">
        <v>43886</v>
      </c>
      <c r="B203" t="s">
        <v>30</v>
      </c>
      <c r="C203" s="1" t="s">
        <v>38</v>
      </c>
      <c r="D203">
        <v>2441</v>
      </c>
      <c r="E203">
        <f>9*60+5</f>
        <v>545</v>
      </c>
      <c r="F203" s="3">
        <f t="shared" ref="F203:F204" si="282">E203/E$205</f>
        <v>2.0566037735849059</v>
      </c>
      <c r="G203">
        <v>1205</v>
      </c>
      <c r="H203" s="3">
        <f t="shared" si="242"/>
        <v>0.4936501433838591</v>
      </c>
      <c r="I203">
        <f>D203-G203</f>
        <v>1236</v>
      </c>
      <c r="J203">
        <v>1079</v>
      </c>
      <c r="K203" s="3">
        <f>J203/$I203</f>
        <v>0.87297734627831713</v>
      </c>
      <c r="L203">
        <v>13</v>
      </c>
      <c r="M203" s="3">
        <f>L203/$I203</f>
        <v>1.0517799352750809E-2</v>
      </c>
      <c r="N203">
        <v>150</v>
      </c>
      <c r="O203" s="3">
        <f>N203/$I203</f>
        <v>0.12135922330097088</v>
      </c>
      <c r="P203">
        <v>0</v>
      </c>
      <c r="Q203" s="3">
        <f>P203/$I203</f>
        <v>0</v>
      </c>
      <c r="R203">
        <v>11</v>
      </c>
      <c r="S203" s="3">
        <f>R203/$I203</f>
        <v>8.8996763754045308E-3</v>
      </c>
      <c r="T203">
        <v>9</v>
      </c>
      <c r="U203" s="3">
        <f>T203/$I203</f>
        <v>7.2815533980582527E-3</v>
      </c>
    </row>
    <row r="204" spans="1:21" x14ac:dyDescent="0.25">
      <c r="A204" s="1">
        <f t="shared" ref="A204:A209" si="283">A203</f>
        <v>43886</v>
      </c>
      <c r="B204" s="1" t="s">
        <v>4</v>
      </c>
      <c r="C204" s="1" t="s">
        <v>39</v>
      </c>
      <c r="D204">
        <v>6345</v>
      </c>
      <c r="E204">
        <f>8*60+26</f>
        <v>506</v>
      </c>
      <c r="F204" s="3">
        <f t="shared" si="282"/>
        <v>1.909433962264151</v>
      </c>
      <c r="G204">
        <v>0</v>
      </c>
      <c r="H204" s="3">
        <f t="shared" si="242"/>
        <v>0</v>
      </c>
      <c r="I204">
        <f t="shared" ref="I204:I209" si="284">D204-G204</f>
        <v>6345</v>
      </c>
      <c r="J204">
        <v>5179</v>
      </c>
      <c r="K204" s="3">
        <f t="shared" ref="K204:K209" si="285">J204/$I204</f>
        <v>0.81623325453112683</v>
      </c>
      <c r="L204">
        <v>1058</v>
      </c>
      <c r="M204" s="3">
        <f t="shared" ref="M204:M209" si="286">L204/$I204</f>
        <v>0.16674546887312844</v>
      </c>
      <c r="N204">
        <v>33</v>
      </c>
      <c r="O204" s="3">
        <f t="shared" ref="O204:O209" si="287">N204/$I204</f>
        <v>5.2009456264775411E-3</v>
      </c>
      <c r="P204">
        <v>120</v>
      </c>
      <c r="Q204" s="3">
        <f t="shared" ref="Q204:Q209" si="288">P204/$I204</f>
        <v>1.8912529550827423E-2</v>
      </c>
      <c r="R204">
        <v>53</v>
      </c>
      <c r="S204" s="3">
        <f t="shared" ref="S204:S209" si="289">R204/$I204</f>
        <v>8.3530338849487785E-3</v>
      </c>
      <c r="T204">
        <v>87</v>
      </c>
      <c r="U204" s="3">
        <f t="shared" ref="U204:U209" si="290">T204/$I204</f>
        <v>1.3711583924349883E-2</v>
      </c>
    </row>
    <row r="205" spans="1:21" x14ac:dyDescent="0.25">
      <c r="A205" s="1">
        <f>A203</f>
        <v>43886</v>
      </c>
      <c r="B205" t="s">
        <v>3</v>
      </c>
      <c r="C205" s="1" t="s">
        <v>39</v>
      </c>
      <c r="D205">
        <v>600</v>
      </c>
      <c r="E205">
        <f>4*60+25</f>
        <v>265</v>
      </c>
      <c r="F205" s="3">
        <f>E205/E$205</f>
        <v>1</v>
      </c>
      <c r="G205">
        <v>0</v>
      </c>
      <c r="H205" s="3">
        <f t="shared" si="242"/>
        <v>0</v>
      </c>
      <c r="I205">
        <f t="shared" si="284"/>
        <v>600</v>
      </c>
      <c r="J205">
        <v>495</v>
      </c>
      <c r="K205" s="3">
        <f t="shared" si="285"/>
        <v>0.82499999999999996</v>
      </c>
      <c r="L205">
        <v>98</v>
      </c>
      <c r="M205" s="3">
        <f t="shared" si="286"/>
        <v>0.16333333333333333</v>
      </c>
      <c r="N205">
        <v>1</v>
      </c>
      <c r="O205" s="3">
        <f t="shared" si="287"/>
        <v>1.6666666666666668E-3</v>
      </c>
      <c r="P205">
        <v>13</v>
      </c>
      <c r="Q205" s="3">
        <f t="shared" si="288"/>
        <v>2.1666666666666667E-2</v>
      </c>
      <c r="R205">
        <v>4</v>
      </c>
      <c r="S205" s="3">
        <f t="shared" si="289"/>
        <v>6.6666666666666671E-3</v>
      </c>
      <c r="T205">
        <v>7</v>
      </c>
      <c r="U205" s="3">
        <f t="shared" si="290"/>
        <v>1.1666666666666667E-2</v>
      </c>
    </row>
    <row r="206" spans="1:21" x14ac:dyDescent="0.25">
      <c r="A206" s="1">
        <f t="shared" si="283"/>
        <v>43886</v>
      </c>
      <c r="B206" t="s">
        <v>5</v>
      </c>
      <c r="C206" s="1" t="s">
        <v>39</v>
      </c>
      <c r="D206">
        <v>600</v>
      </c>
      <c r="E206">
        <f>1*60+2</f>
        <v>62</v>
      </c>
      <c r="F206" s="3">
        <f t="shared" ref="F206:F209" si="291">E206/E$205</f>
        <v>0.2339622641509434</v>
      </c>
      <c r="G206">
        <v>0</v>
      </c>
      <c r="H206" s="3">
        <f t="shared" si="242"/>
        <v>0</v>
      </c>
      <c r="I206">
        <f t="shared" si="284"/>
        <v>600</v>
      </c>
      <c r="J206">
        <v>486</v>
      </c>
      <c r="K206" s="3">
        <f t="shared" si="285"/>
        <v>0.81</v>
      </c>
      <c r="L206">
        <v>107</v>
      </c>
      <c r="M206" s="3">
        <f t="shared" si="286"/>
        <v>0.17833333333333334</v>
      </c>
      <c r="N206">
        <v>4</v>
      </c>
      <c r="O206" s="3">
        <f t="shared" si="287"/>
        <v>6.6666666666666671E-3</v>
      </c>
      <c r="P206">
        <v>8</v>
      </c>
      <c r="Q206" s="3">
        <f t="shared" si="288"/>
        <v>1.3333333333333334E-2</v>
      </c>
      <c r="R206">
        <v>5</v>
      </c>
      <c r="S206" s="3">
        <f t="shared" si="289"/>
        <v>8.3333333333333332E-3</v>
      </c>
      <c r="T206">
        <v>9</v>
      </c>
      <c r="U206" s="3">
        <f t="shared" si="290"/>
        <v>1.4999999999999999E-2</v>
      </c>
    </row>
    <row r="207" spans="1:21" x14ac:dyDescent="0.25">
      <c r="A207" s="1">
        <f t="shared" si="283"/>
        <v>43886</v>
      </c>
      <c r="B207" s="6" t="s">
        <v>6</v>
      </c>
      <c r="C207" s="7" t="s">
        <v>39</v>
      </c>
      <c r="D207">
        <v>226</v>
      </c>
      <c r="E207">
        <f>1*60+50</f>
        <v>110</v>
      </c>
      <c r="F207" s="3">
        <f t="shared" si="291"/>
        <v>0.41509433962264153</v>
      </c>
      <c r="G207">
        <v>0</v>
      </c>
      <c r="H207" s="3">
        <f t="shared" si="242"/>
        <v>0</v>
      </c>
      <c r="I207">
        <f t="shared" si="284"/>
        <v>226</v>
      </c>
      <c r="J207">
        <v>181</v>
      </c>
      <c r="K207" s="3">
        <f t="shared" si="285"/>
        <v>0.80088495575221241</v>
      </c>
      <c r="L207">
        <v>40</v>
      </c>
      <c r="M207" s="3">
        <f t="shared" si="286"/>
        <v>0.17699115044247787</v>
      </c>
      <c r="N207">
        <v>2</v>
      </c>
      <c r="O207" s="3">
        <f t="shared" si="287"/>
        <v>8.8495575221238937E-3</v>
      </c>
      <c r="P207">
        <v>4</v>
      </c>
      <c r="Q207" s="3">
        <f t="shared" si="288"/>
        <v>1.7699115044247787E-2</v>
      </c>
      <c r="R207">
        <v>4</v>
      </c>
      <c r="S207" s="3">
        <f t="shared" si="289"/>
        <v>1.7699115044247787E-2</v>
      </c>
      <c r="T207">
        <v>6</v>
      </c>
      <c r="U207" s="3">
        <f t="shared" si="290"/>
        <v>2.6548672566371681E-2</v>
      </c>
    </row>
    <row r="208" spans="1:21" x14ac:dyDescent="0.25">
      <c r="A208" s="1">
        <f t="shared" si="283"/>
        <v>43886</v>
      </c>
      <c r="B208" t="s">
        <v>5</v>
      </c>
      <c r="C208" t="s">
        <v>32</v>
      </c>
      <c r="D208">
        <v>570</v>
      </c>
      <c r="E208">
        <f>0*60+54</f>
        <v>54</v>
      </c>
      <c r="F208" s="3">
        <f t="shared" si="291"/>
        <v>0.20377358490566039</v>
      </c>
      <c r="G208">
        <v>0</v>
      </c>
      <c r="H208" s="3">
        <f t="shared" si="242"/>
        <v>0</v>
      </c>
      <c r="I208">
        <f t="shared" si="284"/>
        <v>570</v>
      </c>
      <c r="J208">
        <v>469</v>
      </c>
      <c r="K208" s="3">
        <f t="shared" si="285"/>
        <v>0.82280701754385965</v>
      </c>
      <c r="L208">
        <v>92</v>
      </c>
      <c r="M208" s="3">
        <f t="shared" si="286"/>
        <v>0.16140350877192983</v>
      </c>
      <c r="N208">
        <v>4</v>
      </c>
      <c r="O208" s="3">
        <f t="shared" si="287"/>
        <v>7.0175438596491229E-3</v>
      </c>
      <c r="P208">
        <v>7</v>
      </c>
      <c r="Q208" s="3">
        <f t="shared" si="288"/>
        <v>1.2280701754385965E-2</v>
      </c>
      <c r="R208">
        <v>4</v>
      </c>
      <c r="S208" s="3">
        <f t="shared" si="289"/>
        <v>7.0175438596491229E-3</v>
      </c>
      <c r="T208">
        <v>11</v>
      </c>
      <c r="U208" s="3">
        <f t="shared" si="290"/>
        <v>1.9298245614035089E-2</v>
      </c>
    </row>
    <row r="209" spans="1:21" x14ac:dyDescent="0.25">
      <c r="A209" s="1">
        <f t="shared" si="283"/>
        <v>43886</v>
      </c>
      <c r="B209" s="1" t="s">
        <v>4</v>
      </c>
      <c r="C209" t="s">
        <v>32</v>
      </c>
      <c r="D209">
        <v>5949</v>
      </c>
      <c r="E209">
        <f>4*60+11</f>
        <v>251</v>
      </c>
      <c r="F209" s="3">
        <f t="shared" si="291"/>
        <v>0.94716981132075473</v>
      </c>
      <c r="G209">
        <v>0</v>
      </c>
      <c r="H209" s="3">
        <f t="shared" si="242"/>
        <v>0</v>
      </c>
      <c r="I209">
        <f t="shared" si="284"/>
        <v>5949</v>
      </c>
      <c r="J209">
        <v>4822</v>
      </c>
      <c r="K209" s="3">
        <f t="shared" si="285"/>
        <v>0.81055639603294671</v>
      </c>
      <c r="L209">
        <v>1024</v>
      </c>
      <c r="M209" s="3">
        <f t="shared" si="286"/>
        <v>0.17212976970919483</v>
      </c>
      <c r="N209">
        <v>33</v>
      </c>
      <c r="O209" s="3">
        <f t="shared" si="287"/>
        <v>5.5471507816439742E-3</v>
      </c>
      <c r="P209">
        <v>119</v>
      </c>
      <c r="Q209" s="3">
        <f t="shared" si="288"/>
        <v>2.0003361909564633E-2</v>
      </c>
      <c r="R209">
        <v>53</v>
      </c>
      <c r="S209" s="3">
        <f t="shared" si="289"/>
        <v>8.9090603462766843E-3</v>
      </c>
      <c r="T209">
        <v>83</v>
      </c>
      <c r="U209" s="3">
        <f t="shared" si="290"/>
        <v>1.3951924693225752E-2</v>
      </c>
    </row>
    <row r="211" spans="1:21" x14ac:dyDescent="0.25">
      <c r="A211" s="1">
        <v>43887</v>
      </c>
      <c r="B211" t="s">
        <v>30</v>
      </c>
      <c r="C211" s="1" t="s">
        <v>38</v>
      </c>
      <c r="D211">
        <v>2442</v>
      </c>
      <c r="E211">
        <f>3*60+16</f>
        <v>196</v>
      </c>
      <c r="F211" s="3">
        <f t="shared" ref="F211:F212" si="292">E211/E$213</f>
        <v>0.73962264150943391</v>
      </c>
      <c r="G211">
        <v>1205</v>
      </c>
      <c r="H211" s="3">
        <f t="shared" si="242"/>
        <v>0.49344799344799345</v>
      </c>
      <c r="I211">
        <f>D211-G211</f>
        <v>1237</v>
      </c>
      <c r="J211">
        <v>1237</v>
      </c>
      <c r="K211" s="3">
        <f>J211/$I211</f>
        <v>1</v>
      </c>
      <c r="L211">
        <v>148</v>
      </c>
      <c r="M211" s="3">
        <f>L211/$I211</f>
        <v>0.1196443007275667</v>
      </c>
      <c r="N211">
        <v>1</v>
      </c>
      <c r="O211" s="3">
        <f>N211/$I211</f>
        <v>8.0840743734842356E-4</v>
      </c>
      <c r="P211">
        <v>11</v>
      </c>
      <c r="Q211" s="3">
        <f>P211/$I211</f>
        <v>8.8924818108326604E-3</v>
      </c>
      <c r="R211">
        <v>0</v>
      </c>
      <c r="S211" s="3">
        <f>R211/$I211</f>
        <v>0</v>
      </c>
      <c r="T211">
        <v>10</v>
      </c>
      <c r="U211" s="3">
        <f>T211/$I211</f>
        <v>8.0840743734842367E-3</v>
      </c>
    </row>
    <row r="212" spans="1:21" x14ac:dyDescent="0.25">
      <c r="A212" s="1">
        <f t="shared" ref="A212:A217" si="293">A211</f>
        <v>43887</v>
      </c>
      <c r="B212" s="1" t="s">
        <v>4</v>
      </c>
      <c r="C212" s="1" t="s">
        <v>39</v>
      </c>
      <c r="D212">
        <v>6350</v>
      </c>
      <c r="E212">
        <f>4*60+34</f>
        <v>274</v>
      </c>
      <c r="F212" s="3">
        <f t="shared" si="292"/>
        <v>1.0339622641509434</v>
      </c>
      <c r="G212">
        <v>1</v>
      </c>
      <c r="H212" s="3">
        <f t="shared" si="242"/>
        <v>1.5748031496062991E-4</v>
      </c>
      <c r="I212">
        <f t="shared" ref="I212:I217" si="294">D212-G212</f>
        <v>6349</v>
      </c>
      <c r="J212">
        <v>5182</v>
      </c>
      <c r="K212" s="3">
        <f t="shared" ref="K212:K217" si="295">J212/$I212</f>
        <v>0.81619152622460234</v>
      </c>
      <c r="L212">
        <v>1059</v>
      </c>
      <c r="M212" s="3">
        <f t="shared" ref="M212:M217" si="296">L212/$I212</f>
        <v>0.16679792093243032</v>
      </c>
      <c r="N212">
        <v>33</v>
      </c>
      <c r="O212" s="3">
        <f t="shared" ref="O212:O217" si="297">N212/$I212</f>
        <v>5.1976689242400377E-3</v>
      </c>
      <c r="P212">
        <v>120</v>
      </c>
      <c r="Q212" s="3">
        <f t="shared" ref="Q212:Q217" si="298">P212/$I212</f>
        <v>1.8900614269963773E-2</v>
      </c>
      <c r="R212">
        <v>53</v>
      </c>
      <c r="S212" s="3">
        <f t="shared" ref="S212:S217" si="299">R212/$I212</f>
        <v>8.3477713025673327E-3</v>
      </c>
      <c r="T212">
        <v>87</v>
      </c>
      <c r="U212" s="3">
        <f t="shared" ref="U212:U217" si="300">T212/$I212</f>
        <v>1.3702945345723735E-2</v>
      </c>
    </row>
    <row r="213" spans="1:21" x14ac:dyDescent="0.25">
      <c r="A213" s="1">
        <f>A211</f>
        <v>43887</v>
      </c>
      <c r="B213" t="s">
        <v>3</v>
      </c>
      <c r="C213" s="1" t="s">
        <v>39</v>
      </c>
      <c r="D213">
        <v>606</v>
      </c>
      <c r="E213">
        <f>4*60+25</f>
        <v>265</v>
      </c>
      <c r="F213" s="3">
        <f>E213/E$213</f>
        <v>1</v>
      </c>
      <c r="G213">
        <v>0</v>
      </c>
      <c r="H213" s="3">
        <f t="shared" si="242"/>
        <v>0</v>
      </c>
      <c r="I213">
        <f t="shared" si="294"/>
        <v>606</v>
      </c>
      <c r="J213">
        <v>502</v>
      </c>
      <c r="K213" s="3">
        <f t="shared" si="295"/>
        <v>0.82838283828382842</v>
      </c>
      <c r="L213">
        <v>91</v>
      </c>
      <c r="M213" s="3">
        <f t="shared" si="296"/>
        <v>0.15016501650165018</v>
      </c>
      <c r="N213">
        <v>3</v>
      </c>
      <c r="O213" s="3">
        <f t="shared" si="297"/>
        <v>4.9504950495049506E-3</v>
      </c>
      <c r="P213">
        <v>10</v>
      </c>
      <c r="Q213" s="3">
        <f t="shared" si="298"/>
        <v>1.65016501650165E-2</v>
      </c>
      <c r="R213">
        <v>8</v>
      </c>
      <c r="S213" s="3">
        <f t="shared" si="299"/>
        <v>1.3201320132013201E-2</v>
      </c>
      <c r="T213">
        <v>10</v>
      </c>
      <c r="U213" s="3">
        <f t="shared" si="300"/>
        <v>1.65016501650165E-2</v>
      </c>
    </row>
    <row r="214" spans="1:21" x14ac:dyDescent="0.25">
      <c r="A214" s="1">
        <f t="shared" si="293"/>
        <v>43887</v>
      </c>
      <c r="B214" t="s">
        <v>5</v>
      </c>
      <c r="C214" s="1" t="s">
        <v>39</v>
      </c>
      <c r="D214">
        <v>600</v>
      </c>
      <c r="E214">
        <f>0*60+54</f>
        <v>54</v>
      </c>
      <c r="F214" s="3">
        <f t="shared" ref="F214:F217" si="301">E214/E$213</f>
        <v>0.20377358490566039</v>
      </c>
      <c r="G214">
        <v>0</v>
      </c>
      <c r="H214" s="3">
        <f t="shared" si="242"/>
        <v>0</v>
      </c>
      <c r="I214">
        <f t="shared" si="294"/>
        <v>600</v>
      </c>
      <c r="J214">
        <v>489</v>
      </c>
      <c r="K214" s="3">
        <f t="shared" si="295"/>
        <v>0.81499999999999995</v>
      </c>
      <c r="L214">
        <v>102</v>
      </c>
      <c r="M214" s="3">
        <f t="shared" si="296"/>
        <v>0.17</v>
      </c>
      <c r="N214">
        <v>2</v>
      </c>
      <c r="O214" s="3">
        <f t="shared" si="297"/>
        <v>3.3333333333333335E-3</v>
      </c>
      <c r="P214">
        <v>8</v>
      </c>
      <c r="Q214" s="3">
        <f t="shared" si="298"/>
        <v>1.3333333333333334E-2</v>
      </c>
      <c r="R214">
        <v>7</v>
      </c>
      <c r="S214" s="3">
        <f t="shared" si="299"/>
        <v>1.1666666666666667E-2</v>
      </c>
      <c r="T214">
        <v>7</v>
      </c>
      <c r="U214" s="3">
        <f t="shared" si="300"/>
        <v>1.1666666666666667E-2</v>
      </c>
    </row>
    <row r="215" spans="1:21" x14ac:dyDescent="0.25">
      <c r="A215" s="1">
        <f t="shared" si="293"/>
        <v>43887</v>
      </c>
      <c r="B215" s="6" t="s">
        <v>6</v>
      </c>
      <c r="C215" s="7" t="s">
        <v>39</v>
      </c>
      <c r="D215">
        <v>231</v>
      </c>
      <c r="E215">
        <f>1*60+46</f>
        <v>106</v>
      </c>
      <c r="F215" s="3">
        <f t="shared" si="301"/>
        <v>0.4</v>
      </c>
      <c r="G215">
        <v>0</v>
      </c>
      <c r="H215" s="3">
        <f t="shared" ref="H215:H241" si="302">G215/$D215</f>
        <v>0</v>
      </c>
      <c r="I215">
        <f t="shared" si="294"/>
        <v>231</v>
      </c>
      <c r="J215">
        <v>179</v>
      </c>
      <c r="K215" s="3">
        <f t="shared" si="295"/>
        <v>0.77489177489177485</v>
      </c>
      <c r="L215">
        <v>48</v>
      </c>
      <c r="M215" s="3">
        <f t="shared" si="296"/>
        <v>0.20779220779220781</v>
      </c>
      <c r="N215">
        <v>2</v>
      </c>
      <c r="O215" s="3">
        <f t="shared" si="297"/>
        <v>8.658008658008658E-3</v>
      </c>
      <c r="P215">
        <v>9</v>
      </c>
      <c r="Q215" s="3">
        <f t="shared" si="298"/>
        <v>3.896103896103896E-2</v>
      </c>
      <c r="R215">
        <v>3</v>
      </c>
      <c r="S215" s="3">
        <f t="shared" si="299"/>
        <v>1.2987012987012988E-2</v>
      </c>
      <c r="T215">
        <v>2</v>
      </c>
      <c r="U215" s="3">
        <f t="shared" si="300"/>
        <v>8.658008658008658E-3</v>
      </c>
    </row>
    <row r="216" spans="1:21" x14ac:dyDescent="0.25">
      <c r="A216" s="1">
        <f t="shared" si="293"/>
        <v>43887</v>
      </c>
      <c r="B216" t="s">
        <v>5</v>
      </c>
      <c r="C216" t="s">
        <v>33</v>
      </c>
      <c r="D216">
        <v>590</v>
      </c>
      <c r="E216">
        <f>1*60+0</f>
        <v>60</v>
      </c>
      <c r="F216" s="3">
        <f t="shared" si="301"/>
        <v>0.22641509433962265</v>
      </c>
      <c r="G216">
        <v>0</v>
      </c>
      <c r="H216" s="3">
        <f t="shared" si="302"/>
        <v>0</v>
      </c>
      <c r="I216">
        <f t="shared" si="294"/>
        <v>590</v>
      </c>
      <c r="J216">
        <v>489</v>
      </c>
      <c r="K216" s="3">
        <f t="shared" si="295"/>
        <v>0.82881355932203393</v>
      </c>
      <c r="L216">
        <v>83</v>
      </c>
      <c r="M216" s="3">
        <f t="shared" si="296"/>
        <v>0.14067796610169492</v>
      </c>
      <c r="N216">
        <v>3</v>
      </c>
      <c r="O216" s="3">
        <f t="shared" si="297"/>
        <v>5.084745762711864E-3</v>
      </c>
      <c r="P216">
        <v>19</v>
      </c>
      <c r="Q216" s="3">
        <f t="shared" si="298"/>
        <v>3.2203389830508473E-2</v>
      </c>
      <c r="R216">
        <v>10</v>
      </c>
      <c r="S216" s="3">
        <f t="shared" si="299"/>
        <v>1.6949152542372881E-2</v>
      </c>
      <c r="T216">
        <v>6</v>
      </c>
      <c r="U216" s="3">
        <f t="shared" si="300"/>
        <v>1.0169491525423728E-2</v>
      </c>
    </row>
    <row r="217" spans="1:21" x14ac:dyDescent="0.25">
      <c r="A217" s="1">
        <f t="shared" si="293"/>
        <v>43887</v>
      </c>
      <c r="B217" s="1" t="s">
        <v>4</v>
      </c>
      <c r="C217" t="s">
        <v>33</v>
      </c>
      <c r="D217">
        <v>6349</v>
      </c>
      <c r="E217">
        <f>4*60+26</f>
        <v>266</v>
      </c>
      <c r="F217" s="3">
        <f t="shared" si="301"/>
        <v>1.0037735849056604</v>
      </c>
      <c r="G217">
        <v>29</v>
      </c>
      <c r="H217" s="3">
        <f t="shared" si="302"/>
        <v>4.5676484485745791E-3</v>
      </c>
      <c r="I217">
        <f t="shared" si="294"/>
        <v>6320</v>
      </c>
      <c r="J217">
        <v>5163</v>
      </c>
      <c r="K217" s="3">
        <f t="shared" si="295"/>
        <v>0.81693037974683547</v>
      </c>
      <c r="L217">
        <v>1055</v>
      </c>
      <c r="M217" s="3">
        <f t="shared" si="296"/>
        <v>0.16693037974683544</v>
      </c>
      <c r="N217">
        <v>32</v>
      </c>
      <c r="O217" s="3">
        <f t="shared" si="297"/>
        <v>5.0632911392405064E-3</v>
      </c>
      <c r="P217">
        <v>119</v>
      </c>
      <c r="Q217" s="3">
        <f t="shared" si="298"/>
        <v>1.8829113924050633E-2</v>
      </c>
      <c r="R217">
        <v>50</v>
      </c>
      <c r="S217" s="3">
        <f t="shared" si="299"/>
        <v>7.9113924050632917E-3</v>
      </c>
      <c r="T217">
        <v>85</v>
      </c>
      <c r="U217" s="3">
        <f t="shared" si="300"/>
        <v>1.3449367088607595E-2</v>
      </c>
    </row>
    <row r="219" spans="1:21" x14ac:dyDescent="0.25">
      <c r="A219" s="1">
        <v>43888</v>
      </c>
      <c r="B219" t="s">
        <v>30</v>
      </c>
      <c r="C219" s="1" t="s">
        <v>38</v>
      </c>
      <c r="D219">
        <v>2452</v>
      </c>
      <c r="E219">
        <f>4*60+28</f>
        <v>268</v>
      </c>
      <c r="F219" s="3">
        <f t="shared" ref="F219:F220" si="303">E219/E$221</f>
        <v>0.85079365079365077</v>
      </c>
      <c r="G219">
        <v>1175</v>
      </c>
      <c r="H219" s="3">
        <f t="shared" si="302"/>
        <v>0.4792006525285481</v>
      </c>
      <c r="I219">
        <f>D219-G219</f>
        <v>1277</v>
      </c>
      <c r="J219">
        <v>1117</v>
      </c>
      <c r="K219" s="3">
        <f>J219/$I219</f>
        <v>0.87470634299138605</v>
      </c>
      <c r="L219">
        <v>152</v>
      </c>
      <c r="M219" s="3">
        <f>L219/$I219</f>
        <v>0.11902897415818324</v>
      </c>
      <c r="N219">
        <v>0</v>
      </c>
      <c r="O219" s="3">
        <f>N219/$I219</f>
        <v>0</v>
      </c>
      <c r="P219">
        <v>11</v>
      </c>
      <c r="Q219" s="3">
        <f>P219/$I219</f>
        <v>8.6139389193422081E-3</v>
      </c>
      <c r="R219">
        <v>0</v>
      </c>
      <c r="S219" s="3">
        <f>R219/$I219</f>
        <v>0</v>
      </c>
      <c r="T219">
        <v>10</v>
      </c>
      <c r="U219" s="3">
        <f>T219/$I219</f>
        <v>7.8308535630383716E-3</v>
      </c>
    </row>
    <row r="220" spans="1:21" x14ac:dyDescent="0.25">
      <c r="A220" s="1">
        <f t="shared" ref="A220:A225" si="304">A219</f>
        <v>43888</v>
      </c>
      <c r="B220" s="1" t="s">
        <v>4</v>
      </c>
      <c r="C220" s="1" t="s">
        <v>39</v>
      </c>
      <c r="D220">
        <v>6360</v>
      </c>
      <c r="E220">
        <f>5*60+7</f>
        <v>307</v>
      </c>
      <c r="F220" s="3">
        <f t="shared" si="303"/>
        <v>0.97460317460317458</v>
      </c>
      <c r="G220">
        <v>0</v>
      </c>
      <c r="H220" s="3">
        <f t="shared" si="302"/>
        <v>0</v>
      </c>
      <c r="I220">
        <f t="shared" ref="I220:I225" si="305">D220-G220</f>
        <v>6360</v>
      </c>
      <c r="J220">
        <v>5188</v>
      </c>
      <c r="K220" s="3">
        <f t="shared" ref="K220:K225" si="306">J220/$I220</f>
        <v>0.81572327044025161</v>
      </c>
      <c r="L220">
        <v>1064</v>
      </c>
      <c r="M220" s="3">
        <f t="shared" ref="M220:M225" si="307">L220/$I220</f>
        <v>0.16729559748427672</v>
      </c>
      <c r="N220">
        <v>33</v>
      </c>
      <c r="O220" s="3">
        <f t="shared" ref="O220:O225" si="308">N220/$I220</f>
        <v>5.1886792452830186E-3</v>
      </c>
      <c r="P220">
        <v>119</v>
      </c>
      <c r="Q220" s="3">
        <f t="shared" ref="Q220:Q225" si="309">P220/$I220</f>
        <v>1.871069182389937E-2</v>
      </c>
      <c r="R220">
        <v>53</v>
      </c>
      <c r="S220" s="3">
        <f t="shared" ref="S220:S225" si="310">R220/$I220</f>
        <v>8.3333333333333332E-3</v>
      </c>
      <c r="T220">
        <v>87</v>
      </c>
      <c r="U220" s="3">
        <f t="shared" ref="U220:U225" si="311">T220/$I220</f>
        <v>1.3679245283018868E-2</v>
      </c>
    </row>
    <row r="221" spans="1:21" x14ac:dyDescent="0.25">
      <c r="A221" s="1">
        <f>A219</f>
        <v>43888</v>
      </c>
      <c r="B221" t="s">
        <v>3</v>
      </c>
      <c r="C221" s="1" t="s">
        <v>39</v>
      </c>
      <c r="D221">
        <v>608</v>
      </c>
      <c r="E221">
        <f>5*60+15</f>
        <v>315</v>
      </c>
      <c r="F221" s="3">
        <f>E221/E$221</f>
        <v>1</v>
      </c>
      <c r="G221">
        <v>0</v>
      </c>
      <c r="H221" s="3">
        <f t="shared" si="302"/>
        <v>0</v>
      </c>
      <c r="I221">
        <f t="shared" si="305"/>
        <v>608</v>
      </c>
      <c r="J221">
        <v>469</v>
      </c>
      <c r="K221" s="3">
        <f t="shared" si="306"/>
        <v>0.77138157894736847</v>
      </c>
      <c r="L221">
        <v>119</v>
      </c>
      <c r="M221" s="3">
        <f t="shared" si="307"/>
        <v>0.19572368421052633</v>
      </c>
      <c r="N221">
        <v>5</v>
      </c>
      <c r="O221" s="3">
        <f t="shared" si="308"/>
        <v>8.2236842105263153E-3</v>
      </c>
      <c r="P221">
        <v>17</v>
      </c>
      <c r="Q221" s="3">
        <f t="shared" si="309"/>
        <v>2.7960526315789474E-2</v>
      </c>
      <c r="R221">
        <v>9</v>
      </c>
      <c r="S221" s="3">
        <f t="shared" si="310"/>
        <v>1.4802631578947368E-2</v>
      </c>
      <c r="T221">
        <v>13</v>
      </c>
      <c r="U221" s="3">
        <f t="shared" si="311"/>
        <v>2.1381578947368422E-2</v>
      </c>
    </row>
    <row r="222" spans="1:21" x14ac:dyDescent="0.25">
      <c r="A222" s="1">
        <f t="shared" si="304"/>
        <v>43888</v>
      </c>
      <c r="B222" t="s">
        <v>5</v>
      </c>
      <c r="C222" s="1" t="s">
        <v>39</v>
      </c>
      <c r="D222">
        <v>610</v>
      </c>
      <c r="E222">
        <f>1*60+24</f>
        <v>84</v>
      </c>
      <c r="F222" s="3">
        <f t="shared" ref="F222:F225" si="312">E222/E$221</f>
        <v>0.26666666666666666</v>
      </c>
      <c r="G222">
        <v>0</v>
      </c>
      <c r="H222" s="3">
        <f t="shared" si="302"/>
        <v>0</v>
      </c>
      <c r="I222">
        <f t="shared" si="305"/>
        <v>610</v>
      </c>
      <c r="J222">
        <v>496</v>
      </c>
      <c r="K222" s="3">
        <f t="shared" si="306"/>
        <v>0.81311475409836065</v>
      </c>
      <c r="L222">
        <v>102</v>
      </c>
      <c r="M222" s="3">
        <f t="shared" si="307"/>
        <v>0.16721311475409836</v>
      </c>
      <c r="N222">
        <v>6</v>
      </c>
      <c r="O222" s="3">
        <f t="shared" si="308"/>
        <v>9.8360655737704927E-3</v>
      </c>
      <c r="P222">
        <v>5</v>
      </c>
      <c r="Q222" s="3">
        <f t="shared" si="309"/>
        <v>8.1967213114754103E-3</v>
      </c>
      <c r="R222">
        <v>7</v>
      </c>
      <c r="S222" s="3">
        <f t="shared" si="310"/>
        <v>1.1475409836065573E-2</v>
      </c>
      <c r="T222">
        <v>10</v>
      </c>
      <c r="U222" s="3">
        <f t="shared" si="311"/>
        <v>1.6393442622950821E-2</v>
      </c>
    </row>
    <row r="223" spans="1:21" x14ac:dyDescent="0.25">
      <c r="A223" s="1">
        <f t="shared" si="304"/>
        <v>43888</v>
      </c>
      <c r="B223" s="6" t="s">
        <v>6</v>
      </c>
      <c r="C223" s="7" t="s">
        <v>39</v>
      </c>
      <c r="D223">
        <v>223</v>
      </c>
      <c r="E223">
        <f>2*60+32</f>
        <v>152</v>
      </c>
      <c r="F223" s="3">
        <f t="shared" si="312"/>
        <v>0.48253968253968255</v>
      </c>
      <c r="G223">
        <v>0</v>
      </c>
      <c r="H223" s="3">
        <f t="shared" si="302"/>
        <v>0</v>
      </c>
      <c r="I223">
        <f t="shared" si="305"/>
        <v>223</v>
      </c>
      <c r="J223">
        <v>183</v>
      </c>
      <c r="K223" s="3">
        <f t="shared" si="306"/>
        <v>0.820627802690583</v>
      </c>
      <c r="L223">
        <v>36</v>
      </c>
      <c r="M223" s="3">
        <f t="shared" si="307"/>
        <v>0.16143497757847533</v>
      </c>
      <c r="N223">
        <v>0</v>
      </c>
      <c r="O223" s="3">
        <f t="shared" si="308"/>
        <v>0</v>
      </c>
      <c r="P223">
        <v>7</v>
      </c>
      <c r="Q223" s="3">
        <f t="shared" si="309"/>
        <v>3.1390134529147982E-2</v>
      </c>
      <c r="R223">
        <v>1</v>
      </c>
      <c r="S223" s="3">
        <f t="shared" si="310"/>
        <v>4.4843049327354259E-3</v>
      </c>
      <c r="T223">
        <v>3</v>
      </c>
      <c r="U223" s="3">
        <f t="shared" si="311"/>
        <v>1.3452914798206279E-2</v>
      </c>
    </row>
    <row r="224" spans="1:21" x14ac:dyDescent="0.25">
      <c r="A224" s="1">
        <f t="shared" si="304"/>
        <v>43888</v>
      </c>
      <c r="B224" t="s">
        <v>5</v>
      </c>
      <c r="C224" t="s">
        <v>34</v>
      </c>
      <c r="D224">
        <v>590</v>
      </c>
      <c r="E224">
        <f>0*60+58</f>
        <v>58</v>
      </c>
      <c r="F224" s="3">
        <f t="shared" si="312"/>
        <v>0.18412698412698414</v>
      </c>
      <c r="G224">
        <v>24</v>
      </c>
      <c r="H224" s="3">
        <f t="shared" si="302"/>
        <v>4.0677966101694912E-2</v>
      </c>
      <c r="I224">
        <f t="shared" si="305"/>
        <v>566</v>
      </c>
      <c r="J224">
        <v>452</v>
      </c>
      <c r="K224" s="3">
        <f t="shared" si="306"/>
        <v>0.79858657243816256</v>
      </c>
      <c r="L224">
        <v>102</v>
      </c>
      <c r="M224" s="3">
        <f t="shared" si="307"/>
        <v>0.18021201413427562</v>
      </c>
      <c r="N224">
        <v>2</v>
      </c>
      <c r="O224" s="3">
        <f t="shared" si="308"/>
        <v>3.5335689045936395E-3</v>
      </c>
      <c r="P224">
        <v>13</v>
      </c>
      <c r="Q224" s="3">
        <f t="shared" si="309"/>
        <v>2.2968197879858657E-2</v>
      </c>
      <c r="R224">
        <v>3</v>
      </c>
      <c r="S224" s="3">
        <f t="shared" si="310"/>
        <v>5.3003533568904597E-3</v>
      </c>
      <c r="T224">
        <v>12</v>
      </c>
      <c r="U224" s="3">
        <f t="shared" si="311"/>
        <v>2.1201413427561839E-2</v>
      </c>
    </row>
    <row r="225" spans="1:21" x14ac:dyDescent="0.25">
      <c r="A225" s="1">
        <f t="shared" si="304"/>
        <v>43888</v>
      </c>
      <c r="B225" s="1" t="s">
        <v>4</v>
      </c>
      <c r="C225" t="s">
        <v>34</v>
      </c>
      <c r="D225">
        <v>6360</v>
      </c>
      <c r="E225">
        <f t="shared" ref="E225" si="313">1*60+1</f>
        <v>61</v>
      </c>
      <c r="F225" s="3">
        <f t="shared" si="312"/>
        <v>0.19365079365079366</v>
      </c>
      <c r="G225">
        <v>1260</v>
      </c>
      <c r="H225" s="3">
        <f t="shared" si="302"/>
        <v>0.19811320754716982</v>
      </c>
      <c r="I225">
        <f t="shared" si="305"/>
        <v>5100</v>
      </c>
      <c r="J225">
        <v>4196</v>
      </c>
      <c r="K225" s="3">
        <f t="shared" si="306"/>
        <v>0.82274509803921569</v>
      </c>
      <c r="L225">
        <v>851</v>
      </c>
      <c r="M225" s="3">
        <f t="shared" si="307"/>
        <v>0.16686274509803922</v>
      </c>
      <c r="N225">
        <v>28</v>
      </c>
      <c r="O225" s="3">
        <f t="shared" si="308"/>
        <v>5.4901960784313726E-3</v>
      </c>
      <c r="P225">
        <v>103</v>
      </c>
      <c r="Q225" s="3">
        <f t="shared" si="309"/>
        <v>2.0196078431372548E-2</v>
      </c>
      <c r="R225">
        <v>39</v>
      </c>
      <c r="S225" s="3">
        <f t="shared" si="310"/>
        <v>7.6470588235294122E-3</v>
      </c>
      <c r="T225">
        <v>66</v>
      </c>
      <c r="U225" s="3">
        <f t="shared" si="311"/>
        <v>1.2941176470588235E-2</v>
      </c>
    </row>
    <row r="227" spans="1:21" x14ac:dyDescent="0.25">
      <c r="A227" s="1">
        <v>43889</v>
      </c>
      <c r="B227" t="s">
        <v>30</v>
      </c>
      <c r="C227" s="1" t="s">
        <v>38</v>
      </c>
      <c r="D227">
        <v>2454</v>
      </c>
      <c r="E227">
        <f>3*60+19</f>
        <v>199</v>
      </c>
      <c r="F227" s="3">
        <f>E227/E$229</f>
        <v>0.75665399239543729</v>
      </c>
      <c r="G227">
        <v>1192</v>
      </c>
      <c r="H227" s="3">
        <f t="shared" ref="H227" si="314">G227/$D227</f>
        <v>0.48573757131214346</v>
      </c>
      <c r="I227">
        <f t="shared" ref="I227" si="315">D227-G227</f>
        <v>1262</v>
      </c>
      <c r="J227">
        <v>1107</v>
      </c>
      <c r="K227" s="3">
        <f t="shared" ref="K227" si="316">J227/$I227</f>
        <v>0.8771790808240888</v>
      </c>
      <c r="L227">
        <v>149</v>
      </c>
      <c r="M227" s="3">
        <f t="shared" ref="M227" si="317">L227/$I227</f>
        <v>0.11806656101426308</v>
      </c>
      <c r="N227">
        <v>1</v>
      </c>
      <c r="O227" s="3">
        <f t="shared" ref="O227" si="318">N227/$I227</f>
        <v>7.9239302694136295E-4</v>
      </c>
      <c r="P227">
        <v>11</v>
      </c>
      <c r="Q227" s="3">
        <f t="shared" ref="Q227" si="319">P227/$I227</f>
        <v>8.7163232963549924E-3</v>
      </c>
      <c r="R227">
        <v>0</v>
      </c>
      <c r="S227" s="3">
        <f t="shared" ref="S227" si="320">R227/$I227</f>
        <v>0</v>
      </c>
      <c r="T227">
        <v>10</v>
      </c>
      <c r="U227" s="3">
        <f t="shared" ref="U227" si="321">T227/$I227</f>
        <v>7.9239302694136295E-3</v>
      </c>
    </row>
    <row r="228" spans="1:21" x14ac:dyDescent="0.25">
      <c r="A228" s="1">
        <f t="shared" ref="A228:A233" si="322">A227</f>
        <v>43889</v>
      </c>
      <c r="B228" s="1" t="s">
        <v>4</v>
      </c>
      <c r="C228" s="1" t="s">
        <v>39</v>
      </c>
      <c r="D228">
        <v>6360</v>
      </c>
      <c r="E228">
        <f>4*60+23</f>
        <v>263</v>
      </c>
      <c r="F228" s="3">
        <f>E228/E$229</f>
        <v>1</v>
      </c>
      <c r="G228">
        <v>0</v>
      </c>
      <c r="H228" s="3">
        <f t="shared" ref="H228" si="323">G228/$D228</f>
        <v>0</v>
      </c>
      <c r="I228">
        <f t="shared" ref="I228" si="324">D228-G228</f>
        <v>6360</v>
      </c>
      <c r="J228">
        <v>5189</v>
      </c>
      <c r="K228" s="3">
        <f t="shared" ref="K228" si="325">J228/$I228</f>
        <v>0.8158805031446541</v>
      </c>
      <c r="L228">
        <v>1061</v>
      </c>
      <c r="M228" s="3">
        <f t="shared" ref="M228" si="326">L228/$I228</f>
        <v>0.16682389937106917</v>
      </c>
      <c r="N228">
        <v>33</v>
      </c>
      <c r="O228" s="3">
        <f t="shared" ref="O228" si="327">N228/$I228</f>
        <v>5.1886792452830186E-3</v>
      </c>
      <c r="P228">
        <v>118</v>
      </c>
      <c r="Q228" s="3">
        <f t="shared" ref="Q228" si="328">P228/$I228</f>
        <v>1.8553459119496855E-2</v>
      </c>
      <c r="R228">
        <v>53</v>
      </c>
      <c r="S228" s="3">
        <f t="shared" ref="S228" si="329">R228/$I228</f>
        <v>8.3333333333333332E-3</v>
      </c>
      <c r="T228">
        <v>89</v>
      </c>
      <c r="U228" s="3">
        <f t="shared" ref="U228" si="330">T228/$I228</f>
        <v>1.39937106918239E-2</v>
      </c>
    </row>
    <row r="229" spans="1:21" x14ac:dyDescent="0.25">
      <c r="A229" s="1">
        <f>A227</f>
        <v>43889</v>
      </c>
      <c r="B229" t="s">
        <v>3</v>
      </c>
      <c r="C229" s="1" t="s">
        <v>39</v>
      </c>
      <c r="D229">
        <v>599</v>
      </c>
      <c r="E229">
        <f>4*60+23</f>
        <v>263</v>
      </c>
      <c r="F229" s="3">
        <f>E229/E$229</f>
        <v>1</v>
      </c>
      <c r="G229">
        <v>0</v>
      </c>
      <c r="H229" s="3">
        <f t="shared" si="302"/>
        <v>0</v>
      </c>
      <c r="I229">
        <f t="shared" ref="I229:I233" si="331">D229-G229</f>
        <v>599</v>
      </c>
      <c r="J229">
        <v>481</v>
      </c>
      <c r="K229" s="3">
        <f t="shared" ref="K229:K233" si="332">J229/$I229</f>
        <v>0.80300500834724542</v>
      </c>
      <c r="L229">
        <v>104</v>
      </c>
      <c r="M229" s="3">
        <f t="shared" ref="M229:M233" si="333">L229/$I229</f>
        <v>0.17362270450751252</v>
      </c>
      <c r="N229">
        <v>3</v>
      </c>
      <c r="O229" s="3">
        <f t="shared" ref="O229:O233" si="334">N229/$I229</f>
        <v>5.008347245409015E-3</v>
      </c>
      <c r="P229">
        <v>13</v>
      </c>
      <c r="Q229" s="3">
        <f t="shared" ref="Q229:Q233" si="335">P229/$I229</f>
        <v>2.1702838063439065E-2</v>
      </c>
      <c r="R229">
        <v>5</v>
      </c>
      <c r="S229" s="3">
        <f t="shared" ref="S229:S233" si="336">R229/$I229</f>
        <v>8.3472454090150246E-3</v>
      </c>
      <c r="T229">
        <v>12</v>
      </c>
      <c r="U229" s="3">
        <f t="shared" ref="U229:U233" si="337">T229/$I229</f>
        <v>2.003338898163606E-2</v>
      </c>
    </row>
    <row r="230" spans="1:21" x14ac:dyDescent="0.25">
      <c r="A230" s="1">
        <f t="shared" si="322"/>
        <v>43889</v>
      </c>
      <c r="B230" t="s">
        <v>5</v>
      </c>
      <c r="C230" s="1" t="s">
        <v>39</v>
      </c>
      <c r="D230">
        <v>590</v>
      </c>
      <c r="E230">
        <f>1*60+3</f>
        <v>63</v>
      </c>
      <c r="F230" s="3">
        <f t="shared" ref="F230:F233" si="338">E230/E$229</f>
        <v>0.23954372623574144</v>
      </c>
      <c r="G230">
        <v>0</v>
      </c>
      <c r="H230" s="3">
        <f t="shared" si="302"/>
        <v>0</v>
      </c>
      <c r="I230">
        <f t="shared" si="331"/>
        <v>590</v>
      </c>
      <c r="J230">
        <v>495</v>
      </c>
      <c r="K230" s="3">
        <f t="shared" si="332"/>
        <v>0.83898305084745761</v>
      </c>
      <c r="L230">
        <v>81</v>
      </c>
      <c r="M230" s="3">
        <f t="shared" si="333"/>
        <v>0.13728813559322034</v>
      </c>
      <c r="N230">
        <v>1</v>
      </c>
      <c r="O230" s="3">
        <f t="shared" si="334"/>
        <v>1.6949152542372881E-3</v>
      </c>
      <c r="P230">
        <v>10</v>
      </c>
      <c r="Q230" s="3">
        <f t="shared" si="335"/>
        <v>1.6949152542372881E-2</v>
      </c>
      <c r="R230">
        <v>7</v>
      </c>
      <c r="S230" s="3">
        <f t="shared" si="336"/>
        <v>1.1864406779661017E-2</v>
      </c>
      <c r="T230">
        <v>12</v>
      </c>
      <c r="U230" s="3">
        <f t="shared" si="337"/>
        <v>2.0338983050847456E-2</v>
      </c>
    </row>
    <row r="231" spans="1:21" x14ac:dyDescent="0.25">
      <c r="A231" s="1">
        <f t="shared" si="322"/>
        <v>43889</v>
      </c>
      <c r="B231" s="6" t="s">
        <v>6</v>
      </c>
      <c r="C231" s="7" t="s">
        <v>39</v>
      </c>
      <c r="D231">
        <v>227</v>
      </c>
      <c r="E231">
        <f>1*60+48</f>
        <v>108</v>
      </c>
      <c r="F231" s="3">
        <f t="shared" ref="F231" si="339">E231/E$229</f>
        <v>0.41064638783269963</v>
      </c>
      <c r="G231">
        <v>0</v>
      </c>
      <c r="H231" s="3">
        <f t="shared" ref="H231" si="340">G231/$D231</f>
        <v>0</v>
      </c>
      <c r="I231">
        <f t="shared" ref="I231" si="341">D231-G231</f>
        <v>227</v>
      </c>
      <c r="J231">
        <v>175</v>
      </c>
      <c r="K231" s="3">
        <f t="shared" ref="K231" si="342">J231/$I231</f>
        <v>0.77092511013215859</v>
      </c>
      <c r="L231">
        <v>46</v>
      </c>
      <c r="M231" s="3">
        <f t="shared" ref="M231" si="343">L231/$I231</f>
        <v>0.20264317180616739</v>
      </c>
      <c r="N231">
        <v>1</v>
      </c>
      <c r="O231" s="3">
        <f t="shared" ref="O231" si="344">N231/$I231</f>
        <v>4.4052863436123352E-3</v>
      </c>
      <c r="P231">
        <v>7</v>
      </c>
      <c r="Q231" s="3">
        <f t="shared" ref="Q231" si="345">P231/$I231</f>
        <v>3.0837004405286344E-2</v>
      </c>
      <c r="R231">
        <v>1</v>
      </c>
      <c r="S231" s="3">
        <f t="shared" ref="S231" si="346">R231/$I231</f>
        <v>4.4052863436123352E-3</v>
      </c>
      <c r="T231">
        <v>2</v>
      </c>
      <c r="U231" s="3">
        <f t="shared" ref="U231" si="347">T231/$I231</f>
        <v>8.8105726872246704E-3</v>
      </c>
    </row>
    <row r="232" spans="1:21" x14ac:dyDescent="0.25">
      <c r="A232" s="1">
        <f t="shared" si="322"/>
        <v>43889</v>
      </c>
      <c r="B232" t="s">
        <v>5</v>
      </c>
      <c r="C232" t="s">
        <v>35</v>
      </c>
      <c r="D232">
        <v>600</v>
      </c>
      <c r="E232">
        <f>1*60+6</f>
        <v>66</v>
      </c>
      <c r="F232" s="3">
        <f t="shared" ref="F232" si="348">E232/E$229</f>
        <v>0.2509505703422053</v>
      </c>
      <c r="G232">
        <v>18</v>
      </c>
      <c r="H232" s="3">
        <f t="shared" ref="H232" si="349">G232/$D232</f>
        <v>0.03</v>
      </c>
      <c r="I232">
        <f t="shared" ref="I232" si="350">D232-G232</f>
        <v>582</v>
      </c>
      <c r="J232">
        <v>468</v>
      </c>
      <c r="K232" s="3">
        <f t="shared" ref="K232" si="351">J232/$I232</f>
        <v>0.80412371134020622</v>
      </c>
      <c r="L232">
        <v>107</v>
      </c>
      <c r="M232" s="3">
        <f t="shared" ref="M232" si="352">L232/$I232</f>
        <v>0.18384879725085912</v>
      </c>
      <c r="N232">
        <v>2</v>
      </c>
      <c r="O232" s="3">
        <f t="shared" ref="O232" si="353">N232/$I232</f>
        <v>3.4364261168384879E-3</v>
      </c>
      <c r="P232">
        <v>6</v>
      </c>
      <c r="Q232" s="3">
        <f t="shared" ref="Q232" si="354">P232/$I232</f>
        <v>1.0309278350515464E-2</v>
      </c>
      <c r="R232">
        <v>2</v>
      </c>
      <c r="S232" s="3">
        <f t="shared" ref="S232" si="355">R232/$I232</f>
        <v>3.4364261168384879E-3</v>
      </c>
      <c r="T232">
        <v>3</v>
      </c>
      <c r="U232" s="3">
        <f t="shared" ref="U232" si="356">T232/$I232</f>
        <v>5.1546391752577319E-3</v>
      </c>
    </row>
    <row r="233" spans="1:21" x14ac:dyDescent="0.25">
      <c r="A233" s="1">
        <f t="shared" si="322"/>
        <v>43889</v>
      </c>
      <c r="B233" s="1" t="s">
        <v>4</v>
      </c>
      <c r="C233" t="s">
        <v>35</v>
      </c>
      <c r="D233">
        <v>6360</v>
      </c>
      <c r="E233">
        <f t="shared" ref="E233" si="357">1*60+1</f>
        <v>61</v>
      </c>
      <c r="F233" s="3">
        <f t="shared" si="338"/>
        <v>0.23193916349809887</v>
      </c>
      <c r="G233">
        <v>1273</v>
      </c>
      <c r="H233" s="3">
        <f t="shared" si="302"/>
        <v>0.20015723270440253</v>
      </c>
      <c r="I233">
        <f t="shared" si="331"/>
        <v>5087</v>
      </c>
      <c r="J233">
        <v>4151</v>
      </c>
      <c r="K233" s="3">
        <f t="shared" si="332"/>
        <v>0.81600157263613127</v>
      </c>
      <c r="L233">
        <v>890</v>
      </c>
      <c r="M233" s="3">
        <f t="shared" si="333"/>
        <v>0.17495576960880677</v>
      </c>
      <c r="N233">
        <v>26</v>
      </c>
      <c r="O233" s="3">
        <f t="shared" si="334"/>
        <v>5.1110674267741303E-3</v>
      </c>
      <c r="P233">
        <v>105</v>
      </c>
      <c r="Q233" s="3">
        <f t="shared" si="335"/>
        <v>2.064084922351091E-2</v>
      </c>
      <c r="R233">
        <v>46</v>
      </c>
      <c r="S233" s="3">
        <f t="shared" si="336"/>
        <v>9.0426577550619218E-3</v>
      </c>
      <c r="T233">
        <v>7</v>
      </c>
      <c r="U233" s="3">
        <f t="shared" si="337"/>
        <v>1.3760566149007274E-3</v>
      </c>
    </row>
    <row r="235" spans="1:21" x14ac:dyDescent="0.25">
      <c r="A235" s="1">
        <v>43890</v>
      </c>
      <c r="B235" t="s">
        <v>30</v>
      </c>
      <c r="C235" s="1" t="s">
        <v>38</v>
      </c>
      <c r="D235">
        <v>2445</v>
      </c>
      <c r="E235">
        <f>3*60+54</f>
        <v>234</v>
      </c>
      <c r="F235" s="3">
        <f t="shared" ref="F235:F236" si="358">E235/E$237</f>
        <v>0.78</v>
      </c>
      <c r="G235">
        <v>1213</v>
      </c>
      <c r="H235" s="3">
        <f t="shared" si="302"/>
        <v>0.49611451942740287</v>
      </c>
      <c r="I235">
        <f>D235-G235</f>
        <v>1232</v>
      </c>
      <c r="J235">
        <v>1092</v>
      </c>
      <c r="K235" s="3">
        <f>J235/$I235</f>
        <v>0.88636363636363635</v>
      </c>
      <c r="L235">
        <v>144</v>
      </c>
      <c r="M235" s="3">
        <f>L235/$I235</f>
        <v>0.11688311688311688</v>
      </c>
      <c r="N235">
        <v>1</v>
      </c>
      <c r="O235" s="3">
        <f>N235/$I235</f>
        <v>8.1168831168831174E-4</v>
      </c>
      <c r="P235">
        <v>10</v>
      </c>
      <c r="Q235" s="3">
        <f>P235/$I235</f>
        <v>8.1168831168831161E-3</v>
      </c>
      <c r="R235">
        <v>0</v>
      </c>
      <c r="S235" s="3">
        <f>R235/$I235</f>
        <v>0</v>
      </c>
      <c r="T235">
        <v>10</v>
      </c>
      <c r="U235" s="3">
        <f>T235/$I235</f>
        <v>8.1168831168831161E-3</v>
      </c>
    </row>
    <row r="236" spans="1:21" x14ac:dyDescent="0.25">
      <c r="A236" s="1">
        <f t="shared" ref="A236:A241" si="359">A235</f>
        <v>43890</v>
      </c>
      <c r="B236" s="1" t="s">
        <v>4</v>
      </c>
      <c r="C236" s="1" t="s">
        <v>39</v>
      </c>
      <c r="D236">
        <v>6341</v>
      </c>
      <c r="E236">
        <f>5*60+20</f>
        <v>320</v>
      </c>
      <c r="F236" s="3">
        <f t="shared" si="358"/>
        <v>1.0666666666666667</v>
      </c>
      <c r="G236">
        <v>0</v>
      </c>
      <c r="H236" s="3">
        <f t="shared" si="302"/>
        <v>0</v>
      </c>
      <c r="I236">
        <f t="shared" ref="I236:I241" si="360">D236-G236</f>
        <v>6341</v>
      </c>
      <c r="J236">
        <v>5180</v>
      </c>
      <c r="K236" s="3">
        <f t="shared" ref="K236:K241" si="361">J236/$I236</f>
        <v>0.81690585081217471</v>
      </c>
      <c r="L236">
        <v>1051</v>
      </c>
      <c r="M236" s="3">
        <f t="shared" ref="M236:M241" si="362">L236/$I236</f>
        <v>0.16574672764548179</v>
      </c>
      <c r="N236">
        <v>33</v>
      </c>
      <c r="O236" s="3">
        <f t="shared" ref="O236:O241" si="363">N236/$I236</f>
        <v>5.2042264627030436E-3</v>
      </c>
      <c r="P236">
        <v>118</v>
      </c>
      <c r="Q236" s="3">
        <f t="shared" ref="Q236:Q241" si="364">P236/$I236</f>
        <v>1.8609052199968459E-2</v>
      </c>
      <c r="R236">
        <v>53</v>
      </c>
      <c r="S236" s="3">
        <f t="shared" ref="S236:S241" si="365">R236/$I236</f>
        <v>8.358303106765495E-3</v>
      </c>
      <c r="T236">
        <v>89</v>
      </c>
      <c r="U236" s="3">
        <f t="shared" ref="U236:U241" si="366">T236/$I236</f>
        <v>1.4035641066077905E-2</v>
      </c>
    </row>
    <row r="237" spans="1:21" x14ac:dyDescent="0.25">
      <c r="A237" s="1">
        <f>A235</f>
        <v>43890</v>
      </c>
      <c r="B237" t="s">
        <v>3</v>
      </c>
      <c r="C237" s="1" t="s">
        <v>39</v>
      </c>
      <c r="D237">
        <v>597</v>
      </c>
      <c r="E237">
        <f>5*60+0</f>
        <v>300</v>
      </c>
      <c r="F237" s="3">
        <f>E237/E$237</f>
        <v>1</v>
      </c>
      <c r="G237">
        <v>0</v>
      </c>
      <c r="H237" s="3">
        <f t="shared" si="302"/>
        <v>0</v>
      </c>
      <c r="I237">
        <f t="shared" si="360"/>
        <v>597</v>
      </c>
      <c r="J237">
        <v>505</v>
      </c>
      <c r="K237" s="3">
        <f t="shared" si="361"/>
        <v>0.84589614740368513</v>
      </c>
      <c r="L237">
        <v>85</v>
      </c>
      <c r="M237" s="3">
        <f t="shared" si="362"/>
        <v>0.14237855946398659</v>
      </c>
      <c r="N237">
        <v>1</v>
      </c>
      <c r="O237" s="3">
        <f t="shared" si="363"/>
        <v>1.6750418760469012E-3</v>
      </c>
      <c r="P237">
        <v>11</v>
      </c>
      <c r="Q237" s="3">
        <f t="shared" si="364"/>
        <v>1.8425460636515914E-2</v>
      </c>
      <c r="R237">
        <v>2</v>
      </c>
      <c r="S237" s="3">
        <f t="shared" si="365"/>
        <v>3.3500837520938024E-3</v>
      </c>
      <c r="T237">
        <v>5</v>
      </c>
      <c r="U237" s="3">
        <f t="shared" si="366"/>
        <v>8.3752093802345051E-3</v>
      </c>
    </row>
    <row r="238" spans="1:21" x14ac:dyDescent="0.25">
      <c r="A238" s="1">
        <f t="shared" si="359"/>
        <v>43890</v>
      </c>
      <c r="B238" t="s">
        <v>5</v>
      </c>
      <c r="C238" s="1" t="s">
        <v>39</v>
      </c>
      <c r="D238">
        <v>590</v>
      </c>
      <c r="E238">
        <f>1*60+43</f>
        <v>103</v>
      </c>
      <c r="F238" s="3">
        <f t="shared" ref="F238:F241" si="367">E238/E$237</f>
        <v>0.34333333333333332</v>
      </c>
      <c r="G238">
        <v>0</v>
      </c>
      <c r="H238" s="3">
        <f t="shared" si="302"/>
        <v>0</v>
      </c>
      <c r="I238">
        <f t="shared" si="360"/>
        <v>590</v>
      </c>
      <c r="J238">
        <v>455</v>
      </c>
      <c r="K238" s="3">
        <f t="shared" si="361"/>
        <v>0.77118644067796616</v>
      </c>
      <c r="L238">
        <v>113</v>
      </c>
      <c r="M238" s="3">
        <f t="shared" si="362"/>
        <v>0.19152542372881357</v>
      </c>
      <c r="N238">
        <v>5</v>
      </c>
      <c r="O238" s="3">
        <f t="shared" si="363"/>
        <v>8.4745762711864406E-3</v>
      </c>
      <c r="P238">
        <v>18</v>
      </c>
      <c r="Q238" s="3">
        <f t="shared" si="364"/>
        <v>3.0508474576271188E-2</v>
      </c>
      <c r="R238">
        <v>7</v>
      </c>
      <c r="S238" s="3">
        <f t="shared" si="365"/>
        <v>1.1864406779661017E-2</v>
      </c>
      <c r="T238">
        <v>13</v>
      </c>
      <c r="U238" s="3">
        <f t="shared" si="366"/>
        <v>2.2033898305084745E-2</v>
      </c>
    </row>
    <row r="239" spans="1:21" x14ac:dyDescent="0.25">
      <c r="A239" s="1">
        <f t="shared" si="359"/>
        <v>43890</v>
      </c>
      <c r="B239" s="6" t="s">
        <v>6</v>
      </c>
      <c r="C239" s="7" t="s">
        <v>39</v>
      </c>
      <c r="D239">
        <v>233</v>
      </c>
      <c r="E239">
        <f>4*60+42</f>
        <v>282</v>
      </c>
      <c r="F239" s="3">
        <f t="shared" si="367"/>
        <v>0.94</v>
      </c>
      <c r="G239">
        <v>0</v>
      </c>
      <c r="H239" s="3">
        <f t="shared" si="302"/>
        <v>0</v>
      </c>
      <c r="I239">
        <f t="shared" si="360"/>
        <v>233</v>
      </c>
      <c r="J239">
        <v>192</v>
      </c>
      <c r="K239" s="3">
        <f t="shared" si="361"/>
        <v>0.82403433476394849</v>
      </c>
      <c r="L239">
        <v>32</v>
      </c>
      <c r="M239" s="3">
        <f t="shared" si="362"/>
        <v>0.13733905579399142</v>
      </c>
      <c r="N239">
        <v>0</v>
      </c>
      <c r="O239" s="3">
        <f t="shared" si="363"/>
        <v>0</v>
      </c>
      <c r="P239">
        <v>6</v>
      </c>
      <c r="Q239" s="3">
        <f t="shared" si="364"/>
        <v>2.575107296137339E-2</v>
      </c>
      <c r="R239">
        <v>2</v>
      </c>
      <c r="S239" s="3">
        <f t="shared" si="365"/>
        <v>8.5836909871244635E-3</v>
      </c>
      <c r="T239">
        <v>6</v>
      </c>
      <c r="U239" s="3">
        <f t="shared" si="366"/>
        <v>2.575107296137339E-2</v>
      </c>
    </row>
    <row r="240" spans="1:21" x14ac:dyDescent="0.25">
      <c r="A240" s="1">
        <f t="shared" si="359"/>
        <v>43890</v>
      </c>
      <c r="B240" t="s">
        <v>5</v>
      </c>
      <c r="C240" t="s">
        <v>36</v>
      </c>
      <c r="D240">
        <v>600</v>
      </c>
      <c r="E240">
        <f>2*60+51</f>
        <v>171</v>
      </c>
      <c r="F240" s="3">
        <f t="shared" si="367"/>
        <v>0.56999999999999995</v>
      </c>
      <c r="G240">
        <v>20</v>
      </c>
      <c r="H240" s="3">
        <f t="shared" si="302"/>
        <v>3.3333333333333333E-2</v>
      </c>
      <c r="I240">
        <f t="shared" si="360"/>
        <v>580</v>
      </c>
      <c r="J240">
        <v>468</v>
      </c>
      <c r="K240" s="3">
        <f t="shared" si="361"/>
        <v>0.80689655172413788</v>
      </c>
      <c r="L240">
        <v>101</v>
      </c>
      <c r="M240" s="3">
        <f t="shared" si="362"/>
        <v>0.17413793103448275</v>
      </c>
      <c r="N240">
        <v>1</v>
      </c>
      <c r="O240" s="3">
        <f t="shared" si="363"/>
        <v>1.7241379310344827E-3</v>
      </c>
      <c r="P240">
        <v>13</v>
      </c>
      <c r="Q240" s="3">
        <f t="shared" si="364"/>
        <v>2.2413793103448276E-2</v>
      </c>
      <c r="R240">
        <v>4</v>
      </c>
      <c r="S240" s="3">
        <f t="shared" si="365"/>
        <v>6.8965517241379309E-3</v>
      </c>
      <c r="T240">
        <v>9</v>
      </c>
      <c r="U240" s="3">
        <f t="shared" si="366"/>
        <v>1.5517241379310345E-2</v>
      </c>
    </row>
    <row r="241" spans="1:21" x14ac:dyDescent="0.25">
      <c r="A241" s="1">
        <f t="shared" si="359"/>
        <v>43890</v>
      </c>
      <c r="B241" s="1" t="s">
        <v>4</v>
      </c>
      <c r="C241" t="s">
        <v>36</v>
      </c>
      <c r="D241">
        <v>6341</v>
      </c>
      <c r="E241">
        <f t="shared" ref="E235:E241" si="368">1*60+1</f>
        <v>61</v>
      </c>
      <c r="F241" s="3">
        <f t="shared" si="367"/>
        <v>0.20333333333333334</v>
      </c>
      <c r="G241">
        <v>1356</v>
      </c>
      <c r="H241" s="3">
        <f t="shared" si="302"/>
        <v>0.21384639646743417</v>
      </c>
      <c r="I241">
        <f t="shared" si="360"/>
        <v>4985</v>
      </c>
      <c r="J241">
        <v>4088</v>
      </c>
      <c r="K241" s="3">
        <f t="shared" si="361"/>
        <v>0.82006018054162488</v>
      </c>
      <c r="L241">
        <v>842</v>
      </c>
      <c r="M241" s="3">
        <f t="shared" si="362"/>
        <v>0.16890672016048144</v>
      </c>
      <c r="N241">
        <v>29</v>
      </c>
      <c r="O241" s="3">
        <f t="shared" si="363"/>
        <v>5.8174523570712136E-3</v>
      </c>
      <c r="P241">
        <v>89</v>
      </c>
      <c r="Q241" s="3">
        <f t="shared" si="364"/>
        <v>1.7853560682046139E-2</v>
      </c>
      <c r="R241">
        <v>40</v>
      </c>
      <c r="S241" s="3">
        <f t="shared" si="365"/>
        <v>8.0240722166499499E-3</v>
      </c>
      <c r="T241">
        <v>69</v>
      </c>
      <c r="U241" s="3">
        <f t="shared" si="366"/>
        <v>1.3841524573721163E-2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opLeftCell="A136" workbookViewId="0">
      <pane xSplit="10545" topLeftCell="S1" activePane="topRight"/>
      <selection activeCell="F110" sqref="F110"/>
      <selection pane="topRight" activeCell="T157" sqref="T157"/>
    </sheetView>
  </sheetViews>
  <sheetFormatPr defaultRowHeight="15" x14ac:dyDescent="0.25"/>
  <cols>
    <col min="1" max="1" width="8.28515625" bestFit="1" customWidth="1"/>
    <col min="2" max="9" width="9.7109375" bestFit="1" customWidth="1"/>
    <col min="10" max="12" width="10.7109375" bestFit="1" customWidth="1"/>
    <col min="13" max="14" width="10.7109375" customWidth="1"/>
    <col min="15" max="18" width="10.7109375" bestFit="1" customWidth="1"/>
    <col min="19" max="20" width="9.7109375" bestFit="1" customWidth="1"/>
  </cols>
  <sheetData>
    <row r="1" spans="1:20" x14ac:dyDescent="0.25">
      <c r="A1" t="s">
        <v>20</v>
      </c>
    </row>
    <row r="2" spans="1:20" x14ac:dyDescent="0.25">
      <c r="A2" t="str">
        <f>rawData!A2</f>
        <v>date</v>
      </c>
      <c r="B2" s="1" t="e">
        <f>rawData!#REF!</f>
        <v>#REF!</v>
      </c>
      <c r="C2" s="1" t="e">
        <f>B2+1</f>
        <v>#REF!</v>
      </c>
      <c r="D2" s="1" t="e">
        <f t="shared" ref="D2:M2" si="0">C2+1</f>
        <v>#REF!</v>
      </c>
      <c r="E2" s="1" t="e">
        <f t="shared" si="0"/>
        <v>#REF!</v>
      </c>
      <c r="F2" s="1" t="e">
        <f t="shared" si="0"/>
        <v>#REF!</v>
      </c>
      <c r="G2" s="1" t="e">
        <f t="shared" si="0"/>
        <v>#REF!</v>
      </c>
      <c r="H2" s="1" t="e">
        <f t="shared" si="0"/>
        <v>#REF!</v>
      </c>
      <c r="I2" s="1" t="e">
        <f t="shared" si="0"/>
        <v>#REF!</v>
      </c>
      <c r="J2" s="1" t="e">
        <f t="shared" si="0"/>
        <v>#REF!</v>
      </c>
      <c r="K2" s="1" t="e">
        <f t="shared" si="0"/>
        <v>#REF!</v>
      </c>
      <c r="L2" s="1" t="e">
        <f t="shared" si="0"/>
        <v>#REF!</v>
      </c>
      <c r="M2" s="1" t="e">
        <f t="shared" si="0"/>
        <v>#REF!</v>
      </c>
      <c r="N2" s="1" t="e">
        <f t="shared" ref="N2" si="1">M2+1</f>
        <v>#REF!</v>
      </c>
      <c r="O2" s="1" t="e">
        <f t="shared" ref="O2:R2" si="2">N2+1</f>
        <v>#REF!</v>
      </c>
      <c r="P2" s="1" t="e">
        <f t="shared" si="2"/>
        <v>#REF!</v>
      </c>
      <c r="Q2" s="1" t="e">
        <f t="shared" si="2"/>
        <v>#REF!</v>
      </c>
      <c r="R2" s="1" t="e">
        <f t="shared" si="2"/>
        <v>#REF!</v>
      </c>
      <c r="S2" s="1" t="e">
        <f t="shared" ref="S2:T2" si="3">R2+1</f>
        <v>#REF!</v>
      </c>
      <c r="T2" s="1" t="e">
        <f t="shared" si="3"/>
        <v>#REF!</v>
      </c>
    </row>
    <row r="3" spans="1:20" x14ac:dyDescent="0.25">
      <c r="A3" s="1" t="e">
        <f>rawData!#REF!</f>
        <v>#REF!</v>
      </c>
      <c r="B3" s="3" t="e">
        <f>rawData!#REF!</f>
        <v>#REF!</v>
      </c>
      <c r="C3" s="3" t="e">
        <f>rawData!#REF!</f>
        <v>#REF!</v>
      </c>
      <c r="D3" s="3" t="e">
        <f>rawData!#REF!</f>
        <v>#REF!</v>
      </c>
      <c r="E3" s="3" t="e">
        <f>rawData!#REF!</f>
        <v>#REF!</v>
      </c>
      <c r="F3" s="3" t="e">
        <f>rawData!#REF!</f>
        <v>#REF!</v>
      </c>
      <c r="G3" s="3" t="e">
        <f>rawData!#REF!</f>
        <v>#REF!</v>
      </c>
      <c r="H3" s="3" t="e">
        <f>rawData!#REF!</f>
        <v>#REF!</v>
      </c>
      <c r="I3" s="3" t="e">
        <f>rawData!#REF!</f>
        <v>#REF!</v>
      </c>
      <c r="J3" s="3" t="e">
        <f>rawData!#REF!</f>
        <v>#REF!</v>
      </c>
      <c r="K3" s="3" t="e">
        <f>rawData!#REF!</f>
        <v>#REF!</v>
      </c>
      <c r="L3" s="3" t="e">
        <f>rawData!#REF!</f>
        <v>#REF!</v>
      </c>
      <c r="M3" s="3" t="e">
        <f>rawData!#REF!</f>
        <v>#REF!</v>
      </c>
      <c r="N3" s="3" t="e">
        <f>rawData!#REF!</f>
        <v>#REF!</v>
      </c>
      <c r="O3" s="3" t="e">
        <f>rawData!#REF!</f>
        <v>#REF!</v>
      </c>
      <c r="P3" s="3" t="e">
        <f>rawData!#REF!</f>
        <v>#REF!</v>
      </c>
      <c r="Q3" s="3" t="e">
        <f>rawData!#REF!</f>
        <v>#REF!</v>
      </c>
      <c r="R3" s="3" t="e">
        <f>rawData!#REF!</f>
        <v>#REF!</v>
      </c>
      <c r="S3" s="3" t="e">
        <f>rawData!#REF!</f>
        <v>#REF!</v>
      </c>
      <c r="T3" s="3" t="e">
        <f>rawData!#REF!</f>
        <v>#REF!</v>
      </c>
    </row>
    <row r="4" spans="1:20" x14ac:dyDescent="0.25">
      <c r="A4" s="1" t="e">
        <f>rawData!#REF!</f>
        <v>#REF!</v>
      </c>
      <c r="B4" s="3" t="e">
        <f>rawData!#REF!</f>
        <v>#REF!</v>
      </c>
      <c r="C4" s="3" t="e">
        <f>rawData!#REF!</f>
        <v>#REF!</v>
      </c>
      <c r="D4" s="3" t="e">
        <f>rawData!#REF!</f>
        <v>#REF!</v>
      </c>
      <c r="E4" s="3" t="e">
        <f>rawData!#REF!</f>
        <v>#REF!</v>
      </c>
      <c r="F4" s="3" t="e">
        <f>rawData!#REF!</f>
        <v>#REF!</v>
      </c>
      <c r="G4" s="3" t="e">
        <f>rawData!#REF!</f>
        <v>#REF!</v>
      </c>
      <c r="H4" s="3" t="e">
        <f>rawData!#REF!</f>
        <v>#REF!</v>
      </c>
      <c r="I4" s="3" t="e">
        <f>rawData!#REF!</f>
        <v>#REF!</v>
      </c>
      <c r="J4" s="3" t="e">
        <f>rawData!#REF!</f>
        <v>#REF!</v>
      </c>
      <c r="K4" s="3" t="e">
        <f>rawData!#REF!</f>
        <v>#REF!</v>
      </c>
      <c r="L4" s="3" t="e">
        <f>rawData!#REF!</f>
        <v>#REF!</v>
      </c>
      <c r="M4" s="3" t="e">
        <f>rawData!#REF!</f>
        <v>#REF!</v>
      </c>
      <c r="N4" s="3" t="e">
        <f>rawData!#REF!</f>
        <v>#REF!</v>
      </c>
      <c r="O4" s="3" t="e">
        <f>rawData!#REF!</f>
        <v>#REF!</v>
      </c>
      <c r="P4" s="3" t="e">
        <f>rawData!#REF!</f>
        <v>#REF!</v>
      </c>
      <c r="Q4" s="3" t="e">
        <f>rawData!#REF!</f>
        <v>#REF!</v>
      </c>
      <c r="R4" s="3" t="e">
        <f>rawData!#REF!</f>
        <v>#REF!</v>
      </c>
      <c r="S4" s="3" t="e">
        <f>rawData!#REF!</f>
        <v>#REF!</v>
      </c>
      <c r="T4" s="3" t="e">
        <f>rawData!#REF!</f>
        <v>#REF!</v>
      </c>
    </row>
    <row r="5" spans="1:20" x14ac:dyDescent="0.25">
      <c r="A5" s="1" t="e">
        <f>rawData!#REF!</f>
        <v>#REF!</v>
      </c>
      <c r="B5" s="3" t="e">
        <f>rawData!#REF!</f>
        <v>#REF!</v>
      </c>
      <c r="C5" s="3" t="e">
        <f>rawData!#REF!</f>
        <v>#REF!</v>
      </c>
      <c r="D5" s="3" t="e">
        <f>rawData!#REF!</f>
        <v>#REF!</v>
      </c>
      <c r="E5" s="3" t="e">
        <f>rawData!#REF!</f>
        <v>#REF!</v>
      </c>
      <c r="F5" s="3" t="e">
        <f>rawData!#REF!</f>
        <v>#REF!</v>
      </c>
      <c r="G5" s="3" t="e">
        <f>rawData!#REF!</f>
        <v>#REF!</v>
      </c>
      <c r="H5" s="3" t="e">
        <f>rawData!#REF!</f>
        <v>#REF!</v>
      </c>
      <c r="I5" s="3" t="e">
        <f>rawData!#REF!</f>
        <v>#REF!</v>
      </c>
      <c r="J5" s="3" t="e">
        <f>rawData!#REF!</f>
        <v>#REF!</v>
      </c>
      <c r="K5" s="3" t="e">
        <f>rawData!#REF!</f>
        <v>#REF!</v>
      </c>
      <c r="L5" s="3" t="e">
        <f>rawData!#REF!</f>
        <v>#REF!</v>
      </c>
      <c r="M5" s="3" t="e">
        <f>rawData!#REF!</f>
        <v>#REF!</v>
      </c>
      <c r="N5" s="3" t="e">
        <f>rawData!#REF!</f>
        <v>#REF!</v>
      </c>
      <c r="O5" s="3" t="e">
        <f>rawData!#REF!</f>
        <v>#REF!</v>
      </c>
      <c r="P5" s="3" t="e">
        <f>rawData!#REF!</f>
        <v>#REF!</v>
      </c>
      <c r="Q5" s="3" t="e">
        <f>rawData!#REF!</f>
        <v>#REF!</v>
      </c>
      <c r="R5" s="3" t="e">
        <f>rawData!#REF!</f>
        <v>#REF!</v>
      </c>
      <c r="S5" s="3" t="e">
        <f>rawData!#REF!</f>
        <v>#REF!</v>
      </c>
      <c r="T5" s="3" t="e">
        <f>rawData!#REF!</f>
        <v>#REF!</v>
      </c>
    </row>
    <row r="6" spans="1:20" x14ac:dyDescent="0.25">
      <c r="A6" s="1" t="e">
        <f>rawData!#REF!</f>
        <v>#REF!</v>
      </c>
      <c r="B6" s="3" t="e">
        <f>rawData!#REF!</f>
        <v>#REF!</v>
      </c>
      <c r="C6" s="3" t="e">
        <f>rawData!#REF!</f>
        <v>#REF!</v>
      </c>
      <c r="D6" s="3" t="e">
        <f>rawData!#REF!</f>
        <v>#REF!</v>
      </c>
      <c r="E6" s="3" t="e">
        <f>rawData!#REF!</f>
        <v>#REF!</v>
      </c>
      <c r="F6" s="3" t="e">
        <f>rawData!#REF!</f>
        <v>#REF!</v>
      </c>
      <c r="G6" s="3" t="e">
        <f>rawData!#REF!</f>
        <v>#REF!</v>
      </c>
      <c r="H6" s="3" t="e">
        <f>rawData!#REF!</f>
        <v>#REF!</v>
      </c>
      <c r="I6" s="3" t="e">
        <f>rawData!#REF!</f>
        <v>#REF!</v>
      </c>
      <c r="J6" s="3" t="e">
        <f>rawData!#REF!</f>
        <v>#REF!</v>
      </c>
      <c r="K6" s="3" t="e">
        <f>rawData!#REF!</f>
        <v>#REF!</v>
      </c>
      <c r="L6" s="3" t="e">
        <f>rawData!#REF!</f>
        <v>#REF!</v>
      </c>
      <c r="M6" s="3" t="e">
        <f>rawData!#REF!</f>
        <v>#REF!</v>
      </c>
      <c r="N6" s="3" t="e">
        <f>rawData!#REF!</f>
        <v>#REF!</v>
      </c>
      <c r="O6" s="3" t="e">
        <f>rawData!#REF!</f>
        <v>#REF!</v>
      </c>
      <c r="P6" s="3" t="e">
        <f>rawData!#REF!</f>
        <v>#REF!</v>
      </c>
      <c r="Q6" s="3" t="e">
        <f>rawData!#REF!</f>
        <v>#REF!</v>
      </c>
      <c r="R6" s="3" t="e">
        <f>rawData!#REF!</f>
        <v>#REF!</v>
      </c>
      <c r="S6" s="3" t="e">
        <f>rawData!#REF!</f>
        <v>#REF!</v>
      </c>
      <c r="T6" s="3" t="e">
        <f>rawData!#REF!</f>
        <v>#REF!</v>
      </c>
    </row>
    <row r="7" spans="1:20" x14ac:dyDescent="0.25">
      <c r="A7" s="1" t="e">
        <f>rawData!#REF!</f>
        <v>#REF!</v>
      </c>
      <c r="B7" s="3" t="e">
        <f>rawData!#REF!</f>
        <v>#REF!</v>
      </c>
      <c r="C7" s="3" t="e">
        <f>rawData!#REF!</f>
        <v>#REF!</v>
      </c>
      <c r="D7" s="3" t="e">
        <f>rawData!#REF!</f>
        <v>#REF!</v>
      </c>
      <c r="E7" s="3" t="e">
        <f>rawData!#REF!</f>
        <v>#REF!</v>
      </c>
      <c r="F7" s="3" t="e">
        <f>rawData!#REF!</f>
        <v>#REF!</v>
      </c>
      <c r="G7" s="3" t="e">
        <f>rawData!#REF!</f>
        <v>#REF!</v>
      </c>
      <c r="H7" s="3" t="e">
        <f>rawData!#REF!</f>
        <v>#REF!</v>
      </c>
      <c r="I7" s="3" t="e">
        <f>rawData!#REF!</f>
        <v>#REF!</v>
      </c>
      <c r="J7" s="3" t="e">
        <f>rawData!#REF!</f>
        <v>#REF!</v>
      </c>
      <c r="K7" s="3" t="e">
        <f>rawData!#REF!</f>
        <v>#REF!</v>
      </c>
      <c r="L7" s="3" t="e">
        <f>rawData!#REF!</f>
        <v>#REF!</v>
      </c>
      <c r="M7" s="3" t="e">
        <f>rawData!#REF!</f>
        <v>#REF!</v>
      </c>
      <c r="N7" s="3" t="e">
        <f>rawData!#REF!</f>
        <v>#REF!</v>
      </c>
      <c r="O7" s="3" t="e">
        <f>rawData!#REF!</f>
        <v>#REF!</v>
      </c>
      <c r="P7" s="3" t="e">
        <f>rawData!#REF!</f>
        <v>#REF!</v>
      </c>
      <c r="Q7" s="3" t="e">
        <f>rawData!#REF!</f>
        <v>#REF!</v>
      </c>
      <c r="R7" s="3" t="e">
        <f>rawData!#REF!</f>
        <v>#REF!</v>
      </c>
      <c r="S7" s="3" t="e">
        <f>rawData!#REF!</f>
        <v>#REF!</v>
      </c>
      <c r="T7" s="3" t="e">
        <f>rawData!#REF!</f>
        <v>#REF!</v>
      </c>
    </row>
    <row r="8" spans="1:20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20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2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20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2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2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2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2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2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2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2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2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2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2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20" x14ac:dyDescent="0.25">
      <c r="A25" t="s">
        <v>27</v>
      </c>
      <c r="B25">
        <f>3/100</f>
        <v>0.03</v>
      </c>
      <c r="C25">
        <f>B25</f>
        <v>0.03</v>
      </c>
      <c r="D25">
        <f t="shared" ref="D25:L25" si="4">C25</f>
        <v>0.03</v>
      </c>
      <c r="E25">
        <f t="shared" si="4"/>
        <v>0.03</v>
      </c>
      <c r="F25">
        <f t="shared" si="4"/>
        <v>0.03</v>
      </c>
      <c r="G25">
        <f t="shared" si="4"/>
        <v>0.03</v>
      </c>
      <c r="H25">
        <f t="shared" si="4"/>
        <v>0.03</v>
      </c>
      <c r="I25">
        <f t="shared" si="4"/>
        <v>0.03</v>
      </c>
      <c r="J25">
        <f t="shared" si="4"/>
        <v>0.03</v>
      </c>
      <c r="K25">
        <f t="shared" si="4"/>
        <v>0.03</v>
      </c>
      <c r="L25">
        <f t="shared" si="4"/>
        <v>0.03</v>
      </c>
      <c r="M25">
        <f t="shared" ref="M25:R25" si="5">L25</f>
        <v>0.03</v>
      </c>
      <c r="N25">
        <f t="shared" si="5"/>
        <v>0.03</v>
      </c>
      <c r="O25">
        <f t="shared" si="5"/>
        <v>0.03</v>
      </c>
      <c r="P25">
        <f t="shared" si="5"/>
        <v>0.03</v>
      </c>
      <c r="Q25">
        <f t="shared" si="5"/>
        <v>0.03</v>
      </c>
      <c r="R25">
        <f t="shared" si="5"/>
        <v>0.03</v>
      </c>
      <c r="S25">
        <f t="shared" ref="S25:T25" si="6">R25</f>
        <v>0.03</v>
      </c>
      <c r="T25">
        <f t="shared" si="6"/>
        <v>0.03</v>
      </c>
    </row>
    <row r="26" spans="1:20" x14ac:dyDescent="0.25">
      <c r="A26" t="s">
        <v>19</v>
      </c>
      <c r="B26" s="1" t="e">
        <f t="shared" ref="B26:R26" si="7">B2</f>
        <v>#REF!</v>
      </c>
      <c r="C26" s="1" t="e">
        <f t="shared" si="7"/>
        <v>#REF!</v>
      </c>
      <c r="D26" s="1" t="e">
        <f t="shared" si="7"/>
        <v>#REF!</v>
      </c>
      <c r="E26" s="1" t="e">
        <f t="shared" si="7"/>
        <v>#REF!</v>
      </c>
      <c r="F26" s="1" t="e">
        <f t="shared" si="7"/>
        <v>#REF!</v>
      </c>
      <c r="G26" s="1" t="e">
        <f t="shared" si="7"/>
        <v>#REF!</v>
      </c>
      <c r="H26" s="1" t="e">
        <f t="shared" si="7"/>
        <v>#REF!</v>
      </c>
      <c r="I26" s="1" t="e">
        <f t="shared" si="7"/>
        <v>#REF!</v>
      </c>
      <c r="J26" s="1" t="e">
        <f t="shared" si="7"/>
        <v>#REF!</v>
      </c>
      <c r="K26" s="1" t="e">
        <f t="shared" si="7"/>
        <v>#REF!</v>
      </c>
      <c r="L26" s="1" t="e">
        <f t="shared" si="7"/>
        <v>#REF!</v>
      </c>
      <c r="M26" s="1" t="e">
        <f t="shared" si="7"/>
        <v>#REF!</v>
      </c>
      <c r="N26" s="1" t="e">
        <f t="shared" si="7"/>
        <v>#REF!</v>
      </c>
      <c r="O26" s="1" t="e">
        <f t="shared" si="7"/>
        <v>#REF!</v>
      </c>
      <c r="P26" s="1" t="e">
        <f t="shared" si="7"/>
        <v>#REF!</v>
      </c>
      <c r="Q26" s="1" t="e">
        <f t="shared" si="7"/>
        <v>#REF!</v>
      </c>
      <c r="R26" s="1" t="e">
        <f t="shared" si="7"/>
        <v>#REF!</v>
      </c>
      <c r="S26" s="1" t="e">
        <f t="shared" ref="S26:T26" si="8">S2</f>
        <v>#REF!</v>
      </c>
      <c r="T26" s="1" t="e">
        <f t="shared" si="8"/>
        <v>#REF!</v>
      </c>
    </row>
    <row r="27" spans="1:20" x14ac:dyDescent="0.25">
      <c r="A27" t="s">
        <v>25</v>
      </c>
      <c r="B27" s="5" t="e">
        <f>B29+B25</f>
        <v>#REF!</v>
      </c>
      <c r="C27" s="5" t="e">
        <f t="shared" ref="C27:L27" si="9">C29+C25</f>
        <v>#REF!</v>
      </c>
      <c r="D27" s="5" t="e">
        <f t="shared" si="9"/>
        <v>#REF!</v>
      </c>
      <c r="E27" s="5" t="e">
        <f t="shared" si="9"/>
        <v>#REF!</v>
      </c>
      <c r="F27" s="5" t="e">
        <f t="shared" si="9"/>
        <v>#REF!</v>
      </c>
      <c r="G27" s="5" t="e">
        <f t="shared" si="9"/>
        <v>#REF!</v>
      </c>
      <c r="H27" s="5" t="e">
        <f t="shared" si="9"/>
        <v>#REF!</v>
      </c>
      <c r="I27" s="5" t="e">
        <f t="shared" si="9"/>
        <v>#REF!</v>
      </c>
      <c r="J27" s="5" t="e">
        <f t="shared" si="9"/>
        <v>#REF!</v>
      </c>
      <c r="K27" s="5" t="e">
        <f t="shared" si="9"/>
        <v>#REF!</v>
      </c>
      <c r="L27" s="5" t="e">
        <f t="shared" si="9"/>
        <v>#REF!</v>
      </c>
      <c r="M27" s="5" t="e">
        <f t="shared" ref="M27:O27" si="10">M29+M25</f>
        <v>#REF!</v>
      </c>
      <c r="N27" s="5" t="e">
        <f t="shared" si="10"/>
        <v>#REF!</v>
      </c>
      <c r="O27" s="5" t="e">
        <f t="shared" si="10"/>
        <v>#REF!</v>
      </c>
      <c r="P27" s="5" t="e">
        <f t="shared" ref="P27:Q27" si="11">P29+P25</f>
        <v>#REF!</v>
      </c>
      <c r="Q27" s="5" t="e">
        <f t="shared" si="11"/>
        <v>#REF!</v>
      </c>
      <c r="R27" s="5" t="e">
        <f t="shared" ref="R27:S27" si="12">R29+R25</f>
        <v>#REF!</v>
      </c>
      <c r="S27" s="5" t="e">
        <f t="shared" si="12"/>
        <v>#REF!</v>
      </c>
      <c r="T27" s="5" t="e">
        <f t="shared" ref="T27" si="13">T29+T25</f>
        <v>#REF!</v>
      </c>
    </row>
    <row r="28" spans="1:20" x14ac:dyDescent="0.25">
      <c r="A28" t="s">
        <v>26</v>
      </c>
      <c r="B28" s="5" t="e">
        <f>B29-B25</f>
        <v>#REF!</v>
      </c>
      <c r="C28" s="5" t="e">
        <f t="shared" ref="C28:L28" si="14">C29-C25</f>
        <v>#REF!</v>
      </c>
      <c r="D28" s="5" t="e">
        <f t="shared" si="14"/>
        <v>#REF!</v>
      </c>
      <c r="E28" s="5" t="e">
        <f t="shared" si="14"/>
        <v>#REF!</v>
      </c>
      <c r="F28" s="5" t="e">
        <f t="shared" si="14"/>
        <v>#REF!</v>
      </c>
      <c r="G28" s="5" t="e">
        <f t="shared" si="14"/>
        <v>#REF!</v>
      </c>
      <c r="H28" s="5" t="e">
        <f t="shared" si="14"/>
        <v>#REF!</v>
      </c>
      <c r="I28" s="5" t="e">
        <f t="shared" si="14"/>
        <v>#REF!</v>
      </c>
      <c r="J28" s="5" t="e">
        <f t="shared" si="14"/>
        <v>#REF!</v>
      </c>
      <c r="K28" s="5" t="e">
        <f t="shared" si="14"/>
        <v>#REF!</v>
      </c>
      <c r="L28" s="5" t="e">
        <f t="shared" si="14"/>
        <v>#REF!</v>
      </c>
      <c r="M28" s="5" t="e">
        <f t="shared" ref="M28:O28" si="15">M29-M25</f>
        <v>#REF!</v>
      </c>
      <c r="N28" s="5" t="e">
        <f t="shared" si="15"/>
        <v>#REF!</v>
      </c>
      <c r="O28" s="5" t="e">
        <f t="shared" si="15"/>
        <v>#REF!</v>
      </c>
      <c r="P28" s="5" t="e">
        <f t="shared" ref="P28:Q28" si="16">P29-P25</f>
        <v>#REF!</v>
      </c>
      <c r="Q28" s="5" t="e">
        <f t="shared" si="16"/>
        <v>#REF!</v>
      </c>
      <c r="R28" s="5" t="e">
        <f t="shared" ref="R28:S28" si="17">R29-R25</f>
        <v>#REF!</v>
      </c>
      <c r="S28" s="5" t="e">
        <f t="shared" si="17"/>
        <v>#REF!</v>
      </c>
      <c r="T28" s="5" t="e">
        <f t="shared" ref="T28" si="18">T29-T25</f>
        <v>#REF!</v>
      </c>
    </row>
    <row r="29" spans="1:20" x14ac:dyDescent="0.25">
      <c r="A29" s="1" t="e">
        <f>rawData!#REF!</f>
        <v>#REF!</v>
      </c>
      <c r="B29" s="3" t="e">
        <f>rawData!#REF!</f>
        <v>#REF!</v>
      </c>
      <c r="C29" s="3" t="e">
        <f>rawData!#REF!</f>
        <v>#REF!</v>
      </c>
      <c r="D29" s="3" t="e">
        <f>rawData!#REF!</f>
        <v>#REF!</v>
      </c>
      <c r="E29" s="3" t="e">
        <f>rawData!#REF!</f>
        <v>#REF!</v>
      </c>
      <c r="F29" s="3" t="e">
        <f>rawData!#REF!</f>
        <v>#REF!</v>
      </c>
      <c r="G29" s="3" t="e">
        <f>rawData!#REF!</f>
        <v>#REF!</v>
      </c>
      <c r="H29" s="3" t="e">
        <f>rawData!#REF!</f>
        <v>#REF!</v>
      </c>
      <c r="I29" s="3" t="e">
        <f>rawData!#REF!</f>
        <v>#REF!</v>
      </c>
      <c r="J29" s="3" t="e">
        <f>rawData!#REF!</f>
        <v>#REF!</v>
      </c>
      <c r="K29" s="3" t="e">
        <f>rawData!#REF!</f>
        <v>#REF!</v>
      </c>
      <c r="L29" s="3" t="e">
        <f>rawData!#REF!</f>
        <v>#REF!</v>
      </c>
      <c r="M29" s="3" t="e">
        <f>rawData!#REF!</f>
        <v>#REF!</v>
      </c>
      <c r="N29" s="3" t="e">
        <f>rawData!#REF!</f>
        <v>#REF!</v>
      </c>
      <c r="O29" s="3" t="e">
        <f>rawData!#REF!</f>
        <v>#REF!</v>
      </c>
      <c r="P29" s="3" t="e">
        <f>rawData!#REF!</f>
        <v>#REF!</v>
      </c>
      <c r="Q29" s="3" t="e">
        <f>rawData!#REF!</f>
        <v>#REF!</v>
      </c>
      <c r="R29" s="3" t="e">
        <f>rawData!#REF!</f>
        <v>#REF!</v>
      </c>
      <c r="S29" s="3" t="e">
        <f>rawData!#REF!</f>
        <v>#REF!</v>
      </c>
      <c r="T29" s="3" t="e">
        <f>rawData!#REF!</f>
        <v>#REF!</v>
      </c>
    </row>
    <row r="30" spans="1:20" x14ac:dyDescent="0.25">
      <c r="A30" s="1" t="e">
        <f>rawData!#REF!</f>
        <v>#REF!</v>
      </c>
      <c r="B30" s="3" t="e">
        <f>rawData!#REF!</f>
        <v>#REF!</v>
      </c>
      <c r="C30" s="3" t="e">
        <f>rawData!#REF!</f>
        <v>#REF!</v>
      </c>
      <c r="D30" s="3" t="e">
        <f>rawData!#REF!</f>
        <v>#REF!</v>
      </c>
      <c r="E30" s="3" t="e">
        <f>rawData!#REF!</f>
        <v>#REF!</v>
      </c>
      <c r="F30" s="3" t="e">
        <f>rawData!#REF!</f>
        <v>#REF!</v>
      </c>
      <c r="G30" s="3" t="e">
        <f>rawData!#REF!</f>
        <v>#REF!</v>
      </c>
      <c r="H30" s="3" t="e">
        <f>rawData!#REF!</f>
        <v>#REF!</v>
      </c>
      <c r="I30" s="3" t="e">
        <f>rawData!#REF!</f>
        <v>#REF!</v>
      </c>
      <c r="J30" s="3" t="e">
        <f>rawData!#REF!</f>
        <v>#REF!</v>
      </c>
      <c r="K30" s="3" t="e">
        <f>rawData!#REF!</f>
        <v>#REF!</v>
      </c>
      <c r="L30" s="3" t="e">
        <f>rawData!#REF!</f>
        <v>#REF!</v>
      </c>
      <c r="M30" s="3" t="e">
        <f>rawData!#REF!</f>
        <v>#REF!</v>
      </c>
      <c r="N30" s="3" t="e">
        <f>rawData!#REF!</f>
        <v>#REF!</v>
      </c>
      <c r="O30" s="3" t="e">
        <f>rawData!#REF!</f>
        <v>#REF!</v>
      </c>
      <c r="P30" s="3" t="e">
        <f>rawData!#REF!</f>
        <v>#REF!</v>
      </c>
      <c r="Q30" s="3" t="e">
        <f>rawData!#REF!</f>
        <v>#REF!</v>
      </c>
      <c r="R30" s="3" t="e">
        <f>rawData!#REF!</f>
        <v>#REF!</v>
      </c>
      <c r="S30" s="3" t="e">
        <f>rawData!#REF!</f>
        <v>#REF!</v>
      </c>
      <c r="T30" s="3" t="e">
        <f>rawData!#REF!</f>
        <v>#REF!</v>
      </c>
    </row>
    <row r="31" spans="1:20" x14ac:dyDescent="0.25">
      <c r="A31" s="1" t="e">
        <f>rawData!#REF!</f>
        <v>#REF!</v>
      </c>
      <c r="B31" s="3" t="e">
        <f>rawData!#REF!</f>
        <v>#REF!</v>
      </c>
      <c r="C31" s="3" t="e">
        <f>rawData!#REF!</f>
        <v>#REF!</v>
      </c>
      <c r="D31" s="3" t="e">
        <f>rawData!#REF!</f>
        <v>#REF!</v>
      </c>
      <c r="E31" s="3" t="e">
        <f>rawData!#REF!</f>
        <v>#REF!</v>
      </c>
      <c r="F31" s="3" t="e">
        <f>rawData!#REF!</f>
        <v>#REF!</v>
      </c>
      <c r="G31" s="3" t="e">
        <f>rawData!#REF!</f>
        <v>#REF!</v>
      </c>
      <c r="H31" s="3" t="e">
        <f>rawData!#REF!</f>
        <v>#REF!</v>
      </c>
      <c r="I31" s="3" t="e">
        <f>rawData!#REF!</f>
        <v>#REF!</v>
      </c>
      <c r="J31" s="3" t="e">
        <f>rawData!#REF!</f>
        <v>#REF!</v>
      </c>
      <c r="K31" s="3" t="e">
        <f>rawData!#REF!</f>
        <v>#REF!</v>
      </c>
      <c r="L31" s="3" t="e">
        <f>rawData!#REF!</f>
        <v>#REF!</v>
      </c>
      <c r="M31" s="3" t="e">
        <f>rawData!#REF!</f>
        <v>#REF!</v>
      </c>
      <c r="N31" s="3" t="e">
        <f>rawData!#REF!</f>
        <v>#REF!</v>
      </c>
      <c r="O31" s="3" t="e">
        <f>rawData!#REF!</f>
        <v>#REF!</v>
      </c>
      <c r="P31" s="3" t="e">
        <f>rawData!#REF!</f>
        <v>#REF!</v>
      </c>
      <c r="Q31" s="3" t="e">
        <f>rawData!#REF!</f>
        <v>#REF!</v>
      </c>
      <c r="R31" s="3" t="e">
        <f>rawData!#REF!</f>
        <v>#REF!</v>
      </c>
      <c r="S31" s="3" t="e">
        <f>rawData!#REF!</f>
        <v>#REF!</v>
      </c>
      <c r="T31" s="3" t="e">
        <f>rawData!#REF!</f>
        <v>#REF!</v>
      </c>
    </row>
    <row r="32" spans="1:20" x14ac:dyDescent="0.25">
      <c r="A32" s="1" t="e">
        <f>rawData!#REF!</f>
        <v>#REF!</v>
      </c>
      <c r="B32" s="3" t="e">
        <f>rawData!#REF!</f>
        <v>#REF!</v>
      </c>
      <c r="C32" s="3" t="e">
        <f>rawData!#REF!</f>
        <v>#REF!</v>
      </c>
      <c r="D32" s="3" t="e">
        <f>rawData!#REF!</f>
        <v>#REF!</v>
      </c>
      <c r="E32" s="3" t="e">
        <f>rawData!#REF!</f>
        <v>#REF!</v>
      </c>
      <c r="F32" s="3" t="e">
        <f>rawData!#REF!</f>
        <v>#REF!</v>
      </c>
      <c r="G32" s="3" t="e">
        <f>rawData!#REF!</f>
        <v>#REF!</v>
      </c>
      <c r="H32" s="3" t="e">
        <f>rawData!#REF!</f>
        <v>#REF!</v>
      </c>
      <c r="I32" s="3" t="e">
        <f>rawData!#REF!</f>
        <v>#REF!</v>
      </c>
      <c r="J32" s="3" t="e">
        <f>rawData!#REF!</f>
        <v>#REF!</v>
      </c>
      <c r="K32" s="3" t="e">
        <f>rawData!#REF!</f>
        <v>#REF!</v>
      </c>
      <c r="L32" s="3" t="e">
        <f>rawData!#REF!</f>
        <v>#REF!</v>
      </c>
      <c r="M32" s="3" t="e">
        <f>rawData!#REF!</f>
        <v>#REF!</v>
      </c>
      <c r="N32" s="3" t="e">
        <f>rawData!#REF!</f>
        <v>#REF!</v>
      </c>
      <c r="O32" s="3" t="e">
        <f>rawData!#REF!</f>
        <v>#REF!</v>
      </c>
      <c r="P32" s="3" t="e">
        <f>rawData!#REF!</f>
        <v>#REF!</v>
      </c>
      <c r="Q32" s="3" t="e">
        <f>rawData!#REF!</f>
        <v>#REF!</v>
      </c>
      <c r="R32" s="3" t="e">
        <f>rawData!#REF!</f>
        <v>#REF!</v>
      </c>
      <c r="S32" s="3" t="e">
        <f>rawData!#REF!</f>
        <v>#REF!</v>
      </c>
      <c r="T32" s="3" t="e">
        <f>rawData!#REF!</f>
        <v>#REF!</v>
      </c>
    </row>
    <row r="33" spans="1:20" x14ac:dyDescent="0.25">
      <c r="A33" s="1" t="e">
        <f>rawData!#REF!</f>
        <v>#REF!</v>
      </c>
      <c r="B33" s="3" t="e">
        <f>rawData!#REF!</f>
        <v>#REF!</v>
      </c>
      <c r="C33" s="3" t="e">
        <f>rawData!#REF!</f>
        <v>#REF!</v>
      </c>
      <c r="D33" s="3" t="e">
        <f>rawData!#REF!</f>
        <v>#REF!</v>
      </c>
      <c r="E33" s="3" t="e">
        <f>rawData!#REF!</f>
        <v>#REF!</v>
      </c>
      <c r="F33" s="3" t="e">
        <f>rawData!#REF!</f>
        <v>#REF!</v>
      </c>
      <c r="G33" s="3" t="e">
        <f>rawData!#REF!</f>
        <v>#REF!</v>
      </c>
      <c r="H33" s="3" t="e">
        <f>rawData!#REF!</f>
        <v>#REF!</v>
      </c>
      <c r="I33" s="3" t="e">
        <f>rawData!#REF!</f>
        <v>#REF!</v>
      </c>
      <c r="J33" s="3" t="e">
        <f>rawData!#REF!</f>
        <v>#REF!</v>
      </c>
      <c r="K33" s="3" t="e">
        <f>rawData!#REF!</f>
        <v>#REF!</v>
      </c>
      <c r="L33" s="3" t="e">
        <f>rawData!#REF!</f>
        <v>#REF!</v>
      </c>
      <c r="M33" s="3" t="e">
        <f>rawData!#REF!</f>
        <v>#REF!</v>
      </c>
      <c r="N33" s="3" t="e">
        <f>rawData!#REF!</f>
        <v>#REF!</v>
      </c>
      <c r="O33" s="3" t="e">
        <f>rawData!#REF!</f>
        <v>#REF!</v>
      </c>
      <c r="P33" s="3" t="e">
        <f>rawData!#REF!</f>
        <v>#REF!</v>
      </c>
      <c r="Q33" s="3" t="e">
        <f>rawData!#REF!</f>
        <v>#REF!</v>
      </c>
      <c r="R33" s="3" t="e">
        <f>rawData!#REF!</f>
        <v>#REF!</v>
      </c>
      <c r="S33" s="3" t="e">
        <f>rawData!#REF!</f>
        <v>#REF!</v>
      </c>
      <c r="T33" s="3" t="e">
        <f>rawData!#REF!</f>
        <v>#REF!</v>
      </c>
    </row>
    <row r="34" spans="1:20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20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20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20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20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20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20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20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20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20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20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20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2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2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2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2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2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20" x14ac:dyDescent="0.25">
      <c r="A51" t="s">
        <v>27</v>
      </c>
      <c r="B51">
        <f>2.88/100</f>
        <v>2.8799999999999999E-2</v>
      </c>
      <c r="C51">
        <f>B51</f>
        <v>2.8799999999999999E-2</v>
      </c>
      <c r="D51">
        <f t="shared" ref="D51:L51" si="19">C51</f>
        <v>2.8799999999999999E-2</v>
      </c>
      <c r="E51">
        <f t="shared" si="19"/>
        <v>2.8799999999999999E-2</v>
      </c>
      <c r="F51">
        <f t="shared" si="19"/>
        <v>2.8799999999999999E-2</v>
      </c>
      <c r="G51">
        <f t="shared" si="19"/>
        <v>2.8799999999999999E-2</v>
      </c>
      <c r="H51">
        <f t="shared" si="19"/>
        <v>2.8799999999999999E-2</v>
      </c>
      <c r="I51">
        <f t="shared" si="19"/>
        <v>2.8799999999999999E-2</v>
      </c>
      <c r="J51">
        <f t="shared" si="19"/>
        <v>2.8799999999999999E-2</v>
      </c>
      <c r="K51">
        <f t="shared" si="19"/>
        <v>2.8799999999999999E-2</v>
      </c>
      <c r="L51">
        <f t="shared" si="19"/>
        <v>2.8799999999999999E-2</v>
      </c>
      <c r="M51">
        <f t="shared" ref="M51:R51" si="20">L51</f>
        <v>2.8799999999999999E-2</v>
      </c>
      <c r="N51">
        <f t="shared" si="20"/>
        <v>2.8799999999999999E-2</v>
      </c>
      <c r="O51">
        <f t="shared" si="20"/>
        <v>2.8799999999999999E-2</v>
      </c>
      <c r="P51">
        <f t="shared" si="20"/>
        <v>2.8799999999999999E-2</v>
      </c>
      <c r="Q51">
        <f t="shared" si="20"/>
        <v>2.8799999999999999E-2</v>
      </c>
      <c r="R51">
        <f t="shared" si="20"/>
        <v>2.8799999999999999E-2</v>
      </c>
      <c r="S51">
        <f t="shared" ref="S51:T51" si="21">R51</f>
        <v>2.8799999999999999E-2</v>
      </c>
      <c r="T51">
        <f t="shared" si="21"/>
        <v>2.8799999999999999E-2</v>
      </c>
    </row>
    <row r="52" spans="1:20" x14ac:dyDescent="0.25">
      <c r="A52" t="s">
        <v>21</v>
      </c>
      <c r="B52" s="1" t="e">
        <f t="shared" ref="B52:R52" si="22">B26</f>
        <v>#REF!</v>
      </c>
      <c r="C52" s="1" t="e">
        <f t="shared" si="22"/>
        <v>#REF!</v>
      </c>
      <c r="D52" s="1" t="e">
        <f t="shared" si="22"/>
        <v>#REF!</v>
      </c>
      <c r="E52" s="1" t="e">
        <f t="shared" si="22"/>
        <v>#REF!</v>
      </c>
      <c r="F52" s="1" t="e">
        <f t="shared" si="22"/>
        <v>#REF!</v>
      </c>
      <c r="G52" s="1" t="e">
        <f t="shared" si="22"/>
        <v>#REF!</v>
      </c>
      <c r="H52" s="1" t="e">
        <f t="shared" si="22"/>
        <v>#REF!</v>
      </c>
      <c r="I52" s="1" t="e">
        <f t="shared" si="22"/>
        <v>#REF!</v>
      </c>
      <c r="J52" s="1" t="e">
        <f t="shared" si="22"/>
        <v>#REF!</v>
      </c>
      <c r="K52" s="1" t="e">
        <f t="shared" si="22"/>
        <v>#REF!</v>
      </c>
      <c r="L52" s="1" t="e">
        <f t="shared" si="22"/>
        <v>#REF!</v>
      </c>
      <c r="M52" s="1" t="e">
        <f t="shared" si="22"/>
        <v>#REF!</v>
      </c>
      <c r="N52" s="1" t="e">
        <f t="shared" si="22"/>
        <v>#REF!</v>
      </c>
      <c r="O52" s="1" t="e">
        <f t="shared" si="22"/>
        <v>#REF!</v>
      </c>
      <c r="P52" s="1" t="e">
        <f t="shared" si="22"/>
        <v>#REF!</v>
      </c>
      <c r="Q52" s="1" t="e">
        <f t="shared" si="22"/>
        <v>#REF!</v>
      </c>
      <c r="R52" s="1" t="e">
        <f t="shared" si="22"/>
        <v>#REF!</v>
      </c>
      <c r="S52" s="1" t="e">
        <f t="shared" ref="S52:T52" si="23">S26</f>
        <v>#REF!</v>
      </c>
      <c r="T52" s="1" t="e">
        <f t="shared" si="23"/>
        <v>#REF!</v>
      </c>
    </row>
    <row r="53" spans="1:20" x14ac:dyDescent="0.25">
      <c r="A53" t="s">
        <v>25</v>
      </c>
      <c r="B53" s="5" t="e">
        <f>B55+B51</f>
        <v>#REF!</v>
      </c>
      <c r="C53" s="5" t="e">
        <f t="shared" ref="C53:L53" si="24">C55+C51</f>
        <v>#REF!</v>
      </c>
      <c r="D53" s="5" t="e">
        <f t="shared" si="24"/>
        <v>#REF!</v>
      </c>
      <c r="E53" s="5" t="e">
        <f t="shared" si="24"/>
        <v>#REF!</v>
      </c>
      <c r="F53" s="5" t="e">
        <f t="shared" si="24"/>
        <v>#REF!</v>
      </c>
      <c r="G53" s="5" t="e">
        <f t="shared" si="24"/>
        <v>#REF!</v>
      </c>
      <c r="H53" s="5" t="e">
        <f t="shared" si="24"/>
        <v>#REF!</v>
      </c>
      <c r="I53" s="5" t="e">
        <f t="shared" si="24"/>
        <v>#REF!</v>
      </c>
      <c r="J53" s="5" t="e">
        <f t="shared" si="24"/>
        <v>#REF!</v>
      </c>
      <c r="K53" s="5" t="e">
        <f t="shared" si="24"/>
        <v>#REF!</v>
      </c>
      <c r="L53" s="5" t="e">
        <f t="shared" si="24"/>
        <v>#REF!</v>
      </c>
      <c r="M53" s="5" t="e">
        <f t="shared" ref="M53:O53" si="25">M55+M51</f>
        <v>#REF!</v>
      </c>
      <c r="N53" s="5" t="e">
        <f t="shared" si="25"/>
        <v>#REF!</v>
      </c>
      <c r="O53" s="5" t="e">
        <f t="shared" si="25"/>
        <v>#REF!</v>
      </c>
      <c r="P53" s="5" t="e">
        <f t="shared" ref="P53:Q53" si="26">P55+P51</f>
        <v>#REF!</v>
      </c>
      <c r="Q53" s="5" t="e">
        <f t="shared" si="26"/>
        <v>#REF!</v>
      </c>
      <c r="R53" s="5" t="e">
        <f t="shared" ref="R53:S53" si="27">R55+R51</f>
        <v>#REF!</v>
      </c>
      <c r="S53" s="5" t="e">
        <f t="shared" si="27"/>
        <v>#REF!</v>
      </c>
      <c r="T53" s="5" t="e">
        <f t="shared" ref="T53" si="28">T55+T51</f>
        <v>#REF!</v>
      </c>
    </row>
    <row r="54" spans="1:20" x14ac:dyDescent="0.25">
      <c r="A54" t="s">
        <v>26</v>
      </c>
      <c r="B54" s="5" t="e">
        <f>B55-B51</f>
        <v>#REF!</v>
      </c>
      <c r="C54" s="5" t="e">
        <f t="shared" ref="C54:L54" si="29">C55-C51</f>
        <v>#REF!</v>
      </c>
      <c r="D54" s="5" t="e">
        <f t="shared" si="29"/>
        <v>#REF!</v>
      </c>
      <c r="E54" s="5" t="e">
        <f t="shared" si="29"/>
        <v>#REF!</v>
      </c>
      <c r="F54" s="5" t="e">
        <f t="shared" si="29"/>
        <v>#REF!</v>
      </c>
      <c r="G54" s="5" t="e">
        <f t="shared" si="29"/>
        <v>#REF!</v>
      </c>
      <c r="H54" s="5" t="e">
        <f t="shared" si="29"/>
        <v>#REF!</v>
      </c>
      <c r="I54" s="5" t="e">
        <f t="shared" si="29"/>
        <v>#REF!</v>
      </c>
      <c r="J54" s="5" t="e">
        <f t="shared" si="29"/>
        <v>#REF!</v>
      </c>
      <c r="K54" s="5" t="e">
        <f t="shared" si="29"/>
        <v>#REF!</v>
      </c>
      <c r="L54" s="5" t="e">
        <f t="shared" si="29"/>
        <v>#REF!</v>
      </c>
      <c r="M54" s="5" t="e">
        <f t="shared" ref="M54:O54" si="30">M55-M51</f>
        <v>#REF!</v>
      </c>
      <c r="N54" s="5" t="e">
        <f t="shared" si="30"/>
        <v>#REF!</v>
      </c>
      <c r="O54" s="5" t="e">
        <f t="shared" si="30"/>
        <v>#REF!</v>
      </c>
      <c r="P54" s="5" t="e">
        <f t="shared" ref="P54:Q54" si="31">P55-P51</f>
        <v>#REF!</v>
      </c>
      <c r="Q54" s="5" t="e">
        <f t="shared" si="31"/>
        <v>#REF!</v>
      </c>
      <c r="R54" s="5" t="e">
        <f t="shared" ref="R54:S54" si="32">R55-R51</f>
        <v>#REF!</v>
      </c>
      <c r="S54" s="5" t="e">
        <f t="shared" si="32"/>
        <v>#REF!</v>
      </c>
      <c r="T54" s="5" t="e">
        <f t="shared" ref="T54" si="33">T55-T51</f>
        <v>#REF!</v>
      </c>
    </row>
    <row r="55" spans="1:20" x14ac:dyDescent="0.25">
      <c r="A55" s="1" t="e">
        <f>rawData!#REF!</f>
        <v>#REF!</v>
      </c>
      <c r="B55" s="3" t="e">
        <f>rawData!#REF!</f>
        <v>#REF!</v>
      </c>
      <c r="C55" s="3" t="e">
        <f>rawData!#REF!</f>
        <v>#REF!</v>
      </c>
      <c r="D55" s="3" t="e">
        <f>rawData!#REF!</f>
        <v>#REF!</v>
      </c>
      <c r="E55" s="3" t="e">
        <f>rawData!#REF!</f>
        <v>#REF!</v>
      </c>
      <c r="F55" s="3" t="e">
        <f>rawData!#REF!</f>
        <v>#REF!</v>
      </c>
      <c r="G55" s="3" t="e">
        <f>rawData!#REF!</f>
        <v>#REF!</v>
      </c>
      <c r="H55" s="3" t="e">
        <f>rawData!#REF!</f>
        <v>#REF!</v>
      </c>
      <c r="I55" s="3" t="e">
        <f>rawData!#REF!</f>
        <v>#REF!</v>
      </c>
      <c r="J55" s="3" t="e">
        <f>rawData!#REF!</f>
        <v>#REF!</v>
      </c>
      <c r="K55" s="3" t="e">
        <f>rawData!#REF!</f>
        <v>#REF!</v>
      </c>
      <c r="L55" s="3" t="e">
        <f>rawData!#REF!</f>
        <v>#REF!</v>
      </c>
      <c r="M55" s="3" t="e">
        <f>rawData!#REF!</f>
        <v>#REF!</v>
      </c>
      <c r="N55" s="3" t="e">
        <f>rawData!#REF!</f>
        <v>#REF!</v>
      </c>
      <c r="O55" s="3" t="e">
        <f>rawData!#REF!</f>
        <v>#REF!</v>
      </c>
      <c r="P55" s="3" t="e">
        <f>rawData!#REF!</f>
        <v>#REF!</v>
      </c>
      <c r="Q55" s="3" t="e">
        <f>rawData!#REF!</f>
        <v>#REF!</v>
      </c>
      <c r="R55" s="3" t="e">
        <f>rawData!#REF!</f>
        <v>#REF!</v>
      </c>
      <c r="S55" s="3" t="e">
        <f>rawData!#REF!</f>
        <v>#REF!</v>
      </c>
      <c r="T55" s="3" t="e">
        <f>rawData!#REF!</f>
        <v>#REF!</v>
      </c>
    </row>
    <row r="56" spans="1:20" x14ac:dyDescent="0.25">
      <c r="A56" s="1" t="e">
        <f>rawData!#REF!</f>
        <v>#REF!</v>
      </c>
      <c r="B56" s="3" t="e">
        <f>rawData!#REF!</f>
        <v>#REF!</v>
      </c>
      <c r="C56" s="3" t="e">
        <f>rawData!#REF!</f>
        <v>#REF!</v>
      </c>
      <c r="D56" s="3" t="e">
        <f>rawData!#REF!</f>
        <v>#REF!</v>
      </c>
      <c r="E56" s="3" t="e">
        <f>rawData!#REF!</f>
        <v>#REF!</v>
      </c>
      <c r="F56" s="3" t="e">
        <f>rawData!#REF!</f>
        <v>#REF!</v>
      </c>
      <c r="G56" s="3" t="e">
        <f>rawData!#REF!</f>
        <v>#REF!</v>
      </c>
      <c r="H56" s="3" t="e">
        <f>rawData!#REF!</f>
        <v>#REF!</v>
      </c>
      <c r="I56" s="3" t="e">
        <f>rawData!#REF!</f>
        <v>#REF!</v>
      </c>
      <c r="J56" s="3" t="e">
        <f>rawData!#REF!</f>
        <v>#REF!</v>
      </c>
      <c r="K56" s="3" t="e">
        <f>rawData!#REF!</f>
        <v>#REF!</v>
      </c>
      <c r="L56" s="3" t="e">
        <f>rawData!#REF!</f>
        <v>#REF!</v>
      </c>
      <c r="M56" s="3" t="e">
        <f>rawData!#REF!</f>
        <v>#REF!</v>
      </c>
      <c r="N56" s="3" t="e">
        <f>rawData!#REF!</f>
        <v>#REF!</v>
      </c>
      <c r="O56" s="3" t="e">
        <f>rawData!#REF!</f>
        <v>#REF!</v>
      </c>
      <c r="P56" s="3" t="e">
        <f>rawData!#REF!</f>
        <v>#REF!</v>
      </c>
      <c r="Q56" s="3" t="e">
        <f>rawData!#REF!</f>
        <v>#REF!</v>
      </c>
      <c r="R56" s="3" t="e">
        <f>rawData!#REF!</f>
        <v>#REF!</v>
      </c>
      <c r="S56" s="3" t="e">
        <f>rawData!#REF!</f>
        <v>#REF!</v>
      </c>
      <c r="T56" s="3" t="e">
        <f>rawData!#REF!</f>
        <v>#REF!</v>
      </c>
    </row>
    <row r="57" spans="1:20" x14ac:dyDescent="0.25">
      <c r="A57" s="1" t="e">
        <f>rawData!#REF!</f>
        <v>#REF!</v>
      </c>
      <c r="B57" s="3" t="e">
        <f>rawData!#REF!</f>
        <v>#REF!</v>
      </c>
      <c r="C57" s="3" t="e">
        <f>rawData!#REF!</f>
        <v>#REF!</v>
      </c>
      <c r="D57" s="3" t="e">
        <f>rawData!#REF!</f>
        <v>#REF!</v>
      </c>
      <c r="E57" s="3" t="e">
        <f>rawData!#REF!</f>
        <v>#REF!</v>
      </c>
      <c r="F57" s="3" t="e">
        <f>rawData!#REF!</f>
        <v>#REF!</v>
      </c>
      <c r="G57" s="3" t="e">
        <f>rawData!#REF!</f>
        <v>#REF!</v>
      </c>
      <c r="H57" s="3" t="e">
        <f>rawData!#REF!</f>
        <v>#REF!</v>
      </c>
      <c r="I57" s="3" t="e">
        <f>rawData!#REF!</f>
        <v>#REF!</v>
      </c>
      <c r="J57" s="3" t="e">
        <f>rawData!#REF!</f>
        <v>#REF!</v>
      </c>
      <c r="K57" s="3" t="e">
        <f>rawData!#REF!</f>
        <v>#REF!</v>
      </c>
      <c r="L57" s="3" t="e">
        <f>rawData!#REF!</f>
        <v>#REF!</v>
      </c>
      <c r="M57" s="3" t="e">
        <f>rawData!#REF!</f>
        <v>#REF!</v>
      </c>
      <c r="N57" s="3" t="e">
        <f>rawData!#REF!</f>
        <v>#REF!</v>
      </c>
      <c r="O57" s="3" t="e">
        <f>rawData!#REF!</f>
        <v>#REF!</v>
      </c>
      <c r="P57" s="3" t="e">
        <f>rawData!#REF!</f>
        <v>#REF!</v>
      </c>
      <c r="Q57" s="3" t="e">
        <f>rawData!#REF!</f>
        <v>#REF!</v>
      </c>
      <c r="R57" s="3" t="e">
        <f>rawData!#REF!</f>
        <v>#REF!</v>
      </c>
      <c r="S57" s="3" t="e">
        <f>rawData!#REF!</f>
        <v>#REF!</v>
      </c>
      <c r="T57" s="3" t="e">
        <f>rawData!#REF!</f>
        <v>#REF!</v>
      </c>
    </row>
    <row r="58" spans="1:20" x14ac:dyDescent="0.25">
      <c r="A58" s="1" t="e">
        <f>rawData!#REF!</f>
        <v>#REF!</v>
      </c>
      <c r="B58" s="3" t="e">
        <f>rawData!#REF!</f>
        <v>#REF!</v>
      </c>
      <c r="C58" s="3" t="e">
        <f>rawData!#REF!</f>
        <v>#REF!</v>
      </c>
      <c r="D58" s="3" t="e">
        <f>rawData!#REF!</f>
        <v>#REF!</v>
      </c>
      <c r="E58" s="3" t="e">
        <f>rawData!#REF!</f>
        <v>#REF!</v>
      </c>
      <c r="F58" s="3" t="e">
        <f>rawData!#REF!</f>
        <v>#REF!</v>
      </c>
      <c r="G58" s="3" t="e">
        <f>rawData!#REF!</f>
        <v>#REF!</v>
      </c>
      <c r="H58" s="3" t="e">
        <f>rawData!#REF!</f>
        <v>#REF!</v>
      </c>
      <c r="I58" s="3" t="e">
        <f>rawData!#REF!</f>
        <v>#REF!</v>
      </c>
      <c r="J58" s="3" t="e">
        <f>rawData!#REF!</f>
        <v>#REF!</v>
      </c>
      <c r="K58" s="3" t="e">
        <f>rawData!#REF!</f>
        <v>#REF!</v>
      </c>
      <c r="L58" s="3" t="e">
        <f>rawData!#REF!</f>
        <v>#REF!</v>
      </c>
      <c r="M58" s="3" t="e">
        <f>rawData!#REF!</f>
        <v>#REF!</v>
      </c>
      <c r="N58" s="3" t="e">
        <f>rawData!#REF!</f>
        <v>#REF!</v>
      </c>
      <c r="O58" s="3" t="e">
        <f>rawData!#REF!</f>
        <v>#REF!</v>
      </c>
      <c r="P58" s="3" t="e">
        <f>rawData!#REF!</f>
        <v>#REF!</v>
      </c>
      <c r="Q58" s="3" t="e">
        <f>rawData!#REF!</f>
        <v>#REF!</v>
      </c>
      <c r="R58" s="3" t="e">
        <f>rawData!#REF!</f>
        <v>#REF!</v>
      </c>
      <c r="S58" s="3" t="e">
        <f>rawData!#REF!</f>
        <v>#REF!</v>
      </c>
      <c r="T58" s="3" t="e">
        <f>rawData!#REF!</f>
        <v>#REF!</v>
      </c>
    </row>
    <row r="59" spans="1:20" x14ac:dyDescent="0.25">
      <c r="A59" s="1" t="e">
        <f>rawData!#REF!</f>
        <v>#REF!</v>
      </c>
      <c r="B59" s="3" t="e">
        <f>rawData!#REF!</f>
        <v>#REF!</v>
      </c>
      <c r="C59" s="3" t="e">
        <f>rawData!#REF!</f>
        <v>#REF!</v>
      </c>
      <c r="D59" s="3" t="e">
        <f>rawData!#REF!</f>
        <v>#REF!</v>
      </c>
      <c r="E59" s="3" t="e">
        <f>rawData!#REF!</f>
        <v>#REF!</v>
      </c>
      <c r="F59" s="3" t="e">
        <f>rawData!#REF!</f>
        <v>#REF!</v>
      </c>
      <c r="G59" s="3" t="e">
        <f>rawData!#REF!</f>
        <v>#REF!</v>
      </c>
      <c r="H59" s="3" t="e">
        <f>rawData!#REF!</f>
        <v>#REF!</v>
      </c>
      <c r="I59" s="3" t="e">
        <f>rawData!#REF!</f>
        <v>#REF!</v>
      </c>
      <c r="J59" s="3" t="e">
        <f>rawData!#REF!</f>
        <v>#REF!</v>
      </c>
      <c r="K59" s="3" t="e">
        <f>rawData!#REF!</f>
        <v>#REF!</v>
      </c>
      <c r="L59" s="3" t="e">
        <f>rawData!#REF!</f>
        <v>#REF!</v>
      </c>
      <c r="M59" s="3" t="e">
        <f>rawData!#REF!</f>
        <v>#REF!</v>
      </c>
      <c r="N59" s="3" t="e">
        <f>rawData!#REF!</f>
        <v>#REF!</v>
      </c>
      <c r="O59" s="3" t="e">
        <f>rawData!#REF!</f>
        <v>#REF!</v>
      </c>
      <c r="P59" s="3" t="e">
        <f>rawData!#REF!</f>
        <v>#REF!</v>
      </c>
      <c r="Q59" s="3" t="e">
        <f>rawData!#REF!</f>
        <v>#REF!</v>
      </c>
      <c r="R59" s="3" t="e">
        <f>rawData!#REF!</f>
        <v>#REF!</v>
      </c>
      <c r="S59" s="3" t="e">
        <f>rawData!#REF!</f>
        <v>#REF!</v>
      </c>
      <c r="T59" s="3" t="e">
        <f>rawData!#REF!</f>
        <v>#REF!</v>
      </c>
    </row>
    <row r="60" spans="1:20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20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20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20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20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20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20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20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20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20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20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20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20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20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20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20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20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20" x14ac:dyDescent="0.25">
      <c r="A77" t="s">
        <v>27</v>
      </c>
      <c r="B77">
        <f>0.76/100</f>
        <v>7.6E-3</v>
      </c>
      <c r="C77">
        <f>B77</f>
        <v>7.6E-3</v>
      </c>
      <c r="D77">
        <f t="shared" ref="D77:L77" si="34">C77</f>
        <v>7.6E-3</v>
      </c>
      <c r="E77">
        <f t="shared" si="34"/>
        <v>7.6E-3</v>
      </c>
      <c r="F77">
        <f t="shared" si="34"/>
        <v>7.6E-3</v>
      </c>
      <c r="G77">
        <f t="shared" si="34"/>
        <v>7.6E-3</v>
      </c>
      <c r="H77">
        <f t="shared" si="34"/>
        <v>7.6E-3</v>
      </c>
      <c r="I77">
        <f t="shared" si="34"/>
        <v>7.6E-3</v>
      </c>
      <c r="J77">
        <f t="shared" si="34"/>
        <v>7.6E-3</v>
      </c>
      <c r="K77">
        <f t="shared" si="34"/>
        <v>7.6E-3</v>
      </c>
      <c r="L77">
        <f t="shared" si="34"/>
        <v>7.6E-3</v>
      </c>
      <c r="M77">
        <f t="shared" ref="M77:R77" si="35">L77</f>
        <v>7.6E-3</v>
      </c>
      <c r="N77">
        <f t="shared" si="35"/>
        <v>7.6E-3</v>
      </c>
      <c r="O77">
        <f t="shared" si="35"/>
        <v>7.6E-3</v>
      </c>
      <c r="P77">
        <f t="shared" si="35"/>
        <v>7.6E-3</v>
      </c>
      <c r="Q77">
        <f t="shared" si="35"/>
        <v>7.6E-3</v>
      </c>
      <c r="R77">
        <f t="shared" si="35"/>
        <v>7.6E-3</v>
      </c>
      <c r="S77">
        <f t="shared" ref="S77:T77" si="36">R77</f>
        <v>7.6E-3</v>
      </c>
      <c r="T77">
        <f t="shared" si="36"/>
        <v>7.6E-3</v>
      </c>
    </row>
    <row r="78" spans="1:20" x14ac:dyDescent="0.25">
      <c r="A78" t="s">
        <v>22</v>
      </c>
      <c r="B78" s="1" t="e">
        <f t="shared" ref="B78:R78" si="37">B52</f>
        <v>#REF!</v>
      </c>
      <c r="C78" s="1" t="e">
        <f t="shared" si="37"/>
        <v>#REF!</v>
      </c>
      <c r="D78" s="1" t="e">
        <f t="shared" si="37"/>
        <v>#REF!</v>
      </c>
      <c r="E78" s="1" t="e">
        <f t="shared" si="37"/>
        <v>#REF!</v>
      </c>
      <c r="F78" s="1" t="e">
        <f t="shared" si="37"/>
        <v>#REF!</v>
      </c>
      <c r="G78" s="1" t="e">
        <f t="shared" si="37"/>
        <v>#REF!</v>
      </c>
      <c r="H78" s="1" t="e">
        <f t="shared" si="37"/>
        <v>#REF!</v>
      </c>
      <c r="I78" s="1" t="e">
        <f t="shared" si="37"/>
        <v>#REF!</v>
      </c>
      <c r="J78" s="1" t="e">
        <f t="shared" si="37"/>
        <v>#REF!</v>
      </c>
      <c r="K78" s="1" t="e">
        <f t="shared" si="37"/>
        <v>#REF!</v>
      </c>
      <c r="L78" s="1" t="e">
        <f t="shared" si="37"/>
        <v>#REF!</v>
      </c>
      <c r="M78" s="1" t="e">
        <f t="shared" si="37"/>
        <v>#REF!</v>
      </c>
      <c r="N78" s="1" t="e">
        <f t="shared" si="37"/>
        <v>#REF!</v>
      </c>
      <c r="O78" s="1" t="e">
        <f t="shared" si="37"/>
        <v>#REF!</v>
      </c>
      <c r="P78" s="1" t="e">
        <f t="shared" si="37"/>
        <v>#REF!</v>
      </c>
      <c r="Q78" s="1" t="e">
        <f t="shared" si="37"/>
        <v>#REF!</v>
      </c>
      <c r="R78" s="1" t="e">
        <f t="shared" si="37"/>
        <v>#REF!</v>
      </c>
      <c r="S78" s="1" t="e">
        <f t="shared" ref="S78:T78" si="38">S52</f>
        <v>#REF!</v>
      </c>
      <c r="T78" s="1" t="e">
        <f t="shared" si="38"/>
        <v>#REF!</v>
      </c>
    </row>
    <row r="79" spans="1:20" x14ac:dyDescent="0.25">
      <c r="A79" t="s">
        <v>25</v>
      </c>
      <c r="B79" s="5" t="e">
        <f>B81+B77</f>
        <v>#REF!</v>
      </c>
      <c r="C79" s="5" t="e">
        <f t="shared" ref="C79:L79" si="39">C81+C77</f>
        <v>#REF!</v>
      </c>
      <c r="D79" s="5" t="e">
        <f t="shared" si="39"/>
        <v>#REF!</v>
      </c>
      <c r="E79" s="5" t="e">
        <f t="shared" si="39"/>
        <v>#REF!</v>
      </c>
      <c r="F79" s="5" t="e">
        <f t="shared" si="39"/>
        <v>#REF!</v>
      </c>
      <c r="G79" s="5" t="e">
        <f t="shared" si="39"/>
        <v>#REF!</v>
      </c>
      <c r="H79" s="5" t="e">
        <f t="shared" si="39"/>
        <v>#REF!</v>
      </c>
      <c r="I79" s="5" t="e">
        <f t="shared" si="39"/>
        <v>#REF!</v>
      </c>
      <c r="J79" s="5" t="e">
        <f t="shared" si="39"/>
        <v>#REF!</v>
      </c>
      <c r="K79" s="5" t="e">
        <f t="shared" si="39"/>
        <v>#REF!</v>
      </c>
      <c r="L79" s="5" t="e">
        <f t="shared" si="39"/>
        <v>#REF!</v>
      </c>
      <c r="M79" s="5" t="e">
        <f t="shared" ref="M79:O79" si="40">M81+M77</f>
        <v>#REF!</v>
      </c>
      <c r="N79" s="5" t="e">
        <f t="shared" si="40"/>
        <v>#REF!</v>
      </c>
      <c r="O79" s="5" t="e">
        <f t="shared" si="40"/>
        <v>#REF!</v>
      </c>
      <c r="P79" s="5" t="e">
        <f t="shared" ref="P79:Q79" si="41">P81+P77</f>
        <v>#REF!</v>
      </c>
      <c r="Q79" s="5" t="e">
        <f t="shared" si="41"/>
        <v>#REF!</v>
      </c>
      <c r="R79" s="5" t="e">
        <f t="shared" ref="R79:S79" si="42">R81+R77</f>
        <v>#REF!</v>
      </c>
      <c r="S79" s="5" t="e">
        <f t="shared" si="42"/>
        <v>#REF!</v>
      </c>
      <c r="T79" s="5" t="e">
        <f t="shared" ref="T79" si="43">T81+T77</f>
        <v>#REF!</v>
      </c>
    </row>
    <row r="80" spans="1:20" x14ac:dyDescent="0.25">
      <c r="A80" t="s">
        <v>26</v>
      </c>
      <c r="B80" s="5" t="e">
        <f>B81-B77</f>
        <v>#REF!</v>
      </c>
      <c r="C80" s="5" t="e">
        <f t="shared" ref="C80:L80" si="44">C81-C77</f>
        <v>#REF!</v>
      </c>
      <c r="D80" s="5" t="e">
        <f t="shared" si="44"/>
        <v>#REF!</v>
      </c>
      <c r="E80" s="5" t="e">
        <f t="shared" si="44"/>
        <v>#REF!</v>
      </c>
      <c r="F80" s="5" t="e">
        <f t="shared" si="44"/>
        <v>#REF!</v>
      </c>
      <c r="G80" s="5" t="e">
        <f t="shared" si="44"/>
        <v>#REF!</v>
      </c>
      <c r="H80" s="5" t="e">
        <f t="shared" si="44"/>
        <v>#REF!</v>
      </c>
      <c r="I80" s="5" t="e">
        <f t="shared" si="44"/>
        <v>#REF!</v>
      </c>
      <c r="J80" s="5" t="e">
        <f t="shared" si="44"/>
        <v>#REF!</v>
      </c>
      <c r="K80" s="5" t="e">
        <f t="shared" si="44"/>
        <v>#REF!</v>
      </c>
      <c r="L80" s="5" t="e">
        <f t="shared" si="44"/>
        <v>#REF!</v>
      </c>
      <c r="M80" s="5" t="e">
        <f t="shared" ref="M80:O80" si="45">M81-M77</f>
        <v>#REF!</v>
      </c>
      <c r="N80" s="5" t="e">
        <f t="shared" si="45"/>
        <v>#REF!</v>
      </c>
      <c r="O80" s="5" t="e">
        <f t="shared" si="45"/>
        <v>#REF!</v>
      </c>
      <c r="P80" s="5" t="e">
        <f t="shared" ref="P80:Q80" si="46">P81-P77</f>
        <v>#REF!</v>
      </c>
      <c r="Q80" s="5" t="e">
        <f t="shared" si="46"/>
        <v>#REF!</v>
      </c>
      <c r="R80" s="5" t="e">
        <f t="shared" ref="R80:S80" si="47">R81-R77</f>
        <v>#REF!</v>
      </c>
      <c r="S80" s="5" t="e">
        <f t="shared" si="47"/>
        <v>#REF!</v>
      </c>
      <c r="T80" s="5" t="e">
        <f t="shared" ref="T80" si="48">T81-T77</f>
        <v>#REF!</v>
      </c>
    </row>
    <row r="81" spans="1:20" x14ac:dyDescent="0.25">
      <c r="A81" s="1" t="e">
        <f>rawData!#REF!</f>
        <v>#REF!</v>
      </c>
      <c r="B81" s="3" t="e">
        <f>rawData!#REF!</f>
        <v>#REF!</v>
      </c>
      <c r="C81" s="3" t="e">
        <f>rawData!#REF!</f>
        <v>#REF!</v>
      </c>
      <c r="D81" s="3" t="e">
        <f>rawData!#REF!</f>
        <v>#REF!</v>
      </c>
      <c r="E81" s="3" t="e">
        <f>rawData!#REF!</f>
        <v>#REF!</v>
      </c>
      <c r="F81" s="3" t="e">
        <f>rawData!#REF!</f>
        <v>#REF!</v>
      </c>
      <c r="G81" s="3" t="e">
        <f>rawData!#REF!</f>
        <v>#REF!</v>
      </c>
      <c r="H81" s="3" t="e">
        <f>rawData!#REF!</f>
        <v>#REF!</v>
      </c>
      <c r="I81" s="3" t="e">
        <f>rawData!#REF!</f>
        <v>#REF!</v>
      </c>
      <c r="J81" s="3" t="e">
        <f>rawData!#REF!</f>
        <v>#REF!</v>
      </c>
      <c r="K81" s="3" t="e">
        <f>rawData!#REF!</f>
        <v>#REF!</v>
      </c>
      <c r="L81" s="3" t="e">
        <f>rawData!#REF!</f>
        <v>#REF!</v>
      </c>
      <c r="M81" s="3" t="e">
        <f>rawData!#REF!</f>
        <v>#REF!</v>
      </c>
      <c r="N81" s="3" t="e">
        <f>rawData!#REF!</f>
        <v>#REF!</v>
      </c>
      <c r="O81" s="3" t="e">
        <f>rawData!#REF!</f>
        <v>#REF!</v>
      </c>
      <c r="P81" s="3" t="e">
        <f>rawData!#REF!</f>
        <v>#REF!</v>
      </c>
      <c r="Q81" s="3" t="e">
        <f>rawData!#REF!</f>
        <v>#REF!</v>
      </c>
      <c r="R81" s="3" t="e">
        <f>rawData!#REF!</f>
        <v>#REF!</v>
      </c>
      <c r="S81" s="3" t="e">
        <f>rawData!#REF!</f>
        <v>#REF!</v>
      </c>
      <c r="T81" s="3" t="e">
        <f>rawData!#REF!</f>
        <v>#REF!</v>
      </c>
    </row>
    <row r="82" spans="1:20" x14ac:dyDescent="0.25">
      <c r="A82" s="1" t="e">
        <f>rawData!#REF!</f>
        <v>#REF!</v>
      </c>
      <c r="B82" s="3" t="e">
        <f>rawData!#REF!</f>
        <v>#REF!</v>
      </c>
      <c r="C82" s="3" t="e">
        <f>rawData!#REF!</f>
        <v>#REF!</v>
      </c>
      <c r="D82" s="3" t="e">
        <f>rawData!#REF!</f>
        <v>#REF!</v>
      </c>
      <c r="E82" s="3" t="e">
        <f>rawData!#REF!</f>
        <v>#REF!</v>
      </c>
      <c r="F82" s="3" t="e">
        <f>rawData!#REF!</f>
        <v>#REF!</v>
      </c>
      <c r="G82" s="3" t="e">
        <f>rawData!#REF!</f>
        <v>#REF!</v>
      </c>
      <c r="H82" s="3" t="e">
        <f>rawData!#REF!</f>
        <v>#REF!</v>
      </c>
      <c r="I82" s="3" t="e">
        <f>rawData!#REF!</f>
        <v>#REF!</v>
      </c>
      <c r="J82" s="3" t="e">
        <f>rawData!#REF!</f>
        <v>#REF!</v>
      </c>
      <c r="K82" s="3" t="e">
        <f>rawData!#REF!</f>
        <v>#REF!</v>
      </c>
      <c r="L82" s="3" t="e">
        <f>rawData!#REF!</f>
        <v>#REF!</v>
      </c>
      <c r="M82" s="3" t="e">
        <f>rawData!#REF!</f>
        <v>#REF!</v>
      </c>
      <c r="N82" s="3" t="e">
        <f>rawData!#REF!</f>
        <v>#REF!</v>
      </c>
      <c r="O82" s="3" t="e">
        <f>rawData!#REF!</f>
        <v>#REF!</v>
      </c>
      <c r="P82" s="3" t="e">
        <f>rawData!#REF!</f>
        <v>#REF!</v>
      </c>
      <c r="Q82" s="3" t="e">
        <f>rawData!#REF!</f>
        <v>#REF!</v>
      </c>
      <c r="R82" s="3" t="e">
        <f>rawData!#REF!</f>
        <v>#REF!</v>
      </c>
      <c r="S82" s="3" t="e">
        <f>rawData!#REF!</f>
        <v>#REF!</v>
      </c>
      <c r="T82" s="3" t="e">
        <f>rawData!#REF!</f>
        <v>#REF!</v>
      </c>
    </row>
    <row r="83" spans="1:20" x14ac:dyDescent="0.25">
      <c r="A83" s="1" t="e">
        <f>rawData!#REF!</f>
        <v>#REF!</v>
      </c>
      <c r="B83" s="3" t="e">
        <f>rawData!#REF!</f>
        <v>#REF!</v>
      </c>
      <c r="C83" s="3" t="e">
        <f>rawData!#REF!</f>
        <v>#REF!</v>
      </c>
      <c r="D83" s="3" t="e">
        <f>rawData!#REF!</f>
        <v>#REF!</v>
      </c>
      <c r="E83" s="3" t="e">
        <f>rawData!#REF!</f>
        <v>#REF!</v>
      </c>
      <c r="F83" s="3" t="e">
        <f>rawData!#REF!</f>
        <v>#REF!</v>
      </c>
      <c r="G83" s="3" t="e">
        <f>rawData!#REF!</f>
        <v>#REF!</v>
      </c>
      <c r="H83" s="3" t="e">
        <f>rawData!#REF!</f>
        <v>#REF!</v>
      </c>
      <c r="I83" s="3" t="e">
        <f>rawData!#REF!</f>
        <v>#REF!</v>
      </c>
      <c r="J83" s="3" t="e">
        <f>rawData!#REF!</f>
        <v>#REF!</v>
      </c>
      <c r="K83" s="3" t="e">
        <f>rawData!#REF!</f>
        <v>#REF!</v>
      </c>
      <c r="L83" s="3" t="e">
        <f>rawData!#REF!</f>
        <v>#REF!</v>
      </c>
      <c r="M83" s="3" t="e">
        <f>rawData!#REF!</f>
        <v>#REF!</v>
      </c>
      <c r="N83" s="3" t="e">
        <f>rawData!#REF!</f>
        <v>#REF!</v>
      </c>
      <c r="O83" s="3" t="e">
        <f>rawData!#REF!</f>
        <v>#REF!</v>
      </c>
      <c r="P83" s="3" t="e">
        <f>rawData!#REF!</f>
        <v>#REF!</v>
      </c>
      <c r="Q83" s="3" t="e">
        <f>rawData!#REF!</f>
        <v>#REF!</v>
      </c>
      <c r="R83" s="3" t="e">
        <f>rawData!#REF!</f>
        <v>#REF!</v>
      </c>
      <c r="S83" s="3" t="e">
        <f>rawData!#REF!</f>
        <v>#REF!</v>
      </c>
      <c r="T83" s="3" t="e">
        <f>rawData!#REF!</f>
        <v>#REF!</v>
      </c>
    </row>
    <row r="84" spans="1:20" x14ac:dyDescent="0.25">
      <c r="A84" s="1" t="e">
        <f>rawData!#REF!</f>
        <v>#REF!</v>
      </c>
      <c r="B84" s="3" t="e">
        <f>rawData!#REF!</f>
        <v>#REF!</v>
      </c>
      <c r="C84" s="3" t="e">
        <f>rawData!#REF!</f>
        <v>#REF!</v>
      </c>
      <c r="D84" s="3" t="e">
        <f>rawData!#REF!</f>
        <v>#REF!</v>
      </c>
      <c r="E84" s="3" t="e">
        <f>rawData!#REF!</f>
        <v>#REF!</v>
      </c>
      <c r="F84" s="3" t="e">
        <f>rawData!#REF!</f>
        <v>#REF!</v>
      </c>
      <c r="G84" s="3" t="e">
        <f>rawData!#REF!</f>
        <v>#REF!</v>
      </c>
      <c r="H84" s="3" t="e">
        <f>rawData!#REF!</f>
        <v>#REF!</v>
      </c>
      <c r="I84" s="3" t="e">
        <f>rawData!#REF!</f>
        <v>#REF!</v>
      </c>
      <c r="J84" s="3" t="e">
        <f>rawData!#REF!</f>
        <v>#REF!</v>
      </c>
      <c r="K84" s="3" t="e">
        <f>rawData!#REF!</f>
        <v>#REF!</v>
      </c>
      <c r="L84" s="3" t="e">
        <f>rawData!#REF!</f>
        <v>#REF!</v>
      </c>
      <c r="M84" s="3" t="e">
        <f>rawData!#REF!</f>
        <v>#REF!</v>
      </c>
      <c r="N84" s="3" t="e">
        <f>rawData!#REF!</f>
        <v>#REF!</v>
      </c>
      <c r="O84" s="3" t="e">
        <f>rawData!#REF!</f>
        <v>#REF!</v>
      </c>
      <c r="P84" s="3" t="e">
        <f>rawData!#REF!</f>
        <v>#REF!</v>
      </c>
      <c r="Q84" s="3" t="e">
        <f>rawData!#REF!</f>
        <v>#REF!</v>
      </c>
      <c r="R84" s="3" t="e">
        <f>rawData!#REF!</f>
        <v>#REF!</v>
      </c>
      <c r="S84" s="3" t="e">
        <f>rawData!#REF!</f>
        <v>#REF!</v>
      </c>
      <c r="T84" s="3" t="e">
        <f>rawData!#REF!</f>
        <v>#REF!</v>
      </c>
    </row>
    <row r="85" spans="1:20" x14ac:dyDescent="0.25">
      <c r="A85" s="1" t="e">
        <f>rawData!#REF!</f>
        <v>#REF!</v>
      </c>
      <c r="B85" s="3" t="e">
        <f>rawData!#REF!</f>
        <v>#REF!</v>
      </c>
      <c r="C85" s="3" t="e">
        <f>rawData!#REF!</f>
        <v>#REF!</v>
      </c>
      <c r="D85" s="3" t="e">
        <f>rawData!#REF!</f>
        <v>#REF!</v>
      </c>
      <c r="E85" s="3" t="e">
        <f>rawData!#REF!</f>
        <v>#REF!</v>
      </c>
      <c r="F85" s="3" t="e">
        <f>rawData!#REF!</f>
        <v>#REF!</v>
      </c>
      <c r="G85" s="3" t="e">
        <f>rawData!#REF!</f>
        <v>#REF!</v>
      </c>
      <c r="H85" s="3" t="e">
        <f>rawData!#REF!</f>
        <v>#REF!</v>
      </c>
      <c r="I85" s="3" t="e">
        <f>rawData!#REF!</f>
        <v>#REF!</v>
      </c>
      <c r="J85" s="3" t="e">
        <f>rawData!#REF!</f>
        <v>#REF!</v>
      </c>
      <c r="K85" s="3" t="e">
        <f>rawData!#REF!</f>
        <v>#REF!</v>
      </c>
      <c r="L85" s="3" t="e">
        <f>rawData!#REF!</f>
        <v>#REF!</v>
      </c>
      <c r="M85" s="3" t="e">
        <f>rawData!#REF!</f>
        <v>#REF!</v>
      </c>
      <c r="N85" s="3" t="e">
        <f>rawData!#REF!</f>
        <v>#REF!</v>
      </c>
      <c r="O85" s="3" t="e">
        <f>rawData!#REF!</f>
        <v>#REF!</v>
      </c>
      <c r="P85" s="3" t="e">
        <f>rawData!#REF!</f>
        <v>#REF!</v>
      </c>
      <c r="Q85" s="3" t="e">
        <f>rawData!#REF!</f>
        <v>#REF!</v>
      </c>
      <c r="R85" s="3" t="e">
        <f>rawData!#REF!</f>
        <v>#REF!</v>
      </c>
      <c r="S85" s="3" t="e">
        <f>rawData!#REF!</f>
        <v>#REF!</v>
      </c>
      <c r="T85" s="3" t="e">
        <f>rawData!#REF!</f>
        <v>#REF!</v>
      </c>
    </row>
    <row r="86" spans="1:20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20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20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20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20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20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20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20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20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20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20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20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20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20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20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20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20" x14ac:dyDescent="0.25">
      <c r="A102" t="s">
        <v>27</v>
      </c>
      <c r="B102">
        <f>1.01/100</f>
        <v>1.01E-2</v>
      </c>
      <c r="C102">
        <f>B102</f>
        <v>1.01E-2</v>
      </c>
      <c r="D102">
        <f t="shared" ref="D102:L102" si="49">C102</f>
        <v>1.01E-2</v>
      </c>
      <c r="E102">
        <f t="shared" si="49"/>
        <v>1.01E-2</v>
      </c>
      <c r="F102">
        <f t="shared" si="49"/>
        <v>1.01E-2</v>
      </c>
      <c r="G102">
        <f t="shared" si="49"/>
        <v>1.01E-2</v>
      </c>
      <c r="H102">
        <f t="shared" si="49"/>
        <v>1.01E-2</v>
      </c>
      <c r="I102">
        <f t="shared" si="49"/>
        <v>1.01E-2</v>
      </c>
      <c r="J102">
        <f t="shared" si="49"/>
        <v>1.01E-2</v>
      </c>
      <c r="K102">
        <f t="shared" si="49"/>
        <v>1.01E-2</v>
      </c>
      <c r="L102">
        <f t="shared" si="49"/>
        <v>1.01E-2</v>
      </c>
      <c r="M102">
        <f t="shared" ref="M102:R102" si="50">L102</f>
        <v>1.01E-2</v>
      </c>
      <c r="N102">
        <f t="shared" si="50"/>
        <v>1.01E-2</v>
      </c>
      <c r="O102">
        <f t="shared" si="50"/>
        <v>1.01E-2</v>
      </c>
      <c r="P102">
        <f t="shared" si="50"/>
        <v>1.01E-2</v>
      </c>
      <c r="Q102">
        <f t="shared" si="50"/>
        <v>1.01E-2</v>
      </c>
      <c r="R102">
        <f t="shared" si="50"/>
        <v>1.01E-2</v>
      </c>
      <c r="S102">
        <f t="shared" ref="S102:T102" si="51">R102</f>
        <v>1.01E-2</v>
      </c>
      <c r="T102">
        <f t="shared" si="51"/>
        <v>1.01E-2</v>
      </c>
    </row>
    <row r="103" spans="1:20" x14ac:dyDescent="0.25">
      <c r="A103" t="s">
        <v>23</v>
      </c>
      <c r="B103" s="1" t="e">
        <f>B78</f>
        <v>#REF!</v>
      </c>
      <c r="C103" s="1" t="e">
        <f t="shared" ref="C103:L103" si="52">C78</f>
        <v>#REF!</v>
      </c>
      <c r="D103" s="1" t="e">
        <f t="shared" si="52"/>
        <v>#REF!</v>
      </c>
      <c r="E103" s="1" t="e">
        <f t="shared" si="52"/>
        <v>#REF!</v>
      </c>
      <c r="F103" s="1" t="e">
        <f t="shared" si="52"/>
        <v>#REF!</v>
      </c>
      <c r="G103" s="1" t="e">
        <f t="shared" si="52"/>
        <v>#REF!</v>
      </c>
      <c r="H103" s="1" t="e">
        <f t="shared" si="52"/>
        <v>#REF!</v>
      </c>
      <c r="I103" s="1" t="e">
        <f t="shared" si="52"/>
        <v>#REF!</v>
      </c>
      <c r="J103" s="1" t="e">
        <f t="shared" si="52"/>
        <v>#REF!</v>
      </c>
      <c r="K103" s="1" t="e">
        <f t="shared" si="52"/>
        <v>#REF!</v>
      </c>
      <c r="L103" s="1" t="e">
        <f t="shared" si="52"/>
        <v>#REF!</v>
      </c>
      <c r="M103" s="1" t="e">
        <f t="shared" ref="M103:O103" si="53">M78</f>
        <v>#REF!</v>
      </c>
      <c r="N103" s="1" t="e">
        <f t="shared" si="53"/>
        <v>#REF!</v>
      </c>
      <c r="O103" s="1" t="e">
        <f t="shared" si="53"/>
        <v>#REF!</v>
      </c>
      <c r="P103" s="1" t="e">
        <f t="shared" ref="P103:Q103" si="54">P78</f>
        <v>#REF!</v>
      </c>
      <c r="Q103" s="1" t="e">
        <f t="shared" si="54"/>
        <v>#REF!</v>
      </c>
      <c r="R103" s="1" t="e">
        <f t="shared" ref="R103:S103" si="55">R78</f>
        <v>#REF!</v>
      </c>
      <c r="S103" s="1" t="e">
        <f t="shared" si="55"/>
        <v>#REF!</v>
      </c>
      <c r="T103" s="1" t="e">
        <f t="shared" ref="T103" si="56">T78</f>
        <v>#REF!</v>
      </c>
    </row>
    <row r="104" spans="1:20" x14ac:dyDescent="0.25">
      <c r="A104" t="s">
        <v>25</v>
      </c>
      <c r="B104" s="5" t="e">
        <f>B106+B102</f>
        <v>#REF!</v>
      </c>
      <c r="C104" s="5" t="e">
        <f t="shared" ref="C104:L104" si="57">C106+C102</f>
        <v>#REF!</v>
      </c>
      <c r="D104" s="5" t="e">
        <f t="shared" si="57"/>
        <v>#REF!</v>
      </c>
      <c r="E104" s="5" t="e">
        <f t="shared" si="57"/>
        <v>#REF!</v>
      </c>
      <c r="F104" s="5" t="e">
        <f t="shared" si="57"/>
        <v>#REF!</v>
      </c>
      <c r="G104" s="5" t="e">
        <f t="shared" si="57"/>
        <v>#REF!</v>
      </c>
      <c r="H104" s="5" t="e">
        <f t="shared" si="57"/>
        <v>#REF!</v>
      </c>
      <c r="I104" s="5" t="e">
        <f t="shared" si="57"/>
        <v>#REF!</v>
      </c>
      <c r="J104" s="5" t="e">
        <f t="shared" si="57"/>
        <v>#REF!</v>
      </c>
      <c r="K104" s="5" t="e">
        <f t="shared" si="57"/>
        <v>#REF!</v>
      </c>
      <c r="L104" s="5" t="e">
        <f t="shared" si="57"/>
        <v>#REF!</v>
      </c>
      <c r="M104" s="5" t="e">
        <f t="shared" ref="M104:O104" si="58">M106+M102</f>
        <v>#REF!</v>
      </c>
      <c r="N104" s="5" t="e">
        <f t="shared" si="58"/>
        <v>#REF!</v>
      </c>
      <c r="O104" s="5" t="e">
        <f t="shared" si="58"/>
        <v>#REF!</v>
      </c>
      <c r="P104" s="5" t="e">
        <f t="shared" ref="P104:Q104" si="59">P106+P102</f>
        <v>#REF!</v>
      </c>
      <c r="Q104" s="5" t="e">
        <f t="shared" si="59"/>
        <v>#REF!</v>
      </c>
      <c r="R104" s="5" t="e">
        <f t="shared" ref="R104:S104" si="60">R106+R102</f>
        <v>#REF!</v>
      </c>
      <c r="S104" s="5" t="e">
        <f t="shared" si="60"/>
        <v>#REF!</v>
      </c>
      <c r="T104" s="5" t="e">
        <f t="shared" ref="T104" si="61">T106+T102</f>
        <v>#REF!</v>
      </c>
    </row>
    <row r="105" spans="1:20" x14ac:dyDescent="0.25">
      <c r="A105" t="s">
        <v>26</v>
      </c>
      <c r="B105" s="5" t="e">
        <f>B106-B102</f>
        <v>#REF!</v>
      </c>
      <c r="C105" s="5" t="e">
        <f t="shared" ref="C105" si="62">C106-C102</f>
        <v>#REF!</v>
      </c>
      <c r="D105" s="5" t="e">
        <f t="shared" ref="D105" si="63">D106-D102</f>
        <v>#REF!</v>
      </c>
      <c r="E105" s="5" t="e">
        <f t="shared" ref="E105" si="64">E106-E102</f>
        <v>#REF!</v>
      </c>
      <c r="F105" s="5" t="e">
        <f t="shared" ref="F105" si="65">F106-F102</f>
        <v>#REF!</v>
      </c>
      <c r="G105" s="5" t="e">
        <f t="shared" ref="G105" si="66">G106-G102</f>
        <v>#REF!</v>
      </c>
      <c r="H105" s="5" t="e">
        <f t="shared" ref="H105" si="67">H106-H102</f>
        <v>#REF!</v>
      </c>
      <c r="I105" s="5" t="e">
        <f t="shared" ref="I105" si="68">I106-I102</f>
        <v>#REF!</v>
      </c>
      <c r="J105" s="5" t="e">
        <f t="shared" ref="J105" si="69">J106-J102</f>
        <v>#REF!</v>
      </c>
      <c r="K105" s="5" t="e">
        <f t="shared" ref="K105" si="70">K106-K102</f>
        <v>#REF!</v>
      </c>
      <c r="L105" s="5" t="e">
        <f t="shared" ref="L105:M105" si="71">L106-L102</f>
        <v>#REF!</v>
      </c>
      <c r="M105" s="5" t="e">
        <f t="shared" si="71"/>
        <v>#REF!</v>
      </c>
      <c r="N105" s="5" t="e">
        <f t="shared" ref="N105:O105" si="72">N106-N102</f>
        <v>#REF!</v>
      </c>
      <c r="O105" s="5" t="e">
        <f t="shared" si="72"/>
        <v>#REF!</v>
      </c>
      <c r="P105" s="5" t="e">
        <f t="shared" ref="P105:Q105" si="73">P106-P102</f>
        <v>#REF!</v>
      </c>
      <c r="Q105" s="5" t="e">
        <f t="shared" si="73"/>
        <v>#REF!</v>
      </c>
      <c r="R105" s="5" t="e">
        <f t="shared" ref="R105:S105" si="74">R106-R102</f>
        <v>#REF!</v>
      </c>
      <c r="S105" s="5" t="e">
        <f t="shared" si="74"/>
        <v>#REF!</v>
      </c>
      <c r="T105" s="5" t="e">
        <f t="shared" ref="T105" si="75">T106-T102</f>
        <v>#REF!</v>
      </c>
    </row>
    <row r="106" spans="1:20" x14ac:dyDescent="0.25">
      <c r="A106" s="1" t="e">
        <f>rawData!#REF!</f>
        <v>#REF!</v>
      </c>
      <c r="B106" s="3" t="e">
        <f>rawData!#REF!</f>
        <v>#REF!</v>
      </c>
      <c r="C106" s="3" t="e">
        <f>rawData!#REF!</f>
        <v>#REF!</v>
      </c>
      <c r="D106" s="3" t="e">
        <f>rawData!#REF!</f>
        <v>#REF!</v>
      </c>
      <c r="E106" s="3" t="e">
        <f>rawData!#REF!</f>
        <v>#REF!</v>
      </c>
      <c r="F106" s="3" t="e">
        <f>rawData!#REF!</f>
        <v>#REF!</v>
      </c>
      <c r="G106" s="3" t="e">
        <f>rawData!#REF!</f>
        <v>#REF!</v>
      </c>
      <c r="H106" s="3" t="e">
        <f>rawData!#REF!</f>
        <v>#REF!</v>
      </c>
      <c r="I106" s="3" t="e">
        <f>rawData!#REF!</f>
        <v>#REF!</v>
      </c>
      <c r="J106" s="3" t="e">
        <f>rawData!#REF!</f>
        <v>#REF!</v>
      </c>
      <c r="K106" s="3" t="e">
        <f>rawData!#REF!</f>
        <v>#REF!</v>
      </c>
      <c r="L106" s="3" t="e">
        <f>rawData!#REF!</f>
        <v>#REF!</v>
      </c>
      <c r="M106" s="3" t="e">
        <f>rawData!#REF!</f>
        <v>#REF!</v>
      </c>
      <c r="N106" s="3" t="e">
        <f>rawData!#REF!</f>
        <v>#REF!</v>
      </c>
      <c r="O106" s="3" t="e">
        <f>rawData!#REF!</f>
        <v>#REF!</v>
      </c>
      <c r="P106" s="3" t="e">
        <f>rawData!#REF!</f>
        <v>#REF!</v>
      </c>
      <c r="Q106" s="3" t="e">
        <f>rawData!#REF!</f>
        <v>#REF!</v>
      </c>
      <c r="R106" s="3" t="e">
        <f>rawData!#REF!</f>
        <v>#REF!</v>
      </c>
      <c r="S106" s="3" t="e">
        <f>rawData!#REF!</f>
        <v>#REF!</v>
      </c>
      <c r="T106" s="3" t="e">
        <f>rawData!#REF!</f>
        <v>#REF!</v>
      </c>
    </row>
    <row r="107" spans="1:20" x14ac:dyDescent="0.25">
      <c r="A107" s="1" t="e">
        <f>rawData!#REF!</f>
        <v>#REF!</v>
      </c>
      <c r="B107" s="3" t="e">
        <f>rawData!#REF!</f>
        <v>#REF!</v>
      </c>
      <c r="C107" s="3" t="e">
        <f>rawData!#REF!</f>
        <v>#REF!</v>
      </c>
      <c r="D107" s="3" t="e">
        <f>rawData!#REF!</f>
        <v>#REF!</v>
      </c>
      <c r="E107" s="3" t="e">
        <f>rawData!#REF!</f>
        <v>#REF!</v>
      </c>
      <c r="F107" s="3" t="e">
        <f>rawData!#REF!</f>
        <v>#REF!</v>
      </c>
      <c r="G107" s="3" t="e">
        <f>rawData!#REF!</f>
        <v>#REF!</v>
      </c>
      <c r="H107" s="3" t="e">
        <f>rawData!#REF!</f>
        <v>#REF!</v>
      </c>
      <c r="I107" s="3" t="e">
        <f>rawData!#REF!</f>
        <v>#REF!</v>
      </c>
      <c r="J107" s="3" t="e">
        <f>rawData!#REF!</f>
        <v>#REF!</v>
      </c>
      <c r="K107" s="3" t="e">
        <f>rawData!#REF!</f>
        <v>#REF!</v>
      </c>
      <c r="L107" s="3" t="e">
        <f>rawData!#REF!</f>
        <v>#REF!</v>
      </c>
      <c r="M107" s="3" t="e">
        <f>rawData!#REF!</f>
        <v>#REF!</v>
      </c>
      <c r="N107" s="3" t="e">
        <f>rawData!#REF!</f>
        <v>#REF!</v>
      </c>
      <c r="O107" s="3" t="e">
        <f>rawData!#REF!</f>
        <v>#REF!</v>
      </c>
      <c r="P107" s="3" t="e">
        <f>rawData!#REF!</f>
        <v>#REF!</v>
      </c>
      <c r="Q107" s="3" t="e">
        <f>rawData!#REF!</f>
        <v>#REF!</v>
      </c>
      <c r="R107" s="3" t="e">
        <f>rawData!#REF!</f>
        <v>#REF!</v>
      </c>
      <c r="S107" s="3" t="e">
        <f>rawData!#REF!</f>
        <v>#REF!</v>
      </c>
      <c r="T107" s="3" t="e">
        <f>rawData!#REF!</f>
        <v>#REF!</v>
      </c>
    </row>
    <row r="108" spans="1:20" x14ac:dyDescent="0.25">
      <c r="A108" s="1" t="e">
        <f>rawData!#REF!</f>
        <v>#REF!</v>
      </c>
      <c r="B108" s="3" t="e">
        <f>rawData!#REF!</f>
        <v>#REF!</v>
      </c>
      <c r="C108" s="3" t="e">
        <f>rawData!#REF!</f>
        <v>#REF!</v>
      </c>
      <c r="D108" s="3" t="e">
        <f>rawData!#REF!</f>
        <v>#REF!</v>
      </c>
      <c r="E108" s="3" t="e">
        <f>rawData!#REF!</f>
        <v>#REF!</v>
      </c>
      <c r="F108" s="3" t="e">
        <f>rawData!#REF!</f>
        <v>#REF!</v>
      </c>
      <c r="G108" s="3" t="e">
        <f>rawData!#REF!</f>
        <v>#REF!</v>
      </c>
      <c r="H108" s="3" t="e">
        <f>rawData!#REF!</f>
        <v>#REF!</v>
      </c>
      <c r="I108" s="3" t="e">
        <f>rawData!#REF!</f>
        <v>#REF!</v>
      </c>
      <c r="J108" s="3" t="e">
        <f>rawData!#REF!</f>
        <v>#REF!</v>
      </c>
      <c r="K108" s="3" t="e">
        <f>rawData!#REF!</f>
        <v>#REF!</v>
      </c>
      <c r="L108" s="3" t="e">
        <f>rawData!#REF!</f>
        <v>#REF!</v>
      </c>
      <c r="M108" s="3" t="e">
        <f>rawData!#REF!</f>
        <v>#REF!</v>
      </c>
      <c r="N108" s="3" t="e">
        <f>rawData!#REF!</f>
        <v>#REF!</v>
      </c>
      <c r="O108" s="3" t="e">
        <f>rawData!#REF!</f>
        <v>#REF!</v>
      </c>
      <c r="P108" s="3" t="e">
        <f>rawData!#REF!</f>
        <v>#REF!</v>
      </c>
      <c r="Q108" s="3" t="e">
        <f>rawData!#REF!</f>
        <v>#REF!</v>
      </c>
      <c r="R108" s="3" t="e">
        <f>rawData!#REF!</f>
        <v>#REF!</v>
      </c>
      <c r="S108" s="3" t="e">
        <f>rawData!#REF!</f>
        <v>#REF!</v>
      </c>
      <c r="T108" s="3" t="e">
        <f>rawData!#REF!</f>
        <v>#REF!</v>
      </c>
    </row>
    <row r="109" spans="1:20" x14ac:dyDescent="0.25">
      <c r="A109" s="1" t="e">
        <f>rawData!#REF!</f>
        <v>#REF!</v>
      </c>
      <c r="B109" s="3" t="e">
        <f>rawData!#REF!</f>
        <v>#REF!</v>
      </c>
      <c r="C109" s="3" t="e">
        <f>rawData!#REF!</f>
        <v>#REF!</v>
      </c>
      <c r="D109" s="3" t="e">
        <f>rawData!#REF!</f>
        <v>#REF!</v>
      </c>
      <c r="E109" s="3" t="e">
        <f>rawData!#REF!</f>
        <v>#REF!</v>
      </c>
      <c r="F109" s="3" t="e">
        <f>rawData!#REF!</f>
        <v>#REF!</v>
      </c>
      <c r="G109" s="3" t="e">
        <f>rawData!#REF!</f>
        <v>#REF!</v>
      </c>
      <c r="H109" s="3" t="e">
        <f>rawData!#REF!</f>
        <v>#REF!</v>
      </c>
      <c r="I109" s="3" t="e">
        <f>rawData!#REF!</f>
        <v>#REF!</v>
      </c>
      <c r="J109" s="3" t="e">
        <f>rawData!#REF!</f>
        <v>#REF!</v>
      </c>
      <c r="K109" s="3" t="e">
        <f>rawData!#REF!</f>
        <v>#REF!</v>
      </c>
      <c r="L109" s="3" t="e">
        <f>rawData!#REF!</f>
        <v>#REF!</v>
      </c>
      <c r="M109" s="3" t="e">
        <f>rawData!#REF!</f>
        <v>#REF!</v>
      </c>
      <c r="N109" s="3" t="e">
        <f>rawData!#REF!</f>
        <v>#REF!</v>
      </c>
      <c r="O109" s="3" t="e">
        <f>rawData!#REF!</f>
        <v>#REF!</v>
      </c>
      <c r="P109" s="3" t="e">
        <f>rawData!#REF!</f>
        <v>#REF!</v>
      </c>
      <c r="Q109" s="3" t="e">
        <f>rawData!#REF!</f>
        <v>#REF!</v>
      </c>
      <c r="R109" s="3" t="e">
        <f>rawData!#REF!</f>
        <v>#REF!</v>
      </c>
      <c r="S109" s="3" t="e">
        <f>rawData!#REF!</f>
        <v>#REF!</v>
      </c>
      <c r="T109" s="3" t="e">
        <f>rawData!#REF!</f>
        <v>#REF!</v>
      </c>
    </row>
    <row r="110" spans="1:20" x14ac:dyDescent="0.25">
      <c r="A110" s="1" t="e">
        <f>rawData!#REF!</f>
        <v>#REF!</v>
      </c>
      <c r="B110" s="3" t="e">
        <f>rawData!#REF!</f>
        <v>#REF!</v>
      </c>
      <c r="C110" s="3" t="e">
        <f>rawData!#REF!</f>
        <v>#REF!</v>
      </c>
      <c r="D110" s="3" t="e">
        <f>rawData!#REF!</f>
        <v>#REF!</v>
      </c>
      <c r="E110" s="3" t="e">
        <f>rawData!#REF!</f>
        <v>#REF!</v>
      </c>
      <c r="F110" s="3" t="e">
        <f>rawData!#REF!</f>
        <v>#REF!</v>
      </c>
      <c r="G110" s="3" t="e">
        <f>rawData!#REF!</f>
        <v>#REF!</v>
      </c>
      <c r="H110" s="3" t="e">
        <f>rawData!#REF!</f>
        <v>#REF!</v>
      </c>
      <c r="I110" s="3" t="e">
        <f>rawData!#REF!</f>
        <v>#REF!</v>
      </c>
      <c r="J110" s="3" t="e">
        <f>rawData!#REF!</f>
        <v>#REF!</v>
      </c>
      <c r="K110" s="3" t="e">
        <f>rawData!#REF!</f>
        <v>#REF!</v>
      </c>
      <c r="L110" s="3" t="e">
        <f>rawData!#REF!</f>
        <v>#REF!</v>
      </c>
      <c r="M110" s="3" t="e">
        <f>rawData!#REF!</f>
        <v>#REF!</v>
      </c>
      <c r="N110" s="3" t="e">
        <f>rawData!#REF!</f>
        <v>#REF!</v>
      </c>
      <c r="O110" s="3" t="e">
        <f>rawData!#REF!</f>
        <v>#REF!</v>
      </c>
      <c r="P110" s="3" t="e">
        <f>rawData!#REF!</f>
        <v>#REF!</v>
      </c>
      <c r="Q110" s="3" t="e">
        <f>rawData!#REF!</f>
        <v>#REF!</v>
      </c>
      <c r="R110" s="3" t="e">
        <f>rawData!#REF!</f>
        <v>#REF!</v>
      </c>
      <c r="S110" s="3" t="e">
        <f>rawData!#REF!</f>
        <v>#REF!</v>
      </c>
      <c r="T110" s="3" t="e">
        <f>rawData!#REF!</f>
        <v>#REF!</v>
      </c>
    </row>
    <row r="111" spans="1:20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20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20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20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20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20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20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20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20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20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20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20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20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20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20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20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20" x14ac:dyDescent="0.25">
      <c r="A128" t="s">
        <v>27</v>
      </c>
      <c r="B128">
        <f>0.76/100</f>
        <v>7.6E-3</v>
      </c>
      <c r="C128">
        <f>B128</f>
        <v>7.6E-3</v>
      </c>
      <c r="D128">
        <f t="shared" ref="D128" si="76">C128</f>
        <v>7.6E-3</v>
      </c>
      <c r="E128">
        <f t="shared" ref="E128" si="77">D128</f>
        <v>7.6E-3</v>
      </c>
      <c r="F128">
        <f t="shared" ref="F128" si="78">E128</f>
        <v>7.6E-3</v>
      </c>
      <c r="G128">
        <f t="shared" ref="G128" si="79">F128</f>
        <v>7.6E-3</v>
      </c>
      <c r="H128">
        <f t="shared" ref="H128" si="80">G128</f>
        <v>7.6E-3</v>
      </c>
      <c r="I128">
        <f t="shared" ref="I128" si="81">H128</f>
        <v>7.6E-3</v>
      </c>
      <c r="J128">
        <f t="shared" ref="J128" si="82">I128</f>
        <v>7.6E-3</v>
      </c>
      <c r="K128">
        <f t="shared" ref="K128" si="83">J128</f>
        <v>7.6E-3</v>
      </c>
      <c r="L128">
        <f t="shared" ref="L128" si="84">K128</f>
        <v>7.6E-3</v>
      </c>
      <c r="M128">
        <f t="shared" ref="M128" si="85">L128</f>
        <v>7.6E-3</v>
      </c>
      <c r="N128">
        <f t="shared" ref="N128" si="86">M128</f>
        <v>7.6E-3</v>
      </c>
      <c r="O128">
        <f t="shared" ref="O128:R128" si="87">N128</f>
        <v>7.6E-3</v>
      </c>
      <c r="P128">
        <f t="shared" si="87"/>
        <v>7.6E-3</v>
      </c>
      <c r="Q128">
        <f t="shared" si="87"/>
        <v>7.6E-3</v>
      </c>
      <c r="R128">
        <f t="shared" si="87"/>
        <v>7.6E-3</v>
      </c>
      <c r="S128">
        <f t="shared" ref="S128:T128" si="88">R128</f>
        <v>7.6E-3</v>
      </c>
      <c r="T128">
        <f t="shared" si="88"/>
        <v>7.6E-3</v>
      </c>
    </row>
    <row r="129" spans="1:20" x14ac:dyDescent="0.25">
      <c r="A129" t="s">
        <v>24</v>
      </c>
      <c r="B129" s="1" t="e">
        <f>B103</f>
        <v>#REF!</v>
      </c>
      <c r="C129" s="1" t="e">
        <f t="shared" ref="C129:L129" si="89">C103</f>
        <v>#REF!</v>
      </c>
      <c r="D129" s="1" t="e">
        <f t="shared" si="89"/>
        <v>#REF!</v>
      </c>
      <c r="E129" s="1" t="e">
        <f t="shared" si="89"/>
        <v>#REF!</v>
      </c>
      <c r="F129" s="1" t="e">
        <f t="shared" si="89"/>
        <v>#REF!</v>
      </c>
      <c r="G129" s="1" t="e">
        <f t="shared" si="89"/>
        <v>#REF!</v>
      </c>
      <c r="H129" s="1" t="e">
        <f t="shared" si="89"/>
        <v>#REF!</v>
      </c>
      <c r="I129" s="1" t="e">
        <f t="shared" si="89"/>
        <v>#REF!</v>
      </c>
      <c r="J129" s="1" t="e">
        <f t="shared" si="89"/>
        <v>#REF!</v>
      </c>
      <c r="K129" s="1" t="e">
        <f t="shared" si="89"/>
        <v>#REF!</v>
      </c>
      <c r="L129" s="1" t="e">
        <f t="shared" si="89"/>
        <v>#REF!</v>
      </c>
      <c r="M129" s="1" t="e">
        <f t="shared" ref="M129:O129" si="90">M103</f>
        <v>#REF!</v>
      </c>
      <c r="N129" s="1" t="e">
        <f t="shared" si="90"/>
        <v>#REF!</v>
      </c>
      <c r="O129" s="1" t="e">
        <f t="shared" si="90"/>
        <v>#REF!</v>
      </c>
      <c r="P129" s="1" t="e">
        <f t="shared" ref="P129:Q129" si="91">P103</f>
        <v>#REF!</v>
      </c>
      <c r="Q129" s="1" t="e">
        <f t="shared" si="91"/>
        <v>#REF!</v>
      </c>
      <c r="R129" s="1" t="e">
        <f t="shared" ref="R129:S129" si="92">R103</f>
        <v>#REF!</v>
      </c>
      <c r="S129" s="1" t="e">
        <f t="shared" si="92"/>
        <v>#REF!</v>
      </c>
      <c r="T129" s="1" t="e">
        <f t="shared" ref="T129" si="93">T103</f>
        <v>#REF!</v>
      </c>
    </row>
    <row r="130" spans="1:20" x14ac:dyDescent="0.25">
      <c r="A130" t="s">
        <v>25</v>
      </c>
      <c r="B130" s="5" t="e">
        <f>B132+B128</f>
        <v>#REF!</v>
      </c>
      <c r="C130" s="5" t="e">
        <f t="shared" ref="C130:L130" si="94">C132+C128</f>
        <v>#REF!</v>
      </c>
      <c r="D130" s="5" t="e">
        <f t="shared" si="94"/>
        <v>#REF!</v>
      </c>
      <c r="E130" s="5" t="e">
        <f t="shared" si="94"/>
        <v>#REF!</v>
      </c>
      <c r="F130" s="5" t="e">
        <f t="shared" si="94"/>
        <v>#REF!</v>
      </c>
      <c r="G130" s="5" t="e">
        <f t="shared" si="94"/>
        <v>#REF!</v>
      </c>
      <c r="H130" s="5" t="e">
        <f t="shared" si="94"/>
        <v>#REF!</v>
      </c>
      <c r="I130" s="5" t="e">
        <f t="shared" si="94"/>
        <v>#REF!</v>
      </c>
      <c r="J130" s="5" t="e">
        <f t="shared" si="94"/>
        <v>#REF!</v>
      </c>
      <c r="K130" s="5" t="e">
        <f t="shared" si="94"/>
        <v>#REF!</v>
      </c>
      <c r="L130" s="5" t="e">
        <f t="shared" si="94"/>
        <v>#REF!</v>
      </c>
      <c r="M130" s="5" t="e">
        <f t="shared" ref="M130:O130" si="95">M132+M128</f>
        <v>#REF!</v>
      </c>
      <c r="N130" s="5" t="e">
        <f t="shared" si="95"/>
        <v>#REF!</v>
      </c>
      <c r="O130" s="5" t="e">
        <f t="shared" si="95"/>
        <v>#REF!</v>
      </c>
      <c r="P130" s="5" t="e">
        <f t="shared" ref="P130:Q130" si="96">P132+P128</f>
        <v>#REF!</v>
      </c>
      <c r="Q130" s="5" t="e">
        <f t="shared" si="96"/>
        <v>#REF!</v>
      </c>
      <c r="R130" s="5" t="e">
        <f t="shared" ref="R130:S130" si="97">R132+R128</f>
        <v>#REF!</v>
      </c>
      <c r="S130" s="5" t="e">
        <f t="shared" si="97"/>
        <v>#REF!</v>
      </c>
      <c r="T130" s="5" t="e">
        <f t="shared" ref="T130" si="98">T132+T128</f>
        <v>#REF!</v>
      </c>
    </row>
    <row r="131" spans="1:20" x14ac:dyDescent="0.25">
      <c r="A131" t="s">
        <v>26</v>
      </c>
      <c r="B131" s="5" t="e">
        <f>B132-B128</f>
        <v>#REF!</v>
      </c>
      <c r="C131" s="5" t="e">
        <f t="shared" ref="C131" si="99">C132-C128</f>
        <v>#REF!</v>
      </c>
      <c r="D131" s="5" t="e">
        <f t="shared" ref="D131" si="100">D132-D128</f>
        <v>#REF!</v>
      </c>
      <c r="E131" s="5" t="e">
        <f t="shared" ref="E131" si="101">E132-E128</f>
        <v>#REF!</v>
      </c>
      <c r="F131" s="5" t="e">
        <f t="shared" ref="F131" si="102">F132-F128</f>
        <v>#REF!</v>
      </c>
      <c r="G131" s="5" t="e">
        <f t="shared" ref="G131" si="103">G132-G128</f>
        <v>#REF!</v>
      </c>
      <c r="H131" s="5" t="e">
        <f t="shared" ref="H131" si="104">H132-H128</f>
        <v>#REF!</v>
      </c>
      <c r="I131" s="5" t="e">
        <f t="shared" ref="I131" si="105">I132-I128</f>
        <v>#REF!</v>
      </c>
      <c r="J131" s="5" t="e">
        <f t="shared" ref="J131" si="106">J132-J128</f>
        <v>#REF!</v>
      </c>
      <c r="K131" s="5" t="e">
        <f t="shared" ref="K131" si="107">K132-K128</f>
        <v>#REF!</v>
      </c>
      <c r="L131" s="5" t="e">
        <f t="shared" ref="L131:M131" si="108">L132-L128</f>
        <v>#REF!</v>
      </c>
      <c r="M131" s="5" t="e">
        <f t="shared" si="108"/>
        <v>#REF!</v>
      </c>
      <c r="N131" s="5" t="e">
        <f t="shared" ref="N131:O131" si="109">N132-N128</f>
        <v>#REF!</v>
      </c>
      <c r="O131" s="5" t="e">
        <f t="shared" si="109"/>
        <v>#REF!</v>
      </c>
      <c r="P131" s="5" t="e">
        <f t="shared" ref="P131:Q131" si="110">P132-P128</f>
        <v>#REF!</v>
      </c>
      <c r="Q131" s="5" t="e">
        <f t="shared" si="110"/>
        <v>#REF!</v>
      </c>
      <c r="R131" s="5" t="e">
        <f t="shared" ref="R131:S131" si="111">R132-R128</f>
        <v>#REF!</v>
      </c>
      <c r="S131" s="5" t="e">
        <f t="shared" si="111"/>
        <v>#REF!</v>
      </c>
      <c r="T131" s="5" t="e">
        <f t="shared" ref="T131" si="112">T132-T128</f>
        <v>#REF!</v>
      </c>
    </row>
    <row r="132" spans="1:20" x14ac:dyDescent="0.25">
      <c r="A132" s="1" t="e">
        <f>rawData!#REF!</f>
        <v>#REF!</v>
      </c>
      <c r="B132" s="3" t="e">
        <f>rawData!#REF!</f>
        <v>#REF!</v>
      </c>
      <c r="C132" s="3" t="e">
        <f>rawData!#REF!</f>
        <v>#REF!</v>
      </c>
      <c r="D132" s="3" t="e">
        <f>rawData!#REF!</f>
        <v>#REF!</v>
      </c>
      <c r="E132" s="3" t="e">
        <f>rawData!#REF!</f>
        <v>#REF!</v>
      </c>
      <c r="F132" s="3" t="e">
        <f>rawData!#REF!</f>
        <v>#REF!</v>
      </c>
      <c r="G132" s="3" t="e">
        <f>rawData!#REF!</f>
        <v>#REF!</v>
      </c>
      <c r="H132" s="3" t="e">
        <f>rawData!#REF!</f>
        <v>#REF!</v>
      </c>
      <c r="I132" s="3" t="e">
        <f>rawData!#REF!</f>
        <v>#REF!</v>
      </c>
      <c r="J132" s="3" t="e">
        <f>rawData!#REF!</f>
        <v>#REF!</v>
      </c>
      <c r="K132" s="3" t="e">
        <f>rawData!#REF!</f>
        <v>#REF!</v>
      </c>
      <c r="L132" s="3" t="e">
        <f>rawData!#REF!</f>
        <v>#REF!</v>
      </c>
      <c r="M132" s="3" t="e">
        <f>rawData!#REF!</f>
        <v>#REF!</v>
      </c>
      <c r="N132" s="3" t="e">
        <f>rawData!#REF!</f>
        <v>#REF!</v>
      </c>
      <c r="O132" s="3" t="e">
        <f>rawData!#REF!</f>
        <v>#REF!</v>
      </c>
      <c r="P132" s="3" t="e">
        <f>rawData!#REF!</f>
        <v>#REF!</v>
      </c>
      <c r="Q132" s="3" t="e">
        <f>rawData!#REF!</f>
        <v>#REF!</v>
      </c>
      <c r="R132" s="3" t="e">
        <f>rawData!#REF!</f>
        <v>#REF!</v>
      </c>
      <c r="S132" s="3" t="e">
        <f>rawData!#REF!</f>
        <v>#REF!</v>
      </c>
      <c r="T132" s="3" t="e">
        <f>rawData!#REF!</f>
        <v>#REF!</v>
      </c>
    </row>
    <row r="133" spans="1:20" x14ac:dyDescent="0.25">
      <c r="A133" s="1" t="e">
        <f>rawData!#REF!</f>
        <v>#REF!</v>
      </c>
      <c r="B133" s="3" t="e">
        <f>rawData!#REF!</f>
        <v>#REF!</v>
      </c>
      <c r="C133" s="3" t="e">
        <f>rawData!#REF!</f>
        <v>#REF!</v>
      </c>
      <c r="D133" s="3" t="e">
        <f>rawData!#REF!</f>
        <v>#REF!</v>
      </c>
      <c r="E133" s="3" t="e">
        <f>rawData!#REF!</f>
        <v>#REF!</v>
      </c>
      <c r="F133" s="3" t="e">
        <f>rawData!#REF!</f>
        <v>#REF!</v>
      </c>
      <c r="G133" s="3" t="e">
        <f>rawData!#REF!</f>
        <v>#REF!</v>
      </c>
      <c r="H133" s="3" t="e">
        <f>rawData!#REF!</f>
        <v>#REF!</v>
      </c>
      <c r="I133" s="3" t="e">
        <f>rawData!#REF!</f>
        <v>#REF!</v>
      </c>
      <c r="J133" s="3" t="e">
        <f>rawData!#REF!</f>
        <v>#REF!</v>
      </c>
      <c r="K133" s="3" t="e">
        <f>rawData!#REF!</f>
        <v>#REF!</v>
      </c>
      <c r="L133" s="3" t="e">
        <f>rawData!#REF!</f>
        <v>#REF!</v>
      </c>
      <c r="M133" s="3" t="e">
        <f>rawData!#REF!</f>
        <v>#REF!</v>
      </c>
      <c r="N133" s="3" t="e">
        <f>rawData!#REF!</f>
        <v>#REF!</v>
      </c>
      <c r="O133" s="3" t="e">
        <f>rawData!#REF!</f>
        <v>#REF!</v>
      </c>
      <c r="P133" s="3" t="e">
        <f>rawData!#REF!</f>
        <v>#REF!</v>
      </c>
      <c r="Q133" s="3" t="e">
        <f>rawData!#REF!</f>
        <v>#REF!</v>
      </c>
      <c r="R133" s="3" t="e">
        <f>rawData!#REF!</f>
        <v>#REF!</v>
      </c>
      <c r="S133" s="3" t="e">
        <f>rawData!#REF!</f>
        <v>#REF!</v>
      </c>
      <c r="T133" s="3" t="e">
        <f>rawData!#REF!</f>
        <v>#REF!</v>
      </c>
    </row>
    <row r="134" spans="1:20" x14ac:dyDescent="0.25">
      <c r="A134" s="1" t="e">
        <f>rawData!#REF!</f>
        <v>#REF!</v>
      </c>
      <c r="B134" s="3" t="e">
        <f>rawData!#REF!</f>
        <v>#REF!</v>
      </c>
      <c r="C134" s="3" t="e">
        <f>rawData!#REF!</f>
        <v>#REF!</v>
      </c>
      <c r="D134" s="3" t="e">
        <f>rawData!#REF!</f>
        <v>#REF!</v>
      </c>
      <c r="E134" s="3" t="e">
        <f>rawData!#REF!</f>
        <v>#REF!</v>
      </c>
      <c r="F134" s="3" t="e">
        <f>rawData!#REF!</f>
        <v>#REF!</v>
      </c>
      <c r="G134" s="3" t="e">
        <f>rawData!#REF!</f>
        <v>#REF!</v>
      </c>
      <c r="H134" s="3" t="e">
        <f>rawData!#REF!</f>
        <v>#REF!</v>
      </c>
      <c r="I134" s="3" t="e">
        <f>rawData!#REF!</f>
        <v>#REF!</v>
      </c>
      <c r="J134" s="3" t="e">
        <f>rawData!#REF!</f>
        <v>#REF!</v>
      </c>
      <c r="K134" s="3" t="e">
        <f>rawData!#REF!</f>
        <v>#REF!</v>
      </c>
      <c r="L134" s="3" t="e">
        <f>rawData!#REF!</f>
        <v>#REF!</v>
      </c>
      <c r="M134" s="3" t="e">
        <f>rawData!#REF!</f>
        <v>#REF!</v>
      </c>
      <c r="N134" s="3" t="e">
        <f>rawData!#REF!</f>
        <v>#REF!</v>
      </c>
      <c r="O134" s="3" t="e">
        <f>rawData!#REF!</f>
        <v>#REF!</v>
      </c>
      <c r="P134" s="3" t="e">
        <f>rawData!#REF!</f>
        <v>#REF!</v>
      </c>
      <c r="Q134" s="3" t="e">
        <f>rawData!#REF!</f>
        <v>#REF!</v>
      </c>
      <c r="R134" s="3" t="e">
        <f>rawData!#REF!</f>
        <v>#REF!</v>
      </c>
      <c r="S134" s="3" t="e">
        <f>rawData!#REF!</f>
        <v>#REF!</v>
      </c>
      <c r="T134" s="3" t="e">
        <f>rawData!#REF!</f>
        <v>#REF!</v>
      </c>
    </row>
    <row r="135" spans="1:20" x14ac:dyDescent="0.25">
      <c r="A135" s="1" t="e">
        <f>rawData!#REF!</f>
        <v>#REF!</v>
      </c>
      <c r="B135" s="3" t="e">
        <f>rawData!#REF!</f>
        <v>#REF!</v>
      </c>
      <c r="C135" s="3" t="e">
        <f>rawData!#REF!</f>
        <v>#REF!</v>
      </c>
      <c r="D135" s="3" t="e">
        <f>rawData!#REF!</f>
        <v>#REF!</v>
      </c>
      <c r="E135" s="3" t="e">
        <f>rawData!#REF!</f>
        <v>#REF!</v>
      </c>
      <c r="F135" s="3" t="e">
        <f>rawData!#REF!</f>
        <v>#REF!</v>
      </c>
      <c r="G135" s="3" t="e">
        <f>rawData!#REF!</f>
        <v>#REF!</v>
      </c>
      <c r="H135" s="3" t="e">
        <f>rawData!#REF!</f>
        <v>#REF!</v>
      </c>
      <c r="I135" s="3" t="e">
        <f>rawData!#REF!</f>
        <v>#REF!</v>
      </c>
      <c r="J135" s="3" t="e">
        <f>rawData!#REF!</f>
        <v>#REF!</v>
      </c>
      <c r="K135" s="3" t="e">
        <f>rawData!#REF!</f>
        <v>#REF!</v>
      </c>
      <c r="L135" s="3" t="e">
        <f>rawData!#REF!</f>
        <v>#REF!</v>
      </c>
      <c r="M135" s="3" t="e">
        <f>rawData!#REF!</f>
        <v>#REF!</v>
      </c>
      <c r="N135" s="3" t="e">
        <f>rawData!#REF!</f>
        <v>#REF!</v>
      </c>
      <c r="O135" s="3" t="e">
        <f>rawData!#REF!</f>
        <v>#REF!</v>
      </c>
      <c r="P135" s="3" t="e">
        <f>rawData!#REF!</f>
        <v>#REF!</v>
      </c>
      <c r="Q135" s="3" t="e">
        <f>rawData!#REF!</f>
        <v>#REF!</v>
      </c>
      <c r="R135" s="3" t="e">
        <f>rawData!#REF!</f>
        <v>#REF!</v>
      </c>
      <c r="S135" s="3" t="e">
        <f>rawData!#REF!</f>
        <v>#REF!</v>
      </c>
      <c r="T135" s="3" t="e">
        <f>rawData!#REF!</f>
        <v>#REF!</v>
      </c>
    </row>
    <row r="136" spans="1:20" x14ac:dyDescent="0.25">
      <c r="A136" s="1" t="e">
        <f>rawData!#REF!</f>
        <v>#REF!</v>
      </c>
      <c r="B136" s="3" t="e">
        <f>rawData!#REF!</f>
        <v>#REF!</v>
      </c>
      <c r="C136" s="3" t="e">
        <f>rawData!#REF!</f>
        <v>#REF!</v>
      </c>
      <c r="D136" s="3" t="e">
        <f>rawData!#REF!</f>
        <v>#REF!</v>
      </c>
      <c r="E136" s="3" t="e">
        <f>rawData!#REF!</f>
        <v>#REF!</v>
      </c>
      <c r="F136" s="3" t="e">
        <f>rawData!#REF!</f>
        <v>#REF!</v>
      </c>
      <c r="G136" s="3" t="e">
        <f>rawData!#REF!</f>
        <v>#REF!</v>
      </c>
      <c r="H136" s="3" t="e">
        <f>rawData!#REF!</f>
        <v>#REF!</v>
      </c>
      <c r="I136" s="3" t="e">
        <f>rawData!#REF!</f>
        <v>#REF!</v>
      </c>
      <c r="J136" s="3" t="e">
        <f>rawData!#REF!</f>
        <v>#REF!</v>
      </c>
      <c r="K136" s="3" t="e">
        <f>rawData!#REF!</f>
        <v>#REF!</v>
      </c>
      <c r="L136" s="3" t="e">
        <f>rawData!#REF!</f>
        <v>#REF!</v>
      </c>
      <c r="M136" s="3" t="e">
        <f>rawData!#REF!</f>
        <v>#REF!</v>
      </c>
      <c r="N136" s="3" t="e">
        <f>rawData!#REF!</f>
        <v>#REF!</v>
      </c>
      <c r="O136" s="3" t="e">
        <f>rawData!#REF!</f>
        <v>#REF!</v>
      </c>
      <c r="P136" s="3" t="e">
        <f>rawData!#REF!</f>
        <v>#REF!</v>
      </c>
      <c r="Q136" s="3" t="e">
        <f>rawData!#REF!</f>
        <v>#REF!</v>
      </c>
      <c r="R136" s="3" t="e">
        <f>rawData!#REF!</f>
        <v>#REF!</v>
      </c>
      <c r="S136" s="3" t="e">
        <f>rawData!#REF!</f>
        <v>#REF!</v>
      </c>
      <c r="T136" s="3" t="e">
        <f>rawData!#REF!</f>
        <v>#REF!</v>
      </c>
    </row>
    <row r="153" spans="1:20" x14ac:dyDescent="0.25">
      <c r="A153" t="s">
        <v>27</v>
      </c>
      <c r="B153">
        <f>0.96/100</f>
        <v>9.5999999999999992E-3</v>
      </c>
      <c r="C153">
        <f>B153</f>
        <v>9.5999999999999992E-3</v>
      </c>
      <c r="D153">
        <f t="shared" ref="D153" si="113">C153</f>
        <v>9.5999999999999992E-3</v>
      </c>
      <c r="E153">
        <f t="shared" ref="E153" si="114">D153</f>
        <v>9.5999999999999992E-3</v>
      </c>
      <c r="F153">
        <f t="shared" ref="F153" si="115">E153</f>
        <v>9.5999999999999992E-3</v>
      </c>
      <c r="G153">
        <f t="shared" ref="G153" si="116">F153</f>
        <v>9.5999999999999992E-3</v>
      </c>
      <c r="H153">
        <f t="shared" ref="H153" si="117">G153</f>
        <v>9.5999999999999992E-3</v>
      </c>
      <c r="I153">
        <f t="shared" ref="I153" si="118">H153</f>
        <v>9.5999999999999992E-3</v>
      </c>
      <c r="J153">
        <f t="shared" ref="J153" si="119">I153</f>
        <v>9.5999999999999992E-3</v>
      </c>
      <c r="K153">
        <f t="shared" ref="K153" si="120">J153</f>
        <v>9.5999999999999992E-3</v>
      </c>
      <c r="L153">
        <f t="shared" ref="L153" si="121">K153</f>
        <v>9.5999999999999992E-3</v>
      </c>
      <c r="M153">
        <f t="shared" ref="M153" si="122">L153</f>
        <v>9.5999999999999992E-3</v>
      </c>
      <c r="N153">
        <f t="shared" ref="N153" si="123">M153</f>
        <v>9.5999999999999992E-3</v>
      </c>
      <c r="O153">
        <f t="shared" ref="O153" si="124">N153</f>
        <v>9.5999999999999992E-3</v>
      </c>
      <c r="P153">
        <f t="shared" ref="P153" si="125">O153</f>
        <v>9.5999999999999992E-3</v>
      </c>
      <c r="Q153">
        <f t="shared" ref="Q153" si="126">P153</f>
        <v>9.5999999999999992E-3</v>
      </c>
      <c r="R153">
        <f t="shared" ref="R153" si="127">Q153</f>
        <v>9.5999999999999992E-3</v>
      </c>
      <c r="S153">
        <f t="shared" ref="S153:T153" si="128">R153</f>
        <v>9.5999999999999992E-3</v>
      </c>
      <c r="T153">
        <f t="shared" si="128"/>
        <v>9.5999999999999992E-3</v>
      </c>
    </row>
    <row r="154" spans="1:20" x14ac:dyDescent="0.25">
      <c r="A154" t="s">
        <v>31</v>
      </c>
      <c r="B154" s="1" t="e">
        <f>B129</f>
        <v>#REF!</v>
      </c>
      <c r="C154" s="1" t="e">
        <f t="shared" ref="C154:R154" si="129">C129</f>
        <v>#REF!</v>
      </c>
      <c r="D154" s="1" t="e">
        <f t="shared" si="129"/>
        <v>#REF!</v>
      </c>
      <c r="E154" s="1" t="e">
        <f t="shared" si="129"/>
        <v>#REF!</v>
      </c>
      <c r="F154" s="1" t="e">
        <f t="shared" si="129"/>
        <v>#REF!</v>
      </c>
      <c r="G154" s="1" t="e">
        <f t="shared" si="129"/>
        <v>#REF!</v>
      </c>
      <c r="H154" s="1" t="e">
        <f t="shared" si="129"/>
        <v>#REF!</v>
      </c>
      <c r="I154" s="1" t="e">
        <f t="shared" si="129"/>
        <v>#REF!</v>
      </c>
      <c r="J154" s="1" t="e">
        <f t="shared" si="129"/>
        <v>#REF!</v>
      </c>
      <c r="K154" s="1" t="e">
        <f t="shared" si="129"/>
        <v>#REF!</v>
      </c>
      <c r="L154" s="1" t="e">
        <f t="shared" si="129"/>
        <v>#REF!</v>
      </c>
      <c r="M154" s="1" t="e">
        <f t="shared" si="129"/>
        <v>#REF!</v>
      </c>
      <c r="N154" s="1" t="e">
        <f t="shared" si="129"/>
        <v>#REF!</v>
      </c>
      <c r="O154" s="1" t="e">
        <f t="shared" si="129"/>
        <v>#REF!</v>
      </c>
      <c r="P154" s="1" t="e">
        <f t="shared" si="129"/>
        <v>#REF!</v>
      </c>
      <c r="Q154" s="1" t="e">
        <f t="shared" si="129"/>
        <v>#REF!</v>
      </c>
      <c r="R154" s="1" t="e">
        <f t="shared" si="129"/>
        <v>#REF!</v>
      </c>
      <c r="S154" s="1" t="e">
        <f t="shared" ref="S154:T154" si="130">S129</f>
        <v>#REF!</v>
      </c>
      <c r="T154" s="1" t="e">
        <f t="shared" si="130"/>
        <v>#REF!</v>
      </c>
    </row>
    <row r="155" spans="1:20" x14ac:dyDescent="0.25">
      <c r="A155" t="s">
        <v>25</v>
      </c>
      <c r="B155" s="5" t="e">
        <f>B157+B153</f>
        <v>#REF!</v>
      </c>
      <c r="C155" s="5" t="e">
        <f t="shared" ref="C155:R155" si="131">C157+C153</f>
        <v>#REF!</v>
      </c>
      <c r="D155" s="5" t="e">
        <f t="shared" si="131"/>
        <v>#REF!</v>
      </c>
      <c r="E155" s="5" t="e">
        <f t="shared" si="131"/>
        <v>#REF!</v>
      </c>
      <c r="F155" s="5" t="e">
        <f t="shared" si="131"/>
        <v>#REF!</v>
      </c>
      <c r="G155" s="5" t="e">
        <f t="shared" si="131"/>
        <v>#REF!</v>
      </c>
      <c r="H155" s="5" t="e">
        <f t="shared" si="131"/>
        <v>#REF!</v>
      </c>
      <c r="I155" s="5" t="e">
        <f t="shared" si="131"/>
        <v>#REF!</v>
      </c>
      <c r="J155" s="5" t="e">
        <f t="shared" si="131"/>
        <v>#REF!</v>
      </c>
      <c r="K155" s="5" t="e">
        <f t="shared" si="131"/>
        <v>#REF!</v>
      </c>
      <c r="L155" s="5" t="e">
        <f t="shared" si="131"/>
        <v>#REF!</v>
      </c>
      <c r="M155" s="5" t="e">
        <f t="shared" si="131"/>
        <v>#REF!</v>
      </c>
      <c r="N155" s="5" t="e">
        <f t="shared" si="131"/>
        <v>#REF!</v>
      </c>
      <c r="O155" s="5" t="e">
        <f t="shared" si="131"/>
        <v>#REF!</v>
      </c>
      <c r="P155" s="5" t="e">
        <f t="shared" si="131"/>
        <v>#REF!</v>
      </c>
      <c r="Q155" s="5" t="e">
        <f t="shared" si="131"/>
        <v>#REF!</v>
      </c>
      <c r="R155" s="5" t="e">
        <f t="shared" si="131"/>
        <v>#REF!</v>
      </c>
      <c r="S155" s="5" t="e">
        <f t="shared" ref="S155:T155" si="132">S157+S153</f>
        <v>#REF!</v>
      </c>
      <c r="T155" s="5" t="e">
        <f t="shared" si="132"/>
        <v>#REF!</v>
      </c>
    </row>
    <row r="156" spans="1:20" x14ac:dyDescent="0.25">
      <c r="A156" t="s">
        <v>26</v>
      </c>
      <c r="B156" s="5" t="e">
        <f>B157-B153</f>
        <v>#REF!</v>
      </c>
      <c r="C156" s="5" t="e">
        <f t="shared" ref="C156:R156" si="133">C157-C153</f>
        <v>#REF!</v>
      </c>
      <c r="D156" s="5" t="e">
        <f t="shared" si="133"/>
        <v>#REF!</v>
      </c>
      <c r="E156" s="5" t="e">
        <f t="shared" si="133"/>
        <v>#REF!</v>
      </c>
      <c r="F156" s="5" t="e">
        <f t="shared" si="133"/>
        <v>#REF!</v>
      </c>
      <c r="G156" s="5" t="e">
        <f t="shared" si="133"/>
        <v>#REF!</v>
      </c>
      <c r="H156" s="5" t="e">
        <f t="shared" si="133"/>
        <v>#REF!</v>
      </c>
      <c r="I156" s="5" t="e">
        <f t="shared" si="133"/>
        <v>#REF!</v>
      </c>
      <c r="J156" s="5" t="e">
        <f t="shared" si="133"/>
        <v>#REF!</v>
      </c>
      <c r="K156" s="5" t="e">
        <f t="shared" si="133"/>
        <v>#REF!</v>
      </c>
      <c r="L156" s="5" t="e">
        <f t="shared" si="133"/>
        <v>#REF!</v>
      </c>
      <c r="M156" s="5" t="e">
        <f t="shared" si="133"/>
        <v>#REF!</v>
      </c>
      <c r="N156" s="5" t="e">
        <f t="shared" si="133"/>
        <v>#REF!</v>
      </c>
      <c r="O156" s="5" t="e">
        <f t="shared" si="133"/>
        <v>#REF!</v>
      </c>
      <c r="P156" s="5" t="e">
        <f t="shared" si="133"/>
        <v>#REF!</v>
      </c>
      <c r="Q156" s="5" t="e">
        <f t="shared" si="133"/>
        <v>#REF!</v>
      </c>
      <c r="R156" s="5" t="e">
        <f t="shared" si="133"/>
        <v>#REF!</v>
      </c>
      <c r="S156" s="5" t="e">
        <f t="shared" ref="S156:T156" si="134">S157-S153</f>
        <v>#REF!</v>
      </c>
      <c r="T156" s="5" t="e">
        <f t="shared" si="134"/>
        <v>#REF!</v>
      </c>
    </row>
    <row r="157" spans="1:20" x14ac:dyDescent="0.25">
      <c r="A157" s="1" t="e">
        <f>rawData!#REF!</f>
        <v>#REF!</v>
      </c>
      <c r="B157" s="3" t="e">
        <f>rawData!#REF!</f>
        <v>#REF!</v>
      </c>
      <c r="C157" s="3" t="e">
        <f>rawData!#REF!</f>
        <v>#REF!</v>
      </c>
      <c r="D157" s="3" t="e">
        <f>rawData!#REF!</f>
        <v>#REF!</v>
      </c>
      <c r="E157" s="3" t="e">
        <f>rawData!#REF!</f>
        <v>#REF!</v>
      </c>
      <c r="F157" s="3" t="e">
        <f>rawData!#REF!</f>
        <v>#REF!</v>
      </c>
      <c r="G157" s="3" t="e">
        <f>rawData!#REF!</f>
        <v>#REF!</v>
      </c>
      <c r="H157" s="3" t="e">
        <f>rawData!#REF!</f>
        <v>#REF!</v>
      </c>
      <c r="I157" s="3" t="e">
        <f>rawData!#REF!</f>
        <v>#REF!</v>
      </c>
      <c r="J157" s="3" t="e">
        <f>rawData!#REF!</f>
        <v>#REF!</v>
      </c>
      <c r="K157" s="3" t="e">
        <f>rawData!#REF!</f>
        <v>#REF!</v>
      </c>
      <c r="L157" s="3" t="e">
        <f>rawData!#REF!</f>
        <v>#REF!</v>
      </c>
      <c r="M157" s="3" t="e">
        <f>rawData!#REF!</f>
        <v>#REF!</v>
      </c>
      <c r="N157" s="3" t="e">
        <f>rawData!#REF!</f>
        <v>#REF!</v>
      </c>
      <c r="O157" s="3" t="e">
        <f>rawData!#REF!</f>
        <v>#REF!</v>
      </c>
      <c r="P157" s="3" t="e">
        <f>rawData!#REF!</f>
        <v>#REF!</v>
      </c>
      <c r="Q157" s="3" t="e">
        <f>rawData!#REF!</f>
        <v>#REF!</v>
      </c>
      <c r="R157" s="3" t="e">
        <f>rawData!#REF!</f>
        <v>#REF!</v>
      </c>
      <c r="S157" s="3" t="e">
        <f>rawData!#REF!</f>
        <v>#REF!</v>
      </c>
      <c r="T157" s="3" t="e">
        <f>rawData!#REF!</f>
        <v>#REF!</v>
      </c>
    </row>
    <row r="158" spans="1:20" x14ac:dyDescent="0.25">
      <c r="A158" s="1" t="e">
        <f>rawData!#REF!</f>
        <v>#REF!</v>
      </c>
      <c r="B158" s="3" t="e">
        <f>rawData!#REF!</f>
        <v>#REF!</v>
      </c>
      <c r="C158" s="3" t="e">
        <f>rawData!#REF!</f>
        <v>#REF!</v>
      </c>
      <c r="D158" s="3" t="e">
        <f>rawData!#REF!</f>
        <v>#REF!</v>
      </c>
      <c r="E158" s="3" t="e">
        <f>rawData!#REF!</f>
        <v>#REF!</v>
      </c>
      <c r="F158" s="3" t="e">
        <f>rawData!#REF!</f>
        <v>#REF!</v>
      </c>
      <c r="G158" s="3" t="e">
        <f>rawData!#REF!</f>
        <v>#REF!</v>
      </c>
      <c r="H158" s="3" t="e">
        <f>rawData!#REF!</f>
        <v>#REF!</v>
      </c>
      <c r="I158" s="3" t="e">
        <f>rawData!#REF!</f>
        <v>#REF!</v>
      </c>
      <c r="J158" s="3" t="e">
        <f>rawData!#REF!</f>
        <v>#REF!</v>
      </c>
      <c r="K158" s="3" t="e">
        <f>rawData!#REF!</f>
        <v>#REF!</v>
      </c>
      <c r="L158" s="3" t="e">
        <f>rawData!#REF!</f>
        <v>#REF!</v>
      </c>
      <c r="M158" s="3" t="e">
        <f>rawData!#REF!</f>
        <v>#REF!</v>
      </c>
      <c r="N158" s="3" t="e">
        <f>rawData!#REF!</f>
        <v>#REF!</v>
      </c>
      <c r="O158" s="3" t="e">
        <f>rawData!#REF!</f>
        <v>#REF!</v>
      </c>
      <c r="P158" s="3" t="e">
        <f>rawData!#REF!</f>
        <v>#REF!</v>
      </c>
      <c r="Q158" s="3" t="e">
        <f>rawData!#REF!</f>
        <v>#REF!</v>
      </c>
      <c r="R158" s="3" t="e">
        <f>rawData!#REF!</f>
        <v>#REF!</v>
      </c>
      <c r="S158" s="3" t="e">
        <f>rawData!#REF!</f>
        <v>#REF!</v>
      </c>
      <c r="T158" s="3" t="e">
        <f>rawData!#REF!</f>
        <v>#REF!</v>
      </c>
    </row>
    <row r="159" spans="1:20" x14ac:dyDescent="0.25">
      <c r="A159" s="1" t="e">
        <f>rawData!#REF!</f>
        <v>#REF!</v>
      </c>
      <c r="B159" s="3" t="e">
        <f>rawData!#REF!</f>
        <v>#REF!</v>
      </c>
      <c r="C159" s="3" t="e">
        <f>rawData!#REF!</f>
        <v>#REF!</v>
      </c>
      <c r="D159" s="3" t="e">
        <f>rawData!#REF!</f>
        <v>#REF!</v>
      </c>
      <c r="E159" s="3" t="e">
        <f>rawData!#REF!</f>
        <v>#REF!</v>
      </c>
      <c r="F159" s="3" t="e">
        <f>rawData!#REF!</f>
        <v>#REF!</v>
      </c>
      <c r="G159" s="3" t="e">
        <f>rawData!#REF!</f>
        <v>#REF!</v>
      </c>
      <c r="H159" s="3" t="e">
        <f>rawData!#REF!</f>
        <v>#REF!</v>
      </c>
      <c r="I159" s="3" t="e">
        <f>rawData!#REF!</f>
        <v>#REF!</v>
      </c>
      <c r="J159" s="3" t="e">
        <f>rawData!#REF!</f>
        <v>#REF!</v>
      </c>
      <c r="K159" s="3" t="e">
        <f>rawData!#REF!</f>
        <v>#REF!</v>
      </c>
      <c r="L159" s="3" t="e">
        <f>rawData!#REF!</f>
        <v>#REF!</v>
      </c>
      <c r="M159" s="3" t="e">
        <f>rawData!#REF!</f>
        <v>#REF!</v>
      </c>
      <c r="N159" s="3" t="e">
        <f>rawData!#REF!</f>
        <v>#REF!</v>
      </c>
      <c r="O159" s="3" t="e">
        <f>rawData!#REF!</f>
        <v>#REF!</v>
      </c>
      <c r="P159" s="3" t="e">
        <f>rawData!#REF!</f>
        <v>#REF!</v>
      </c>
      <c r="Q159" s="3" t="e">
        <f>rawData!#REF!</f>
        <v>#REF!</v>
      </c>
      <c r="R159" s="3" t="e">
        <f>rawData!#REF!</f>
        <v>#REF!</v>
      </c>
      <c r="S159" s="3" t="e">
        <f>rawData!#REF!</f>
        <v>#REF!</v>
      </c>
      <c r="T159" s="3" t="e">
        <f>rawData!#REF!</f>
        <v>#REF!</v>
      </c>
    </row>
    <row r="160" spans="1:20" x14ac:dyDescent="0.25">
      <c r="A160" s="1" t="e">
        <f>rawData!#REF!</f>
        <v>#REF!</v>
      </c>
      <c r="B160" s="3" t="e">
        <f>rawData!#REF!</f>
        <v>#REF!</v>
      </c>
      <c r="C160" s="3" t="e">
        <f>rawData!#REF!</f>
        <v>#REF!</v>
      </c>
      <c r="D160" s="3" t="e">
        <f>rawData!#REF!</f>
        <v>#REF!</v>
      </c>
      <c r="E160" s="3" t="e">
        <f>rawData!#REF!</f>
        <v>#REF!</v>
      </c>
      <c r="F160" s="3" t="e">
        <f>rawData!#REF!</f>
        <v>#REF!</v>
      </c>
      <c r="G160" s="3" t="e">
        <f>rawData!#REF!</f>
        <v>#REF!</v>
      </c>
      <c r="H160" s="3" t="e">
        <f>rawData!#REF!</f>
        <v>#REF!</v>
      </c>
      <c r="I160" s="3" t="e">
        <f>rawData!#REF!</f>
        <v>#REF!</v>
      </c>
      <c r="J160" s="3" t="e">
        <f>rawData!#REF!</f>
        <v>#REF!</v>
      </c>
      <c r="K160" s="3" t="e">
        <f>rawData!#REF!</f>
        <v>#REF!</v>
      </c>
      <c r="L160" s="3" t="e">
        <f>rawData!#REF!</f>
        <v>#REF!</v>
      </c>
      <c r="M160" s="3" t="e">
        <f>rawData!#REF!</f>
        <v>#REF!</v>
      </c>
      <c r="N160" s="3" t="e">
        <f>rawData!#REF!</f>
        <v>#REF!</v>
      </c>
      <c r="O160" s="3" t="e">
        <f>rawData!#REF!</f>
        <v>#REF!</v>
      </c>
      <c r="P160" s="3" t="e">
        <f>rawData!#REF!</f>
        <v>#REF!</v>
      </c>
      <c r="Q160" s="3" t="e">
        <f>rawData!#REF!</f>
        <v>#REF!</v>
      </c>
      <c r="R160" s="3" t="e">
        <f>rawData!#REF!</f>
        <v>#REF!</v>
      </c>
      <c r="S160" s="3" t="e">
        <f>rawData!#REF!</f>
        <v>#REF!</v>
      </c>
      <c r="T160" s="3" t="e">
        <f>rawData!#REF!</f>
        <v>#REF!</v>
      </c>
    </row>
    <row r="161" spans="1:20" x14ac:dyDescent="0.25">
      <c r="A161" s="1" t="e">
        <f>rawData!#REF!</f>
        <v>#REF!</v>
      </c>
      <c r="B161" s="3" t="e">
        <f>rawData!#REF!</f>
        <v>#REF!</v>
      </c>
      <c r="C161" s="3" t="e">
        <f>rawData!#REF!</f>
        <v>#REF!</v>
      </c>
      <c r="D161" s="3" t="e">
        <f>rawData!#REF!</f>
        <v>#REF!</v>
      </c>
      <c r="E161" s="3" t="e">
        <f>rawData!#REF!</f>
        <v>#REF!</v>
      </c>
      <c r="F161" s="3" t="e">
        <f>rawData!#REF!</f>
        <v>#REF!</v>
      </c>
      <c r="G161" s="3" t="e">
        <f>rawData!#REF!</f>
        <v>#REF!</v>
      </c>
      <c r="H161" s="3" t="e">
        <f>rawData!#REF!</f>
        <v>#REF!</v>
      </c>
      <c r="I161" s="3" t="e">
        <f>rawData!#REF!</f>
        <v>#REF!</v>
      </c>
      <c r="J161" s="3" t="e">
        <f>rawData!#REF!</f>
        <v>#REF!</v>
      </c>
      <c r="K161" s="3" t="e">
        <f>rawData!#REF!</f>
        <v>#REF!</v>
      </c>
      <c r="L161" s="3" t="e">
        <f>rawData!#REF!</f>
        <v>#REF!</v>
      </c>
      <c r="M161" s="3" t="e">
        <f>rawData!#REF!</f>
        <v>#REF!</v>
      </c>
      <c r="N161" s="3" t="e">
        <f>rawData!#REF!</f>
        <v>#REF!</v>
      </c>
      <c r="O161" s="3" t="e">
        <f>rawData!#REF!</f>
        <v>#REF!</v>
      </c>
      <c r="P161" s="3" t="e">
        <f>rawData!#REF!</f>
        <v>#REF!</v>
      </c>
      <c r="Q161" s="3" t="e">
        <f>rawData!#REF!</f>
        <v>#REF!</v>
      </c>
      <c r="R161" s="3" t="e">
        <f>rawData!#REF!</f>
        <v>#REF!</v>
      </c>
      <c r="S161" s="3" t="e">
        <f>rawData!#REF!</f>
        <v>#REF!</v>
      </c>
      <c r="T161" s="3" t="e">
        <f>rawData!#REF!</f>
        <v>#REF!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percent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2019-12-13T17:55:26Z</dcterms:created>
  <dcterms:modified xsi:type="dcterms:W3CDTF">2020-02-29T15:29:30Z</dcterms:modified>
</cp:coreProperties>
</file>