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Joshua Cantonese Christian Fell" sheetId="2" r:id="rId5"/>
    <sheet state="visible" name="Hindu Students Council" sheetId="3" r:id="rId6"/>
    <sheet state="visible" name="Orthodox Christian Campus Minis" sheetId="4" r:id="rId7"/>
    <sheet state="visible" name="Cru" sheetId="5" r:id="rId8"/>
    <sheet state="visible" name="Hillel" sheetId="6" r:id="rId9"/>
    <sheet state="visible" name="Rutgers University ACDA" sheetId="7" r:id="rId10"/>
    <sheet state="visible" name="InterVarsity MultiEthnic Christ" sheetId="8" r:id="rId11"/>
    <sheet state="visible" name="Korean Christian Fellowship" sheetId="9" r:id="rId12"/>
    <sheet state="visible" name="Rutgers Jewish Student Union" sheetId="10" r:id="rId13"/>
    <sheet state="visible" name="Chabad Jewish Student Organizat" sheetId="11" r:id="rId14"/>
    <sheet state="visible" name="Indian Christian Fellowship" sheetId="12" r:id="rId15"/>
    <sheet state="visible" name="Muslim Student Association" sheetId="13" r:id="rId16"/>
    <sheet state="visible" name="Chinese Christian Fellowship" sheetId="14" r:id="rId17"/>
    <sheet state="visible" name="Rutgers Orthodox Christian Fell" sheetId="15" r:id="rId18"/>
    <sheet state="visible" name="BAPS Campus Fellowship" sheetId="16" r:id="rId19"/>
    <sheet state="visible" name="Chavaya" sheetId="17" r:id="rId20"/>
    <sheet state="visible" name="Ahlul-Bayt Student Association" sheetId="18" r:id="rId21"/>
    <sheet state="visible" name="Grace Extended" sheetId="19" r:id="rId22"/>
    <sheet state="visible" name="Chi Alpha Christian Fellowship" sheetId="20" r:id="rId23"/>
    <sheet state="visible" name="Christians on Campus" sheetId="21" r:id="rId24"/>
    <sheet state="visible" name="Ahmadiyya Muslim Student Associ" sheetId="22" r:id="rId25"/>
    <sheet state="visible" name="Rutgers Jumuah" sheetId="23" r:id="rId26"/>
    <sheet state="visible" name="In Christ Alone Ministry" sheetId="24" r:id="rId27"/>
    <sheet state="visible" name="Klesis" sheetId="25" r:id="rId28"/>
    <sheet state="visible" name="Muslim Feminists for the Arts" sheetId="26" r:id="rId29"/>
    <sheet state="visible" name="Buddhist Association" sheetId="27" r:id="rId30"/>
    <sheet state="visible" name="Jewish Allies and Queers" sheetId="28" r:id="rId31"/>
    <sheet state="visible" name="Hindu YUVA" sheetId="29" r:id="rId32"/>
    <sheet state="visible" name="Sikh Student Association" sheetId="30" r:id="rId33"/>
    <sheet state="visible" name="Catholic Student Association" sheetId="31" r:id="rId34"/>
    <sheet state="visible" name="Ratio Christi" sheetId="32" r:id="rId35"/>
    <sheet state="visible" name="True Jesus Church - A Campus Mi" sheetId="33" r:id="rId36"/>
  </sheets>
  <definedNames/>
  <calcPr/>
</workbook>
</file>

<file path=xl/sharedStrings.xml><?xml version="1.0" encoding="utf-8"?>
<sst xmlns="http://schemas.openxmlformats.org/spreadsheetml/2006/main" count="6837" uniqueCount="1034">
  <si>
    <t>Organization Name</t>
  </si>
  <si>
    <t>SABO</t>
  </si>
  <si>
    <t>Program 1 Name</t>
  </si>
  <si>
    <t>Program 1 Allocation</t>
  </si>
  <si>
    <t>Program 2 Name</t>
  </si>
  <si>
    <t>Program 2 Allocation</t>
  </si>
  <si>
    <t>Total Programming</t>
  </si>
  <si>
    <t>MATCH</t>
  </si>
  <si>
    <t>OM</t>
  </si>
  <si>
    <t>Total Allocation</t>
  </si>
  <si>
    <t>Notes</t>
  </si>
  <si>
    <t>Email</t>
  </si>
  <si>
    <t>SABO unparsed</t>
  </si>
  <si>
    <t>Joshua Cantonese Christian Fellowship</t>
  </si>
  <si>
    <t>Hindu Students Council</t>
  </si>
  <si>
    <t>Orthodox Christian Campus Ministries</t>
  </si>
  <si>
    <t>Cru</t>
  </si>
  <si>
    <t>Welcome Weeks</t>
  </si>
  <si>
    <t>Bubble Tea and God</t>
  </si>
  <si>
    <t>Hillel</t>
  </si>
  <si>
    <t>Jewish Learning Program</t>
  </si>
  <si>
    <t>Rutgers University ACDA</t>
  </si>
  <si>
    <t>InterVarsity MultiEthnic Christ</t>
  </si>
  <si>
    <t>InterVarsity Fall Chapter Retreat</t>
  </si>
  <si>
    <t>Korean Christian Fellowship</t>
  </si>
  <si>
    <t>Rutgers Jewish Student Union</t>
  </si>
  <si>
    <t>Rutgers University Jewish Student Union Community Guide and Directory</t>
  </si>
  <si>
    <t>Chabad Jewish Student Organization</t>
  </si>
  <si>
    <t>Indian Christian Fellowship</t>
  </si>
  <si>
    <t>Speaker Series</t>
  </si>
  <si>
    <t>Food Faith Fellowship</t>
  </si>
  <si>
    <t>Muslim Student Association</t>
  </si>
  <si>
    <t>Chinese Christian Fellowship</t>
  </si>
  <si>
    <t>CCF Large Group</t>
  </si>
  <si>
    <t>Rutgers Orthodox Christian Fellowship</t>
  </si>
  <si>
    <t>Topics in Orthodox Christianity</t>
  </si>
  <si>
    <t>BAPS Campus Fellowship</t>
  </si>
  <si>
    <t>Chavaya</t>
  </si>
  <si>
    <t>Chavaya in the Library</t>
  </si>
  <si>
    <t>Ahlul-Bayt Student Association</t>
  </si>
  <si>
    <t>Grace Extended</t>
  </si>
  <si>
    <t>Speaker Seminar Series</t>
  </si>
  <si>
    <t>Chi Alpha Christian Fellowship</t>
  </si>
  <si>
    <t>World Leaders Speaker Series</t>
  </si>
  <si>
    <t>Worship Night</t>
  </si>
  <si>
    <t>Christians on Campus</t>
  </si>
  <si>
    <t>Fall 2022 Northeast Fall College Conference</t>
  </si>
  <si>
    <t>Intercollegiate Praise and Ministry Meeting</t>
  </si>
  <si>
    <t>Ahmadiyya Muslim Student Association for Women</t>
  </si>
  <si>
    <t>Rutgers Jumu'ah</t>
  </si>
  <si>
    <t>In Christ Alone Ministry</t>
  </si>
  <si>
    <t>Klesis</t>
  </si>
  <si>
    <t>Muslim Feminists for the Arts</t>
  </si>
  <si>
    <t>Buddhist Association</t>
  </si>
  <si>
    <t>Jewish Allies and Queers</t>
  </si>
  <si>
    <t>JAQs Goes to CBST</t>
  </si>
  <si>
    <t>Hindu YUVA</t>
  </si>
  <si>
    <t>Hindu Awareness Day</t>
  </si>
  <si>
    <t>Ganesh Utsav</t>
  </si>
  <si>
    <t>Sikh Student Association</t>
  </si>
  <si>
    <t>RU Sikh Langar</t>
  </si>
  <si>
    <t>RU Sikh Open Mic Night</t>
  </si>
  <si>
    <t>Ratio Christi</t>
  </si>
  <si>
    <t>Ratio Christi Annual Worldview Conference</t>
  </si>
  <si>
    <t>True Jesus Church - A Campus Ministry</t>
  </si>
  <si>
    <t>Evangelical Outreach Event</t>
  </si>
  <si>
    <t>Kickoff Fellowship</t>
  </si>
  <si>
    <t>Catholic Student Association</t>
  </si>
  <si>
    <t>Organization Name: Joshua Cantonese Christian Fellowship</t>
  </si>
  <si>
    <t>Lemuel Fung</t>
  </si>
  <si>
    <t>Treasurer</t>
  </si>
  <si>
    <t>lyf7@scarletmail.rutgers.edu</t>
  </si>
  <si>
    <t>Kerri Willson (kwillson@echo.rutgers.edu)</t>
  </si>
  <si>
    <t>Location on Campus: No</t>
  </si>
  <si>
    <t>Our organization aims to explore the Christian faith with students and promote cultural appreciation. We hold Bible study to help students to learn more about Christianity, and sharing meetings to give students a chance to share their faith in God. Also, there are cultural events that will create an opportunity for students to experience Cantonese culture.</t>
  </si>
  <si>
    <t>SABO #: 21</t>
  </si>
  <si>
    <t>Program 1 Name: Kickoff night</t>
  </si>
  <si>
    <t>Program 2 Name: Gospel Sharing Night</t>
  </si>
  <si>
    <t>Event Description:  Start of the semester kickoff event to introduce interested students to our organization and in addition share our faith and stories of experiencing God to those students, in order to introduce the gospel to them.</t>
  </si>
  <si>
    <t>Date: A TBD Friday Night on September</t>
  </si>
  <si>
    <t>Attendance: 35</t>
  </si>
  <si>
    <t>Location: Busch</t>
  </si>
  <si>
    <t>Admission Fee 0</t>
  </si>
  <si>
    <t>Event Description Current and former members of the organization share their faith and stories of experiencing God to students, in order to introduce the gospel to them.</t>
  </si>
  <si>
    <t>Date: A TBD Friday Night on October</t>
  </si>
  <si>
    <t>Attendance: 25</t>
  </si>
  <si>
    <t>XS: 0-88 | S: 89-176 | M: 177-264 | L: 265-352 | XL: 353+</t>
  </si>
  <si>
    <t>Requested</t>
  </si>
  <si>
    <t>Description</t>
  </si>
  <si>
    <t>Review 1:</t>
  </si>
  <si>
    <t>Review 2:</t>
  </si>
  <si>
    <t>Room Rental &amp; Equipment  (XS: 240 | S: 400 | M: 570 | L: 730 | XL: 900)</t>
  </si>
  <si>
    <t>Set up fees for tables and projectors</t>
  </si>
  <si>
    <t>Advertising (XS: 100 | S: 170 | M: 240 | L: 310 | XL: 380)</t>
  </si>
  <si>
    <t>Food (XS: 560 | S: 920 | M: 1280 | L: 1640 | XL: 2000)</t>
  </si>
  <si>
    <t>Catering from Rutgers-approved restaurants</t>
  </si>
  <si>
    <t>Supplies/Duplications (XS: 170 | S: 260 | M: 360 | L: 450 | XL: 540)</t>
  </si>
  <si>
    <t>Total Contracts &amp; Rights (no limit to number of contracts)</t>
  </si>
  <si>
    <t>Description here</t>
  </si>
  <si>
    <t>Description here 0</t>
  </si>
  <si>
    <t xml:space="preserve">     Contract: Film Rights/Royalties</t>
  </si>
  <si>
    <t xml:space="preserve">     Contract: Speaker fee</t>
  </si>
  <si>
    <t xml:space="preserve">     Contract: Accompanist</t>
  </si>
  <si>
    <t>None</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</si>
  <si>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</si>
  <si>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</si>
  <si>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</si>
  <si>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</si>
  <si>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</si>
  <si>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</si>
  <si>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</si>
  <si>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</si>
  <si>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</si>
  <si>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</si>
  <si>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</si>
  <si>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</si>
  <si>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</si>
  <si>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</si>
  <si>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</si>
  <si>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</si>
  <si>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</si>
  <si>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Room Rental and Equipment (Small: 1190 | Large: 1790)</t>
  </si>
  <si>
    <t>Office Supplies (200)</t>
  </si>
  <si>
    <t>Notebooks for meetings, Markers, writing utensils, Duplications for general meeting agenda</t>
  </si>
  <si>
    <t>Advertising (Small: 210 | Large: 420)</t>
  </si>
  <si>
    <t>Advertising (400)</t>
  </si>
  <si>
    <t>50 Imprinted T-shirt $1000, 150 Imprinted pen $300, Flyers for programs $200</t>
  </si>
  <si>
    <t>Food  (Small: 1300 | Large: 2590)</t>
  </si>
  <si>
    <t>Food for General Meetings (460)</t>
  </si>
  <si>
    <t>food will be catered from Rutgers Student Center Approved restaurants.</t>
  </si>
  <si>
    <t>Supplies/Duplications (Small: 590 | Large: 1190)</t>
  </si>
  <si>
    <t>Giveaways/Involvement Fair (300)</t>
  </si>
  <si>
    <t>Contracts &amp; Rights (no limit to number of contracts)</t>
  </si>
  <si>
    <t>Types of Contracts</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</si>
  <si>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</si>
  <si>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</si>
  <si>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</si>
  <si>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</si>
  <si>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</si>
  <si>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</si>
  <si>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</si>
  <si>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</si>
  <si>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</si>
  <si>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</si>
  <si>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</si>
  <si>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</si>
  <si>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</si>
  <si>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</si>
  <si>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</si>
  <si>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</si>
  <si>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</si>
  <si>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</si>
  <si>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</si>
  <si>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</si>
  <si>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</si>
  <si>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</si>
  <si>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</si>
  <si>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</si>
  <si>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</si>
  <si>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</si>
  <si>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</si>
  <si>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</si>
  <si>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</si>
  <si>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</si>
  <si>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</si>
  <si>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</si>
  <si>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</si>
  <si>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</si>
  <si>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</si>
  <si>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</si>
  <si>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</si>
  <si>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</si>
  <si>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</si>
  <si>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</si>
  <si>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</si>
  <si>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</si>
  <si>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</si>
  <si>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</si>
  <si>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</si>
  <si>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</si>
  <si>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</si>
  <si>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</si>
  <si>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 xml:space="preserve">Apparel has to be done through the swag portal </t>
  </si>
  <si>
    <t>Total Programming:</t>
  </si>
  <si>
    <t>Total Organizational Maintenance:</t>
  </si>
  <si>
    <t>Total Preliminary Allocation (Total Programming + Total Organizational Maintenance)</t>
  </si>
  <si>
    <t>Reviewed By (initial here):</t>
  </si>
  <si>
    <t>HM</t>
  </si>
  <si>
    <t>AN</t>
  </si>
  <si>
    <t>DT</t>
  </si>
  <si>
    <t xml:space="preserve"> </t>
  </si>
  <si>
    <t>Organization Name: Hindu Students Council</t>
  </si>
  <si>
    <t>Vatsal Shah</t>
  </si>
  <si>
    <t>vbs24@scarletmail.rutgers.edu</t>
  </si>
  <si>
    <t>Objectives of Hindu Students Council (HSC):Section 1: HSC is a non-sectarian international forum for the education and promotion of the Hindu cultural and spiritual heritage. Students, faculty members, and all other academicians are welcome to join. HSC also provides opportunities for non-academic individuals to work and identify closely with the objectives and programs of HSC.Section 2: HSC is a national forum to provide activities &amp; projects to achieve the following:                                a. Education of Hinduism, Hindu cultural &amp; spiritual heritage and history.                                b. Live a better life according to Hindu Dharma and its spiritual teachings.                                c. Promotion of Hindu culture &amp; values.                               d. Take necessary actions for the betterment of our society &amp; the environment.   Section 3: HSC promotes understanding and awareness about Hindu heritage amongst all students at Rutgers, both Hindus, and non-Hindus.Section 4: The mission of HSC is to develop a bond of extended Hindu family relationship and awareness, enlightened with the Universal ideals of the Hindu Dharma.Section 5: HSC is not purely a religious group. HSC honors each member's own religion and does not promote any type of conversion. The teachings of Hinduism are universally applicable to all ways of life. Thus HSC is a socio-religio-cultural organization.</t>
  </si>
  <si>
    <t>SABO #: 75</t>
  </si>
  <si>
    <t>Program 1 Name: Diwali Celebrations</t>
  </si>
  <si>
    <t>Program 2 Name: Holidays Mashup Celebrations</t>
  </si>
  <si>
    <t>Event Description:  Diwali is one of the auspicious festivals in Hindu culture and is celebrated around the world. Our goal is to bring these celebrations to the Rutgers Campus in the same way we have been doing for the past few years now. Last semester we had a headcount of 138 people who attended this event. And we plan to grow that number even more. These celebrations are open to everyone on campus and not only targeted to a specific demographic of students. Last semester we had the most diversified participation we had in these many years, and we plan to grow that ratio even more. In our last in-person Diwali celebration before fall 2021, we had the chancellor of Rutgers at the event, and for the coming fall, we plan to invite the president or chancellor of Rutgers for this event. We are the only Indian culture club on the campus that celebrates Diwali on such a large scale. We also use our Diwali celebrations as a platform to promote Indian culture, as well as give some Indian Cultural Performances groups a chance to perform at our event and use their talent to show the students at Rutgers, as well as promote themselves and the joy of the Festival.</t>
  </si>
  <si>
    <t>Date: 2022-10-28 00:00:00</t>
  </si>
  <si>
    <t>Attendance: 160</t>
  </si>
  <si>
    <t>Location: Livingston Student Center - MPR / College Avenue Student Center - MPR</t>
  </si>
  <si>
    <t>Admission Fee Rutgers Students: $5, Non-Rutgers Guest: $12</t>
  </si>
  <si>
    <t>Event Description This is a new event we plan to do for fall 2022. This event is basically a Holidays Mashup, at the same time we celebrate 2-3 festivals at the same venue such as Ganesh Chaturti, and Navratri. This event promotes these festivals, where one tells the story of the great god Ganesh and what the festival means to millions in fact billions of people around the globe. While the other, is more of a fun one, ever the people celebrate and showcase their joy by dancing (Garba) in a large circle to the folk songs. We have done such events in past but were limited in terms of funding, to match the quality of the event we want to do for the deserving students here at Rutgers.</t>
  </si>
  <si>
    <t>Date: 2022-09-30 00:00:00</t>
  </si>
  <si>
    <t>Attendance: 120</t>
  </si>
  <si>
    <t>Location: College Avenue Student Center - MPR / Livingston Student Center - MPR</t>
  </si>
  <si>
    <t>Admission Fee Free Admission to Rutgers Students/Staff. Non Rutgers Guests: $7</t>
  </si>
  <si>
    <t>Considering the past semesters, we are required to have a stage package for our room, with the speaker package which provides a podium for microphones, and the multimedia package which provides the projectors, screens, laptops, and speakers which are required for the event.</t>
  </si>
  <si>
    <t>Room Rental - MPR Spaces. Stage package for the room (large). Microphone Package as well as Speaker Package which includes projectors, speakers, lights, microphones, stage, laptops, etc.</t>
  </si>
  <si>
    <t>Since this is the only biggest Diwali Celebration on the campus, we use a lot of marketing techniques to promote this event. We utilize personalized Snapchat filters that the attendees of these events can use and post their photos on social media. We do advertising campaigns on campus, posting flyers and posters throughout the campus, in dorms, student centers, and various places across Rutgers. As well as we utilize the screens present at different student centers to promote our events. Since we promote our events also on prime times and days, we have to pay extra for that. Considering our new planned marketing strategy we expect to have an increase of 15% in participation for this event. And we carry out this campaign starting one month prior to the actual event date so that we can generate the hype.</t>
  </si>
  <si>
    <t>Using posters, flyers, personalized Snapchat filters, Using advertisement screens on student centers across the campus, and starting this campaign at least a month in advance of the event date.</t>
  </si>
  <si>
    <t>In our last semester, we spend about $2000 on food, which resulted in an outage of food and a few portions of attendees didn't get to have food. So, we are asking for more this time, since the participants will also increase this coming fall, and we would like to serve food to all our guests considering our Indian Tradition. We require Indian food, specifically for this event, for we have to get it from outside since they are not on the Rutgers list.</t>
  </si>
  <si>
    <t>We plan to have light snacks for the attendees and beverages. Such as Indian Food (Samosas) and Coca-Cola Beverages to keep them hydrated.</t>
  </si>
  <si>
    <t>We need to get table clothes, as well as office supplies for all the decorations to be made specifically for this event, such as lanterns, decorative ferry lights to show this festival of lights, burners for food, food stands, plates, cups, utensils, decorative items for the photo booth, Murtis depicting our Indian Gods, supplies to carry out a pooja which a traditional, spiritual ritual.</t>
  </si>
  <si>
    <t>Props for Photobooth, Cloth for Wall Decorations, As well as office supplies for making those props such as glue, papers, glitter pens, tape</t>
  </si>
  <si>
    <t>Description here From our past event, we had contracted a DJ / MC for the entirety of the event. We will need to do the same for this event. DJ Shriv - $1300 / DJ Krupesh - $1350Performers to show Indian Cultural Dances - $250 - $300Speaker Fee - To highlight and speak about Indian Culture and Shed some light on how this festival came to be celebrated on such a large scale throughout the world. - $350</t>
  </si>
  <si>
    <t>DJ</t>
  </si>
  <si>
    <t>Live Music/performance</t>
  </si>
  <si>
    <t>Speaker fee</t>
  </si>
  <si>
    <t>N/A</t>
  </si>
  <si>
    <t>HSC has biweekly meetings each semester. For each meeting, we require projectors, screen, laptop, and speakers. For this, with each room booking, we have to get the Meeting Room Workshop Package 1 which costs $175 per meeting. And HSC every semester has biweekly meetings with an average participation of about 40 - 50 students per general meeting. And for fall 2022 HSC has planned 8 such general meetings. Such Multimedia equipment costs $175 * 8 = $ 1400. Additionally, we are required to pay room bookings fees for our 2 planned general meetings out of the 8, where we plan to have a Movie/ Trivia Night and a cultural art-making event. Here room bookings fees are $150 per such meeting, considering our 2 planned meetings we have $150 * 2 = $300. So, a grand total of $1700 will be required to successfully carry out our general meetings for the 40-50 people that show up to our general meetings every semester.</t>
  </si>
  <si>
    <t>The arts and craft events we have for our general members during the semester in our general meeting, require us to get chart / colorful papers, canvas, paints, glue, stencils, paper napkins, cloths, etc. So, considering our past semesters we require about $300 for the entire semester. About $43 per general meeting considering 40-50 students participate in each general meeting of ours.</t>
  </si>
  <si>
    <t>For printing flyers and posters, making personal Snapchat filters, and marketing through the screens at student centers for our general meetings. Our marketing strategy at HSC for our general meetings is to use our general members and spread the word through them to other students on the campus. If our marketing strategy is implemented to its fullest then our participation rate can be increased by about 15%.</t>
  </si>
  <si>
    <t>We have been having food for our general members for the past few semesters now for each general meeting. And we will continue to offer this to all our general members coming to our meetings. Considering our 7 planned meetings. And from our experience from the past semester, we would require about $100 per meeting for food for our 40 - 50 students that participate in each general meeting.</t>
  </si>
  <si>
    <t>We plan to use special signed t-shirts to be given away to our general members for the academic year 2022-2023, which will be distributed this fall. Considering the t-shirts cost about $12 apiece and considering about 60 t-shirts to be given away this coming fall. This is also one of our ways to market ourselves and Rutgers for its support to student organizations, every student on campus, and more specifically the Hindu students on campus.</t>
  </si>
  <si>
    <t>Rutgers provides the software to students at free cost and we utilize that benefit to the fullest.</t>
  </si>
  <si>
    <t>We currently do not have a storage space on campus, as of the moment of filling this application. But, we definitely, require storage space, and we contacted our Advisor about this and are in the process of getting the application started for the same for the coming fall semester.</t>
  </si>
  <si>
    <t>dt</t>
  </si>
  <si>
    <t>Organization Name: Orthodox Christian Campus Ministries</t>
  </si>
  <si>
    <t>Veronica Farag</t>
  </si>
  <si>
    <t>vef14@scarletmail.rutgers.edu</t>
  </si>
  <si>
    <t>Caryn Washington (carynw@echo.rutgers.edu)</t>
  </si>
  <si>
    <t>Location on Campus: Yes</t>
  </si>
  <si>
    <t>The goals of Orthodox Christian Campus Ministries (OCCM) are to encourage students to excel both in their academic and personal lives as well as educate Rutgers students about Orthodoxy in modern society. OCCM can achieve these goals of encouragement and education through self-worth and informational events, respectively. We also emphasize community service as a meaningful way to bring Rutgers students together and to support the well-being of the less fortunate in New Brunswick. OCCM is an organization aimed at providing students, regardless of religious views or cultural background, with hope, acceptance, forums that allow people to discussideas and learn from one another, and opportunities to contribute to the community. In short, our mission is to foster a welcoming community organization that spreadspositivity, service, and education to others, all while giving students and faculty a deeper insight into Orthodox Christianity. Thankfully, our mission has been successful over the years through the support of Rutgers as it enables us to continue encouraging and educating others.</t>
  </si>
  <si>
    <t>SABO #: 84</t>
  </si>
  <si>
    <t>Program 1 Name: Give Thanks</t>
  </si>
  <si>
    <t>Program 2 Name: Christianity in Egypt</t>
  </si>
  <si>
    <t>Event Description:  Give Thanks is our way of uniting the Rutgers Community through a day of Thanksgiving. Rutgers is a very large school with genuinely beneficial social interaction very scarce to be found. We want to return the mentality of thanksgiving to the Rutgers campus. Our organization, and more importantly Christianity, is centered on fellowship with one another and “loving your neighbor”. We strongly believe that the only way for us to “survive” the college experience is to continue to encourage one another. This event, as it has every year, will uplift fallen spirits and keep us focused on the ideas of thanksgiving and encouragement. Give Thanks offers a very relaxing environment to allow anyone who might be stressed or overburdened with the responsibility to unwind at our event. Through this relaxed atmosphere, we hope to showcase the virtue of thanksgiving to other Rutgers students. Through the aid of a food can drive, we also hope to help many shelters across New Brunswick. We always get a very large number of people at this event and by getting a single can from every person we would be able to donate a massive amount of food to homeless shelters that are in huge need. This will also bolster Rutgers’ public image in the community of New Brunswick. This service to our community will be monumental and also share the gift of giving with each person at the dinner. With your help, we will be able to unite our Rutgers family and continue to give back to the community.</t>
  </si>
  <si>
    <t>Date: 2022-11-22 00:00:00</t>
  </si>
  <si>
    <t>Attendance: 240</t>
  </si>
  <si>
    <t>Location: Cook Student Center Multipurpose Room</t>
  </si>
  <si>
    <t>Event Description Christianity, although very prevalent in the Western and European Nations, is a minority in the Middle East and especially Egypt. Being a group of predominantly Coptic Orthodox Christians, a sect of orthodoxy originating in Egypt, we would like to raise awareness as to the persecution that we have been under in our mother country. Very little media attention is given to the injustices done to the people in our homeland. In this event we will have stations that speak both about the persecution that we have been under, but also the effect that our faith has had on the Egyptian culture and how it has changed in the past century. The stations will be interactive and encourage participation from those who are interested.</t>
  </si>
  <si>
    <t>Date: 2022-10-04 00:00:00</t>
  </si>
  <si>
    <t>Attendance: 400</t>
  </si>
  <si>
    <t>Location: Morrell Street College Avenue</t>
  </si>
  <si>
    <t>Room rental, medium stage, microphone(s) rental, sound system rental, sound technician, tables/chair rentals</t>
  </si>
  <si>
    <t>For room rental, room equipment (tables, chairs, tableclothes, whiteboards), sound equipment (microphone and speakers), and technical equipment (projectors and screens).</t>
  </si>
  <si>
    <t>200 color flyers, 25 posters for bus stops, banners for student centers</t>
  </si>
  <si>
    <t>Flyers, Banners hung in Student Centers, Business Cards, Snapchat Filters, Daily Targum Ad, Paid Social Media Ads (Facebook and Instagram)</t>
  </si>
  <si>
    <t>Catered food by Rutgers Dining Services for dinner and dessert (240 individuals)</t>
  </si>
  <si>
    <t>Subway sandwiches, Gerlanda's Pizza, King Pita trays of food and dessert</t>
  </si>
  <si>
    <t>Table cloths, decorative centerpieces, food trays/food warmers, posters, balloons/balloon arrangements, balloon weights, markers/paint, several containers for food can drive, Photo booth backdrop, props needed for photobooths, plates, utensils, napkins</t>
  </si>
  <si>
    <t>Printed poster banners, banner stands, poster boards, poster paint, markers, glitter, streamers, balloons, glue/other adhesives, decorations, tablecloths, food warmers, utensils, napkins, plates</t>
  </si>
  <si>
    <t>Description here NA</t>
  </si>
  <si>
    <t>Description here 600</t>
  </si>
  <si>
    <t>Interactive games and stations for participants</t>
  </si>
  <si>
    <t>Room rentals for weekly general meetings as well as for special event nights (movie nights &amp; paint nights). Also to provide service packages for events requiring a projector, screen, and sound system.</t>
  </si>
  <si>
    <t>Staplers, Staples, Tape, Paper Clips, Scissors, Paper Cutter, Pens/Pencils, Folders, Binders.</t>
  </si>
  <si>
    <t>Colored flyers &amp; business cards for General Meetings to hand out at tabling. Facebook/Instagram Advertisements for General Meetings.</t>
  </si>
  <si>
    <t>Pre-packaged snacks, drinks, catered food for our weekly meetings - Each meeting we have about 55 individuals in attendance.</t>
  </si>
  <si>
    <t>Pens, water bottles, etc. purchased from the Swag Portal to hand out at the Involvement Fair.</t>
  </si>
  <si>
    <t>Maintenance of OCCM website, fees for updates &amp; Plugins for WordPress.</t>
  </si>
  <si>
    <t>Approximately 100 printouts per meeting (consisting of 3 pages each)</t>
  </si>
  <si>
    <t>NA</t>
  </si>
  <si>
    <t xml:space="preserve">Not able to fund the other section for program due to vague description </t>
  </si>
  <si>
    <t>Organization Name: Cru</t>
  </si>
  <si>
    <t>Amelia Kobayashi</t>
  </si>
  <si>
    <t>Treasure</t>
  </si>
  <si>
    <t>amk413@scarletmail.rutgers.edu</t>
  </si>
  <si>
    <t>The purpose of this organization is to be a resource to interested students to answer questions and give counsel regarding principles of Christianity. We seek to accomplish this by providing open forums and discussions on pertinent issues on campus along with special meetings and activities to build and foster community at Rutgers University. As an organization, we are committed to providing opportunities for students to develop as leaders. All university students are welcome to participate in our events and programs.</t>
  </si>
  <si>
    <t>SABO #: 96</t>
  </si>
  <si>
    <t>Program 1 Name: Bubble Tea and God</t>
  </si>
  <si>
    <t>Program 2 Name:</t>
  </si>
  <si>
    <t>Event Description:  The purpose of this event is to allow students at Rutgers to enjoy free bubble tea and have conversations about spirituality and what they believe. This is open to all members in our organization and people who are not a part of our organization. This event will helps students recognize and understand the mindset of other people through a caring and respectful way.</t>
  </si>
  <si>
    <t>Date: October 20, 2022 or November 10, 2022</t>
  </si>
  <si>
    <t>Attendance: 70</t>
  </si>
  <si>
    <t>Location: Livingston Student Center</t>
  </si>
  <si>
    <t>Event Description</t>
  </si>
  <si>
    <t>Admission Fee</t>
  </si>
  <si>
    <t>Tv/projector- 200Room- 500</t>
  </si>
  <si>
    <t>Flyers- 50</t>
  </si>
  <si>
    <t>Bubble tea- 1000</t>
  </si>
  <si>
    <t>Mini lights- 100Table cloth- 20Centerpieces- 50Pens- 10Posters- 10Markers- 20</t>
  </si>
  <si>
    <t>09/12/2022 - 09/16/2022</t>
  </si>
  <si>
    <t>Location:Livingston Student Center</t>
  </si>
  <si>
    <t>Admissions Fee 0</t>
  </si>
  <si>
    <t>Installments: 5</t>
  </si>
  <si>
    <t xml:space="preserve">Description:Welcome Weeks allows our club to introduce students to the goals of our organization and potentially recruit new members. Through the different activities we plan to have throughout the second week of classes, we plan to build our community and meet new members. Also, Welcome Weeks gives old members a chance to reconnect after a long summer break to develop a community with each other. </t>
  </si>
  <si>
    <t>Attendance: 100</t>
  </si>
  <si>
    <t>Date: Livingston Student Center</t>
  </si>
  <si>
    <t>Projector- 200Room- 500</t>
  </si>
  <si>
    <t>Pens- 10Sharpies- 20Name tags- 10Tack/tape: 10</t>
  </si>
  <si>
    <t>Business cards- 100Poster boards- 50Balloons- 50Table cloth- 100</t>
  </si>
  <si>
    <t>$200 for Pizza Night$200 for Frozen Yogurt Night, $150 for Movie night snacks(popcorn, candy, chips, soda)Ice cream: $200Hot Dogs: $100Burgers: $100Veggie Burger: $100Bread for burgers and hotdogs: $200Lettuce: $20Tomato: $30Mustard: $10Ketchup: $10</t>
  </si>
  <si>
    <t>Pizza: $800Snacks: $400Paper Plates- $50 Napkins- $50</t>
  </si>
  <si>
    <t>30 t-shirts ($5 each)30 Pairs of socks ($2 each)5 Tie Dye Kits ($20 each)10 Buckets ($5 each)5 Packs of Rubber Bands($3 each)</t>
  </si>
  <si>
    <t>Winter Conference</t>
  </si>
  <si>
    <t>Winter Conference is when our members take a trip to Maryland and learn more about Christianity. It is a great way for people to dive into their relationship with God.  Also, it takes place during winter break and it allows us to refocus our attention back on God after a long semester. It gives our members to connect with each other after the semester is over.</t>
  </si>
  <si>
    <t>Is this Series?: None</t>
  </si>
  <si>
    <t>Location: Baltimore, Maryland</t>
  </si>
  <si>
    <t>Attendance: 10</t>
  </si>
  <si>
    <t>Date: 12/28/2022-01/01/2023</t>
  </si>
  <si>
    <t>Gas for car (3x)- $550Tolls (3x)- $120</t>
  </si>
  <si>
    <t>Parking deck for the hotel (3x)- $20 per day</t>
  </si>
  <si>
    <t>Breakfast for 5 days - $15 per personLunch for 5 days- $20 per personDinner for 5 days- $30 per person</t>
  </si>
  <si>
    <t>Marriot hotel: $300 per person</t>
  </si>
  <si>
    <t>Per person: $50</t>
  </si>
  <si>
    <t>EMF</t>
  </si>
  <si>
    <t>Organization Name: Hillel</t>
  </si>
  <si>
    <t>Arielle Cohen</t>
  </si>
  <si>
    <t>asc204@rutgers.edu</t>
  </si>
  <si>
    <t>Rutgers Hillel has three primary principles. Rutgers Hillel shall work to unify and build a strong foundation for the Jewish community. Rutgers Hillel shall create a thriving sense of Jewish pride within the Jewish community. Rutgers Hillel shall provide a positive atmosphere, through service, engagement, religious, educational, cultural, social, and community service programming, where Jewish students can build strong bond with one another and all members of the Rutgers community.</t>
  </si>
  <si>
    <t>SABO #: 137</t>
  </si>
  <si>
    <t>Program 1 Name: High Holidays Religious Services</t>
  </si>
  <si>
    <t>Program 2 Name: Hanukkah Ball</t>
  </si>
  <si>
    <t>Event Description:  This series aims to education the greater Rutgers student body about the significance of the fall season in the Jewish calendar due to the abundance of celebrations during this period, formally known as the High Holidays</t>
  </si>
  <si>
    <t>Date: 09/26-10/5</t>
  </si>
  <si>
    <t>Attendance: 500</t>
  </si>
  <si>
    <t>Location: 70 College Ave</t>
  </si>
  <si>
    <t>Admission Fee N/A</t>
  </si>
  <si>
    <t>Event Description Hanukkah Ball is a community-wide holiday celebration and draws the largest attendance of all our programs in the fall semester at Rutgers Hillel. It is meant to honor and celebrate an important Jewish tradition, and to educate both the Jewish and larger Rutgers community about the values it represents. The event includes kosher dinner and desserts, and a DJ is hired. The event space is usually decorated in balloons, streamers, and posters. Students are asked to dress up in honor of the holiday. The Ball is used as a social gathering, welcoming Jewish and non-Jewish students alike. There will be various activities to attract members from the wider spread Rutgers community to help spread cultural awareness of Jewish history and cultural traditions. The event would include games, art projects, a mechanical bull. The Hannukah Ball acts a wonderful cultural event to connect the various communities at Rutgers in a fun and educating night.</t>
  </si>
  <si>
    <t>Date: 2022-12-07 00:00:00</t>
  </si>
  <si>
    <t>Expenses include room rental, set-up, and clean up. Multiple rooms needed for different religious communities.</t>
  </si>
  <si>
    <t>x</t>
  </si>
  <si>
    <t>Expenses include Room Set-Up, Video and Audio Speakers, Microphones, stage, table and chair rental, clean Up</t>
  </si>
  <si>
    <t>Facebook, Targum Advertisements</t>
  </si>
  <si>
    <t>Facebook, fliers, and Targum Advertisements</t>
  </si>
  <si>
    <t>Large attendance and it should be considered that Kosher food is more expensive</t>
  </si>
  <si>
    <t>Kosher food is more expensive</t>
  </si>
  <si>
    <t>A variety of religious ritual items used during services: tzitzit, tefillin (for wrapping on days in between), siddurim (updated andtransliterated versions for full accessibility), ner tamid (candle)</t>
  </si>
  <si>
    <t>Props, Costumes for Skit Actors and Members in attendance, Balloons, Streams, Table Decorations, Wall Decorations</t>
  </si>
  <si>
    <t>Description here Party Perfect Rentals; Moon Bounce and Obstacle Course</t>
  </si>
  <si>
    <t>Speaker Fee</t>
  </si>
  <si>
    <t>Zusha (Jewish band): $1500</t>
  </si>
  <si>
    <t>Admissions Fee N/A</t>
  </si>
  <si>
    <t>Installments: 7</t>
  </si>
  <si>
    <t>The Jewish Learning Program intends to educate students about Jewish texts, Jewish practices, Jewish history, and Jewish culture. Programs will include Jewish religious experts, speakers on various topics, as well as interactive and engaged learning events.</t>
  </si>
  <si>
    <t>Attendance: 800</t>
  </si>
  <si>
    <t>Date: 09/14/2022, 09/21/2022, 10/23/2022, 10/30/2022, 11/8/2022, 11/23/2022, 12/7/2022</t>
  </si>
  <si>
    <t>Room rental for meetings and sound equipment setup</t>
  </si>
  <si>
    <t>room rental and sound equipment (Microphones, Audio and Video Speakers) and stage setup</t>
  </si>
  <si>
    <t>Printer ink, printer paper, staples, etc.</t>
  </si>
  <si>
    <t>Facebook &amp; Targum Advertisements</t>
  </si>
  <si>
    <t>Fliers for meetings throughout the year</t>
  </si>
  <si>
    <t>Kosher Food tends to be more expensive.</t>
  </si>
  <si>
    <t>The funding will also go to food for two large open board meetings (town halls) open to all Rutgers students who are interested in commenting on procedures, events, and issues facing the Rutgers community as well as the Kickoff Meeting</t>
  </si>
  <si>
    <t>Skit Props, Streamers, Balloons, Craft Supplies</t>
  </si>
  <si>
    <t>Promotional Rutgers Hillel pens and water bottles distributed to everybody</t>
  </si>
  <si>
    <t>Types of Contracts  Film Rights/Royalties  DJ  Speaker fee</t>
  </si>
  <si>
    <t>Description here $2,000 Rabbi Rick Jacobs, Akiva Neumann, Rabbi Mosbacher, Pam Schüller, Divahn, Rabbi Avi Weiss, Yehudah Kurtzer of the ShalomHartman Institute, Yavila McCoy of Dimensions Educational Consulting, and Erica Brown $1,000 DJ for event $1,500 Jewish stand-upcomedian Steve Hofstetter $500 licenses need to show educational Jewish films</t>
  </si>
  <si>
    <t>Rutgers Hillel Website</t>
  </si>
  <si>
    <t>copies of meeting agendas, etc</t>
  </si>
  <si>
    <t>Phone Charges reaching out to donors to help fund events</t>
  </si>
  <si>
    <t>Party Perfect Rentals; Moon Bounce, Mechanical Bull</t>
  </si>
  <si>
    <t>Organization Name: Rutgers University ACDA</t>
  </si>
  <si>
    <t>Grace Gardner</t>
  </si>
  <si>
    <t>gegardner89@gmail.com</t>
  </si>
  <si>
    <t>Karen Ardizzone (kardizzone@echo.rutgers.edu)</t>
  </si>
  <si>
    <t>The purposes of this organization shall be those as set forth in the NationalConstitution of the American Choral DirectorsAssociation, and are stated asTo foster and promote choral singing which will provide artistic and spirited experiences for the participants.To foster and promote the finest types of choral music to make these experiences possible.To foster and encourage rehearsal procedures conducive to attaining the highest level possible in musicianship and artisticperformance.To foster and promote the choral music within our community.To foster and promote the intelligent understanding of choral music as an important medium of artistic expression.To cooperate with all organizations dedicated to the development of musical culture in America.To disseminate professional news and information about choral music.</t>
  </si>
  <si>
    <t>Program 1 Name: Speaker Program (#1)</t>
  </si>
  <si>
    <t>Program 2 Name: Speaker Program (#2)</t>
  </si>
  <si>
    <t>Event Description:  We will invite professionals from the field of choral music and music education to come speak to our students or hold workshops to give them practical experience. Presentations will vary depending on the speaker's expertise, but topics will range from the the mosttechnical aspects of choral music, such as rehearsal technique, to the most personal, such as social justice in the classroom.</t>
  </si>
  <si>
    <t>Date: TBD, but in October</t>
  </si>
  <si>
    <t>Attendance: 30</t>
  </si>
  <si>
    <t>Location: Share Recital Hall, Shindell Choral Hall, or the Bauer Room</t>
  </si>
  <si>
    <t>Event Description We will invite professionals from the field of choral music and music education to come speak to our students or hold workshops to give them practical experience. Presentations will vary depending on the speaker's expertise, but topics will range from the the mosttechnical aspects of choral music, such as rehearsal technique, to the most personal, such as social justice in the classroom.</t>
  </si>
  <si>
    <t>Date: TBD December</t>
  </si>
  <si>
    <t>As meetings typically happen later in the day, we will provide pizza or other food for attendees to enjoy.</t>
  </si>
  <si>
    <t>As our meetings usually take place later in the day, we will provide pizza or other food for our attendees to enjoy.</t>
  </si>
  <si>
    <t>For printing materials such as sheet music.</t>
  </si>
  <si>
    <t>Description here 1000 for an outside speaker who will come and present about topics related to choral singing, activities, and education. Speaker TBD.</t>
  </si>
  <si>
    <t>Culinary products for general meetings, printing of materials, purchase of materials such as music scores, etc.</t>
  </si>
  <si>
    <t>Pizza and other food or culinary products for general meetings.</t>
  </si>
  <si>
    <t>Renewal of domain yearly.</t>
  </si>
  <si>
    <t>Organization Name: InterVarsity MultiEthnic Christian Fellowship</t>
  </si>
  <si>
    <t>Sunny Chen</t>
  </si>
  <si>
    <t>sc218@rutgers.edu</t>
  </si>
  <si>
    <t>To explore the unifying, cross-cultural and cross-racial appeal of the Gospel of Jesus Christ through a community of students and faculty who follow Jesus Christ as Savior and Lord: growing in love for God, God's word, God's people of every ethnicity.</t>
  </si>
  <si>
    <t>SABO #: 145</t>
  </si>
  <si>
    <t>Program 1 Name: IV Christmas Party</t>
  </si>
  <si>
    <t>Event Description:  The Christmas Party is not just any celebration during the time of Christmas, at the end of the semester.  It is a core event to the Christian faith, of which InterVarsity is a part, when Jesus was born.  The birth of God as a man to begin the salvation of mankind - that is worthy of being celebrated.  This celebration will be an opportunity for InterVarsity to display on a joyous occasion the true meaning and value of Christmas.  Often, the view of Christmas held in society is that of Santa, presents, holiday lights and Christmas trees.  As a student organization, we seek to provide other students a fun and engaging way to learn about this central tenet of the faith by means of a celebration, indeed as it should be celebrated.  Tackling such misconceptions will allow the Rutgers community to find a newfound appreciation of faith, and InterVarsity hopes that students piqued by the Christmas Party will continue to return to learn more about what happened to Jesus after His birth.  At the Christmas Party, it will not only be a time of celebration with worship, food, and games, but the educational value of the night will be in the message shared by one of our leaders, chronicling the birth of Jesus as it significantly is.  The birth of Jesus is not just a joyous occasion for the members of InterVarsity, but is indeed a moment which InterVarsity desires to celebrate with everyone.  Historically, this program has allowed the newer students who have joined InterVarsity to begin exercising their leadership by coordinating this event with only some assistance, using their own judgement and decision-making skills to create a memorable program.  This opportunity affords them a fun interactive experience to discover their leadership strengths and weaknesses, as well as to learn how to begin leading at InterVarsity</t>
  </si>
  <si>
    <t>Date: 2022-12-08 00:00:00</t>
  </si>
  <si>
    <t>Attendance: 60</t>
  </si>
  <si>
    <t>Location: BSC Cove</t>
  </si>
  <si>
    <t>costs for requesting tables and projectors from our 2021 Christmas Party</t>
  </si>
  <si>
    <t>Catering order from Moe's or other rutgers approved vendor to feed 60 people, based on the cost of 60 person fajita bar from Moe's last year.</t>
  </si>
  <si>
    <t>Christmas lights, miniature Christmas trees</t>
  </si>
  <si>
    <t>There will be 13 general meetings throughout the semester at LSC 201 AB and we estimate $75 per meeting for use of projector and screen</t>
  </si>
  <si>
    <t>We'd like to promote posts on Instagram (estimated $7/day*post) for the first two weeks of the semester</t>
  </si>
  <si>
    <t>We intend to purchase food from Rutgers approved vendors (usually pizza from Gerlandas) at some/most of our general meetings</t>
  </si>
  <si>
    <t>We plan to order shirts through RU Swag Portal to give each member and anyone interested (~50 shirts)</t>
  </si>
  <si>
    <t>We run a website (RutgersIV.com) on Weebly ($12/mo) and also send out communications through MailChimp ($10/mo) and Canva ($10/mo). Costs calculated for 6 months</t>
  </si>
  <si>
    <t>No</t>
  </si>
  <si>
    <t>Location: Second Reformed Church New Brunswick or Life Church Dayton NJ</t>
  </si>
  <si>
    <t>The Chapter Retreat placed at the beginning of the semester at the end of the first month for students old and new who are curious about InterVarsity’s vision and mission on campus to see students transformed in their daily lives, campuses renewed in a revolutionary way, and world changers developed to serve as leaders in the time to come, through the discovery of who Jesus is and what a relationship with Jesus can mean for us individually.  Returning students are welcomed to serve and lead this program that is open for anyone interested in learning more about our organizational values as a Christian group of students.  Students who attend the Chapter Retreat will leave with increased knowledge of the Bible and the person of Jesus, an increased fluency in introspection, and a call to action to continue this journey of discovery.  The purpose of this program will be to provide a space for student leaders to exercise their leadership in a collective setting to strategize for the semester moving forward and to journey with Jesus through the plans to be set.  Without this program, InterVarsity will not be in the position to be an integral part of members’ lives, not to mention the lives of students across campus.  Through this program, the Rutgers community will receive valuable student advocates who long to see revival not just in InterVarsity, but across the Rutgers campus and across the city of New Brunswick, through a reimagining of how Jesus transforms lives.</t>
  </si>
  <si>
    <t>Attendance: 50</t>
  </si>
  <si>
    <t>Date: Friday 09/23/22 - Sunday 09/25/22</t>
  </si>
  <si>
    <t>Ordering individual burrito boxes from Moe's</t>
  </si>
  <si>
    <t>Estimated cost for use of the premises for 1-2 nights</t>
  </si>
  <si>
    <t>AL</t>
  </si>
  <si>
    <t>Organization Name: Korean Christian Fellowship</t>
  </si>
  <si>
    <t>Michael Kang</t>
  </si>
  <si>
    <t>mjk384@scarletmail.rutgers.edu</t>
  </si>
  <si>
    <t>Korean Christian Fellowship's purpose is to provide a place for students to form new relationships with one another spiritually. Whether you are Christian or non-Christian, we strive to welcome everyone regardless of where they are in their faith. Our club hosts a variety of events from worship nights to fun game nights in order to help students connect with one another and also connect with God to fully understand His heart for His people. We hope that this organization can serve as a community of brothers and sisters that spread God's love and heart!</t>
  </si>
  <si>
    <t>SABO #: 163</t>
  </si>
  <si>
    <t>Program 1 Name:</t>
  </si>
  <si>
    <t xml:space="preserve">Event Description: </t>
  </si>
  <si>
    <t xml:space="preserve">Name of Competition/Conference: KCF Fall Conference 2022 </t>
  </si>
  <si>
    <t>Date: TBA</t>
  </si>
  <si>
    <t>KCF Fall Conference 2022</t>
  </si>
  <si>
    <t>This program is a two day conference dedicated to bolster and empower students with the help of a hired main speaker and seminar speaker. Members have opportunities to build and grow relationships with one another through workshops and team-building exercises. There will also be opportunities for students to engage in one-on-one conversations with the main speaker, seminar speaker, and staff members to further encourage fellowship and friendships. Students will also be able to participate in games in between sessions.</t>
  </si>
  <si>
    <t>Is this Series?: No</t>
  </si>
  <si>
    <t>Location: TBA (likely Calvary Korean United Methodist Church)</t>
  </si>
  <si>
    <t>The main speaker will be paid $400 for the three sessions that they will do, as well as interacting with our attendees and encouraging conversation during the conference. They will be paid ~$130 per session. The second portion would go to the seminar speaker $130 for their one session, where they would hold a panel for the students and further empower and bolster them. This fee also covers the time they would take to talk to students and offer their encouragement, advice, and help to those who need it.</t>
  </si>
  <si>
    <t>Information given in raw data regarding location. However, there are no descriptions for the food cost or the transportation cost. And, there's also a speaker fee for a travelling trip -AA</t>
  </si>
  <si>
    <t>AA</t>
  </si>
  <si>
    <t>Organization Name: Rutgers Jewish Student Union</t>
  </si>
  <si>
    <t>Jara Grossman</t>
  </si>
  <si>
    <t>jlg427@scarletmial.rutgers.edu</t>
  </si>
  <si>
    <t>The purpose of this organization shall be to serve the community by offering a wide variety of campus-based cultural activities, promotions, and published guides dedicated to the cultural, educational, and social needs of the students at Rutgers. This shall include but not be limited to: publishing a guide and newsletter (The Rutgers Jewish Community Student Guide and Newsletter) for Rutgers community, creating a forum for theexchange of ideas and opinions through encounter groups, campus programs, workshops, carnivals and speakers, opening lines of communication among faculty, staff, students and the community, and informing university administration, faculty, staff and students of Jewish cultural events, Jewish holiday commemorations and seminars</t>
  </si>
  <si>
    <t>SABO #: 301</t>
  </si>
  <si>
    <t>Program 1 Name: Multi-Cultural Tie-Dye Harmony Festival</t>
  </si>
  <si>
    <t>Event Description:  to invite students to participate in a campuswide multicultural diversity tie-dye festival with speakers, music and cultural foods</t>
  </si>
  <si>
    <t>Date: 2022-09-20 00:00:00</t>
  </si>
  <si>
    <t>Attendance: 300</t>
  </si>
  <si>
    <t>Location: SAC River Lounge</t>
  </si>
  <si>
    <r>
      <rPr>
        <rFont val="Arial"/>
        <i/>
        <color rgb="FF000000"/>
        <sz val="10.0"/>
      </rPr>
      <t xml:space="preserve">XS: 0-88 | S: 89-176 | M: 177-264 | </t>
    </r>
    <r>
      <rPr>
        <rFont val="Arial"/>
        <b/>
        <i/>
        <color rgb="FF000000"/>
        <sz val="10.0"/>
      </rPr>
      <t>L: 265-352 |</t>
    </r>
    <r>
      <rPr>
        <rFont val="Arial"/>
        <i/>
        <color rgb="FF000000"/>
        <sz val="10.0"/>
      </rPr>
      <t xml:space="preserve"> XL: 353+</t>
    </r>
  </si>
  <si>
    <t>room rental, sound setup costs</t>
  </si>
  <si>
    <t>campus college ave banner, posters</t>
  </si>
  <si>
    <t>Falafel, pita, israeli salad, french fries, shwarma, chumus, drinks</t>
  </si>
  <si>
    <t>Tie-Die materials, t-shirts, bowls, stencils</t>
  </si>
  <si>
    <t>Hand sanitizer, printer paper, ink cartridges, photo paper, staples, layout boards, scissors, SanDisk memory card, file folders, art pens, glue, large mailing envelopes, postage stamps, mailing labels.</t>
  </si>
  <si>
    <t>Printing of flyers for meetings, business cards, printed postcards.</t>
  </si>
  <si>
    <t>Kosher Pizza, Israeli salads, Falafel, French fries, cookies, Drinks</t>
  </si>
  <si>
    <t>Pens, Cups, Water bottles, Drawstring bags, Tshirts</t>
  </si>
  <si>
    <t>Moosend newsletter software</t>
  </si>
  <si>
    <t>flyers, programs, info cards</t>
  </si>
  <si>
    <t>online file backup</t>
  </si>
  <si>
    <t xml:space="preserve">Publication Name: Rutgers University Jewish Student Union Community Guide and Directory </t>
  </si>
  <si>
    <t>(2000) Cost per Page: .5</t>
  </si>
  <si>
    <t>(16000) Cost per Issue: 8000</t>
  </si>
  <si>
    <t xml:space="preserve">Notes: </t>
  </si>
  <si>
    <t>Please Review the Publication part, it was not originally in the budget, it was added from the raw data</t>
  </si>
  <si>
    <t xml:space="preserve">HM </t>
  </si>
  <si>
    <t>Organization Name: Chabad Jewish Student Organization</t>
  </si>
  <si>
    <t>Mattea Boyarsky</t>
  </si>
  <si>
    <t>mfb124@scarletmail.rutgers.edu</t>
  </si>
  <si>
    <t>The purpose of our organization is dedicated to the cultural, educational, and social needs of the students at Rutgers. Our organization helps to improve the quality of life oncampus and in the surrounding community through various programs, holiday celebrations, social events, weekly educational programs, and the publication of a student runnewsletter. One of our main objectives is to promote the wellbeing of the Jewish community throughout the university though unified action. Chabads leadership council consists of Rutgers students devoted to enriching the lives of their fellow students and community members. The organization provides non-sectarian programs such as the community service program through which student volunteers visit local hospital patients and nursing home residents every week throughout the school year. The president of Chabad also hold regularly scheduled town and leadership meetings to hear of the specific needs on campus and brainstorming ways with the leadership council on how to address those needs.</t>
  </si>
  <si>
    <t>SABO #: 328</t>
  </si>
  <si>
    <t>Program 1 Name: Sukkah Unity Festival</t>
  </si>
  <si>
    <t>Program 2 Name: RU Week of Kindness- CampusWide Community Service Marathon</t>
  </si>
  <si>
    <t>Event Description:  To celebrate the Jewish Harvest Festival on campus, to promote and educate the student population of the importance of unity and respect for all people, through culturalawareness and celebration.</t>
  </si>
  <si>
    <t>Date: Thursday night, October 13</t>
  </si>
  <si>
    <t>Attendance: 1600</t>
  </si>
  <si>
    <t>Location: Chabad House at Rutgers, 170 College Avenue</t>
  </si>
  <si>
    <t>Event Description To unite the Rutgers Student community to participate in a week-long community service marathon and to inspire and involve students to donate time, effort, leadership, andtalent to the following activities: special needs team program, Toys for Tots, Big Brother/ Big Sister, Meals on Wheels for Senior Citizens</t>
  </si>
  <si>
    <t>Date: November 8 - November 22, 2022</t>
  </si>
  <si>
    <t>Attendance: 2000</t>
  </si>
  <si>
    <t>Location: Brower Commons, Rutgers Student Center, Busch Student Center, Livingston Student Center</t>
  </si>
  <si>
    <t>speakers, amps, dj equipment, microphones, mixers, microphone stands, stage.</t>
  </si>
  <si>
    <t>Microphones, Amps, Mixers, Stage, Tent.</t>
  </si>
  <si>
    <t>Facebook, Instagram, Texting thread,  printed posters, large banners, and fliers on campus</t>
  </si>
  <si>
    <t>Facebook ads, Instagram, Texting threads, large posters, banner, flyers on campus.</t>
  </si>
  <si>
    <t>Cultural foods for 1500 attendees.</t>
  </si>
  <si>
    <t>Mediterranean theme cultural food for kickoff event, Moroccan cultural buffet for grand finale event.</t>
  </si>
  <si>
    <t>face paint, Schach evergreens for Sukkah roof, balloon arch</t>
  </si>
  <si>
    <t>Mediterranean and Moroccan theme decorations</t>
  </si>
  <si>
    <t>Description here Julian Edelman</t>
  </si>
  <si>
    <t>RUPD for security, inflatable entertainment rentals, drum circles.</t>
  </si>
  <si>
    <t>Paper, Markers, Paint, Canvas, Ink Cartridges, Post Cards, Envelopes, Masking Tape, Pens, Staple Gun Staples, Folders, Labels</t>
  </si>
  <si>
    <t>Facebook, Instagram, Texting thread</t>
  </si>
  <si>
    <t>Pizza, Salads, Drinks, Fries, Chinese, Fruit for general meetings.</t>
  </si>
  <si>
    <t>pens, cups, shirts, frisbees, kippas</t>
  </si>
  <si>
    <t>Domain registration, webmaster maintenance, web hosting fee</t>
  </si>
  <si>
    <t>Weekly fliers, posters, registration forms, involvement fair newsletter</t>
  </si>
  <si>
    <t>NP</t>
  </si>
  <si>
    <t>Organization Name: Indian Christian Fellowship</t>
  </si>
  <si>
    <t>Kevin Thomson</t>
  </si>
  <si>
    <t>kkt32@scarletmail.rutgers.edu</t>
  </si>
  <si>
    <t>To make students aware of the Indian Christian heritage and the positive contributions Indian Christians can make in a multi-ethnic society. To provide a forum for Indian Christians of various cultural backgrounds to have fellowship while maintaining an atmosphere where people of all beliefs and backgrounds can come together. To glorify God in all that we do.</t>
  </si>
  <si>
    <t>SABO #: 362</t>
  </si>
  <si>
    <t>Program 1 Name: Food Faith Fellowship</t>
  </si>
  <si>
    <t>Event Description:  To raise awareness within the Rutgers community about the mission of Indian Christian Fellowship and to encourage and engage in fellowship with members through the use of games, worship, and food.</t>
  </si>
  <si>
    <t>Date: TBD (Friday towards the end of September and Beginning of October)</t>
  </si>
  <si>
    <t>Location: Deiner Park</t>
  </si>
  <si>
    <r>
      <rPr>
        <rFont val="Arial"/>
        <i/>
        <color rgb="FF000000"/>
        <sz val="10.0"/>
      </rPr>
      <t xml:space="preserve">XS: 0-88 | </t>
    </r>
    <r>
      <rPr>
        <rFont val="Arial"/>
        <b/>
        <i/>
        <color rgb="FF000000"/>
        <sz val="10.0"/>
      </rPr>
      <t xml:space="preserve">S: 89-176 </t>
    </r>
    <r>
      <rPr>
        <rFont val="Arial"/>
        <i/>
        <color rgb="FF000000"/>
        <sz val="10.0"/>
      </rPr>
      <t>| M: 177-264 | L: 265-352 | XL: 353+</t>
    </r>
  </si>
  <si>
    <t>Speakers and Sports Equipment for activities</t>
  </si>
  <si>
    <t>Posters, Flyers, Social Media</t>
  </si>
  <si>
    <t>Catered by Subway, snacks, Coca Cola Products, and water</t>
  </si>
  <si>
    <t>Supplies for games, plates, napkins, utensils, tablecloths</t>
  </si>
  <si>
    <t>Description here None</t>
  </si>
  <si>
    <t>Series Program Name: Speaker Series</t>
  </si>
  <si>
    <t>To expose members of ICF and our neighbors to a deeper awareness, understanding, and knowledge in the Christian faith through a series of well respected speakers from the Christian community.</t>
  </si>
  <si>
    <t>Location: 0</t>
  </si>
  <si>
    <t>TBD - Dates are chosen based on speaker availability during the semester</t>
  </si>
  <si>
    <t>Attendance: Yearly Assigned Room</t>
  </si>
  <si>
    <t>Date: 500</t>
  </si>
  <si>
    <t>Room Setup</t>
  </si>
  <si>
    <t xml:space="preserve">Room Setup </t>
  </si>
  <si>
    <t>Pens, Business Cards, Tablecloth</t>
  </si>
  <si>
    <t>Posters, Flyers, Instagram/Facebook Ads</t>
  </si>
  <si>
    <t>Poster Flyers, Boards, Social Media</t>
  </si>
  <si>
    <t>Food from Gerlanda's for approximately 80 students for the first, last, and speaker meetings of the semester</t>
  </si>
  <si>
    <t>Lanyards, Reusable Water Bottles, Phone Wallets</t>
  </si>
  <si>
    <t>Please give descriptions for series program costs-AA</t>
  </si>
  <si>
    <t>Organization Name: Muslim Student Association</t>
  </si>
  <si>
    <t>Adam Rana</t>
  </si>
  <si>
    <t>ru.msa.treasurer@gmail.com</t>
  </si>
  <si>
    <t>The purpose of the RU-MSA will be to provide all members of the Rutgers Community with an understanding of Islam according to the Qur’an and the practices of the beloved Prophet Muhammad (peace and blessings of Allah be upon him). The RU-MSA is committed to the unity of all Muslims standing under the banner of “There is no God but Allah and Muhammad is His final messenger.”</t>
  </si>
  <si>
    <t>SABO #: 568</t>
  </si>
  <si>
    <t>Program 1 Name: Charity Art Gala</t>
  </si>
  <si>
    <t>Program 2 Name: Paint Night</t>
  </si>
  <si>
    <t>Event Description:  Our annual Charity Art Gala is an event we hold to auction off artworks that have been collected from our community for many weeks leading up to the event. At the beginning of the event, we have a speaker from the charity we select come and tell us more about their organization's history, purpose, goals, and how our donations can help them and the overall community at large. After the auction concludes, we donate all the money we raised to the selected charity. This event ties into our Muslim Student Association's purpose since one of our goals is to encourage good works, selflessness, and to positively impact our communities - especially by helping those in need. Two years ago, we broke the record and raised over $15,000. Last year, we were again able to break the record and raise $34,000. This event grows every year, and with generous funding, it has the potential to be even bigger. We donated all our proceeds last year to the Muslim Legal Fund of America, an organization that has the mission  to advance equality and justice for American Muslim organizations and individuals by promoting legal compliance and protecting their rights in matters concerning national security law.**Please note that our admission charge fee all goes to the organization we partner with as donation, so it is not to raise funds for our club.</t>
  </si>
  <si>
    <t>Date: 2021-11-17 00:00:00</t>
  </si>
  <si>
    <t>Attendance: 350</t>
  </si>
  <si>
    <t>Location: Busch MPR and Busch Cove. We use the MPR for our speaker representative from the charity to talk, for our guests to dine, and for auctioning off the top 15 art pieces that were voted on for our "Big Auction." We use the cove as a voting platform for top 15 pieces prior to the Big Auction and also for the "Small Auction" portion of our event, which includes the rest of the artworks once the Big Auction has concluded.</t>
  </si>
  <si>
    <t>Admission Fee 10</t>
  </si>
  <si>
    <t>Event Description Paint Night is an event before Charity Art Gala in which we have the community come together to create art - they can either choose to keep their art or donate it for the auction. Art is a significant part of Islamic tradition and we aim to bring the community together to appreciate and reflect on the beauty God has put in this world through creative endeavors.</t>
  </si>
  <si>
    <t>Date: 2022-11-08 00:00:00</t>
  </si>
  <si>
    <t>Location: LSC Coffeehouse (alternatively DSC NJC Lounge &amp; E Room)</t>
  </si>
  <si>
    <r>
      <rPr>
        <rFont val="Arial"/>
        <i/>
        <color rgb="FF000000"/>
        <sz val="10.0"/>
      </rPr>
      <t xml:space="preserve">XS: 0-88 | S: 89-176 | M: 177-264 | </t>
    </r>
    <r>
      <rPr>
        <rFont val="Arial"/>
        <b/>
        <i/>
        <color rgb="FF000000"/>
        <sz val="10.0"/>
      </rPr>
      <t xml:space="preserve">L: 265-352 </t>
    </r>
    <r>
      <rPr>
        <rFont val="Arial"/>
        <i/>
        <color rgb="FF000000"/>
        <sz val="10.0"/>
      </rPr>
      <t>| XL: 353+</t>
    </r>
  </si>
  <si>
    <t>Art Gala typically takes place at the Busch MPR and the following data is the breakdown of the room/equipment fee from the previous one: - Presentation Package Multipurpose Room A (includes Data Projector, Screen, Laptop, and Sound): $204.00- Speaker Package Multipurpose Room A (includes Gooseneck microphone mounted on Lectern with Sound): $105.00- Table Cloth Round: $315.00- Setup Charges: $62.50- Total: $686.50, so $700 would provide a buffer</t>
  </si>
  <si>
    <t>Not needed for this event</t>
  </si>
  <si>
    <t>This figure is to ensure we have enough funding for posters, flyers, and other print advertisements - this is our highlight event of the Fall Semester, and because it has been growing year to year, we aim to advertise it further. Anyone is allowed to attend Art Gala, but the vast majority of attendees are Rutgers students and faculty, so these print advertisements will help. Also, we hope to have a focal banner at the event.- 500 Flyers x $1: $500- 20 Posters x $10: $200- Banner: $45- Total: $745</t>
  </si>
  <si>
    <t>This funding would be used for posters, flyers, and other print advertising. Since this event is aimed at the Rutgers community, we plan to hang up and distribute print advertising around campus. We would also like a large banner at this event as well.- 200 Flyers * $1: $200- 5 Posters x $10: $50- Banner: $45</t>
  </si>
  <si>
    <t>Last Art Gala, we spent about $1500 on food ($1100 for dinner, $250 for dessert, and $150 for drinks) and we struggled to provide our guests with adequate food - the portion sizes we had to give were small, which was unfortunate as all our guests paid to attend and were looking forward to the experience. Also, we would like for every geust to be able to eat dessert and have enough drinks for everyone in attendance. Not everyone was able to get dessert last year since it ran out and more people wanted soda as well.- Dinner (Halal and veg food from Douglass or Kebab and Curry Express): $1500 - Dessert: $250 (various cakes/cupcakes/cookies/pastries for all guests)- Drinks: $200 (water and soda)- Total: $1950</t>
  </si>
  <si>
    <t>For finger foods, snacks, and drinks.</t>
  </si>
  <si>
    <t>We need to provide plates, cups, utensils. The combined cost of all these supplies for 350 people totals the amount listed and it is itemized below: - Plates: $85 - Cups: $30- Bowls: $70- Utensils: $30 - Napkins: $25- Burners: $50Additionally, always have a set theme for this event - for example last year our theme was Lantern Festival. To live up to the hype and aesthetic of our themes, we need a lot of decor including materials for an archway, materials for a backdrop, balloons, table centerpieces, confetti, streamers, curtains, string lights, spray paints and other art DIY supplies, fake flowers, etc. Last year we spent roughly $600 on decor and it was a comfortable amount. Furthermore, a duplication budget of about $50 always allows us to give a program booklet to all our attendees.Total: $940</t>
  </si>
  <si>
    <t>'- 10 packs of 10 canvasses x $20: $200- 10 packs of 20 paint brushes x $8: $80- 5 packs of 18 small paints x $20 = $100- 10 packs of 10 calligraphy pens x $13 = $130- 2 calligraphy paper pads of 50 sheets x $9 = $18- Total: $528, about $530</t>
  </si>
  <si>
    <t>Faraz Khan: $250**he is a professional who would be teaching calligraphy and painting techniques</t>
  </si>
  <si>
    <t>Installments: A series consisting of 7 different in-person events with renowned speakers who will come speak on topics that are relevant to college students in terms of how we can incorporate Islamic values and principles into our everyday lives, especially in times when Muslims are heavily misunderstood by our peers and colleagues. Our aim of this series is to provide a platform for our organization to host events in which both Muslims and anyone interested in Islam can learn more about our faith's teachings and the true meaning of our religion. This will include, but is not limited to, how to interact with others and treat them with kindness and respect, how to have an impact in your community and do good works, the benefits and significance of keeping good company, learning about prayer and the Qu'ran more deeply and spiritually, and learning about our beloved Prophet (peace be upon him) and his companions.</t>
  </si>
  <si>
    <t>09/22/2022, 10/06/2022, 10/20/2022, 11/03/2022, 11/10/2022, 12/01/2022, 12/8/2022</t>
  </si>
  <si>
    <t>Attendance: LSC MPR, Busch MPR, Trayes Hall, and CASC MPR</t>
  </si>
  <si>
    <t>Date: 1400 (200 people per event)</t>
  </si>
  <si>
    <t>Our Organization has General Body Meetings every Thursday night (whenever our Series Events and Stand Alone Events do not take place that Thursday) usually held at the Livingston Student Center ($100 per night). In addition to that we have large monthly meetings in Tillet hall or College Ave Student Center for all of our Specialty Team Heads and E-Board to collaborate (about $50 per meeting). - General Body Meetings: $150 x 7 meetings = $700- Spec Heads &amp; E-Board Meetings: $50 x 4 meetings = $200- Total: $900- E-Board Meetings: $50 *15 = $750</t>
  </si>
  <si>
    <t>The room requires the lectern package and the seats need to be arranged theater-style. We will need multiple microphones for the question and answer section of the event, in addition to the projector in the MPR. - Stage: $150- Speaker Package MPR A: $125- Lectern Microphone House Sound 4 Microphone Wireless Handheld: $200 - Setup Charge: $62.50 - Projector: $100- Total: $637.50 x 7 events = $4462.50, about $4465</t>
  </si>
  <si>
    <t>Our most commonly purchased supplies: physical tickets, folders, pens, scissors,glue, pins, staples, rubber bands, and paperclips. Since our many different teams use these supplies throughout the semester, we often have to purchase additional ones throughout.</t>
  </si>
  <si>
    <t>This amount is the funding needed to posters, flyers,a nd other print advertisements around Rutgers because our events are primarily targeted to the Rutgers community. We would also like big banners at every event.- 1800 Flyers x $1: $1800- 70 Posters x $10: $700- 7 Banners x $45: $315- Total: $2815</t>
  </si>
  <si>
    <t>This amount covers costs related to raising awareness of our general body events so that we can facilitate a dialogue for and discuss issues related to our community and organization as well as hear viewpoints from many different people.- 200 flyers x $1: $200- 10 posters x $10: $100- Total: $300</t>
  </si>
  <si>
    <t>We typically get our food from Douglass Pizza &amp; Grill. For 200 people, we need around $565 per event. Here is a breakdown of standard food for each event:- Pizza: 25 Pies x $18.95 = $473. 75- Dessert: 2 Costco sheet cakes x $20 = $40- Water: 7 cases of 32 bottles x $7 = $49- Total: $562.75 x 7 events: $3939.25 or roughly $3940</t>
  </si>
  <si>
    <t>As we are a Muslim organization, we only can eat Halal/veg food and have contracts with vendors to purchase food for guests. The calculation of costs for the Halal Pizza for our General Body Meetings (usually about 90 -100 attendees) are as follows:- 13 Pies x $18.95 x 6 meetings = $1478.10- 4 cases of 32 water bottles x $7 x 6 meetings = $168- Total: $1646.10, about $1650</t>
  </si>
  <si>
    <t>The supplies will be used for table cloths, utensils, platters, and decor according to the theme of the event and to give our events a welcoming feel.The duplications will be pamphlets that we will give attendees.- 1400 pamphlets x $0.50 = $700</t>
  </si>
  <si>
    <t>We want to brand our organization with items like hats and/or pens for all ourgeneral members to make use of. Our various teams often by merch from Consolidus, and while we often sell the majority, we dedicate a limited amount of merch to giveaways.</t>
  </si>
  <si>
    <t>We have a blog on Squarespace for artists and creatives from the Muslim community at Rutgers to share their art works, reflections, prose, and poetry. This past year, we were charged $168.00 by Squarespace.</t>
  </si>
  <si>
    <t>Didn't explain the reason for the contract in program 2</t>
  </si>
  <si>
    <t>Organization Name: Chinese Christian Fellowship</t>
  </si>
  <si>
    <t>Joshua Auyeung</t>
  </si>
  <si>
    <t>j.auyeung@rutgers.edu</t>
  </si>
  <si>
    <t>We are a student-run Christian organization on Rutgers Campus with the purpose of providing a place for anyone to share and learn about the Christian faith. Our hope is to raise up spiritual leaders to fulfill the Great Commission on campus and to create a comfortable learning environment for people who want to develop their faith.</t>
  </si>
  <si>
    <t>SABO #: 620</t>
  </si>
  <si>
    <t>Program 1 Name: CCF Christmas Dinner</t>
  </si>
  <si>
    <t>Event Description:  CCF will host a Christmas dinner to kick off winter break and end the fall semester. We will be watching homemade videos from each class corresponding to the theme verse that we will choose. This event will be a formal event in the Busch Student Center Multi-Purpose Room, free of charge. We will be having our praise team lead in worship as well as music throughout the night. The equipment will be provided by CCF. A guest speaker will come and talk to us regarding our theme verse and the birth of Jesus Christ. Food and drinks will be provided by an approved campus caterer. The event will be open to anyone on campus as well as alumni from CFF.</t>
  </si>
  <si>
    <t>Date: 2022-12-10 00:00:00</t>
  </si>
  <si>
    <t>Location: Busch Student Center Multipurpose Room</t>
  </si>
  <si>
    <t>Busch Student Center Multi Purpose Room rent/set up fee</t>
  </si>
  <si>
    <t>Flyers (1000 color-printed): $250, Banner (3'x8' custom-printed): $250</t>
  </si>
  <si>
    <t>White Rice ($50), Kimchi Fried Rice ($90), Japchae ($80), Spicy Pork ($180), Bulgogi ($190), Assorted Veggies ($160), Serving Utensils/Utensils: $50, Dessert &amp; Drinks ($300)*Numbers are from KBG - an approved Rutgers Vendor</t>
  </si>
  <si>
    <t>Tablecloths (cotton 4'x7')x 8: $50, String Lights (100-count X 4): $100, Centerpieces (glass vases X 8): $50, Assorted backdrops and handmade props for a photo booth ($50)</t>
  </si>
  <si>
    <t>Description here 75</t>
  </si>
  <si>
    <t>Duplication fee for pamphlets (300): $75</t>
  </si>
  <si>
    <t>Location: Livingston Student Center - Collaborative Learning Center, Tillet Hall 226</t>
  </si>
  <si>
    <t>Guest speakers come in weekly to large group events to speak on the theme for the year and how it relates to the problems of our generation and nation. Message highlights will include the Christian response to contemporary issues in our country (racial discrimination, political polarization, poverty) and also diversity and inclusion within the Christian community. Speakers will engage in these issues with an Asian-American lens. Speaker series will include praise led by students.</t>
  </si>
  <si>
    <t>Date: 09/01/2022 - 12/08/2022 (Weekly on Wednesdays)</t>
  </si>
  <si>
    <t>Rutgers Student Center sound equipment, stage, and projector set-up costs about $100 each time they're used: $1200 = $100 x 12 meetings</t>
  </si>
  <si>
    <t>Base Amp: $150, 1/4 Wires (4): $60, Mics (2): $120, Stand Bags (1): $25, Keyboard Bag (1): $40, Base Drum Legs: $25, Cajon (1): $150, XLR Cables (8): $60</t>
  </si>
  <si>
    <t>Scripture Journals (100) for Bible Study: $350, Welcome cards: $50, Name-Tags (10 packs): $50, pens/pencils/markers: $20, Computer Paper (4 packs): $30</t>
  </si>
  <si>
    <t>Fliers (300): $50</t>
  </si>
  <si>
    <t>Banner (3'x6'): $200, Business Cards (1000): $50</t>
  </si>
  <si>
    <t>An assortment of snacks from Costco for Welcome Bags: $150</t>
  </si>
  <si>
    <t>Pizza (5 pies x 7 meetings): $500</t>
  </si>
  <si>
    <t>Name Tags (1200): $25, Markers: $15, Decorations: $50, Lights: $50, Colored Pencils: $15</t>
  </si>
  <si>
    <t>Stickers (500): $300, Pens (100): $25, Pins (50): $25</t>
  </si>
  <si>
    <t>Types of Contracts  Speaker fee</t>
  </si>
  <si>
    <t>Description here Don Lee, Nathan Liu, James Hsiao, Andrew Yuen, Dan Liu, Margaret Yu, Danny Hahn</t>
  </si>
  <si>
    <t>KC</t>
  </si>
  <si>
    <t>Organization Name: Rutgers Orthodox Christian Fellowship</t>
  </si>
  <si>
    <t>Michael Gianoukakis</t>
  </si>
  <si>
    <t>mg1497@scarletmail.rutgers.edu</t>
  </si>
  <si>
    <t>The purpose of the Rutgers Orthodox Christian Fellowship is to provide an environment where students can discuss the Orthodox perspective and how it applies to the modern world. The organization hopes to accomplish the spreading and recognition of the message of the Orthodox Church on Jesus Christ. ROCF will unite Orthodox students in Orthodox worship through church visits and weekly student discussions in our meetings. We also sponsor activities such as Christian service acts, community service projects, and discussions with Orthodox Priests on topics of interest to the group in order to serve Rutgers University and its students.</t>
  </si>
  <si>
    <t>SABO #: 831</t>
  </si>
  <si>
    <t>Program 1 Name: Feast for the Nativity of Christ (Christmas Feast)</t>
  </si>
  <si>
    <t>Program 2 Name: Movie Night</t>
  </si>
  <si>
    <t>Event Description:  We will be celebrating the Nativity of Christ our Lord! Our spiritual advisors will first guide us in prayer in welcoming our Lord. Then we will each introduce the rich traditional Christmas foods from our various ethnic backgrounds and enjoy!</t>
  </si>
  <si>
    <t>Date: 2022-12-01 00:00:00</t>
  </si>
  <si>
    <t>Location: Busch Student Center</t>
  </si>
  <si>
    <t>Event Description The OCF will be watching a film about Christianity and discuss the Christian principles seen in the film.</t>
  </si>
  <si>
    <t>Date: 2022-10-06 00:00:00</t>
  </si>
  <si>
    <t>To rent a room, projector, and screen in order to show the film.</t>
  </si>
  <si>
    <t>Food will be purchased by several of our members and will include Greek, Romanian, Russian, and Egyptian traditional foods for the occasion. Each person will bring in about $10-20 worth of food</t>
  </si>
  <si>
    <t>To buy 10 Box Lunches at $11 from Gerlanda's on Busch Campus.</t>
  </si>
  <si>
    <t>Film Rights/Royalties</t>
  </si>
  <si>
    <t>Swank Motion Pictures, Inc. - Public Showing License for the film Noah: $400</t>
  </si>
  <si>
    <t>Topics in Orthodox Christianity: What makes us similar to and different from other faiths? How do we interact with people of different faiths?</t>
  </si>
  <si>
    <t>Installments: 2</t>
  </si>
  <si>
    <t>We will use the funds to sponsor two (2) guest speakers, on separate occasions, who will give us their time and effort preparing interactive presentations and traveling to campus in the Spring. The guest speakers will be asked to address topics in Orthodox Christianity, around the objectives of: What makes us who we are? What makes us similar to and different from other faiths? How do we interact with people of different faiths? This semester, we've been meeting in person monthly and have had virtual meeting every 1-2 weeks. So we really need the funding to host two AMAZING guest speaker events next semester!</t>
  </si>
  <si>
    <t>Attendance: 40</t>
  </si>
  <si>
    <t>Date: 09/08/2022 and 11/24/2022</t>
  </si>
  <si>
    <t>Pizza approx. $15/pizza pie * approx. 4 pizza pies to order for each event = $60 per event (will provide 4*8=32 slices per event, which can feed at least 16 people two slices each) $60/event * 2 events = $120 total</t>
  </si>
  <si>
    <t>Weekly food budget, e.g. pizzas $160/semester. Approx. 4 weekly meetings/semester = $40 per meeting (this would provide two pizza pies every month)</t>
  </si>
  <si>
    <t>To buy pens and pamphlets as promotional giveaways to students interested in joining the OCF. Promotional giveaways will be given out during the Involvement Fair in Fall 2022.</t>
  </si>
  <si>
    <t>Description here Elder Archbishop Demetrios of America : $1000 honorarium includes cost of travel from upstate New York (close to NYC) and food. Very Reverend Father Jonathan Bannon (Iconographer) : $500 honorarium includes costs of travel from Illinois, lodging, and food.</t>
  </si>
  <si>
    <t>SG</t>
  </si>
  <si>
    <t>Organization Name: BAPS Campus Fellowship</t>
  </si>
  <si>
    <t>Meet Patel</t>
  </si>
  <si>
    <t>President</t>
  </si>
  <si>
    <t>mp1606@scarletmail.rutgers.edu</t>
  </si>
  <si>
    <t>The purpose of the organization shall be to unite students on the Rutgers University campus and provide opportunities to learn about Hindu heritage and culture. It will introduce the Hindu faith to the rest of the Rutgers community and will foster issues affecting Hindus through youth group discussions, campus events, and community service projects. Students will be able to discuss topics that affect them in college and will be able to learn methods on balancing the life of both a college student and practicing the Hindu faith. BAPS Campus Fellowship or BCF is an organization approved by the Bochasanwasi Shri Akshar Purushottam Swaminarayan Sanstha, Inc., a leading denomination of the Hindu faith (hereinafter “BAPS”), and will represent itself in a way that is consistent with the guidelines set forth by BAPS</t>
  </si>
  <si>
    <t>SABO #: 1155</t>
  </si>
  <si>
    <t>Program 1 Name: Campus Diwali Celebration</t>
  </si>
  <si>
    <t>Event Description:  Celebrate the rites and rituals of Diwali with students at Rutgers. The stand alone program will include an exhibition, program, and food. With COVID-19, students have recently been unable to celebrate this festival with their peers. This year, we hope to be able to once again celebrate the Hindu festival of Diwali with the students at Rutgers.</t>
  </si>
  <si>
    <t>Date: 2022-11-04 00:00:00</t>
  </si>
  <si>
    <t>Attendance: 400+</t>
  </si>
  <si>
    <t>Livingston student center hall, A/V presenter package, tables, table covers, chairs</t>
  </si>
  <si>
    <t>400 for banner, 200 for mini flyers to be printed, 200 for posters</t>
  </si>
  <si>
    <t>$12 per plate for 400 people (BAPS Shayona)</t>
  </si>
  <si>
    <t>Supplies and decorations for exhibition</t>
  </si>
  <si>
    <t>Description here N/A</t>
  </si>
  <si>
    <t>Misc. costs</t>
  </si>
  <si>
    <t xml:space="preserve">Clarify $150 misc costs  </t>
  </si>
  <si>
    <t>Organization Name: Chavaya</t>
  </si>
  <si>
    <t>Marlee Beder</t>
  </si>
  <si>
    <t>marlee.beder@rutgers.edu</t>
  </si>
  <si>
    <t>Rutgers Chavaya is aimed at providing a healthy atmosphere where students have the ability to connect to their Jewish roots through active engagement in cultural and religious social programming. Through Chavaya’s informative lecture series on Jewish fundamentals and through the annual holiday events, students are able to feel a warm sense of pride as they strengthen their connection with the other members of the Jewish community and the Rutgers community as a whole. Of course, all are welcome to join the festivities and learn more about Judaism at Rutgers Chavaya!</t>
  </si>
  <si>
    <t>SABO #: 1277</t>
  </si>
  <si>
    <t>Program 1 Name: Welcome Back BBQ</t>
  </si>
  <si>
    <t>Program 2 Name: Sukkot Festival</t>
  </si>
  <si>
    <t>Event Description:  Every Fall, we welcome returning RJX members as well as new first years looking for a home away from home. Hosting a BBQ allows us to meet new people and introduce them to what RJX does and how they can be involved, furthering their jewish education or just bonding with like minded individuals.</t>
  </si>
  <si>
    <t>Date: 2022-09-07 00:00:00</t>
  </si>
  <si>
    <t>Location: Student Activity Center</t>
  </si>
  <si>
    <t>Event Description "Jews celebrate the holiday of ""Sukkot"" every Fall. RJX hosts a yearly social dinner gathering, where all are welcome to eat Sukkot related foods (vegetarian mostly) and learn about the holiday. Of course, all are welcome for this informative yet fun social event.with the building of a Sukkah and performing the good deed of eating underneath the stars. This is a social event that allows students to try something new and welcome the traditions of our ancestors. "</t>
  </si>
  <si>
    <t>Date: 2022-10-08 00:00:00</t>
  </si>
  <si>
    <r>
      <rPr>
        <rFont val="Arial"/>
        <i/>
        <color rgb="FF000000"/>
        <sz val="10.0"/>
      </rPr>
      <t>XS: 0-88 | S: 89-176 | M: 177-264 |</t>
    </r>
    <r>
      <rPr>
        <rFont val="Arial"/>
        <b/>
        <i/>
        <color rgb="FF000000"/>
        <sz val="10.0"/>
      </rPr>
      <t xml:space="preserve"> L: 265-352</t>
    </r>
    <r>
      <rPr>
        <rFont val="Arial"/>
        <i/>
        <color rgb="FF000000"/>
        <sz val="10.0"/>
      </rPr>
      <t xml:space="preserve"> | XL: 353+</t>
    </r>
  </si>
  <si>
    <r>
      <rPr>
        <rFont val="Arial"/>
        <i/>
        <color rgb="FF000000"/>
        <sz val="10.0"/>
      </rPr>
      <t>XS: 0-88 | S: 89-176 | M: 177-264 |</t>
    </r>
    <r>
      <rPr>
        <rFont val="Arial"/>
        <b/>
        <i/>
        <color rgb="FF000000"/>
        <sz val="10.0"/>
      </rPr>
      <t xml:space="preserve"> L: 265-352 </t>
    </r>
    <r>
      <rPr>
        <rFont val="Arial"/>
        <i/>
        <color rgb="FF000000"/>
        <sz val="10.0"/>
      </rPr>
      <t>| XL: 353+</t>
    </r>
  </si>
  <si>
    <t>Expenses include Set-Up, Video and Audio Speakers, Microphones, Clean Up</t>
  </si>
  <si>
    <t>Expenses include Room Set-Up, Video and Audio Speakers, Microphones, Clean Up</t>
  </si>
  <si>
    <t>Targum, Instagram, and Facebook Advertisements</t>
  </si>
  <si>
    <t>Props, Welcome Flyers, Balloons, Table Decorations, BBQ supplies</t>
  </si>
  <si>
    <t>Sukkah Materials, Educational Flyers, Balloons, Streamers, Table Decorations, Wall Decorations</t>
  </si>
  <si>
    <t>Description here 3000</t>
  </si>
  <si>
    <t>Live Band</t>
  </si>
  <si>
    <t>Party Perfect Rentals; Moon Bounce and Obstacle Course</t>
  </si>
  <si>
    <t>Location: Alexander Library</t>
  </si>
  <si>
    <t>Bringing Jewish culture, values, and leadership training to the Jewish students at Rutgers University. Through the Chavaya in the Library program, we build a more intimate, supportive, positive, and growth-oriented community at Rutgers that helps students thrive and succeed at the university and not feel overwhelmed and detached by the enormity of the student body. The event consists of a combination of a social and learning get-together every week to learn about Jewish values and how to incorporate them into the everyday lives of students. Students hear from a different speaker every week who has vast knowledge about Jewish values and how you can incorporate them into your life. Allowing members to build a cohesive community of inspired Jewish Rutgers students that will go on to leadership positions in their respective communities. This helps them to thrive and feel that they are part of an intimate network of students and ensures that they do not feel overwhelmed and detached by the enormity of the student body.</t>
  </si>
  <si>
    <t>Attendance: 225</t>
  </si>
  <si>
    <t>Date: 9/23/2022, 9/30/2022, 10/7/2022, 10/14/2022, 10/21/2022, 10/28/2022, 11/4/2022</t>
  </si>
  <si>
    <t>Room reservations for various gatherings, to plan events or to hold them.</t>
  </si>
  <si>
    <t>Expenses include room reservations, set up and clean up</t>
  </si>
  <si>
    <t>Printer ink, printer paper, staples, etc, as well as poster printing.</t>
  </si>
  <si>
    <t>Kosher Food tends to be more expensive with additional delivery and transportation costs.</t>
  </si>
  <si>
    <t>Kosher food tends to be more expensive.The funding will also go to food for student board meetings every other week.</t>
  </si>
  <si>
    <t>Informational Learning Packets, Art Supplies, Flyers, Photocopying and printing</t>
  </si>
  <si>
    <t>Promotional Rutgers Jewish Xperience water bottles, t-shirts, pens, and hats</t>
  </si>
  <si>
    <t>Description here 9 possible speakers</t>
  </si>
  <si>
    <t>Non-Applicable</t>
  </si>
  <si>
    <t>Duplication and Printing costs</t>
  </si>
  <si>
    <t>Phone Charges reaching out to students.</t>
  </si>
  <si>
    <t>Organization Name: Ahlul-Bayt Student Association</t>
  </si>
  <si>
    <t>Zarif Ladak</t>
  </si>
  <si>
    <t>zal12@scarletmail.rutgers.edu</t>
  </si>
  <si>
    <t>The Ahlul-Bayt Student Association (ABSA) caters to the needs of and serves the people of Rutgers University. ABSA utilizes the teachings of Islam’s Holy Book, Prophet Muhammad, and his family to educate, inspire, promote civic responsibility, build communities through volunteer work, create academic and professional networks, support diversity and inclusiveness, and formally represent the voice of social justice. ABSA works for not only the Shia Muslims from which we derive our values, but also each and every demographic whether it be a religious, cultural, racial, ethnic, or social minority. As an Islamic organization adhering to the message of the Thaqalayn, ABSA strives to revolutionize the understanding of Islam at Rutgers, fostering fair, open dialogue and relations among the students and faculty of the university.</t>
  </si>
  <si>
    <t>SABO #: 1369</t>
  </si>
  <si>
    <t>Program 1 Name: Protecting Our Earth: Islam and Environmentalism</t>
  </si>
  <si>
    <t>Program 2 Name: Loss of Liberty: Uighur and Hazara Genocide</t>
  </si>
  <si>
    <t>Event Description:  As the issue of global warming and the continued destruction of the Earth becomes increasingly prevalent, it has become clear that every person must take a stance. On the first day of Fall classes in 2021, Rutgers University students witnessed an abnormally destructive and terrifying storm in the form of Hurricane Ida ravaging our beloved Garden State and our very own campus. Damages were incurred, property became unusable, and innocent lives were lost. But why did it hit us so hard? Many meteorologists state that the intensity, the rapid intensification, and the amount of rainfall over land were due to climate change. Something must be done. What may come as a surprise to some is that the issue of environmentalism is not a new phenomena. This has actually been a discussion point in Islamic circles centuries ago. “It is He who has appointed you viceroys on the earth … [so] that He may try you in what He has given you.” (Holy Qur’an, 6:165). “Eat and drink: But waste not by excess, for Allah does not love the wasters” (Holy Qur’an, 7:31). We can find multiple references to protecting the Earth in Islamic writings such as the Holy Qur’an. The prevailing problem, however, remains that people, Muslim and non-Muslim alike, are unsure of where to find such sayings and how to interpret it in their own lives. While many Rutgers students may not feel like they play an important role in such a conversation, this event seeks to fight that mindset. Are our metal straws really making a difference? How can we avoid another Ida? This event will seek to answer these intense and even smaller questions to help us carve a solution that we can all relate to. Many young adults, especially those in a college setting, often underestimate the power of their choices and actions. The main goal of this event will be to open the minds of the Rutgers community to the issue of the deteriorating Earth and teach them how they can make a positive change. Through this event, we would also like to examine the racial disparities of environmentalism in urban communities and how it affects already underserved minority populations. According to the Princeton Student Climate Initiative, “Communities of color are disproportionately victimized by environmental hazards and are far more likely to live in areas with heavy pollution. People of color are more likely to die of environmental causes, and more than half of the people who live close to hazardous waste are people of color” (source: “Racial Disparities and Climate Change” by Aneesh Patnaik, Jiahn Son, Alice Feng, Crystal Ade). As a social justice organization based in an urban community in a state school, we find it incredibly important to use this platform to highlight the racial disparities of climate change and work to find solutions for our campus and community.For this event, we would like to possibly invite a panel of highly qualified and well known speakers with a respected status in the wider community, specifically, EPA scientist and Shia scholar Shaykh Dr. Mehdi Hazari, Environmental activists such as Muaz Nasir, and African American environmental activists such as Majora Carter, who focuses on urban revitalization and the effects of climate change on urban communities. These speakers will allow us to ensure we will be receiving credible information and insight which will garner interest from not only the Rutgers Community but the entire NJ community.</t>
  </si>
  <si>
    <t>Date: 2022-10-17 00:00:00</t>
  </si>
  <si>
    <t>Location: College Ave MPR</t>
  </si>
  <si>
    <t>Event Description The Uigher Genocide has been largely ignored by the main stream media and bringing awareness of what is happening in China is essential for progress towards justice. ABSA has always been the club to talk about large social issues in the world and having an event about this would bring ABSA to the center of the fight against oppression once again. The oppression of Uighers has found little attention in mainstream media mainly because they are Muslim. The event will focus on Anti-Muslim racism and how it has been on the rise because of little backlash against it due to a lack of public awareness. The same rhetoric about Muslims in America post 9/11 is now being weaponized by the Chinese government to justify the “reeducation” of Uighers. They are portrayed as violent and barbaric with the goal of dehumanizing them . The Chinese government is sterilizing  Uigher women, holding Uighers in concentration camps and it is approximated that 1/5 garments in the world are produced by forced Uigher Labor. We know injustice does not occur in a bubble and any mistreatment of Muslims anywhere is a threat to justice everywhere.  Imam Hussain(A.S), the grandson of Prophet Muhammed has said " Those who are silent when others are oppressed are guilty of oppression themselves" therefore it is essential that we make the American public aware of what is happening in China.There is also interesting academic parallels between the genocide of Uigher Muslims in China and the Holocaust. In the Holocaust the world ignored the horrors and even held the Olympics in Berlin. Recently, the Olympics took place in China despite their crimes against Humanity. The influence of politics on who receives justice can also be a compelling discussion in this event. We saw recently that the International Olympic committee  banned Russian athletes from participating in the Winter Olympics because of Russia's recent crimes against humanity in Ukraine. Why is China not being held to the same standard because of their crimes against humanity when it comes to the Uighers? Are the lives of Muslims simply not as important to the west and is this because speaking out against China isn't in the political interest of America? This event will also cover the Genocide of Hazaras, a Shia Muslim ethnic group in Afghanistan. The United States recently pulled out of Afghanistan leading to the immediate collapse of the government and Taliban rule being established. The Taliban gaining power is not only a major geopolitical loss for America but has harsh ramifications for Hazaras. The Taliban go door to door looking for Hazaras after they gained power and would like to ethnically cleanse them from Afghanistan. The mainstream media though does not cover this and a problem largely created by American military decisions is once again hurting Muslims more than anyone else. Bring awareness of this tragedy to the general American public is essential for garnering support and humanitarian aid for Hazaras. Further, to create an inclusive environment at Rutgers it is important for us to amplify the voices of minorities who may have family suffering due to the actions of American government. This enhances the democratic process and will help Rutgers become a catalyst for societal improvement.</t>
  </si>
  <si>
    <t>Date: 2022-11-21 00:00:00</t>
  </si>
  <si>
    <t>The room requires the lectern package and the seats need to be arranged theater style. We will need multiple microphones for the question and answer section of the event, we also need the projector in the MPR. In the effort to invite international speakers of such a caliber that is necessitated by the gravity and significance of the subject, we hope to make the event aesthetically appealing to all who attend. Specifically, to take inspiration from events that are professionally planned such as national speeches and events at other prestigious universities such as ivy league schools. We would like to at least attempt to meet these standards in order to truly demonstrate the quality of Rutgers University and hope to encourage him/her to return for future events.</t>
  </si>
  <si>
    <t>The room requires the lectern package and the seats need to be arranged theater style we will need multiple microphones for the question and answer section of the event, we also need the projector in the MPR. In the effort to invite international speakers of such a caliber that is necessitated by the gravity and significance of the subject, we hope to make the event aesthetically appealing to all who attend. Specifically, to take inspiration from events that are professionally planned such as national speeches and events at other prestigious universities such as ivy league schools. We would like to at least attempt to meet these standards in order to truly demonstrate the quality of Rutgers University and hope to encourage him/her to return for future events.Stage - $150Speaker Package MPR A- $150LecternMicrophoneHouse Sound4 Microphone Wireless Handheld - $200Setup Charge- $100Projector- $100=$700</t>
  </si>
  <si>
    <t>This money is used for posters and flyers to be printed to advertise the event, the event is mainly directed towards Rutgers University students and faculty and they will mostly receive the flyers. We would also like a big banner at every event.</t>
  </si>
  <si>
    <t>This money is used for posters and flyers to be printed to advertise the event, the event is mainly directed towards Rutgers University students and faculty and they will mostly receive the flyers. We would also like a big banner at every event.500 Flyers - $50020 Posters - $200Banner - $ 300=$1000</t>
  </si>
  <si>
    <t>The food served at this event will be ethnic and will provide an experience for the students, faculty and staff that choose to attend. The food makes a cultural statement that provides a different perspective on how other cultures live. It provides an appreciation of minority culture and helps meet one of the event's goals and our mission statement  of promoting the acceptance of diversity in our society.  Allowing this cultural food at this event also shows how Rutgers University appreciates different cultures and stands against discriminatory practices that make it hard for people to get Halal food. The menu will consist of rice, assorted chicken dishes, salad, naan (cultural bread), a vegetarian, vegan, and gluten free dish to ensure that all members are able to have food, and gulab jamun which will serve to end the night full of learning new perspectives on a sweet note. This will create an event that Rutgers University will be proud of, and will act as a highlight of where student fees go to, and serve as a beacon and the quintessence of examples of events that cause true, positive change in the local community by utilizing famous and inclusive international food.</t>
  </si>
  <si>
    <t>The food served at this event will be ethnic and will provide an experience for the students, faculty and staff that choose to attend. The food makes a cultural statement that provides a different perspective on how other cultures live. It provides an appreciation of minority culture and helps meet one of the event's goals and our mission statement  of promoting the acceptance of diversity in our society.  Allowing this cultural food at this event also shows how Rutgers University appreciates different cultures and stands against discriminatory practices that make it hard for people to get Halal food. The menu will consist of rice, assorted chicken dishes, salad, naan (cultural bread), a vegetarian, vegan, and gluten-free dish to ensure that all members are able to have food, and gulab jamun which will serve to end the night full of learning new perspectives on a sweet note. This will create an event that Rutgers University will be proud of, and will act as a highlight of where student fees go to, and serve as a beacon and the quintessence of examples of events that cause true, positive change in the local community by utilizing famous and inclusive international food.</t>
  </si>
  <si>
    <t>We need to provide plates, cups, utensils, also for tasteful centerpieces and decorations fit for an Academic speech and discussion. The combined cost of all these supplies totals the amount listed and it is itemized below: Plates $75Cups $70Bowls $30Utensils $25Napkins $25Burners $ 100Foil trays $ 25Table covers  $75Glass vases  $100Circular mirrors $125Fabric flowers $ 75Metal lanterns $ 125 Pillar candles $50Tea lights $50Percolator rental $50=$1000The Duplications we need for the event include the informational pamphlets that we give to the attendees of the event.400 Pamphlets-  $200400 Charity Donation Forms - $200=$400</t>
  </si>
  <si>
    <t>We need to provide plates, cups, utensils, also for tasteful centerpieces and decorations fit for an Academic speech and discussion. The combined cost of all these supplies totals the amount listed and it is itemized below: Plates $75Cups $70Bowls $30Utensils $25Napkins $25Burners $ 100Foil trays $ 25Table covers  $75Glass vases  $100Circular mirrors $125Fabric flowers $ 75Metal lanterns $ 125 Pillar candles $50Tea lights $50Percolator rental $50=$1000$400The Duplications we need for the event include the informational pamphlets that we give to the attendees of the event.400 Pamphlets-  $200400 Charity Donation Forms - $200</t>
  </si>
  <si>
    <t>Description here Speaker(s): Shia Muslim-American Scholar and EPA Scientist Dr. Sheikh Mehdi Hazari, Environmental Activist Ibrahim Abdul-Matin, Urban Revitalization Expert Majora Carter, Muslim Environmental Acitivist Muaz Nasir - $11,000</t>
  </si>
  <si>
    <t>n/a</t>
  </si>
  <si>
    <t>Room Rental $1660We have 4 General body Meetings per semester in which we require a projector, computer speakers for videos, and HDMI to Projector Converters.General Body meeting RequirementsProjector and Screen: $100USB to HDMI Converters: $10Computer Speakers: $50Replacing cables: $60$160 x 4 GBMs = $860These GBMs allow students to present topics that they are passionate about and help them develop their presentation skills while allowing for group discussions among attendees to help to advance our knowledge and encourage critical thinking. We also meet every other week in a program called Dua &amp; Discussion. During this program we get together on a biweekly basis to recite a common Dua (Supplication/Prayer). Afterwards we will have an open discussion about an issue/topic affecting Rutgers students on a small or large scale. The purpose of this program is to help us get more in touch with our spirituality as a community as well as to foster communication between and strengthen our community here at Rutgers. Many students have stated that this program has helped them develop and grow through serious issues and topics like dealing with Islamophobia, fitting into the college experience as Muslims students, and growing more aware of the socio-political world around them. Like all of our events/meetings this program is also open to anyone and we have boasted a multicultural and multi-faith audience in the past. Dua &amp; Discussion Requirements Projector and Screen: $100 * 8 D&amp;Ds = $800$800+$860= $1660</t>
  </si>
  <si>
    <t>These office supplies are necessary to facilitate organization of the club and enable us to create and spread information to a wider audience in regards to spreading information about our organization. They are also used for community service activities such as making holiday cards for terminally ill children and elderly at St. Peter’s University Hospital. We also have activities at our large events where people are able to write on poster boards on a topic that relates to the event.The needs are enumerated as: 6 scissors2 Left Handed scissors1 fabric scissors1 platinum for our various centerpiece and decoration needs2 rolls of tape (one sided) 2 rolls of tape (double sided) Assorted Pens and Pencil Cardstock paper Thank You CardsColored MarkersSpray Paint</t>
  </si>
  <si>
    <t>This money is used for posters and flyers to be printed to advertise the event, the event is mainly directed towards Rutgers University students and faculty and they will mostly receive theflyers. We also want to have a Banner with all our GBM and big event dates at every event and meeting.GBM Advertising:100 Flyers - $1005 Posters - $50$ 150 x 4 GBMs = $600Banner: $200=$800</t>
  </si>
  <si>
    <t>The food for our general meetings costs about $150 per meeting and we will usually have one meeting a month in which members of Rutgers University students, faculty and staff will often attend. The cost to get food for the Dua and Discussions is usually $100 per meeting. Food is needed to facilitate a comfortable academic environment where attendees learn about the topics through PowerPoint presentations, speeches and peer interactions. Since we are a Muslim group, we are restricted to eating only certified Halal food and therefore have a contract in place to get Halal pizza for our members and guests. We have a contract in place with Kabab and Curry Express as their restaurant meets the Halal certification required by the Shia Islamic school of thought. We get pizza and other food items from them. We also need to provide options for our vegetarian guests and members to ensure comfort amongst all. For some students, this may be the only time they are able to have a full meal due to financial constraints. We would appreciate a larger budget for food as we have run into issues in the past with students with very specific dietary restrictions (gluten allergies, veganism, etc). being unable to have certain foods thus feeling excluded. Halal Pizza from Contracted Caterer: $150/8 Pizzas for GBM x 4 GBMs = $600 $100/6 Pizzas for Dua &amp; Discussion x 8 D&amp;Ds = $800</t>
  </si>
  <si>
    <t>This is needed for the duplications at the events which include, but are not limited to, pamphlets, charity donation forms, information forms, which are distributed at each event.Printing Cost per GBM: $50$50 x 4 GBMs = $200</t>
  </si>
  <si>
    <t>-Requested money in "other" for OM with no description - CC</t>
  </si>
  <si>
    <t>CC</t>
  </si>
  <si>
    <t>Organization Name: Grace Extended</t>
  </si>
  <si>
    <t>Andrew Lie</t>
  </si>
  <si>
    <t>ajl287@scarletmail.rutgers.edu</t>
  </si>
  <si>
    <t>To invite everyone to experience a truly personal, transformative relationship with Jesus Christ (not an associative or social one), by exemplifying the palpable presence of God through our community. This would include, but is not limited to, the practice of small group bible studies, large group gatherings, community service, and local outreach.</t>
  </si>
  <si>
    <t>SABO #: 1411</t>
  </si>
  <si>
    <t>Program 1 Name: Fall Kickoff</t>
  </si>
  <si>
    <t>Program 2 Name: Winter Coffeehouse</t>
  </si>
  <si>
    <t>Event Description:  Kickoff event for returning and new members to start the new year. We will have food and games so that new students can meet and get to know our returning members.</t>
  </si>
  <si>
    <t>Date: 2022-09-02 00:00:00</t>
  </si>
  <si>
    <t>Event Description Winter coffeehouse for our members to showcase their talents over a nice banquet-style meal.</t>
  </si>
  <si>
    <t>Date: 2022-12-09 00:00:00</t>
  </si>
  <si>
    <t>Room setup and sound equipment rental.</t>
  </si>
  <si>
    <t>Room setup; renting sound equipment and TVs</t>
  </si>
  <si>
    <t>Creating marketing materials to distribute to students at the Involvement Fair</t>
  </si>
  <si>
    <t>Creating marketing materials to distribute to students</t>
  </si>
  <si>
    <t>Catering from Panera; snacks and beverages.</t>
  </si>
  <si>
    <t>Catering from Twin Oaks; snacks and beverages</t>
  </si>
  <si>
    <t>Decorations to make the room look nice</t>
  </si>
  <si>
    <t>Winter decorations to create a festive environment</t>
  </si>
  <si>
    <t>To achieve the mission of Grace Extended, we would like to host a speaker seminar series through which we have guest speakers from various experiences come speak on Christian topics. The hope is to broaden our members' understanding of Christian living and to introduce them to local pastors.</t>
  </si>
  <si>
    <t>Attendance: 280 (40 each)</t>
  </si>
  <si>
    <t>Date: 9/16/2022, 9/23/2022, 9/30/2022, 10/7/2022, 10/14/2022, 10/21/2022, 10/28/2022</t>
  </si>
  <si>
    <t>Room setup changes $25 each time. Equipment charges for projector and speakers $125 each time.</t>
  </si>
  <si>
    <t>Creating marketing materials and printing flyers $20 each time.</t>
  </si>
  <si>
    <t>Snacks and drinks for members $50 each time.</t>
  </si>
  <si>
    <t>Description here Pastor Jae Park - Speaker: $150 (2 times, so $300)Jason Hwang - Speaker: $150 (2 times, so $300)Pastor Masao Fujishima - Speaker: $150Sarah Chang - Speaker: $150Pastor Andre Choi - Speaker: $150</t>
  </si>
  <si>
    <t>Funded program 2 and series program - SG</t>
  </si>
  <si>
    <t>AM</t>
  </si>
  <si>
    <t>Organization Name: Chi Alpha Christian Fellowship</t>
  </si>
  <si>
    <t>Victoria Nelson</t>
  </si>
  <si>
    <t>vrn13@scarletmail.rutgers.edu</t>
  </si>
  <si>
    <t>The mission of Chi Alpha shall be to develop the spiritual life and abilities of the students in relation to God, to each other, and to the world at large within a Pentecostal Christian context and in a manner consistent with the teachings of the Assemblies of God USA. As part of this mission, Chi Alpha seeks to introduce fellow collegians to an authentic relationship with Jesus Christ. Chi Alpha plans to do this by fulfilling the Great Commission (Matthew 28:19-20).</t>
  </si>
  <si>
    <t>SABO #: 1510</t>
  </si>
  <si>
    <t>Program 1 Name: Worship Night</t>
  </si>
  <si>
    <t>Event Description:  This night will be a night where we have numerous Christian fellowships at Rutgers that will come together for a night filled with wonderful and encouraging music, word, and fellowship. The goal of the night is to have people get together with one goal, to glorify the Lord and be encouraged and empowered throughout the rest of the fall semester as we continue in an online format. We will hire a band, and speaker, and rent a room ($500). It will be a major band from New Jersey (like Resonate ($1700)) and a motivational speaker ($700). We will also provide food ($800) and promotional ($200).</t>
  </si>
  <si>
    <t>Date: 2022-10-07 00:00:00</t>
  </si>
  <si>
    <t>Location: Livingston Student Center MPR</t>
  </si>
  <si>
    <t>We will rent the MPR with the correct setup, and have extra lighting, a stage, and sound and video.</t>
  </si>
  <si>
    <t>Boosting on multiple platforms, like Instagram, Facebook, tik tok, etc.</t>
  </si>
  <si>
    <t>Sandwich trays are about $800 for 400 people (Gerlandas).</t>
  </si>
  <si>
    <t>Description here Band is Resonate New Jersey and speaker will be Jeramel Mayo.</t>
  </si>
  <si>
    <t>Series Program Name: World Leaders Speaker Series</t>
  </si>
  <si>
    <t>Installments: We will have multiple speakers from different parts of the world and the corporate industry come speak at our meetings. They will speak on relevant topics to give students an opportunity to hear an encouraging and realistic message on leadership as well as opportunities to serve around the world.</t>
  </si>
  <si>
    <t>Description:We will have multiple speakers from different parts of the world and the corporate industry come speak at our meetings. They will speak on relevant topics to give students an opportunity to hear an encouraging and realistic message on leadership as well as opportunities to serve around the world.</t>
  </si>
  <si>
    <t>09/19/2022, 10/17/2022, 11/14/2022, 11/28/2022</t>
  </si>
  <si>
    <t>Attendance: Busch Student Center MPR</t>
  </si>
  <si>
    <t>Date: 50</t>
  </si>
  <si>
    <t>We rent out the Busch Cove for our general weekly meetings, while we also plan to meet in the Busch MPR at the beginning of each month. However, we may relocate during some weeks due to room conflicts as experienced this past year. This money includes the room setup fees as we are quite a large group, including chairs, tables, and other setup needs. This may include projector needs for our meetings, as well as sound equipment. We will rent out AV equipment each week for our large group meetings since it costs $250/week for AV equipment and set up.</t>
  </si>
  <si>
    <t>Room set up will be changed and we will include audio and visual rented equipment ($250/each).</t>
  </si>
  <si>
    <t>Office supplies include the following items: Adhesive name tags that people can write their names on during general meetings (typically 50 people/meeting) table cloths for tables (15 general meetings), Student Leadership Training (student books and supplies such as binders and folders), tape for banners and posters that are used during meetings, Canvas paper to write on during events, and pens and pencils we hand out during our outreach events as well as use during meetings.</t>
  </si>
  <si>
    <t>Advertise on social media platforms like Instagram and Facebook. As well as flyers or the tv ads.</t>
  </si>
  <si>
    <t>Advertising money includes money to advertise our general meetings through boosted posts on Instagram, and Facebook burst advertising. We are also very keen on increasing our social media presence on campus this following semester to positively reach as many students as possible. We are also planning on advertising on the student center TVs if possible as well as advertising with the Daily Targum Newspaper.</t>
  </si>
  <si>
    <t>Krispy Pizza will be given out at each event ($150/each).</t>
  </si>
  <si>
    <t>Once a month (3 months) we will provide catering from Panera at our large group meetings. It is estimated at about $8/person for about 45 people.</t>
  </si>
  <si>
    <t>Chi Alpha shirts ($1700) will be distributed to members during general meetings and various events. Other promotional giveaway items will include pens ($250), lanyards ($150), ID cardholders ($250), and notebooks ($500) with chi alpha information customized on the items.</t>
  </si>
  <si>
    <t>The money for software and website ($170) goes towards keeping out Chi Alpha website (rutgerschialpha.com) up and running. The money will also go towards the apps which we use to control our music board and software, and potentially purchasing/upgrading programs such as ProPresenter ($400) and multitracks ($700).</t>
  </si>
  <si>
    <t>We will print leader's training manuals and weekly chord charts for the worship team.</t>
  </si>
  <si>
    <t>Chi Alpha as a group wants to take the unique opportunity to invite speakers to come to campus and shares their stories, wisdom, and advice on various topics in an attempt to reveal how God has worked in their lives and inspire our fellowship of Rutgers students. We were able to have numerous speakers come to speak during our meetings while we were remote, and while it won't be easy to have them for in-person meetings, we want to continue to bring in speakers for our members. We need funds so that we can bring all these people to Rutgers and inspire anyone who has the privilege of hearing them speak. ($300 per speaker, 4 speakers)</t>
  </si>
  <si>
    <t>Fall Retreat</t>
  </si>
  <si>
    <t>To build friendships, community, and leadership skills over a 3-day event with interactive team-building exercises.</t>
  </si>
  <si>
    <t>Is this Series?: Yes, 1.</t>
  </si>
  <si>
    <t>Location: Pendell Conference Center in Carliasle PA</t>
  </si>
  <si>
    <t>Date: 10/14/2022-10/16/2022</t>
  </si>
  <si>
    <t>We will drive in multiple vehicles which include gas and tolls on the trip.</t>
  </si>
  <si>
    <t>Included in registration</t>
  </si>
  <si>
    <t>Includes food and lodging for 50 people ($125/person).</t>
  </si>
  <si>
    <t>-Put speaker fees in "other" for OM - CC, Krispy pizza is not a rutgers approved vendor</t>
  </si>
  <si>
    <t>Organization Name: Christians on Campus</t>
  </si>
  <si>
    <t>Shepherd Tou</t>
  </si>
  <si>
    <t>Advisor</t>
  </si>
  <si>
    <t>ruchristiansoncampus@gmail.com</t>
  </si>
  <si>
    <t>Meet as Christians on the principle of oneness as revealed in the Bible: our particular view of oneness doesn't allow us to take a name that separates us or distinguishes us fromour fellow believers on this campus. Our particular view is not an ecumenical view of oneness but an organic oneness of believers in Christ sharing the same life of our FatherGod. Thus it is an all-the-time oneness and not a oneness of a special occasion or activity. We believe this is a oneness we grow into and our activities and teaching of the Bibleare to promote this oneness. By our name we do not mean that we are the only Christians on campus, just that we are simply Christians.Help students realize and participate in the eternal purpose of God as revealed in the Bible: the economy of God, which is God’s plan to dispense Himself into the believers to betheir life and everything for the building up of the Body of Christ and ultimate consummation in the New Jerusalem.Bring students into a comprehensive study of the Bible with an emphasis on the original Greek and Hebrew texts, in order to extract a more accurate understanding of the BibleTo explore the deeper meaning of the Bible, especially how it applies to living a Christian lifeEstablish and enhance the students’ organic union with the Lord through healthy Christian life practices such as, but not limited to: Calling on the name of the Lord (Lamentations3:55-56, Romans 10:12; Isaiah 55:6)Pray-reading the Word (Ephesians 3:16-17)Morning revival (Isaiah 50:4, Psalms 110:7)A living and walk that is according to the Spirit (Galatians 5:16,25, Romans 8:4, 13Provide a means for students to endeavour with other Rutgers students in the aforementioned points through a variety of club meetings and events (see Article V).Connect students, including international students, to a Christian network in the local Piscataway and New Brunswick area that enhances their collegiate Christian experience,while providing a longitudinal view of the Christian life spanning beyond their academic years (see Article V).Provide volunteer opportunities with organizations such as Bibles for America to service the Rutgers community in Bible distributions and gospel outreach.</t>
  </si>
  <si>
    <t>SABO #: 1511</t>
  </si>
  <si>
    <t>outline pamphlets and booklets</t>
  </si>
  <si>
    <t>Flyers to advertise the club during events such as the involvement fair, weekly Bible studies, and monthly ministry meetings. Also a tablecloth with the name and logo of our club</t>
  </si>
  <si>
    <t>Shirts with club logo and a design</t>
  </si>
  <si>
    <t>The Intercollegiate Praise &amp; Ministry Meeting is an exciting monthly get-together for students from Boston-area universities, which is hosted from campus to campus.</t>
  </si>
  <si>
    <t>Is this Series?: 1</t>
  </si>
  <si>
    <t>Location: Boston, Massachusetts</t>
  </si>
  <si>
    <t>Date: 2022-09-17 00:00:00</t>
  </si>
  <si>
    <t>3 cars * $20</t>
  </si>
  <si>
    <t>At this conference, members of Christians on Campus will come together with students from sister clubs throughout the Northeast region, to experience the didactic and lifesupplying oneness of the common Christian faith. While this lifestyle is encouraged on campus, conferences such as the Fall 2021 Northeast College Conference provide aunique, focused environment that is especially helpful to furthering personal and corporate spiritual growth and enrichment. Guest speakers and students alike will expound thebasis of the Christian faith as found in the Bible, as well practical advice on how to enjoy God in daily life.</t>
  </si>
  <si>
    <t>Location: 288 Hickory Bush Road, Kingston, NY</t>
  </si>
  <si>
    <t>Date: 11/04/2022-11/06/2022</t>
  </si>
  <si>
    <t>gas (3 cars * $20)</t>
  </si>
  <si>
    <t>$50 * 10 attendees</t>
  </si>
  <si>
    <t>Shirts must be given to everyone and be purchased from the swag portal</t>
  </si>
  <si>
    <t>Organization Name: Ahmadiyya Muslim Student Association for Women</t>
  </si>
  <si>
    <t>Asiyah Muhammad</t>
  </si>
  <si>
    <t>am2642@scarletmail.rutgers.edu</t>
  </si>
  <si>
    <t>We are seeking to establish a chapter of the Ahmadiyya Muslim Students Association for Women (AMSAW) at Rutgers University. Our students’ association is part of a larger organization, the Ahmadiyya Muslim Community, a worldwide Muslim organization dedicated to tolerance, education, justice and service to humanity. Within the community, AMSAW falls under the supervision of the women’s auxiliary of the Ahmadiyya Muslim Community, Lajna Ima’illah. AMSAW is a unique association in that it is a religious and professional organization for women only. Already established on campuses around the United States, AMSAW seeks to provide a safe space for women of all faiths and to allow for representation of different religious perspectives including Ahmadiyyat Islam as well as women as a minority. In keeping with the principles of Islam and the Ahmadiyya Muslim Community regarding modesty and separation of genders, AMSAW provides a separate space for women to help build leadership and foster creative expression. As members of the Ahmadiyya Muslim Students Association for Women, we value: the rights of women, education, diversity, compassion and tolerance. We believe in the teachings of the Holy Qur’an and the Prophet Muhammad (peace be on him), and we support the promotion of Islam as a religion that upholds peace and the equal treatment of women.                            We believe that AMSAW has an important role to play at Rutgers University. We plan to provide unique opportunities for interfaith events and dialogue with the goal of building respect and tolerance among women of different faiths. In addition, we plan to help Rutgers students by broadening their understanding of the teachings of Islam and removing harmful misconceptions about Islam through campus programs and interactive events such as the “Are Muslim Women in Islam Oppressed?” and “Coffee, Cake, and True Islam”. Coffee Cake and True Islam (or CCTI), is a workshop run by Ahmadi women in which we dispel any misconceptions about Islam by answering questions one-on-one with our guests while also enjoying a snack. Are Muslim Women in Islam Oppressed, is an event, which will be hosted on March 27, which is on Muslim Women’s Day. This event will consist of speeches and presentation on many controversial aspects of Muslim women such as purdah, wife-beating, inheritance, and women’s rights in Islam.We feel this will be of value to students given the state of world affairs and the current media representation of Islam. Finally, as representatives of the Ahmadiyya Muslim Community, we are very much involved in service to the community and will provide opportunities, through AMSAW, for members and students to help better the lives of others. One of these charitable activities includes raising money for Humanity First, an organization that tries to provide relief to those suffering from a natural disaster or conflict. Through all of these activities, we hope to accomplish the three goals of AMSAW: faith (promotion of the true Islam), love (providing friendship and moral support for women), and service (charitable acts for the community). The purpose of this club is to achieve the beforementioned goals as well as spread the message of Ahmadiyya, dispel misconceptions about Islam, and promote Interfaith dialogues.</t>
  </si>
  <si>
    <t>SABO #: 1565</t>
  </si>
  <si>
    <t>Program 1 Name: Social Mixer</t>
  </si>
  <si>
    <t>Program 2 Name: Islam and Interfaithness</t>
  </si>
  <si>
    <t>Event Description:  We invite clubs of different religions to come hang out and play games.</t>
  </si>
  <si>
    <t>Event Description This event will talk about how Islam encourages equality amongst religions.</t>
  </si>
  <si>
    <t>Date: 2022-11-19 00:00:00</t>
  </si>
  <si>
    <t>Meeting Room Workshop Package. It includes data projector screen, and sound</t>
  </si>
  <si>
    <t>Speaker and Presentation Package of Multipurpose Room. The multipurpose room has two packages each costing $332. It includes data projector screen, and sound</t>
  </si>
  <si>
    <t>Flyers</t>
  </si>
  <si>
    <t>Kebab and Curry Express. One tray of food is $110 (4 trays equals $440). One tray of Samosas is $50 (4 trays equals $200)</t>
  </si>
  <si>
    <t>"Livingston speaker and presentation package is $116Busch speaker and presentation package is $207"</t>
  </si>
  <si>
    <t>Cannot call events social mixers but can call them open networking-AA</t>
  </si>
  <si>
    <t>Organization Name: Rutgers Jumu'ah</t>
  </si>
  <si>
    <t>Aisha Tariq</t>
  </si>
  <si>
    <t>aishatariq2@gmail.com</t>
  </si>
  <si>
    <t>The purpose of this organization shall be dedicated to uniting the Muslim community on campus every Friday for congregational prayers. The main objectives of this organization are as follows: 1. To host congregational service every Friday. 2. To host events that promote dialogue and unity among the various denominations of the Muslim community. 3. To encourage and welcome non-Muslims to connect with the Muslim community and learn about Islam from a firsthand source. 4. To host interfaith events. 5. To work towards a permanent Muslim space on campus.</t>
  </si>
  <si>
    <t>SABO #: 1568</t>
  </si>
  <si>
    <t>Program 1 Name: Bring A Friend To Jumu'ah</t>
  </si>
  <si>
    <t>Program 2 Name: Gathering of the Hearts</t>
  </si>
  <si>
    <t>Event Description:  To invite the local Rutgers community to observe and experience a Muslim Friday prayer service. This will be our sixth annual Bring a Friend to Jumu'ah event, where regular attendees are encouraged to invite a friend to observe the prayer service. In the past, professors (of classes including, but not limited to, Issues in Women's Leadership: Knowledge and Power, and Religions of the Western World) have oered extra credit to students who attend this event and write a reflection paper on their experience. For students taking classes in the Department of Religion, this event fulfills a requirement they may have of attending a religious prayer service; as an on-campus service, this is a convenient and accessible option for many. This event is integral to our mission, is an eort to promote peace and interfaith within the larger Rutgers community, and oers students, faculty, and sta the unique opportunity to join in our weekly Jummah/Friday prayer services and see what it is all about!</t>
  </si>
  <si>
    <t>Date: 2021-10-28 00:00:00</t>
  </si>
  <si>
    <t>Attendance: 400-500</t>
  </si>
  <si>
    <t>Location: College Avenue Student Center MPR</t>
  </si>
  <si>
    <t>Event Description To unite the Muslim community on campus with a celebration of the legacy of Prophet Muhammad. This event will join the Muslim community (and anyone from the larger Rutgers community who is interested in attending) in deep reverence and love for a man of spiritual wisdom and exceptional character.</t>
  </si>
  <si>
    <t>Date: 2022-11-18 00:00:00</t>
  </si>
  <si>
    <t>Location: Student Activities Center</t>
  </si>
  <si>
    <t>MPR Rental: $100 Lectern with Gooseneck Microphone: $87.50 = $187.50</t>
  </si>
  <si>
    <t>Fliers and advertising cards: $200 Banner from Staples: $150 = $350</t>
  </si>
  <si>
    <t>Social media advertisements- $20</t>
  </si>
  <si>
    <t>Due to increased participation to general meetings, we expect at 75% of members to bring a guest with them for the event. All food catered from Douglas Pizza and Grill on George St. [std. tray size https://rutgers.campuslabs.com/engage/forms/submission/view/ecf93d64-6f9b-42ff-98f0-8ac4edddd1d2?print=true 6/11 3/21/2020 Submission - getINVOLVED serves 12] Hummus: $25.00 x 6 trays = $150 Roasted Potatoes: $25.00 x 6 trays = $150 Chicken Parmigiana: $40.00 x 16 trays = $640 Eggplant Parmigiana: $35.00 x 8 trays = $280 Cheese Lasagna: $40.00 x 20 trays = $800 Stued Shells: $35.00 x 20 trays = $700 Middle Eastern Salad: $30.00 x 6 trays = $180 Coca Cola Soda, 36-pk: $10.99 x 6 = $65.94 Dasani Water Bottles, 24-pk: $5.94 x 16 = $95.04 Welcome Cake-1/2 sheet = $100 Kirkland Cookies (variety),60 ct: $19.00 x 15 = $285 = $3445.98 Estimated Cost (with tax) = $3600</t>
  </si>
  <si>
    <t>Catered from Efes (by contract) 1 Tray of Hummus= $35 x 10 = $350 1 Tray of Zucchini Pancakes= $30 x10=$3001TrayofFalafel=$30x8=$2401TrayofStuedGrapeLeaves:$30x8=$2401Trayof Shepherd Salad= $35 x 8 = $280 Halal Rice Krispies Snacks = $100 1 packet 12 oz of Desert Valley Medjool Dates = $6.99 x 20 = 139.80 Coca-Cola Soda $10.16/36-pack: $10.16 x 6 = $60.96 32 pk of Dasani water= $3.98 x 11 = $43.78 Schwan's Ice Cream Cups - $39.99/48-pk: $39.99 x 9 = $359.91 Total: 2114.45</t>
  </si>
  <si>
    <t>Serving Utensils Set = $17.99 Plastic Table Cloths: $1.88 x 6 = $11.28 Dixie Paper Plates (10), 186 ct: $18.99 x 3 = $56.97 Chinet Plastic Cups, 150 ct: $9.49 x 4 = $37.96 Solo Utensils {forks, spoons, knives}, 500 ct: $10.99 x 4 = $43.96 VanityFair Napkins, 660 ct: $10.99 x 2 = $21.98 = $190.14 Estimated Cost (with tax) = $215</t>
  </si>
  <si>
    <t>LED String Lights = $14.99 Hanging Garland Tissue Paper = $12.49 Serving Utensils Set = $17.99 Plastic Table Cloths: $1.88 x 6 = $11.28 Dixie Paper Plates (10), 186 ct: $18.99 x 3 = $56.97 Chinet https://rutgers.campuslabs.com/engage/forms/submission/view/ecf93d64-6f9b-42ff-98f0-8ac4edddd1d2?print=true 9/11 3/21/2020 Submission - getINVOLVED Plastic Cups, 150 ct: $9.49 x 4 = $37.96 Solo Utensils {forks, spoons, knives}, 500 ct: $10.99 x 4 = $43.96 VanityFair Napkins, 660 ct: $10.99 x 2 = $21.98 = $190.14 Estimated Cost (with tax) = $245</t>
  </si>
  <si>
    <t>Description here 500</t>
  </si>
  <si>
    <t>Giveaways to every attendee Popsockets from Rutgers Approved Vendor Customink For 425 popsockets = $2500</t>
  </si>
  <si>
    <t>Giveaways to every attendee Heart-Shaped stress balls from Rutgers Approved Vendor 4imprint For 350 balls = $500</t>
  </si>
  <si>
    <t>Staples 10-pack folders Used to hold the papers we use weekly</t>
  </si>
  <si>
    <t>Flier cards printing for Involvement Fair from a Rutgers-Approved Vendor 500 count</t>
  </si>
  <si>
    <t>Post Prayer Meet &amp; Greet with Snacks (everything bought from Costco) Due to a doubling of active members in the organization from the previous academic year to this one and anticipation of another 150 members from the freshman class, this is the new breakdown for snacks and tea will no longer be served: Frito Lays Mix Variety 54-pack: $14.99 x 15 = $224.85 Clementines: $9 x 20 = $180 Dixie Ultra Paper Plates (mini): $14.99 x 8 = $119.92 Nabisco Chips Ahoy! Chocolate Chip Cookies, 13 oz, 33ct = $2.56 x 80 = $204.80 Dasani 24-pack water bottles, 16.9 oz = $5.94 x 20 = $118.80 Nutrigrain Breakfast Bars 48-ct = $13.99 x 20 = $279.80 VanityFair Napkins, 660 ct: $10.99 x 1 = $10.99 5-lb Kirkland Signature Mini-Favorites Candy for Involvement Fair: $16.99 x 2 = 33.98 = $1173.14</t>
  </si>
  <si>
    <t>Stylus Pens for Involvement Fair Visitors Created through Rutgers-Approved Vendor: Customink For 500 pens = $455 Hoodies for general members from Customink For 200 hoodies = $2000</t>
  </si>
  <si>
    <t>$50 for annual website fees</t>
  </si>
  <si>
    <t>N/A because we don't need for specific event</t>
  </si>
  <si>
    <t>For our Prayer Rugs--Febreze Fabric Refreshener, 2ct: $8.99 x 2 = $17.98 For our Large Prayer Carpets--Glade Clean Linen Carpet &amp; Room: $1.99 x 5 = $9.95 For Recording our Prayer Sermons-- Tripod: $29.99 For our Prayer Leaders/Speakers--Thank you Cards, 10 ct: $4.99 = $62.91</t>
  </si>
  <si>
    <t>Organization Name: In Christ Alone Ministry</t>
  </si>
  <si>
    <t>Scott Yi</t>
  </si>
  <si>
    <t>scott.yi@rutgers.edu</t>
  </si>
  <si>
    <t>We value the worth of every individual and seek to build each one personally through one-to-one, life-on-life discipleship. Our purpose is to worship God and to make Christ’s love known. The purpose of this organization is to explore and promote faith in Christ, and to help those interested in Christianity to get to know Christ through discipleship, Bible memorization, prayer, fellowship, and evangelism. Our mission is to advance the gospel of Jesus and His Kingdom into all the nations, by establishing and equipping laborers and disciple-makers to be sent out to build up generations of disciples of Christ everywhere. Our hope is to build a community of believers who are committed to following Jesus in glorifying God and seeking and saving the lost.</t>
  </si>
  <si>
    <t>SABO #: 1785</t>
  </si>
  <si>
    <t>Program 1 Name: General Interest Meeting + Snack/Game Night</t>
  </si>
  <si>
    <t>Program 2 Name: Creating Care Packages</t>
  </si>
  <si>
    <t>Event Description:  The purpose of this general interest meeting is to welcome all students to Rutgers In Christ Alone ministry. We aim to introduce ICA as a faith based community, and to help students discover a home away from home. We want to inform students of the values and missions of ICA, to offer discipleship and/or one-on-one mentorship, and to build meaningful relationships. The values of ICA are as follows: 1. Every individual to become the person that he/she was meant to be. 2. Every person is beautiful and has something unique to offer We want to provide refreshments for the interest meeting</t>
  </si>
  <si>
    <t>Date: 2022-09-13 00:00:00</t>
  </si>
  <si>
    <t>Location: Busch Student Center Multipurpose Rooms</t>
  </si>
  <si>
    <t>Event Description The goal of this event is to come together as a community to provide and make care packages for friends and faculty dealing with the stress of exams</t>
  </si>
  <si>
    <t>Date: 2022-12-05 00:00:00</t>
  </si>
  <si>
    <t>Location: Remote</t>
  </si>
  <si>
    <t>From Szechuan ichiban: -2 combo platters each serving ~40 people: $288 per platter -beverages: $24</t>
  </si>
  <si>
    <t>Nonperishable snacks, candies, and other self care supplies that can be packed and distributed via care packages</t>
  </si>
  <si>
    <t>Banners, brochures, room decor</t>
  </si>
  <si>
    <t>Hand sanitizers, PPE (masks, gloves, disinfectant wipes), tissue packs, self care stickers, personalized post cards, pencils, pens, highlighters, post it notes</t>
  </si>
  <si>
    <t>Description here n/a</t>
  </si>
  <si>
    <t>clipboards to hold pamphlets and info cards that will be used in tabling events and meetings, writing utensils, bibles, and books</t>
  </si>
  <si>
    <t>Brochures, banners, and posters that advertise ICA as well as any and all club related events</t>
  </si>
  <si>
    <t>Snacks and beverages which will be provided to members who attend meetings, which occur twice every week</t>
  </si>
  <si>
    <t>Brochures, pamphlets, programs, and info cards to be distributed during tabling events and meetings</t>
  </si>
  <si>
    <t>Organization Name: Klesis</t>
  </si>
  <si>
    <t>Megan Kim</t>
  </si>
  <si>
    <t>mdk@scarletmail.rutgers.edu</t>
  </si>
  <si>
    <t>Klesis is a Christian organization for all Rutgers students that is affiliated with Gracepoint, which is a recognized affiliated congregation of Rutgers and a member of theSouthern Baptist Convention. We seek to build a Christian fellowship on campus that embodies the core values of Gracepoint: connecting with God, maturing in character,living out Biblical teachings, passionately following Christ, getting close to one another, training up in knowledge and skills, and reaching out to the campus.</t>
  </si>
  <si>
    <t>SABO #: 1797</t>
  </si>
  <si>
    <t>Program 1 Name: Fall Welcome Night</t>
  </si>
  <si>
    <t>Program 2 Name: Klesis Special Talk</t>
  </si>
  <si>
    <t>Event Description:  All students are welcome as we celebrate the beginning of a new semester and get the word out about exciting events and opportunities within our organization.</t>
  </si>
  <si>
    <t>Date: 2022-09-10 00:00:00</t>
  </si>
  <si>
    <t>Location: TDB</t>
  </si>
  <si>
    <t>Event Description This talk is opened to any one who have questions about Christianity. The focus of the talk ranges from a variety of topics like; The relationship between science and faith, and If there is a God why is there suffering to name a few.</t>
  </si>
  <si>
    <t>Location: TBD</t>
  </si>
  <si>
    <t>This amount includes the expenses of equipment rental, for example tv rental, and other additional cost that is not included in the cost room rental.</t>
  </si>
  <si>
    <t>For equipment rental, for example a TV and other expenses not covered in the rental fee.</t>
  </si>
  <si>
    <t>Flyers, posters, signboards advertising the event.</t>
  </si>
  <si>
    <t>Fliers advertising for the event.</t>
  </si>
  <si>
    <t>Food, snacks, and refreshments for after the event</t>
  </si>
  <si>
    <t>Food, snacks, and beverages for after the event.</t>
  </si>
  <si>
    <t>Pens, Clipboards, post-its for meetings and creating posters needed for events. We will be having multiple meeting throughout the semester, this amount covers the cost ofoffice supplies for all events.</t>
  </si>
  <si>
    <t>Flyers, posters, signboards, advertising general meeting times and socail media. Stickers and buttons to give during out reach for our organization.</t>
  </si>
  <si>
    <t>Snacks like chips and water. More than 15 students come to each event, when you average 2 dollars per student for food, the cost increases with each event held.</t>
  </si>
  <si>
    <t>We use Square Space to create our website, publish flow codes and more.</t>
  </si>
  <si>
    <t>Organization Name: Muslim Feminists for the Arts</t>
  </si>
  <si>
    <t>Alina Zaidi</t>
  </si>
  <si>
    <t>alina.zaidi@rutgers.edu</t>
  </si>
  <si>
    <t>Muslim Feminists for the Arts intends to use the universal language of visual, performing and literary arts to educate and raise awareness of Islamic feminism derived from the Qur’an and Hadiths. We aim to challenge the authority of misogynistic cultural, religious, political, social and economic systems by providing a voice to Muslim women who face marginalization, discrimination and oppression. Through the arts we choose to represent our own diverse perspective to express Islamic femininity as plurality within unity. Our dedication and love for the Islamic faith motivates our work.</t>
  </si>
  <si>
    <t>SABO #: 1817</t>
  </si>
  <si>
    <t>Program 1 Name: MFA Feminist Conversations</t>
  </si>
  <si>
    <t>Program 2 Name: MFA's Art Show</t>
  </si>
  <si>
    <t>Event Description:  Students will be able to attend a panel based discussion event. The subject will surround a taboo topic in Islamic culture that is relatable to our age group, and islamic scholars will discuss the topic and answer questions the students have. The event will be structured with two speakers discussing the topic with one another, with the ability for the audience to send in anonymous questions at any time for the speakers to answer.</t>
  </si>
  <si>
    <t>Date: TBD</t>
  </si>
  <si>
    <t>Event Description Students will be able to submit artwork to the organization based on a predetermined theme that aligns with Muslim Feminists of the Art's mission statement. Once submitted, the organization will have an art show for students to showcase their work.</t>
  </si>
  <si>
    <t>Rental of Student Center Multi Purpose RoomUsage of sound equipment, projector, and stage set up packages</t>
  </si>
  <si>
    <t>Cost of projector/tv screen and sound equipment package.</t>
  </si>
  <si>
    <t>Cost of flyer and sticker promotions</t>
  </si>
  <si>
    <t>Cost of 3 days of contact table reservation</t>
  </si>
  <si>
    <t>Catering of various halal entrees from Rutgers vendor to suit approximately 50 guestsBulk can packages of Coca Cola and SpriteBulk plastic bottle packages of Dasani water</t>
  </si>
  <si>
    <t>Cost of halal catering via King Pita suitable for approximately 100 guestsBulk packages of Coca Cola products</t>
  </si>
  <si>
    <t>Table cloths for approx. 12 tablesCenterpiece decorations per tablePrinted postcards of speaker bios</t>
  </si>
  <si>
    <t>Cost of approximately 10 table clothsCost of printed art titles and descriptions to be displayed</t>
  </si>
  <si>
    <t>Description here Speaker 1 - Book A Muslim Agency Speaker - $500Speaker 2 - Book A Muslim Agency Speaker - $500Speaker 3 - Book A Muslim Agency Speaker - $500Speaker 4 - Book A Muslim Agency Speaker - $500</t>
  </si>
  <si>
    <t>Cost for projector usage and sound equipment.</t>
  </si>
  <si>
    <t>Cost of markers, tape, and related craft supplies</t>
  </si>
  <si>
    <t>Cost for promotional flyers, stickers, and pens.</t>
  </si>
  <si>
    <t>Occasional costs of catered Dunkin Donuts or other Rutgers caterers for special meetings.</t>
  </si>
  <si>
    <t>Pens, rubber bracelets, and stickers for promotional events such as the Involvement Fair and Rutgers Day</t>
  </si>
  <si>
    <t>Organization Name: Buddhist Association</t>
  </si>
  <si>
    <t>Katherine Andersen</t>
  </si>
  <si>
    <t>kla107@scarletmail.rutgers.edu</t>
  </si>
  <si>
    <t>Rutgers University Buddhist Association (RUBA) aims to provide a platform for students who are interested in Buddhist culture to communicate and practice Buddhist meditation. RUBA is devoted to giving information and lectures about Mahayana Buddhism and Tibetan Buddhism to let more people know and practice the essential part of Buddhism, bodhichitta, with compassion and wisdom. RUBA teaches students new ways of life in college to explore ourselves in terms of self-controlling and self-improvement and encourages them to help other people with mental obstacles regarding their studies and careers through the study of Mahayana Buddhism and Tibetan Buddhism.</t>
  </si>
  <si>
    <t>SABO #: 1818</t>
  </si>
  <si>
    <t>Buddhist Monk Speaker</t>
  </si>
  <si>
    <t>Location: Scott Hall</t>
  </si>
  <si>
    <t>'-Weekly/biweekly speaker for club meetings</t>
  </si>
  <si>
    <t>Attendance: 2022-10-20 00:00:00</t>
  </si>
  <si>
    <t>Types of Contracts  None</t>
  </si>
  <si>
    <t>Description here Bhante Ransi and colleagues</t>
  </si>
  <si>
    <t>Uber</t>
  </si>
  <si>
    <t>Organization Name: Jewish Allies and Queers</t>
  </si>
  <si>
    <t>Hannah Wetter</t>
  </si>
  <si>
    <t>hgw9@scarletmail.rutgers.edu</t>
  </si>
  <si>
    <t>Social Justice Education (sje@echo.rutgers.edu)</t>
  </si>
  <si>
    <t>We are an organization focused on the creation and implementation of a safe space for LGBTQ Jews and their allies. The goal of JAQs is to create an LGBTQ+ space through discussions and activities that celebrates diversity in the LGBTQ+ Jewish community and encourages others to find a middle ground between religion and queerness.</t>
  </si>
  <si>
    <t>SABO #: 1875</t>
  </si>
  <si>
    <t>Program 1 Name: Queer Jewish Speaker</t>
  </si>
  <si>
    <t>Event Description:  Hosting a Queer Jewish Speaker in person or over video conference to share their stories, experience, and community work.</t>
  </si>
  <si>
    <t>Date: 2022-09-21 00:00:00</t>
  </si>
  <si>
    <t>Location: Rutgers Hillel</t>
  </si>
  <si>
    <t>Pizza pies from approved sources.</t>
  </si>
  <si>
    <t>Description here $364.78 will provide a budget for speaker fees for a queer Jewish speaker or ally. Possibilities include Rabbi Mike Moskowitz, Justin Smolen, or Michael Twitty.</t>
  </si>
  <si>
    <t>2-3 pizza pies from approved sources for weekly meetings throughout the semester.</t>
  </si>
  <si>
    <t>Location: Congregation Beit Simchat Torah, 130 W 30th St, New York, NY 10001</t>
  </si>
  <si>
    <t>Congregation Beit Simchat Torah was founded in 1973. CBST attracts and welcomes gay men, lesbians, bisexuals, transgender, queer and straight individuals and families who share common values. It's a beautiful example of living queer Jewish history.  We want to visit and learn about its history and understand that LGBT Jews have always existed and found ways to thrive both as an LBGT person and a Jew.</t>
  </si>
  <si>
    <t>Date: 2022-10-30 00:00:00</t>
  </si>
  <si>
    <t>Train tickets through NJ Transit from New Brunswick to New York Penn Station.</t>
  </si>
  <si>
    <t>Organization Name: Hindu YUVA</t>
  </si>
  <si>
    <t>Jaanhavi Ganesh</t>
  </si>
  <si>
    <t>jg1514@scarletmail.rutgers.edu</t>
  </si>
  <si>
    <t>The mission of The Rutgers University Hindu YUVA is to bring the Hindu student community together and spread the message of oneness and explain the importance of Vasudhaiva Kutumbakam (The world as one family). As Hinduism is one of the largest and oldest religions in the world, we believe that this main message of oneness and equality should be spread throughout the Rutgers community. We hope to create a young generation that is strong and united. YUVA in our name stands for Youth for Unity, Virtues, and Actions. We would like to create a stronger youth power by providing students with virtues. By bringing students and different like-minded organizations together, we would like to create a strong Hindu presence and voice at Rutgers University. Hindu YUVA will act as a bridge between the Hindu students and the administration and the Hindu community outside Rutgers University.</t>
  </si>
  <si>
    <t>SABO #: 1960</t>
  </si>
  <si>
    <t>Program 1 Name: Ganesh Utsav</t>
  </si>
  <si>
    <t>Event Description:  For Hindus, Ganesha is the God of Wisdom and this festival is celebrating his birth. Hindus come together to celebrate this occasion with some rituals such as aarti and pooja and some dancing with live instruments and music. We will have Rutgers students and a lot of different Hindu organizations participate in this event. In the end, we will be serving dinner at the end by having one of the vendors serve traditional Indian food.</t>
  </si>
  <si>
    <t>Date: 2022-09-15 00:00:00</t>
  </si>
  <si>
    <t>Projector, microphones and system and set up charges</t>
  </si>
  <si>
    <t>Printing flyers (to put up at student centers and bus stops) Printing Banner, Printing Poster (to put up in the Student Centers)</t>
  </si>
  <si>
    <t>We will be offering dinner and have one of the official Rutgers vendors serve traditional Indian food.</t>
  </si>
  <si>
    <t>Different colored cloths to decorate the idol with, Real flower garlands, Decor pieces, Balloon Arch, Ganesh Stickers, Board cutouts for Photo Booth.</t>
  </si>
  <si>
    <t>Description here Speaker fee- 500 Dj - 1000 Live Performance - 500</t>
  </si>
  <si>
    <t>Purchasing the Ganesh idol for the ceremony</t>
  </si>
  <si>
    <t>Location: 3</t>
  </si>
  <si>
    <t>Installments: Hindu Awareness Day will be a celebration of the many elements of the Hindu Culture. We will be collaborating with other Hindu organizations to spread awareness of Hinduism. The first day we will focus on Bhajans and Kirtans, which are devotional songs and music performed by a group from the local temple. The second event will focus on Yoga and meditation, where we will collaborate with an organization that teaches yoga and meditation. The third day, we will focus on attire and we will be teaching a workshop on how to drape sarees and dhotis. The fourth day we will have an event around Hindu arts, so we will have various classical performances. The fifth day, we will have a guest speaker speaking about the Hindu American identity and stereotypes that exist.</t>
  </si>
  <si>
    <t>10/24/2022-10/28/2022</t>
  </si>
  <si>
    <t>Attendance: College Ave MPR, Livingston MPR, Douglas MPR, Busch MPR</t>
  </si>
  <si>
    <t>Rent, Speakers, microphones, stage, TV, Projector, Set up cost for events and general meetings</t>
  </si>
  <si>
    <t>Projector, Microphones, Mic Systems, Speakers</t>
  </si>
  <si>
    <t>Staplers, tape, post it notes, duct tape, poster board, construction paper, markers, pencils, pens, scissors, paper clips, erasers, notebooks</t>
  </si>
  <si>
    <t>Printing flyers, collaborating with others so we will be making more promotional videos and more posters. Make a customized banner for this program.</t>
  </si>
  <si>
    <t>Printing banners, posters, advertising club, making flyer, creating videos to post on Social media for events, printing club apparel or merchandise, printing pens and stickers</t>
  </si>
  <si>
    <t>We will be ordering food from an official Rutgers Vendor to serve traditional Indian food</t>
  </si>
  <si>
    <t>We will be buying pizza, samosas and drinks from approved vendors for all general meetings</t>
  </si>
  <si>
    <t>Props for photo booth, presenting posters regarding Hinduism, making models of Hindu Mythological characters. We will be having a backdrop, fresh flowers, idols. We will also be handing out pamphlets and other handouts during these 5 events</t>
  </si>
  <si>
    <t>We will be giving out prayer books, om stickers, and merchandise</t>
  </si>
  <si>
    <t>Types of Contracts  Other  DJ  Live Music/performance</t>
  </si>
  <si>
    <t>Description here 1500</t>
  </si>
  <si>
    <t>We will be using softwares like adobe, canva, motion array, and others to create templates and promotional material</t>
  </si>
  <si>
    <t>we will be handing out itineraries, schedules, flyers and other handouts during our events and other general meetings</t>
  </si>
  <si>
    <t>Covering costs of transportation for guest speakers and performers</t>
  </si>
  <si>
    <t>Books for members to read at bi weekly meeting that will be held by our club. Microphone owned by the club for us to use at events so that we do not need to keep renting for other events.</t>
  </si>
  <si>
    <t>National Hindu YUVA Leadership conference</t>
  </si>
  <si>
    <t>Conference where the e-boards from all the Hindu YUVA chapter across the nation attend to discuss, plan and come up with a strategy for the goals of the purpose of Hindu YUVA. We will be representing Rutgers Hindu YUVA to present the activities at Rutgers and bring some new ideas for other events back to campus.</t>
  </si>
  <si>
    <t>Is this Series?: Not a series</t>
  </si>
  <si>
    <t>Location: Austin, Texas</t>
  </si>
  <si>
    <t>Attendance: 15</t>
  </si>
  <si>
    <t>Date: 11/11/2022-11/12/2022</t>
  </si>
  <si>
    <t>flight tickets, rental cars, gas costs for board members</t>
  </si>
  <si>
    <t>Breakfast and snacks will need to be covered.</t>
  </si>
  <si>
    <t>Hotel rooms for all board members</t>
  </si>
  <si>
    <t>Registering all board members for attending the conference</t>
  </si>
  <si>
    <t>- Series program and program 1 selected as two programs</t>
  </si>
  <si>
    <t>Marketing materiał to present the Rutgers Chapter's achievements in the conference. We will be buying National Hindu YUVA Merchandise.</t>
  </si>
  <si>
    <t>Organization Name: Sikh Student Association</t>
  </si>
  <si>
    <t>Hargun Kohli</t>
  </si>
  <si>
    <t>hkk33@scarletmail.rutgers.edu</t>
  </si>
  <si>
    <t>"The purpose of this organization shall be to broaden the understanding and awareness of the Sikh religion and heritage in theRutgers community through cultural, social, religious, and political activities." (Article II)</t>
  </si>
  <si>
    <t>SABO #: 495</t>
  </si>
  <si>
    <t>Program 1 Name: RU Sikh Langar</t>
  </si>
  <si>
    <t>Program 2 Name: RU Sikh Open Mic Night</t>
  </si>
  <si>
    <t>Event Description:  Langar is the term used in the Sikh religion for the common kitchen/canteen where food is served in a setting to all the visitors,without distinction of faith, religion or background, for free. Our goal is to spread awareness of Sikhism. Sikhism is a religion thatsupports equality in all senses. So by holding a langar on campus, we will be able to bring all walks of life together in order to sharea meal and support equality. We will provide cultural food and drinks such as mango lassi.</t>
  </si>
  <si>
    <t>Attendance: 300-400</t>
  </si>
  <si>
    <t>Location: International Lounge Busch Campus</t>
  </si>
  <si>
    <t>Event Description The RU Sikh Open Mic Night is a social gathering that allows students to showcase their talents. Performances include but are notlimited to spoken word poetry, story telling, painting, singing, playing classical instruments, among many other options forperformances. The goal of this event is to bring students together and embrace the rich culture of the region of Punjab (now inPakistan and India). By holding events like this we ensure that our culture will carry on for generations to come.</t>
  </si>
  <si>
    <t>Attendance: 250</t>
  </si>
  <si>
    <t>Location: Livingston Piano Room</t>
  </si>
  <si>
    <t>We will be charged for the room and the room equipment.</t>
  </si>
  <si>
    <t>We will need to rent the piano room and supporting equipment including mics, a stage, a sound system, and lighting, for the event.</t>
  </si>
  <si>
    <t>Flyers are need to spread the word of our event. We will also use social media such as Facebook, Instagram, and Twitter. Thesnapchat filter for the event will be available during the event. Posters are needed to provide information for the event.</t>
  </si>
  <si>
    <t>We will need to print posters , create snapchat filters, and flyers to advertise around campus.</t>
  </si>
  <si>
    <t>In the langar we will have a variety of food from the region of Punjab (now current day India and Pakistan). This event helps togather and bring in a community of students and faculty at Rutgers to share a meal and ask questions about our religious andcultural practices. By sitting on the ground during the langar it represents that we are all one and are sitting together as equals. Thisformat helps to initiate discussion and allows us to discuss the problems in the world and how we can eliminate hate. Cultural foodis provided by Guru Palace.</t>
  </si>
  <si>
    <t>Cultural food will be provided. Having food at our event will break the barrier between performer and spectators. The food will helpbring people into our event and act as a method of social cohesion so that students will get to know each other and so that they caninteract with the performers.</t>
  </si>
  <si>
    <t>Paper plates, cups, napkins, utensils, table cloths, buckets to serve the food, pitchers and other devices to distribute the food.Bedsheets to sit on so that we do not dirty the carpet. Head scarfs are needed to cover their heads.</t>
  </si>
  <si>
    <t>We will need plates, napkins, utensils, table cloths, lights, streamers, balloons, cups, take out boxes, etc.</t>
  </si>
  <si>
    <t>Accompanist</t>
  </si>
  <si>
    <t>Guru Palace, DJ Bepreet and Money</t>
  </si>
  <si>
    <t>Equipment fees for projectors and screens</t>
  </si>
  <si>
    <t>Paper, scissors, tape, markers, post its, stapler, glue, pens, pencils, folders, crayons</t>
  </si>
  <si>
    <t>posters, flyers, banners</t>
  </si>
  <si>
    <t>Pizza from Gerlandas, pasta, coffee, cookies, cultural food</t>
  </si>
  <si>
    <t>photo editing website for advertising charges $15 per month</t>
  </si>
  <si>
    <t>SB</t>
  </si>
  <si>
    <t>JB</t>
  </si>
  <si>
    <t>Organization Name: Catholic Student Association</t>
  </si>
  <si>
    <t>Elemer Nemesszeghy</t>
  </si>
  <si>
    <t>egn19@scarletmail.rutgers.edu</t>
  </si>
  <si>
    <t>The Catholic Student Association is an organization of university students, staff and faculty who come together to complement the academic and social dimensions of university life by practicing, sharing and developing their Catholic faith and culture through community service, spiritual growth, worship, and friendship.</t>
  </si>
  <si>
    <t>SABO #: 226</t>
  </si>
  <si>
    <t>ASCEND</t>
  </si>
  <si>
    <t>To deepen Catholic faith with other Catholic communities.</t>
  </si>
  <si>
    <t>Is this Series?: NO</t>
  </si>
  <si>
    <t>Location: Orlando, Florida</t>
  </si>
  <si>
    <t>Date: 01/02/2023 - 01/05/2023</t>
  </si>
  <si>
    <t>Organization Name: Ratio Christi</t>
  </si>
  <si>
    <t>Moriah Kam</t>
  </si>
  <si>
    <t>mek215@scarletmail.rutgers.edu</t>
  </si>
  <si>
    <t>Ratio Christi (Latin for ‘The Reason of Christ”) equips university students and faculty to give historical, philosophical, and scientific reasons for following Jesus Christ. Ratio Christi also seeks to aid students in navigating their way through the college experience on their way to adulthood, while retaining their faith and values. We hold weekly meetings and also host large campus wide events each spring semester featuring Christian thinkers, apologists, scientists, or philosophers in lectures, debates, or discussions. Our aim is to represent the intellectual viability of the Christian worldview.The purpose of the organization is to encourage and strengthen the faith of Christian students at Rutgers University, while sharing Christ’s message and love with those who have not yet accepted Him. Ratio Christi hopes to take part in the battle for the mind and begin to reverse the prevalent trend toward secularism in the university by encouraging dialogue and stimulating discussion directed towards answering life’s pressing questions.</t>
  </si>
  <si>
    <t>SABO #: 1328</t>
  </si>
  <si>
    <t>Program 1 Name: Ratio Christi Annual Worldview Conference</t>
  </si>
  <si>
    <t>Event Description:  We will be hosting an conference on campus where we invite scholars to come and present to students and faculty regarding various Christian apologetic topics. This event is open to entire campus, as well as the surrounding community.</t>
  </si>
  <si>
    <t>Date: 2022-11-03 00:00:00</t>
  </si>
  <si>
    <t>Attendance: 500 / XL</t>
  </si>
  <si>
    <t>Location: College Ave Student Center MPR</t>
  </si>
  <si>
    <t>CASC MPR, Presentation Package, Stage and Seating for 500</t>
  </si>
  <si>
    <t>Banners and posters, RU TV</t>
  </si>
  <si>
    <t>Description here Speaker has not yet been confirmed.</t>
  </si>
  <si>
    <t>Organization Name: True Jesus Church - A Campus Ministry</t>
  </si>
  <si>
    <t>Aaron Shieh</t>
  </si>
  <si>
    <t>aes302@scarletmail.rutgers.edu</t>
  </si>
  <si>
    <t>The purpose of the organization shall provide a network for students with an interest in the TRUE original gospel of Jesus Christ. True Jesus Church - A Campus Ministry is a campus fellowship for students to study and share the way of salvation according to the Bible, to learn about how to live a God-pleasing life, and to draw closer to God and to one another through Bible studies, prayers, and fellowships.</t>
  </si>
  <si>
    <t>SABO #: 1187</t>
  </si>
  <si>
    <t>Program 1 Name: Evangelical Outreach Event</t>
  </si>
  <si>
    <t>Program 2 Name: Kickoff Fellowship</t>
  </si>
  <si>
    <t>Event Description:  During this event, we will invite out local church minister to share about the basic beliefs of the True Jesus Church to the students. In this event, we will also discuss the truth we believe according to the Christian Bible and have additional time for question and answer. Light snacks/refreshments will be provided from a Rutgers vendor.</t>
  </si>
  <si>
    <t>Date: TBD, likely November 2022</t>
  </si>
  <si>
    <t>Location: TBD (most likely a room reservation at LSC)</t>
  </si>
  <si>
    <t>Event Description This event will serve as an icebreaker to introduce prospective members from the Involvement Fair to current members of the organization. True Jesus Church - A Campus Ministry plans on holding this fellowship to discuss and share our faith in a more relaxed fashion before subsequent Bible studies and special topics. This event will be open to all participants and will help us to explain the goals of our organization to them.</t>
  </si>
  <si>
    <t>Date: The second week of the fall semester (exact date TBD)</t>
  </si>
  <si>
    <t>Location: TBD (expected to be in a reserved room in Livingston Student Center)</t>
  </si>
  <si>
    <t>$40 will be allocated in printing 250 flyers to advertise to students about the evangelical event with its topic, meeting time, and other details about our organization. (Vistaprint.com)</t>
  </si>
  <si>
    <t>$50 will be allocated for Rutgers-affiliated vendor catering (possible Gerlanda's) or individually bagged snacks. $20 will be allocated for cold beverages like water and juice.</t>
  </si>
  <si>
    <t>$20- 2 dozen donuts from Dunkin Donuts, $10- 1 case of 24 Dasani bottled water (16.9 fl. oz)</t>
  </si>
  <si>
    <t>$120 in total for $8 worth of light snacks during weekly meetings (there are around 15 meetings for the fall semester)</t>
  </si>
  <si>
    <t>$120 will be allocated for 100 imprinted pens with the club name and basic contact information to give to members and for advertising (pens.com). $180 will be allocated for 12 imprinted T-shirts to wear for advertising, flyering events, and uniformity during events (e.g. Involvement Fair) for officers/members (customink.com). $35 will be allocated for 600 DumDum lollipops to give out during the Fall 2022 Involvement Fair (spanglercandy.com).</t>
  </si>
  <si>
    <t>KB</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</si>
</sst>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6">
    <font>
      <sz val="10.0"/>
      <color rgb="FF000000"/>
      <name val="Arial"/>
      <scheme val="minor"/>
    </font>
    <font>
      <b/>
      <sz val="11.0"/>
      <color theme="1"/>
      <name val="Calibri"/>
    </font>
    <font>
      <sz val="11.0"/>
      <color theme="1"/>
      <name val="Calibri"/>
    </font>
    <font>
      <sz val="11.0"/>
      <color rgb="FF000000"/>
      <name val="Calibri"/>
    </font>
    <font>
      <sz val="11.0"/>
      <color rgb="FF222222"/>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
      <color rgb="FF000000"/>
      <name val="Arial"/>
    </font>
    <font>
      <color theme="1"/>
      <name val="Arial"/>
      <scheme val="minor"/>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220">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Font="1"/>
    <xf borderId="0" fillId="0" fontId="2" numFmtId="0" xfId="0" applyAlignment="1" applyFont="1">
      <alignment readingOrder="0"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164" xfId="0" applyAlignment="1" applyFont="1" applyNumberFormat="1">
      <alignment vertical="bottom"/>
    </xf>
    <xf borderId="0" fillId="0" fontId="2" numFmtId="0" xfId="0" applyAlignment="1" applyFont="1">
      <alignment shrinkToFit="0" vertical="bottom" wrapText="0"/>
    </xf>
    <xf borderId="0" fillId="0" fontId="2" numFmtId="0" xfId="0" applyAlignment="1" applyFont="1">
      <alignment readingOrder="0"/>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2" fontId="4" numFmtId="0" xfId="0" applyAlignment="1" applyFont="1">
      <alignment readingOrder="0"/>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0" fillId="0" fontId="2" numFmtId="164" xfId="0" applyFont="1" applyNumberFormat="1"/>
    <xf borderId="4" fillId="3" fontId="5" numFmtId="0" xfId="0" applyBorder="1" applyFill="1" applyFont="1"/>
    <xf borderId="5" fillId="3" fontId="5" numFmtId="0" xfId="0" applyBorder="1" applyFont="1"/>
    <xf borderId="6" fillId="3" fontId="5" numFmtId="0" xfId="0" applyBorder="1" applyFont="1"/>
    <xf borderId="0" fillId="0" fontId="6" numFmtId="0" xfId="0" applyFont="1"/>
    <xf borderId="4" fillId="3" fontId="5" numFmtId="164" xfId="0" applyBorder="1" applyFont="1" applyNumberFormat="1"/>
    <xf borderId="6" fillId="3" fontId="7" numFmtId="0" xfId="0" applyBorder="1" applyFont="1"/>
    <xf borderId="7" fillId="3" fontId="5" numFmtId="164" xfId="0" applyBorder="1" applyFont="1" applyNumberFormat="1"/>
    <xf borderId="8" fillId="3" fontId="8" numFmtId="0" xfId="0" applyBorder="1" applyFont="1"/>
    <xf borderId="9" fillId="3" fontId="8" numFmtId="0" xfId="0" applyBorder="1" applyFont="1"/>
    <xf borderId="9" fillId="3" fontId="9" numFmtId="164" xfId="0" applyBorder="1" applyFont="1" applyNumberFormat="1"/>
    <xf borderId="5" fillId="3" fontId="8" numFmtId="0" xfId="0" applyBorder="1" applyFont="1"/>
    <xf borderId="10" fillId="3" fontId="9" numFmtId="164" xfId="0" applyBorder="1" applyFont="1" applyNumberFormat="1"/>
    <xf borderId="11" fillId="3" fontId="8" numFmtId="164" xfId="0" applyBorder="1" applyFont="1" applyNumberFormat="1"/>
    <xf borderId="11" fillId="3" fontId="8" numFmtId="0" xfId="0" applyBorder="1" applyFont="1"/>
    <xf borderId="12" fillId="3" fontId="9" numFmtId="164" xfId="0" applyBorder="1" applyFont="1" applyNumberFormat="1"/>
    <xf borderId="11" fillId="3" fontId="10" numFmtId="0" xfId="0" applyAlignment="1" applyBorder="1" applyFont="1">
      <alignment shrinkToFit="0" wrapText="1"/>
    </xf>
    <xf borderId="13" fillId="3" fontId="8" numFmtId="164" xfId="0" applyBorder="1" applyFont="1" applyNumberFormat="1"/>
    <xf borderId="11" fillId="4" fontId="11" numFmtId="0" xfId="0" applyAlignment="1" applyBorder="1" applyFill="1" applyFont="1">
      <alignment shrinkToFit="0" wrapText="1"/>
    </xf>
    <xf borderId="11" fillId="5" fontId="9" numFmtId="164" xfId="0" applyBorder="1" applyFill="1" applyFont="1" applyNumberFormat="1"/>
    <xf borderId="11" fillId="5" fontId="9" numFmtId="164" xfId="0" applyAlignment="1" applyBorder="1" applyFont="1" applyNumberFormat="1">
      <alignment shrinkToFit="0" wrapText="1"/>
    </xf>
    <xf borderId="11" fillId="4" fontId="8" numFmtId="0" xfId="0" applyBorder="1" applyFont="1"/>
    <xf borderId="11" fillId="5" fontId="9" numFmtId="164" xfId="0" applyAlignment="1" applyBorder="1" applyFont="1" applyNumberFormat="1">
      <alignment readingOrder="0"/>
    </xf>
    <xf borderId="13" fillId="5" fontId="9" numFmtId="164" xfId="0" applyAlignment="1" applyBorder="1" applyFont="1" applyNumberFormat="1">
      <alignment readingOrder="0"/>
    </xf>
    <xf borderId="11" fillId="6" fontId="8" numFmtId="0" xfId="0" applyBorder="1" applyFill="1" applyFont="1"/>
    <xf borderId="11" fillId="7" fontId="9" numFmtId="164" xfId="0" applyBorder="1" applyFill="1" applyFont="1" applyNumberFormat="1"/>
    <xf borderId="11" fillId="7" fontId="9" numFmtId="164" xfId="0" applyAlignment="1" applyBorder="1" applyFont="1" applyNumberFormat="1">
      <alignment shrinkToFit="0" wrapText="1"/>
    </xf>
    <xf borderId="11" fillId="7" fontId="9" numFmtId="164" xfId="0" applyAlignment="1" applyBorder="1" applyFont="1" applyNumberFormat="1">
      <alignment readingOrder="0"/>
    </xf>
    <xf borderId="13" fillId="7" fontId="9" numFmtId="164" xfId="0" applyAlignment="1" applyBorder="1" applyFont="1" applyNumberFormat="1">
      <alignment readingOrder="0"/>
    </xf>
    <xf borderId="13" fillId="5" fontId="9" numFmtId="164" xfId="0" applyBorder="1" applyFont="1" applyNumberFormat="1"/>
    <xf borderId="13" fillId="7" fontId="9" numFmtId="164" xfId="0" applyBorder="1" applyFont="1" applyNumberFormat="1"/>
    <xf borderId="11" fillId="4" fontId="9" numFmtId="164" xfId="0" applyBorder="1" applyFont="1" applyNumberFormat="1"/>
    <xf borderId="13" fillId="4" fontId="9" numFmtId="164" xfId="0" applyBorder="1" applyFont="1" applyNumberFormat="1"/>
    <xf borderId="11" fillId="6" fontId="8" numFmtId="164" xfId="0" applyBorder="1" applyFont="1" applyNumberFormat="1"/>
    <xf borderId="11" fillId="6" fontId="9" numFmtId="0" xfId="0" applyAlignment="1" applyBorder="1" applyFont="1">
      <alignment shrinkToFit="0" wrapText="1"/>
    </xf>
    <xf borderId="11" fillId="6" fontId="9" numFmtId="164" xfId="0" applyBorder="1" applyFont="1" applyNumberFormat="1"/>
    <xf borderId="13" fillId="6" fontId="9" numFmtId="164" xfId="0" applyBorder="1" applyFont="1" applyNumberFormat="1"/>
    <xf borderId="11" fillId="4" fontId="11" numFmtId="0" xfId="0" applyAlignment="1" applyBorder="1" applyFont="1">
      <alignment horizontal="left"/>
    </xf>
    <xf borderId="11" fillId="6" fontId="8" numFmtId="0" xfId="0" applyAlignment="1" applyBorder="1" applyFont="1">
      <alignment horizontal="left"/>
    </xf>
    <xf borderId="11" fillId="4" fontId="8" numFmtId="0" xfId="0" applyAlignment="1" applyBorder="1" applyFont="1">
      <alignment shrinkToFit="0" wrapText="1"/>
    </xf>
    <xf borderId="11" fillId="4" fontId="8" numFmtId="164" xfId="0" applyBorder="1" applyFont="1" applyNumberFormat="1"/>
    <xf borderId="11" fillId="6" fontId="8" numFmtId="0" xfId="0" applyAlignment="1" applyBorder="1" applyFont="1">
      <alignment shrinkToFit="0" wrapText="1"/>
    </xf>
    <xf borderId="11" fillId="4" fontId="12" numFmtId="0" xfId="0" applyBorder="1" applyFont="1"/>
    <xf borderId="11" fillId="4" fontId="12" numFmtId="164" xfId="0" applyBorder="1" applyFont="1" applyNumberFormat="1"/>
    <xf borderId="11" fillId="4" fontId="12" numFmtId="0" xfId="0" applyAlignment="1" applyBorder="1" applyFont="1">
      <alignment shrinkToFit="0" wrapText="1"/>
    </xf>
    <xf borderId="11" fillId="6" fontId="9" numFmtId="0" xfId="0" applyBorder="1" applyFont="1"/>
    <xf borderId="13" fillId="4" fontId="8" numFmtId="164" xfId="0" applyBorder="1" applyFont="1" applyNumberFormat="1"/>
    <xf borderId="10" fillId="6" fontId="8" numFmtId="164" xfId="0" applyBorder="1" applyFont="1" applyNumberFormat="1"/>
    <xf borderId="4" fillId="3" fontId="8" numFmtId="0" xfId="0" applyBorder="1" applyFont="1"/>
    <xf borderId="5" fillId="3" fontId="8" numFmtId="0" xfId="0" applyAlignment="1" applyBorder="1" applyFont="1">
      <alignment shrinkToFit="0" wrapText="1"/>
    </xf>
    <xf borderId="5" fillId="3" fontId="9" numFmtId="164" xfId="0" applyBorder="1" applyFont="1" applyNumberFormat="1"/>
    <xf borderId="6" fillId="3" fontId="9" numFmtId="164" xfId="0" applyBorder="1" applyFont="1" applyNumberFormat="1"/>
    <xf borderId="6" fillId="3" fontId="8" numFmtId="0" xfId="0" applyBorder="1" applyFont="1"/>
    <xf borderId="11" fillId="3" fontId="8" numFmtId="0" xfId="0" applyAlignment="1" applyBorder="1" applyFont="1">
      <alignment shrinkToFit="0" wrapText="1"/>
    </xf>
    <xf borderId="11" fillId="3" fontId="9" numFmtId="164" xfId="0" applyBorder="1" applyFont="1" applyNumberFormat="1"/>
    <xf borderId="13" fillId="3" fontId="9" numFmtId="164" xfId="0" applyBorder="1" applyFont="1" applyNumberFormat="1"/>
    <xf borderId="11" fillId="3" fontId="8" numFmtId="164" xfId="0" applyAlignment="1" applyBorder="1" applyFont="1" applyNumberFormat="1">
      <alignment shrinkToFit="0" wrapText="1"/>
    </xf>
    <xf borderId="11" fillId="3" fontId="9" numFmtId="0" xfId="0" applyBorder="1" applyFont="1"/>
    <xf borderId="11" fillId="3" fontId="11" numFmtId="164" xfId="0" applyAlignment="1" applyBorder="1" applyFont="1" applyNumberFormat="1">
      <alignment shrinkToFit="0" wrapText="1"/>
    </xf>
    <xf borderId="11" fillId="8" fontId="8" numFmtId="0" xfId="0" applyBorder="1" applyFill="1" applyFont="1"/>
    <xf borderId="11" fillId="9" fontId="9" numFmtId="164" xfId="0" applyAlignment="1" applyBorder="1" applyFill="1" applyFont="1" applyNumberFormat="1">
      <alignment readingOrder="0"/>
    </xf>
    <xf borderId="11" fillId="9" fontId="9" numFmtId="164" xfId="0" applyAlignment="1" applyBorder="1" applyFont="1" applyNumberFormat="1">
      <alignment shrinkToFit="0" wrapText="1"/>
    </xf>
    <xf borderId="11" fillId="9" fontId="9" numFmtId="164" xfId="0" applyBorder="1" applyFont="1" applyNumberFormat="1"/>
    <xf borderId="13" fillId="9" fontId="9" numFmtId="164" xfId="0" applyBorder="1" applyFont="1" applyNumberFormat="1"/>
    <xf borderId="11" fillId="10" fontId="11" numFmtId="0" xfId="0" applyAlignment="1" applyBorder="1" applyFill="1" applyFont="1">
      <alignment shrinkToFit="0" wrapText="1"/>
    </xf>
    <xf borderId="11" fillId="11" fontId="9" numFmtId="164" xfId="0" applyBorder="1" applyFill="1" applyFont="1" applyNumberFormat="1"/>
    <xf borderId="11" fillId="11" fontId="9" numFmtId="164" xfId="0" applyAlignment="1" applyBorder="1" applyFont="1" applyNumberFormat="1">
      <alignment shrinkToFit="0" wrapText="1"/>
    </xf>
    <xf borderId="11" fillId="10" fontId="8" numFmtId="0" xfId="0" applyBorder="1" applyFont="1"/>
    <xf borderId="13" fillId="11" fontId="9" numFmtId="164" xfId="0" applyBorder="1" applyFont="1" applyNumberFormat="1"/>
    <xf borderId="13" fillId="9" fontId="9" numFmtId="164" xfId="0" applyAlignment="1" applyBorder="1" applyFont="1" applyNumberFormat="1">
      <alignment readingOrder="0"/>
    </xf>
    <xf borderId="11" fillId="9" fontId="6" numFmtId="164" xfId="0" applyAlignment="1" applyBorder="1" applyFont="1" applyNumberFormat="1">
      <alignment readingOrder="0"/>
    </xf>
    <xf borderId="11" fillId="9" fontId="6" numFmtId="164" xfId="0" applyBorder="1" applyFont="1" applyNumberFormat="1"/>
    <xf borderId="11" fillId="10" fontId="8" numFmtId="164" xfId="0" applyBorder="1" applyFont="1" applyNumberFormat="1"/>
    <xf borderId="11" fillId="10" fontId="8" numFmtId="0" xfId="0" applyAlignment="1" applyBorder="1" applyFont="1">
      <alignment shrinkToFit="0" wrapText="1"/>
    </xf>
    <xf borderId="11" fillId="10" fontId="9" numFmtId="164" xfId="0" applyBorder="1" applyFont="1" applyNumberFormat="1"/>
    <xf borderId="13" fillId="10" fontId="9" numFmtId="164" xfId="0" applyBorder="1" applyFont="1" applyNumberFormat="1"/>
    <xf borderId="11" fillId="8" fontId="8" numFmtId="0" xfId="0" applyAlignment="1" applyBorder="1" applyFont="1">
      <alignment shrinkToFit="0" wrapText="1"/>
    </xf>
    <xf borderId="13" fillId="8" fontId="8" numFmtId="0" xfId="0" applyBorder="1" applyFont="1"/>
    <xf borderId="11" fillId="10" fontId="8" numFmtId="0" xfId="0" applyAlignment="1" applyBorder="1" applyFont="1">
      <alignment horizontal="left"/>
    </xf>
    <xf borderId="11" fillId="10" fontId="9" numFmtId="0" xfId="0" applyAlignment="1" applyBorder="1" applyFont="1">
      <alignment shrinkToFit="0" wrapText="1"/>
    </xf>
    <xf borderId="11" fillId="10" fontId="11" numFmtId="0" xfId="0" applyBorder="1" applyFont="1"/>
    <xf borderId="11" fillId="10" fontId="9" numFmtId="0" xfId="0" applyBorder="1" applyFont="1"/>
    <xf borderId="11" fillId="8" fontId="9" numFmtId="0" xfId="0" applyBorder="1" applyFont="1"/>
    <xf borderId="11" fillId="8" fontId="9" numFmtId="164" xfId="0" applyBorder="1" applyFont="1" applyNumberFormat="1"/>
    <xf borderId="11" fillId="8" fontId="9" numFmtId="164" xfId="0" applyAlignment="1" applyBorder="1" applyFont="1" applyNumberFormat="1">
      <alignment shrinkToFit="0" wrapText="1"/>
    </xf>
    <xf borderId="13" fillId="8" fontId="9" numFmtId="164" xfId="0" applyBorder="1" applyFont="1" applyNumberFormat="1"/>
    <xf borderId="13" fillId="10" fontId="8" numFmtId="164" xfId="0" applyBorder="1" applyFont="1" applyNumberFormat="1"/>
    <xf borderId="11" fillId="8" fontId="9" numFmtId="0" xfId="0" applyAlignment="1" applyBorder="1" applyFont="1">
      <alignment shrinkToFit="0" wrapText="1"/>
    </xf>
    <xf borderId="11" fillId="8" fontId="8" numFmtId="164" xfId="0" applyBorder="1" applyFont="1" applyNumberFormat="1"/>
    <xf borderId="11" fillId="8" fontId="8" numFmtId="164" xfId="0" applyAlignment="1" applyBorder="1" applyFont="1" applyNumberFormat="1">
      <alignment shrinkToFit="0" wrapText="1"/>
    </xf>
    <xf borderId="10" fillId="8" fontId="8" numFmtId="164" xfId="0" applyBorder="1" applyFont="1" applyNumberFormat="1"/>
    <xf borderId="13" fillId="3" fontId="8" numFmtId="0" xfId="0" applyBorder="1" applyFont="1"/>
    <xf borderId="11" fillId="12" fontId="11" numFmtId="0" xfId="0" applyAlignment="1" applyBorder="1" applyFill="1" applyFont="1">
      <alignment shrinkToFit="0" wrapText="1"/>
    </xf>
    <xf borderId="11" fillId="13" fontId="9" numFmtId="164" xfId="0" applyBorder="1" applyFill="1" applyFont="1" applyNumberFormat="1"/>
    <xf borderId="11" fillId="13" fontId="9" numFmtId="164" xfId="0" applyAlignment="1" applyBorder="1" applyFont="1" applyNumberFormat="1">
      <alignment shrinkToFit="0" wrapText="1"/>
    </xf>
    <xf borderId="11" fillId="12" fontId="8" numFmtId="0" xfId="0" applyBorder="1" applyFont="1"/>
    <xf borderId="13" fillId="13" fontId="9" numFmtId="164" xfId="0" applyBorder="1" applyFont="1" applyNumberFormat="1"/>
    <xf borderId="11" fillId="12" fontId="8" numFmtId="0" xfId="0" applyAlignment="1" applyBorder="1" applyFont="1">
      <alignment shrinkToFit="0" wrapText="1"/>
    </xf>
    <xf borderId="11" fillId="3" fontId="6" numFmtId="0" xfId="0" applyAlignment="1" applyBorder="1" applyFont="1">
      <alignment horizontal="left"/>
    </xf>
    <xf borderId="11" fillId="14" fontId="8" numFmtId="0" xfId="0" applyAlignment="1" applyBorder="1" applyFill="1" applyFont="1">
      <alignment shrinkToFit="0" wrapText="1"/>
    </xf>
    <xf borderId="11" fillId="15" fontId="9" numFmtId="0" xfId="0" applyBorder="1" applyFill="1" applyFont="1"/>
    <xf borderId="11" fillId="15" fontId="6" numFmtId="164" xfId="0" applyAlignment="1" applyBorder="1" applyFont="1" applyNumberFormat="1">
      <alignment shrinkToFit="0" wrapText="1"/>
    </xf>
    <xf borderId="11" fillId="14" fontId="8" numFmtId="0" xfId="0" applyBorder="1" applyFont="1"/>
    <xf borderId="11" fillId="14" fontId="8" numFmtId="164" xfId="0" applyBorder="1" applyFont="1" applyNumberFormat="1"/>
    <xf borderId="14" fillId="12" fontId="11" numFmtId="0" xfId="0" applyAlignment="1" applyBorder="1" applyFont="1">
      <alignment shrinkToFit="0" wrapText="1"/>
    </xf>
    <xf borderId="11" fillId="15" fontId="9" numFmtId="164" xfId="0" applyAlignment="1" applyBorder="1" applyFont="1" applyNumberFormat="1">
      <alignment shrinkToFit="0" wrapText="1"/>
    </xf>
    <xf borderId="14" fillId="12" fontId="8" numFmtId="0" xfId="0" applyAlignment="1" applyBorder="1" applyFont="1">
      <alignment shrinkToFit="0" wrapText="1"/>
    </xf>
    <xf borderId="11" fillId="15" fontId="9" numFmtId="164" xfId="0" applyBorder="1" applyFont="1" applyNumberFormat="1"/>
    <xf borderId="13" fillId="15" fontId="9" numFmtId="164" xfId="0" applyBorder="1" applyFont="1" applyNumberFormat="1"/>
    <xf borderId="11" fillId="12" fontId="8" numFmtId="164" xfId="0" applyBorder="1" applyFont="1" applyNumberFormat="1"/>
    <xf borderId="13" fillId="12" fontId="8" numFmtId="164" xfId="0" applyBorder="1" applyFont="1" applyNumberFormat="1"/>
    <xf borderId="15" fillId="3" fontId="8" numFmtId="0" xfId="0" applyBorder="1" applyFont="1"/>
    <xf borderId="14" fillId="3" fontId="9" numFmtId="0" xfId="0" applyBorder="1" applyFont="1"/>
    <xf borderId="11" fillId="3" fontId="9" numFmtId="0" xfId="0" applyAlignment="1" applyBorder="1" applyFont="1">
      <alignment shrinkToFit="0" wrapText="1"/>
    </xf>
    <xf borderId="11" fillId="14" fontId="9" numFmtId="164" xfId="0" applyBorder="1" applyFont="1" applyNumberFormat="1"/>
    <xf borderId="13" fillId="14" fontId="9" numFmtId="164" xfId="0" applyBorder="1" applyFont="1" applyNumberFormat="1"/>
    <xf borderId="13" fillId="14" fontId="8" numFmtId="164" xfId="0" applyBorder="1" applyFont="1" applyNumberFormat="1"/>
    <xf borderId="11" fillId="3" fontId="6" numFmtId="0" xfId="0" applyBorder="1" applyFont="1"/>
    <xf borderId="11" fillId="16" fontId="11" numFmtId="0" xfId="0" applyAlignment="1" applyBorder="1" applyFill="1" applyFont="1">
      <alignment shrinkToFit="0" wrapText="1"/>
    </xf>
    <xf borderId="11" fillId="17" fontId="9" numFmtId="164" xfId="0" applyBorder="1" applyFill="1" applyFont="1" applyNumberFormat="1"/>
    <xf borderId="11" fillId="17" fontId="9" numFmtId="164" xfId="0" applyAlignment="1" applyBorder="1" applyFont="1" applyNumberFormat="1">
      <alignment shrinkToFit="0" wrapText="1"/>
    </xf>
    <xf borderId="11" fillId="16" fontId="8" numFmtId="0" xfId="0" applyBorder="1" applyFont="1"/>
    <xf borderId="13" fillId="17" fontId="9" numFmtId="164" xfId="0" applyBorder="1" applyFont="1" applyNumberFormat="1"/>
    <xf quotePrefix="1" borderId="11" fillId="3" fontId="8" numFmtId="0" xfId="0" applyBorder="1" applyFont="1"/>
    <xf borderId="11" fillId="18" fontId="11" numFmtId="0" xfId="0" applyAlignment="1" applyBorder="1" applyFill="1" applyFont="1">
      <alignment shrinkToFit="0" wrapText="1"/>
    </xf>
    <xf borderId="11" fillId="19" fontId="9" numFmtId="164" xfId="0" applyBorder="1" applyFill="1" applyFont="1" applyNumberFormat="1"/>
    <xf borderId="11" fillId="19" fontId="9" numFmtId="164" xfId="0" applyAlignment="1" applyBorder="1" applyFont="1" applyNumberFormat="1">
      <alignment shrinkToFit="0" wrapText="1"/>
    </xf>
    <xf borderId="11" fillId="18" fontId="8" numFmtId="0" xfId="0" applyBorder="1" applyFont="1"/>
    <xf borderId="13" fillId="19" fontId="9" numFmtId="164" xfId="0" applyBorder="1" applyFont="1" applyNumberFormat="1"/>
    <xf borderId="11" fillId="16" fontId="8" numFmtId="0" xfId="0" applyAlignment="1" applyBorder="1" applyFont="1">
      <alignment shrinkToFit="0" wrapText="1"/>
    </xf>
    <xf borderId="11" fillId="16" fontId="9" numFmtId="0" xfId="0" applyAlignment="1" applyBorder="1" applyFont="1">
      <alignment shrinkToFit="0" wrapText="1"/>
    </xf>
    <xf borderId="11" fillId="16" fontId="9" numFmtId="0" xfId="0" applyBorder="1" applyFont="1"/>
    <xf borderId="11" fillId="16" fontId="9" numFmtId="164" xfId="0" applyBorder="1" applyFont="1" applyNumberFormat="1"/>
    <xf borderId="13" fillId="16" fontId="9" numFmtId="164" xfId="0" applyBorder="1" applyFont="1" applyNumberFormat="1"/>
    <xf borderId="8" fillId="16" fontId="8" numFmtId="0" xfId="0" applyAlignment="1" applyBorder="1" applyFont="1">
      <alignment shrinkToFit="0" wrapText="1"/>
    </xf>
    <xf borderId="9" fillId="16" fontId="8" numFmtId="164" xfId="0" applyBorder="1" applyFont="1" applyNumberFormat="1"/>
    <xf borderId="9" fillId="16" fontId="8" numFmtId="0" xfId="0" applyAlignment="1" applyBorder="1" applyFont="1">
      <alignment shrinkToFit="0" wrapText="1"/>
    </xf>
    <xf borderId="9" fillId="16" fontId="8" numFmtId="0" xfId="0" applyBorder="1" applyFont="1"/>
    <xf borderId="10" fillId="16" fontId="8" numFmtId="164" xfId="0" applyBorder="1" applyFont="1" applyNumberFormat="1"/>
    <xf borderId="7" fillId="4" fontId="11" numFmtId="0" xfId="0" applyAlignment="1" applyBorder="1" applyFont="1">
      <alignment shrinkToFit="0" wrapText="1"/>
    </xf>
    <xf borderId="16" fillId="4" fontId="6" numFmtId="0" xfId="0" applyAlignment="1" applyBorder="1" applyFont="1">
      <alignment readingOrder="0" shrinkToFit="0" wrapText="1"/>
    </xf>
    <xf borderId="11" fillId="18" fontId="8" numFmtId="0" xfId="0" applyAlignment="1" applyBorder="1" applyFont="1">
      <alignment shrinkToFit="0" wrapText="1"/>
    </xf>
    <xf borderId="17" fillId="0" fontId="13" numFmtId="0" xfId="0" applyBorder="1" applyFont="1"/>
    <xf borderId="11" fillId="18" fontId="9" numFmtId="0" xfId="0" applyAlignment="1" applyBorder="1" applyFont="1">
      <alignment shrinkToFit="0" wrapText="1"/>
    </xf>
    <xf borderId="11" fillId="18" fontId="9" numFmtId="164" xfId="0" applyBorder="1" applyFont="1" applyNumberFormat="1"/>
    <xf borderId="11" fillId="18" fontId="9" numFmtId="164" xfId="0" applyAlignment="1" applyBorder="1" applyFont="1" applyNumberFormat="1">
      <alignment shrinkToFit="0" wrapText="1"/>
    </xf>
    <xf borderId="11" fillId="18" fontId="9" numFmtId="0" xfId="0" applyBorder="1" applyFont="1"/>
    <xf borderId="13" fillId="18" fontId="9" numFmtId="164" xfId="0" applyBorder="1" applyFont="1" applyNumberFormat="1"/>
    <xf borderId="11" fillId="18" fontId="8" numFmtId="164" xfId="0" applyBorder="1" applyFont="1" applyNumberFormat="1"/>
    <xf borderId="11" fillId="18" fontId="8" numFmtId="164" xfId="0" applyAlignment="1" applyBorder="1" applyFont="1" applyNumberFormat="1">
      <alignment shrinkToFit="0" wrapText="1"/>
    </xf>
    <xf borderId="13" fillId="18" fontId="8" numFmtId="164" xfId="0" applyBorder="1" applyFont="1" applyNumberFormat="1"/>
    <xf borderId="6" fillId="3" fontId="8" numFmtId="164" xfId="0" applyBorder="1" applyFont="1" applyNumberFormat="1"/>
    <xf borderId="7" fillId="3" fontId="8" numFmtId="164" xfId="0" applyBorder="1" applyFont="1" applyNumberFormat="1"/>
    <xf borderId="10" fillId="3" fontId="8" numFmtId="0" xfId="0" applyBorder="1" applyFont="1"/>
    <xf borderId="18" fillId="0" fontId="13" numFmtId="0" xfId="0" applyBorder="1" applyFont="1"/>
    <xf borderId="7" fillId="3" fontId="11" numFmtId="164" xfId="0" applyAlignment="1" applyBorder="1" applyFont="1" applyNumberFormat="1">
      <alignment readingOrder="0"/>
    </xf>
    <xf borderId="7" fillId="3" fontId="8" numFmtId="164" xfId="0" applyAlignment="1" applyBorder="1" applyFont="1" applyNumberFormat="1">
      <alignment readingOrder="0"/>
    </xf>
    <xf borderId="0" fillId="0" fontId="6" numFmtId="0" xfId="0" applyAlignment="1" applyFont="1">
      <alignment readingOrder="0"/>
    </xf>
    <xf borderId="0" fillId="0" fontId="9" numFmtId="0" xfId="0" applyFont="1"/>
    <xf borderId="0" fillId="0" fontId="9" numFmtId="164" xfId="0" applyFont="1" applyNumberFormat="1"/>
    <xf borderId="0" fillId="0" fontId="9" numFmtId="0" xfId="0" applyAlignment="1" applyFont="1">
      <alignment shrinkToFit="0" wrapText="1"/>
    </xf>
    <xf borderId="0" fillId="0" fontId="9" numFmtId="164" xfId="0" applyAlignment="1" applyFont="1" applyNumberFormat="1">
      <alignment shrinkToFit="0" wrapText="1"/>
    </xf>
    <xf borderId="11" fillId="6" fontId="8" numFmtId="164" xfId="0" applyAlignment="1" applyBorder="1" applyFont="1" applyNumberFormat="1">
      <alignment readingOrder="0"/>
    </xf>
    <xf borderId="11" fillId="7" fontId="9" numFmtId="164" xfId="0" applyAlignment="1" applyBorder="1" applyFont="1" applyNumberFormat="1">
      <alignment readingOrder="0" shrinkToFit="0" wrapText="1"/>
    </xf>
    <xf borderId="5" fillId="3" fontId="8" numFmtId="0" xfId="0" applyAlignment="1" applyBorder="1" applyFont="1">
      <alignment readingOrder="0"/>
    </xf>
    <xf borderId="11" fillId="3" fontId="8" numFmtId="164" xfId="0" applyAlignment="1" applyBorder="1" applyFont="1" applyNumberFormat="1">
      <alignment readingOrder="0"/>
    </xf>
    <xf borderId="11" fillId="11" fontId="9" numFmtId="164" xfId="0" applyAlignment="1" applyBorder="1" applyFont="1" applyNumberFormat="1">
      <alignment readingOrder="0"/>
    </xf>
    <xf borderId="0" fillId="11" fontId="14" numFmtId="164" xfId="0" applyAlignment="1" applyFont="1" applyNumberFormat="1">
      <alignment horizontal="left" readingOrder="0"/>
    </xf>
    <xf borderId="13" fillId="11" fontId="9" numFmtId="164" xfId="0" applyAlignment="1" applyBorder="1" applyFont="1" applyNumberFormat="1">
      <alignment readingOrder="0"/>
    </xf>
    <xf borderId="0" fillId="11" fontId="14" numFmtId="164" xfId="0" applyAlignment="1" applyFont="1" applyNumberFormat="1">
      <alignment horizontal="right" readingOrder="0"/>
    </xf>
    <xf borderId="11" fillId="11" fontId="9" numFmtId="164" xfId="0" applyAlignment="1" applyBorder="1" applyFont="1" applyNumberFormat="1">
      <alignment readingOrder="0" shrinkToFit="0" wrapText="1"/>
    </xf>
    <xf borderId="16" fillId="4" fontId="6" numFmtId="0" xfId="0" applyAlignment="1" applyBorder="1" applyFont="1">
      <alignment shrinkToFit="0" wrapText="1"/>
    </xf>
    <xf borderId="11" fillId="5" fontId="9" numFmtId="164" xfId="0" applyAlignment="1" applyBorder="1" applyFont="1" applyNumberFormat="1">
      <alignment readingOrder="0" shrinkToFit="0" wrapText="1"/>
    </xf>
    <xf borderId="0" fillId="7" fontId="14" numFmtId="164" xfId="0" applyAlignment="1" applyFont="1" applyNumberFormat="1">
      <alignment horizontal="left" readingOrder="0"/>
    </xf>
    <xf borderId="0" fillId="9" fontId="14" numFmtId="164" xfId="0" applyAlignment="1" applyFont="1" applyNumberFormat="1">
      <alignment horizontal="right" readingOrder="0"/>
    </xf>
    <xf borderId="11" fillId="13" fontId="9" numFmtId="164" xfId="0" applyAlignment="1" applyBorder="1" applyFont="1" applyNumberFormat="1">
      <alignment readingOrder="0" shrinkToFit="0" wrapText="1"/>
    </xf>
    <xf borderId="11" fillId="13" fontId="9" numFmtId="164" xfId="0" applyAlignment="1" applyBorder="1" applyFont="1" applyNumberFormat="1">
      <alignment readingOrder="0"/>
    </xf>
    <xf borderId="13" fillId="13" fontId="9" numFmtId="164" xfId="0" applyAlignment="1" applyBorder="1" applyFont="1" applyNumberFormat="1">
      <alignment readingOrder="0"/>
    </xf>
    <xf borderId="15" fillId="3" fontId="8" numFmtId="0" xfId="0" applyAlignment="1" applyBorder="1" applyFont="1">
      <alignment readingOrder="0"/>
    </xf>
    <xf borderId="13" fillId="3" fontId="8" numFmtId="164" xfId="0" applyAlignment="1" applyBorder="1" applyFont="1" applyNumberFormat="1">
      <alignment readingOrder="0"/>
    </xf>
    <xf borderId="11" fillId="17" fontId="9" numFmtId="164" xfId="0" applyAlignment="1" applyBorder="1" applyFont="1" applyNumberFormat="1">
      <alignment readingOrder="0"/>
    </xf>
    <xf borderId="13" fillId="17" fontId="9" numFmtId="164" xfId="0" applyAlignment="1" applyBorder="1" applyFont="1" applyNumberFormat="1">
      <alignment readingOrder="0"/>
    </xf>
    <xf borderId="11" fillId="17" fontId="9" numFmtId="164" xfId="0" applyAlignment="1" applyBorder="1" applyFont="1" applyNumberFormat="1">
      <alignment readingOrder="0" shrinkToFit="0" wrapText="1"/>
    </xf>
    <xf borderId="11" fillId="3" fontId="10" numFmtId="0" xfId="0" applyAlignment="1" applyBorder="1" applyFont="1">
      <alignment readingOrder="0" shrinkToFit="0" wrapText="1"/>
    </xf>
    <xf borderId="11" fillId="3" fontId="8" numFmtId="0" xfId="0" applyAlignment="1" applyBorder="1" applyFont="1">
      <alignment readingOrder="0"/>
    </xf>
    <xf borderId="11" fillId="15" fontId="9" numFmtId="0" xfId="0" applyAlignment="1" applyBorder="1" applyFont="1">
      <alignment readingOrder="0"/>
    </xf>
    <xf borderId="11" fillId="15" fontId="6" numFmtId="164" xfId="0" applyAlignment="1" applyBorder="1" applyFont="1" applyNumberFormat="1">
      <alignment readingOrder="0" shrinkToFit="0" wrapText="1"/>
    </xf>
    <xf borderId="11" fillId="15" fontId="9" numFmtId="164" xfId="0" applyAlignment="1" applyBorder="1" applyFont="1" applyNumberFormat="1">
      <alignment readingOrder="0" shrinkToFit="0" wrapText="1"/>
    </xf>
    <xf borderId="11" fillId="15" fontId="9" numFmtId="164" xfId="0" applyAlignment="1" applyBorder="1" applyFont="1" applyNumberFormat="1">
      <alignment readingOrder="0"/>
    </xf>
    <xf borderId="13" fillId="15" fontId="9" numFmtId="164" xfId="0" applyAlignment="1" applyBorder="1" applyFont="1" applyNumberFormat="1">
      <alignment readingOrder="0"/>
    </xf>
    <xf borderId="7" fillId="4" fontId="11" numFmtId="0" xfId="0" applyAlignment="1" applyBorder="1" applyFont="1">
      <alignment readingOrder="0" shrinkToFit="0" wrapText="1"/>
    </xf>
    <xf borderId="11" fillId="4" fontId="9" numFmtId="164" xfId="0" applyAlignment="1" applyBorder="1" applyFont="1" applyNumberFormat="1">
      <alignment readingOrder="0"/>
    </xf>
    <xf borderId="13" fillId="4" fontId="9" numFmtId="164" xfId="0" applyAlignment="1" applyBorder="1" applyFont="1" applyNumberFormat="1">
      <alignment readingOrder="0"/>
    </xf>
    <xf borderId="6" fillId="3" fontId="8" numFmtId="0" xfId="0" applyAlignment="1" applyBorder="1" applyFont="1">
      <alignment readingOrder="0"/>
    </xf>
    <xf borderId="11" fillId="9" fontId="9" numFmtId="164" xfId="0" applyAlignment="1" applyBorder="1" applyFont="1" applyNumberFormat="1">
      <alignment readingOrder="0" shrinkToFit="0" wrapText="1"/>
    </xf>
    <xf borderId="11" fillId="10" fontId="9" numFmtId="164" xfId="0" applyAlignment="1" applyBorder="1" applyFont="1" applyNumberFormat="1">
      <alignment readingOrder="0"/>
    </xf>
    <xf borderId="13" fillId="10" fontId="9" numFmtId="164" xfId="0" applyAlignment="1" applyBorder="1" applyFont="1" applyNumberFormat="1">
      <alignment readingOrder="0"/>
    </xf>
    <xf borderId="0" fillId="10" fontId="14" numFmtId="164" xfId="0" applyAlignment="1" applyFont="1" applyNumberFormat="1">
      <alignment horizontal="right" readingOrder="0"/>
    </xf>
    <xf borderId="11" fillId="10" fontId="8" numFmtId="164" xfId="0" applyAlignment="1" applyBorder="1" applyFont="1" applyNumberFormat="1">
      <alignment readingOrder="0"/>
    </xf>
    <xf borderId="0" fillId="0" fontId="15" numFmtId="164" xfId="0" applyFont="1" applyNumberFormat="1"/>
    <xf borderId="11" fillId="19" fontId="9" numFmtId="164" xfId="0" applyAlignment="1" applyBorder="1" applyFont="1" applyNumberFormat="1">
      <alignment readingOrder="0"/>
    </xf>
    <xf borderId="13" fillId="19" fontId="9" numFmtId="164" xfId="0" applyAlignment="1" applyBorder="1" applyFont="1" applyNumberFormat="1">
      <alignment readingOrder="0"/>
    </xf>
    <xf borderId="11" fillId="8" fontId="8" numFmtId="16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3" max="3" width="24.5"/>
    <col customWidth="1" min="12" max="12" width="29.88"/>
  </cols>
  <sheetData>
    <row r="1">
      <c r="A1" s="1" t="s">
        <v>0</v>
      </c>
      <c r="B1" s="1" t="s">
        <v>1</v>
      </c>
      <c r="C1" s="2" t="s">
        <v>2</v>
      </c>
      <c r="D1" s="3" t="s">
        <v>3</v>
      </c>
      <c r="E1" s="2" t="s">
        <v>4</v>
      </c>
      <c r="F1" s="3" t="s">
        <v>5</v>
      </c>
      <c r="G1" s="3" t="s">
        <v>6</v>
      </c>
      <c r="H1" s="1" t="s">
        <v>7</v>
      </c>
      <c r="I1" s="3" t="s">
        <v>8</v>
      </c>
      <c r="J1" s="3" t="s">
        <v>9</v>
      </c>
      <c r="K1" s="1" t="s">
        <v>7</v>
      </c>
      <c r="L1" s="1" t="s">
        <v>10</v>
      </c>
      <c r="M1" s="1" t="s">
        <v>11</v>
      </c>
      <c r="N1" s="4"/>
      <c r="O1" s="4" t="s">
        <v>12</v>
      </c>
      <c r="P1" s="5"/>
      <c r="Q1" s="5"/>
      <c r="R1" s="5"/>
      <c r="S1" s="5"/>
      <c r="T1" s="5"/>
      <c r="U1" s="5"/>
      <c r="V1" s="5"/>
      <c r="W1" s="5"/>
      <c r="X1" s="5"/>
      <c r="Y1" s="5"/>
      <c r="Z1" s="5"/>
    </row>
    <row r="2">
      <c r="A2" s="6" t="s">
        <v>13</v>
      </c>
      <c r="B2" s="7" t="str">
        <f t="shared" ref="B2:B33" si="1">right(O2,len(O2)-8)</f>
        <v>21</v>
      </c>
      <c r="C2" s="4" t="str">
        <f t="shared" ref="C2:C4" si="2">if(D2=indirect(A2&amp;"!$k$34"),mid(INDIRECT(A2&amp;"!$g$21"),23,len(INDIRECT(A2&amp;"!$g$21"))),mid(INDIRECT(A2&amp;"!$A$2"),17,len(INDIRECT(A2&amp;"!$A$2"))))</f>
        <v>Kickoff night</v>
      </c>
      <c r="D2" s="8">
        <f t="shared" ref="D2:D20" si="3">max(indirect(A2&amp;"!$k$34"),INDIRECT(A2&amp;"!$E$20"))</f>
        <v>400</v>
      </c>
      <c r="E2" s="4" t="str">
        <f t="shared" ref="E2:E4" si="4">switch(F2,INDIRECT(A2&amp;"!$E$20"),mid(INDIRECT(A2&amp;"!$A$2"),17,len(INDIRECT(A2&amp;"!$A$2"))),INDIRECT(A2&amp;"!$k$20"),mid(INDIRECT(A2&amp;"!$g$2"),17,len(INDIRECT(A2&amp;"!$g$2"))),indirect(A2&amp;"!$k$34"),mid(INDIRECT(A2&amp;"!$g$21"),22,len(INDIRECT(A2&amp;"!$g$21"))))</f>
        <v>Kickoff night</v>
      </c>
      <c r="F2" s="8">
        <f t="shared" ref="F2:F4" si="5">INDIRECT(A2&amp;"!$k$20")</f>
        <v>400</v>
      </c>
      <c r="G2" s="8">
        <f t="shared" ref="G2:G33" si="6">INDIRECT(A2&amp;"!$E$64")</f>
        <v>800</v>
      </c>
      <c r="H2" s="9" t="str">
        <f t="shared" ref="H2:H33" si="7">IF(D2+F2=G2,"MATCH","FALSE")</f>
        <v>MATCH</v>
      </c>
      <c r="I2" s="8">
        <f t="shared" ref="I2:I33" si="8">INDIRECT(A2&amp;"!$E$37")</f>
        <v>1060</v>
      </c>
      <c r="J2" s="8">
        <f t="shared" ref="J2:J33" si="9">INDIRECT(A2&amp;"!$E$66")</f>
        <v>1860</v>
      </c>
      <c r="K2" s="4" t="str">
        <f t="shared" ref="K2:K33" si="10">IF(G2+I2=J2,"MATCH")</f>
        <v>MATCH</v>
      </c>
      <c r="L2" s="4" t="str">
        <f t="shared" ref="L2:L33" si="11">INDIRECT(A2&amp;"!$G$60")</f>
        <v>Apparel has to be done through the swag portal </v>
      </c>
      <c r="M2" s="10" t="str">
        <f t="shared" ref="M2:M33" si="12">INDIRECT(A2&amp;"!$D$1")</f>
        <v>lyf7@scarletmail.rutgers.edu</v>
      </c>
      <c r="N2" s="4"/>
      <c r="O2" s="9" t="str">
        <f t="shared" ref="O2:O33" si="13">indirect(A2&amp;"!k1")</f>
        <v>SABO #: 21</v>
      </c>
      <c r="P2" s="5"/>
      <c r="Q2" s="5"/>
      <c r="R2" s="5"/>
      <c r="S2" s="5"/>
      <c r="T2" s="5"/>
      <c r="U2" s="5"/>
      <c r="V2" s="5"/>
      <c r="W2" s="5"/>
      <c r="X2" s="5"/>
      <c r="Y2" s="5"/>
      <c r="Z2" s="5"/>
    </row>
    <row r="3">
      <c r="A3" s="11" t="s">
        <v>14</v>
      </c>
      <c r="B3" s="7" t="str">
        <f t="shared" si="1"/>
        <v>75</v>
      </c>
      <c r="C3" s="4" t="str">
        <f t="shared" si="2"/>
        <v>Diwali Celebrations</v>
      </c>
      <c r="D3" s="8">
        <f t="shared" si="3"/>
        <v>3720</v>
      </c>
      <c r="E3" s="4" t="str">
        <f t="shared" si="4"/>
        <v>Holidays Mashup Celebrations</v>
      </c>
      <c r="F3" s="8">
        <f t="shared" si="5"/>
        <v>3020</v>
      </c>
      <c r="G3" s="8">
        <f t="shared" si="6"/>
        <v>6740</v>
      </c>
      <c r="H3" s="9" t="str">
        <f t="shared" si="7"/>
        <v>MATCH</v>
      </c>
      <c r="I3" s="8">
        <f t="shared" si="8"/>
        <v>1930</v>
      </c>
      <c r="J3" s="8">
        <f t="shared" si="9"/>
        <v>8670</v>
      </c>
      <c r="K3" s="4" t="str">
        <f t="shared" si="10"/>
        <v>MATCH</v>
      </c>
      <c r="L3" s="4" t="str">
        <f t="shared" si="11"/>
        <v/>
      </c>
      <c r="M3" s="10" t="str">
        <f t="shared" si="12"/>
        <v>vbs24@scarletmail.rutgers.edu</v>
      </c>
      <c r="N3" s="4"/>
      <c r="O3" s="9" t="str">
        <f t="shared" si="13"/>
        <v>SABO #: 75</v>
      </c>
      <c r="P3" s="5"/>
      <c r="Q3" s="5"/>
      <c r="R3" s="5"/>
      <c r="S3" s="5"/>
      <c r="T3" s="5"/>
      <c r="U3" s="5"/>
      <c r="V3" s="5"/>
      <c r="W3" s="5"/>
      <c r="X3" s="5"/>
      <c r="Y3" s="5"/>
      <c r="Z3" s="5"/>
    </row>
    <row r="4">
      <c r="A4" s="11" t="s">
        <v>15</v>
      </c>
      <c r="B4" s="7" t="str">
        <f t="shared" si="1"/>
        <v>84</v>
      </c>
      <c r="C4" s="4" t="str">
        <f t="shared" si="2"/>
        <v>Give Thanks</v>
      </c>
      <c r="D4" s="8">
        <f t="shared" si="3"/>
        <v>2450</v>
      </c>
      <c r="E4" s="4" t="str">
        <f t="shared" si="4"/>
        <v>Christianity in Egypt</v>
      </c>
      <c r="F4" s="8">
        <f t="shared" si="5"/>
        <v>3820</v>
      </c>
      <c r="G4" s="8">
        <f t="shared" si="6"/>
        <v>6270</v>
      </c>
      <c r="H4" s="9" t="str">
        <f t="shared" si="7"/>
        <v>MATCH</v>
      </c>
      <c r="I4" s="8">
        <f t="shared" si="8"/>
        <v>1895</v>
      </c>
      <c r="J4" s="8">
        <f t="shared" si="9"/>
        <v>8165</v>
      </c>
      <c r="K4" s="4" t="str">
        <f t="shared" si="10"/>
        <v>MATCH</v>
      </c>
      <c r="L4" s="4" t="str">
        <f t="shared" si="11"/>
        <v>Not able to fund the other section for program due to vague description </v>
      </c>
      <c r="M4" s="10" t="str">
        <f t="shared" si="12"/>
        <v>vef14@scarletmail.rutgers.edu</v>
      </c>
      <c r="N4" s="4"/>
      <c r="O4" s="9" t="str">
        <f t="shared" si="13"/>
        <v>SABO #: 84</v>
      </c>
      <c r="P4" s="5"/>
      <c r="Q4" s="5"/>
      <c r="R4" s="5"/>
      <c r="S4" s="5"/>
      <c r="T4" s="5"/>
      <c r="U4" s="5"/>
      <c r="V4" s="5"/>
      <c r="W4" s="5"/>
      <c r="X4" s="5"/>
      <c r="Y4" s="5"/>
      <c r="Z4" s="5"/>
    </row>
    <row r="5">
      <c r="A5" s="11" t="s">
        <v>16</v>
      </c>
      <c r="B5" s="7" t="str">
        <f t="shared" si="1"/>
        <v>96</v>
      </c>
      <c r="C5" s="12" t="s">
        <v>17</v>
      </c>
      <c r="D5" s="8">
        <f t="shared" si="3"/>
        <v>1725</v>
      </c>
      <c r="E5" s="12" t="s">
        <v>18</v>
      </c>
      <c r="F5" s="13">
        <v>1020.0</v>
      </c>
      <c r="G5" s="8">
        <f t="shared" si="6"/>
        <v>2745</v>
      </c>
      <c r="H5" s="9" t="str">
        <f t="shared" si="7"/>
        <v>MATCH</v>
      </c>
      <c r="I5" s="8">
        <f t="shared" si="8"/>
        <v>1510</v>
      </c>
      <c r="J5" s="8">
        <f t="shared" si="9"/>
        <v>4255</v>
      </c>
      <c r="K5" s="4" t="str">
        <f t="shared" si="10"/>
        <v>MATCH</v>
      </c>
      <c r="L5" s="4" t="str">
        <f t="shared" si="11"/>
        <v/>
      </c>
      <c r="M5" s="10" t="str">
        <f t="shared" si="12"/>
        <v>amk413@scarletmail.rutgers.edu</v>
      </c>
      <c r="N5" s="4"/>
      <c r="O5" s="9" t="str">
        <f t="shared" si="13"/>
        <v>SABO #: 96</v>
      </c>
      <c r="P5" s="5"/>
      <c r="Q5" s="5"/>
      <c r="R5" s="5"/>
      <c r="S5" s="5"/>
      <c r="T5" s="5"/>
      <c r="U5" s="5"/>
      <c r="V5" s="5"/>
      <c r="W5" s="5"/>
      <c r="X5" s="5"/>
      <c r="Y5" s="5"/>
      <c r="Z5" s="5"/>
    </row>
    <row r="6">
      <c r="A6" s="11" t="s">
        <v>19</v>
      </c>
      <c r="B6" s="7" t="str">
        <f t="shared" si="1"/>
        <v>137</v>
      </c>
      <c r="C6" s="12" t="s">
        <v>20</v>
      </c>
      <c r="D6" s="8">
        <f t="shared" si="3"/>
        <v>6290</v>
      </c>
      <c r="E6" s="4" t="str">
        <f t="shared" ref="E6:E7" si="14">switch(F6,INDIRECT(A6&amp;"!$E$20"),mid(INDIRECT(A6&amp;"!$A$2"),17,len(INDIRECT(A6&amp;"!$A$2"))),INDIRECT(A6&amp;"!$k$20"),mid(INDIRECT(A6&amp;"!$g$2"),17,len(INDIRECT(A6&amp;"!$g$2"))),indirect(A6&amp;"!$k$34"),mid(INDIRECT(A6&amp;"!$g$21"),22,len(INDIRECT(A6&amp;"!$g$21"))))</f>
        <v>Hanukkah Ball</v>
      </c>
      <c r="F6" s="8">
        <f t="shared" ref="F6:F7" si="15">INDIRECT(A6&amp;"!$k$20")</f>
        <v>6820</v>
      </c>
      <c r="G6" s="8">
        <f t="shared" si="6"/>
        <v>13110</v>
      </c>
      <c r="H6" s="9" t="str">
        <f t="shared" si="7"/>
        <v>MATCH</v>
      </c>
      <c r="I6" s="8">
        <f t="shared" si="8"/>
        <v>2010</v>
      </c>
      <c r="J6" s="8">
        <f t="shared" si="9"/>
        <v>15120</v>
      </c>
      <c r="K6" s="4" t="str">
        <f t="shared" si="10"/>
        <v>MATCH</v>
      </c>
      <c r="L6" s="4" t="str">
        <f t="shared" si="11"/>
        <v/>
      </c>
      <c r="M6" s="10" t="str">
        <f t="shared" si="12"/>
        <v>asc204@rutgers.edu</v>
      </c>
      <c r="N6" s="4"/>
      <c r="O6" s="9" t="str">
        <f t="shared" si="13"/>
        <v>SABO #: 137</v>
      </c>
      <c r="P6" s="5"/>
      <c r="Q6" s="5"/>
      <c r="R6" s="5"/>
      <c r="S6" s="5"/>
      <c r="T6" s="5"/>
      <c r="U6" s="5"/>
      <c r="V6" s="5"/>
      <c r="W6" s="5"/>
      <c r="X6" s="5"/>
      <c r="Y6" s="5"/>
      <c r="Z6" s="5"/>
    </row>
    <row r="7">
      <c r="A7" s="11" t="s">
        <v>21</v>
      </c>
      <c r="B7" s="7" t="str">
        <f t="shared" si="1"/>
        <v>137</v>
      </c>
      <c r="C7" s="4" t="str">
        <f t="shared" ref="C7:C11" si="16">if(D7=indirect(A7&amp;"!$k$34"),mid(INDIRECT(A7&amp;"!$g$21"),23,len(INDIRECT(A7&amp;"!$g$21"))),mid(INDIRECT(A7&amp;"!$A$2"),17,len(INDIRECT(A7&amp;"!$A$2"))))</f>
        <v>Speaker Program (#1)</v>
      </c>
      <c r="D7" s="8">
        <f t="shared" si="3"/>
        <v>300</v>
      </c>
      <c r="E7" s="4" t="str">
        <f t="shared" si="14"/>
        <v>Speaker Program (#2)</v>
      </c>
      <c r="F7" s="8">
        <f t="shared" si="15"/>
        <v>1300</v>
      </c>
      <c r="G7" s="8">
        <f t="shared" si="6"/>
        <v>1600</v>
      </c>
      <c r="H7" s="9" t="str">
        <f t="shared" si="7"/>
        <v>MATCH</v>
      </c>
      <c r="I7" s="8">
        <f t="shared" si="8"/>
        <v>520</v>
      </c>
      <c r="J7" s="8">
        <f t="shared" si="9"/>
        <v>2120</v>
      </c>
      <c r="K7" s="4" t="str">
        <f t="shared" si="10"/>
        <v>MATCH</v>
      </c>
      <c r="L7" s="4" t="str">
        <f t="shared" si="11"/>
        <v/>
      </c>
      <c r="M7" s="10" t="str">
        <f t="shared" si="12"/>
        <v>gegardner89@gmail.com</v>
      </c>
      <c r="N7" s="4"/>
      <c r="O7" s="9" t="str">
        <f t="shared" si="13"/>
        <v>SABO #: 137</v>
      </c>
      <c r="P7" s="5"/>
      <c r="Q7" s="5"/>
      <c r="R7" s="5"/>
      <c r="S7" s="5"/>
      <c r="T7" s="5"/>
      <c r="U7" s="5"/>
      <c r="V7" s="5"/>
      <c r="W7" s="5"/>
      <c r="X7" s="5"/>
      <c r="Y7" s="5"/>
      <c r="Z7" s="5"/>
    </row>
    <row r="8">
      <c r="A8" s="11" t="s">
        <v>22</v>
      </c>
      <c r="B8" s="7" t="str">
        <f t="shared" si="1"/>
        <v>145</v>
      </c>
      <c r="C8" s="4" t="str">
        <f t="shared" si="16"/>
        <v>IV Christmas Party</v>
      </c>
      <c r="D8" s="8">
        <f t="shared" si="3"/>
        <v>757.5</v>
      </c>
      <c r="E8" s="12" t="s">
        <v>23</v>
      </c>
      <c r="F8" s="13">
        <v>1500.0</v>
      </c>
      <c r="G8" s="8">
        <f t="shared" si="6"/>
        <v>2257.5</v>
      </c>
      <c r="H8" s="9" t="str">
        <f t="shared" si="7"/>
        <v>MATCH</v>
      </c>
      <c r="I8" s="8">
        <f t="shared" si="8"/>
        <v>2071</v>
      </c>
      <c r="J8" s="8">
        <f t="shared" si="9"/>
        <v>4328.5</v>
      </c>
      <c r="K8" s="4" t="str">
        <f t="shared" si="10"/>
        <v>MATCH</v>
      </c>
      <c r="L8" s="4" t="str">
        <f t="shared" si="11"/>
        <v/>
      </c>
      <c r="M8" s="10" t="str">
        <f t="shared" si="12"/>
        <v>sc218@rutgers.edu</v>
      </c>
      <c r="N8" s="4"/>
      <c r="O8" s="9" t="str">
        <f t="shared" si="13"/>
        <v>SABO #: 145</v>
      </c>
      <c r="P8" s="5"/>
      <c r="Q8" s="5"/>
      <c r="R8" s="5"/>
      <c r="S8" s="5"/>
      <c r="T8" s="5"/>
      <c r="U8" s="5"/>
      <c r="V8" s="5"/>
      <c r="W8" s="5"/>
      <c r="X8" s="5"/>
      <c r="Y8" s="5"/>
      <c r="Z8" s="5"/>
    </row>
    <row r="9">
      <c r="A9" s="11" t="s">
        <v>24</v>
      </c>
      <c r="B9" s="7" t="str">
        <f t="shared" si="1"/>
        <v>163</v>
      </c>
      <c r="C9" s="4" t="str">
        <f t="shared" si="16"/>
        <v/>
      </c>
      <c r="D9" s="8">
        <f t="shared" si="3"/>
        <v>0</v>
      </c>
      <c r="E9" s="4" t="str">
        <f>switch(F9,INDIRECT(A9&amp;"!$E$20"),mid(INDIRECT(A9&amp;"!$A$2"),17,len(INDIRECT(A9&amp;"!$A$2"))),INDIRECT(A9&amp;"!$k$20"),mid(INDIRECT(A9&amp;"!$g$2"),17,len(INDIRECT(A9&amp;"!$g$2"))),indirect(A9&amp;"!$k$34"),mid(INDIRECT(A9&amp;"!$g$21"),22,len(INDIRECT(A9&amp;"!$g$21"))))</f>
        <v/>
      </c>
      <c r="F9" s="8">
        <f>INDIRECT(A9&amp;"!$k$20")</f>
        <v>0</v>
      </c>
      <c r="G9" s="8">
        <f t="shared" si="6"/>
        <v>0</v>
      </c>
      <c r="H9" s="9" t="str">
        <f t="shared" si="7"/>
        <v>MATCH</v>
      </c>
      <c r="I9" s="8">
        <f t="shared" si="8"/>
        <v>0</v>
      </c>
      <c r="J9" s="8">
        <f t="shared" si="9"/>
        <v>0</v>
      </c>
      <c r="K9" s="4" t="str">
        <f t="shared" si="10"/>
        <v>MATCH</v>
      </c>
      <c r="L9" s="4" t="str">
        <f t="shared" si="11"/>
        <v>Information given in raw data regarding location. However, there are no descriptions for the food cost or the transportation cost. And, there's also a speaker fee for a travelling trip -AA</v>
      </c>
      <c r="M9" s="10" t="str">
        <f t="shared" si="12"/>
        <v>mjk384@scarletmail.rutgers.edu</v>
      </c>
      <c r="N9" s="4"/>
      <c r="O9" s="9" t="str">
        <f t="shared" si="13"/>
        <v>SABO #: 163</v>
      </c>
      <c r="P9" s="5"/>
      <c r="Q9" s="5"/>
      <c r="R9" s="5"/>
      <c r="S9" s="5"/>
      <c r="T9" s="5"/>
      <c r="U9" s="5"/>
      <c r="V9" s="5"/>
      <c r="W9" s="5"/>
      <c r="X9" s="5"/>
      <c r="Y9" s="5"/>
      <c r="Z9" s="5"/>
    </row>
    <row r="10">
      <c r="A10" s="11" t="s">
        <v>25</v>
      </c>
      <c r="B10" s="7" t="str">
        <f t="shared" si="1"/>
        <v>301</v>
      </c>
      <c r="C10" s="4" t="str">
        <f t="shared" si="16"/>
        <v>Multi-Cultural Tie-Dye Harmony Festival</v>
      </c>
      <c r="D10" s="8">
        <f t="shared" si="3"/>
        <v>2085</v>
      </c>
      <c r="E10" s="12" t="s">
        <v>26</v>
      </c>
      <c r="F10" s="13">
        <v>8600.0</v>
      </c>
      <c r="G10" s="8">
        <f t="shared" si="6"/>
        <v>10685</v>
      </c>
      <c r="H10" s="9" t="str">
        <f t="shared" si="7"/>
        <v>MATCH</v>
      </c>
      <c r="I10" s="8">
        <f t="shared" si="8"/>
        <v>1620</v>
      </c>
      <c r="J10" s="8">
        <f t="shared" si="9"/>
        <v>12305</v>
      </c>
      <c r="K10" s="4" t="str">
        <f t="shared" si="10"/>
        <v>MATCH</v>
      </c>
      <c r="L10" s="4" t="str">
        <f t="shared" si="11"/>
        <v>Please Review the Publication part, it was not originally in the budget, it was added from the raw data</v>
      </c>
      <c r="M10" s="10" t="str">
        <f t="shared" si="12"/>
        <v>jlg427@scarletmial.rutgers.edu</v>
      </c>
      <c r="N10" s="4"/>
      <c r="O10" s="9" t="str">
        <f t="shared" si="13"/>
        <v>SABO #: 301</v>
      </c>
      <c r="P10" s="5"/>
      <c r="Q10" s="5"/>
      <c r="R10" s="5"/>
      <c r="S10" s="5"/>
      <c r="T10" s="5"/>
      <c r="U10" s="5"/>
      <c r="V10" s="5"/>
      <c r="W10" s="5"/>
      <c r="X10" s="5"/>
      <c r="Y10" s="5"/>
      <c r="Z10" s="5"/>
    </row>
    <row r="11">
      <c r="A11" s="11" t="s">
        <v>27</v>
      </c>
      <c r="B11" s="7" t="str">
        <f t="shared" si="1"/>
        <v>328</v>
      </c>
      <c r="C11" s="4" t="str">
        <f t="shared" si="16"/>
        <v>Sukkah Unity Festival</v>
      </c>
      <c r="D11" s="8">
        <f t="shared" si="3"/>
        <v>3820</v>
      </c>
      <c r="E11" s="4" t="str">
        <f>switch(F11,INDIRECT(A11&amp;"!$E$20"),mid(INDIRECT(A11&amp;"!$A$2"),17,len(INDIRECT(A11&amp;"!$A$2"))),INDIRECT(A11&amp;"!$k$20"),mid(INDIRECT(A11&amp;"!$g$2"),17,len(INDIRECT(A11&amp;"!$g$2"))),indirect(A11&amp;"!$k$34"),mid(INDIRECT(A11&amp;"!$g$21"),22,len(INDIRECT(A11&amp;"!$g$21"))))</f>
        <v>RU Week of Kindness- CampusWide Community Service Marathon</v>
      </c>
      <c r="F11" s="8">
        <f>INDIRECT(A11&amp;"!$k$20")</f>
        <v>5070</v>
      </c>
      <c r="G11" s="8">
        <f t="shared" si="6"/>
        <v>8890</v>
      </c>
      <c r="H11" s="9" t="str">
        <f t="shared" si="7"/>
        <v>MATCH</v>
      </c>
      <c r="I11" s="8">
        <f t="shared" si="8"/>
        <v>1500</v>
      </c>
      <c r="J11" s="8">
        <f t="shared" si="9"/>
        <v>10390</v>
      </c>
      <c r="K11" s="4" t="str">
        <f t="shared" si="10"/>
        <v>MATCH</v>
      </c>
      <c r="L11" s="4" t="str">
        <f t="shared" si="11"/>
        <v/>
      </c>
      <c r="M11" s="10" t="str">
        <f t="shared" si="12"/>
        <v>mfb124@scarletmail.rutgers.edu</v>
      </c>
      <c r="N11" s="4"/>
      <c r="O11" s="9" t="str">
        <f t="shared" si="13"/>
        <v>SABO #: 328</v>
      </c>
      <c r="P11" s="5"/>
      <c r="Q11" s="5"/>
      <c r="R11" s="5"/>
      <c r="S11" s="5"/>
      <c r="T11" s="5"/>
      <c r="U11" s="5"/>
      <c r="V11" s="5"/>
      <c r="W11" s="5"/>
      <c r="X11" s="5"/>
      <c r="Y11" s="5"/>
      <c r="Z11" s="5"/>
    </row>
    <row r="12">
      <c r="A12" s="11" t="s">
        <v>28</v>
      </c>
      <c r="B12" s="7" t="str">
        <f t="shared" si="1"/>
        <v>362</v>
      </c>
      <c r="C12" s="6" t="s">
        <v>29</v>
      </c>
      <c r="D12" s="8">
        <f t="shared" si="3"/>
        <v>1700</v>
      </c>
      <c r="E12" s="12" t="s">
        <v>30</v>
      </c>
      <c r="F12" s="13">
        <v>1000.0</v>
      </c>
      <c r="G12" s="8">
        <f t="shared" si="6"/>
        <v>2700</v>
      </c>
      <c r="H12" s="9" t="str">
        <f t="shared" si="7"/>
        <v>MATCH</v>
      </c>
      <c r="I12" s="8">
        <f t="shared" si="8"/>
        <v>1410</v>
      </c>
      <c r="J12" s="8">
        <f t="shared" si="9"/>
        <v>4110</v>
      </c>
      <c r="K12" s="4" t="str">
        <f t="shared" si="10"/>
        <v>MATCH</v>
      </c>
      <c r="L12" s="4" t="str">
        <f t="shared" si="11"/>
        <v>Please give descriptions for series program costs-AA</v>
      </c>
      <c r="M12" s="10" t="str">
        <f t="shared" si="12"/>
        <v>kkt32@scarletmail.rutgers.edu</v>
      </c>
      <c r="N12" s="4"/>
      <c r="O12" s="9" t="str">
        <f t="shared" si="13"/>
        <v>SABO #: 362</v>
      </c>
      <c r="P12" s="5"/>
      <c r="Q12" s="5"/>
      <c r="R12" s="5"/>
      <c r="S12" s="5"/>
      <c r="T12" s="5"/>
      <c r="U12" s="5"/>
      <c r="V12" s="5"/>
      <c r="W12" s="5"/>
      <c r="X12" s="5"/>
      <c r="Y12" s="5"/>
      <c r="Z12" s="5"/>
    </row>
    <row r="13">
      <c r="A13" s="11" t="s">
        <v>31</v>
      </c>
      <c r="B13" s="7" t="str">
        <f t="shared" si="1"/>
        <v>568</v>
      </c>
      <c r="C13" s="4" t="str">
        <f t="shared" ref="C13:C14" si="17">if(D13=indirect(A13&amp;"!$k$34"),mid(INDIRECT(A13&amp;"!$g$21"),23,len(INDIRECT(A13&amp;"!$g$21"))),mid(INDIRECT(A13&amp;"!$A$2"),17,len(INDIRECT(A13&amp;"!$A$2"))))</f>
        <v>Charity Art Gala</v>
      </c>
      <c r="D13" s="8">
        <f t="shared" si="3"/>
        <v>3100</v>
      </c>
      <c r="E13" s="4" t="str">
        <f>switch(F13,INDIRECT(A13&amp;"!$E$20"),mid(INDIRECT(A13&amp;"!$A$2"),17,len(INDIRECT(A13&amp;"!$A$2"))),INDIRECT(A13&amp;"!$k$20"),mid(INDIRECT(A13&amp;"!$g$2"),17,len(INDIRECT(A13&amp;"!$g$2"))),indirect(A13&amp;"!$k$34"),mid(INDIRECT(A13&amp;"!$g$21"),22,len(INDIRECT(A13&amp;"!$g$21"))))</f>
        <v>Paint Night</v>
      </c>
      <c r="F13" s="8">
        <f>INDIRECT(A13&amp;"!$k$20")</f>
        <v>880</v>
      </c>
      <c r="G13" s="8">
        <f t="shared" si="6"/>
        <v>3980</v>
      </c>
      <c r="H13" s="9" t="str">
        <f t="shared" si="7"/>
        <v>MATCH</v>
      </c>
      <c r="I13" s="8">
        <f t="shared" si="8"/>
        <v>2185</v>
      </c>
      <c r="J13" s="8">
        <f t="shared" si="9"/>
        <v>6165</v>
      </c>
      <c r="K13" s="4" t="str">
        <f t="shared" si="10"/>
        <v>MATCH</v>
      </c>
      <c r="L13" s="4" t="str">
        <f t="shared" si="11"/>
        <v>Didn't explain the reason for the contract in program 2</v>
      </c>
      <c r="M13" s="10" t="str">
        <f t="shared" si="12"/>
        <v>ru.msa.treasurer@gmail.com</v>
      </c>
      <c r="N13" s="4"/>
      <c r="O13" s="9" t="str">
        <f t="shared" si="13"/>
        <v>SABO #: 568</v>
      </c>
      <c r="P13" s="5"/>
      <c r="Q13" s="5"/>
      <c r="R13" s="5"/>
      <c r="S13" s="5"/>
      <c r="T13" s="5"/>
      <c r="U13" s="5"/>
      <c r="V13" s="5"/>
      <c r="W13" s="5"/>
      <c r="X13" s="5"/>
      <c r="Y13" s="5"/>
      <c r="Z13" s="5"/>
    </row>
    <row r="14">
      <c r="A14" s="11" t="s">
        <v>32</v>
      </c>
      <c r="B14" s="7" t="str">
        <f t="shared" si="1"/>
        <v>620</v>
      </c>
      <c r="C14" s="4" t="str">
        <f t="shared" si="17"/>
        <v>CCF Christmas Dinner</v>
      </c>
      <c r="D14" s="8">
        <f t="shared" si="3"/>
        <v>2113.75</v>
      </c>
      <c r="E14" s="12" t="s">
        <v>33</v>
      </c>
      <c r="F14" s="13">
        <v>1485.0</v>
      </c>
      <c r="G14" s="8">
        <f t="shared" si="6"/>
        <v>3598.75</v>
      </c>
      <c r="H14" s="9" t="str">
        <f t="shared" si="7"/>
        <v>MATCH</v>
      </c>
      <c r="I14" s="8">
        <f t="shared" si="8"/>
        <v>2410</v>
      </c>
      <c r="J14" s="8">
        <f t="shared" si="9"/>
        <v>6008.75</v>
      </c>
      <c r="K14" s="4" t="str">
        <f t="shared" si="10"/>
        <v>MATCH</v>
      </c>
      <c r="L14" s="4" t="str">
        <f t="shared" si="11"/>
        <v/>
      </c>
      <c r="M14" s="10" t="str">
        <f t="shared" si="12"/>
        <v>j.auyeung@rutgers.edu</v>
      </c>
      <c r="N14" s="4"/>
      <c r="O14" s="9" t="str">
        <f t="shared" si="13"/>
        <v>SABO #: 620</v>
      </c>
      <c r="P14" s="5"/>
      <c r="Q14" s="5"/>
      <c r="R14" s="5"/>
      <c r="S14" s="5"/>
      <c r="T14" s="5"/>
      <c r="U14" s="5"/>
      <c r="V14" s="5"/>
      <c r="W14" s="5"/>
      <c r="X14" s="5"/>
      <c r="Y14" s="5"/>
      <c r="Z14" s="5"/>
    </row>
    <row r="15">
      <c r="A15" s="11" t="s">
        <v>34</v>
      </c>
      <c r="B15" s="7" t="str">
        <f t="shared" si="1"/>
        <v>831</v>
      </c>
      <c r="C15" s="12" t="s">
        <v>35</v>
      </c>
      <c r="D15" s="8">
        <f t="shared" si="3"/>
        <v>1620</v>
      </c>
      <c r="E15" s="4" t="str">
        <f t="shared" ref="E15:E19" si="18">switch(F15,INDIRECT(A15&amp;"!$E$20"),mid(INDIRECT(A15&amp;"!$A$2"),17,len(INDIRECT(A15&amp;"!$A$2"))),INDIRECT(A15&amp;"!$k$20"),mid(INDIRECT(A15&amp;"!$g$2"),17,len(INDIRECT(A15&amp;"!$g$2"))),indirect(A15&amp;"!$k$34"),mid(INDIRECT(A15&amp;"!$g$21"),22,len(INDIRECT(A15&amp;"!$g$21"))))</f>
        <v>Movie Night</v>
      </c>
      <c r="F15" s="8">
        <f t="shared" ref="F15:F19" si="19">INDIRECT(A15&amp;"!$k$20")</f>
        <v>610</v>
      </c>
      <c r="G15" s="8">
        <f t="shared" si="6"/>
        <v>2230</v>
      </c>
      <c r="H15" s="9" t="str">
        <f t="shared" si="7"/>
        <v>MATCH</v>
      </c>
      <c r="I15" s="8">
        <f t="shared" si="8"/>
        <v>190</v>
      </c>
      <c r="J15" s="8">
        <f t="shared" si="9"/>
        <v>2420</v>
      </c>
      <c r="K15" s="4" t="str">
        <f t="shared" si="10"/>
        <v>MATCH</v>
      </c>
      <c r="L15" s="4" t="str">
        <f t="shared" si="11"/>
        <v/>
      </c>
      <c r="M15" s="10" t="str">
        <f t="shared" si="12"/>
        <v>mg1497@scarletmail.rutgers.edu</v>
      </c>
      <c r="N15" s="4"/>
      <c r="O15" s="9" t="str">
        <f t="shared" si="13"/>
        <v>SABO #: 831</v>
      </c>
      <c r="P15" s="5"/>
      <c r="Q15" s="5"/>
      <c r="R15" s="5"/>
      <c r="S15" s="5"/>
      <c r="T15" s="5"/>
      <c r="U15" s="5"/>
      <c r="V15" s="5"/>
      <c r="W15" s="5"/>
      <c r="X15" s="5"/>
      <c r="Y15" s="5"/>
      <c r="Z15" s="5"/>
    </row>
    <row r="16">
      <c r="A16" s="11" t="s">
        <v>36</v>
      </c>
      <c r="B16" s="7" t="str">
        <f t="shared" si="1"/>
        <v>1155</v>
      </c>
      <c r="C16" s="4" t="str">
        <f>if(D16=indirect(A16&amp;"!$k$34"),mid(INDIRECT(A16&amp;"!$g$21"),23,len(INDIRECT(A16&amp;"!$g$21"))),mid(INDIRECT(A16&amp;"!$A$2"),17,len(INDIRECT(A16&amp;"!$A$2"))))</f>
        <v>Campus Diwali Celebration</v>
      </c>
      <c r="D16" s="8">
        <f t="shared" si="3"/>
        <v>3420</v>
      </c>
      <c r="E16" s="4" t="str">
        <f t="shared" si="18"/>
        <v/>
      </c>
      <c r="F16" s="8">
        <f t="shared" si="19"/>
        <v>0</v>
      </c>
      <c r="G16" s="8">
        <f t="shared" si="6"/>
        <v>3420</v>
      </c>
      <c r="H16" s="9" t="str">
        <f t="shared" si="7"/>
        <v>MATCH</v>
      </c>
      <c r="I16" s="8">
        <f t="shared" si="8"/>
        <v>0</v>
      </c>
      <c r="J16" s="8">
        <f t="shared" si="9"/>
        <v>3420</v>
      </c>
      <c r="K16" s="4" t="str">
        <f t="shared" si="10"/>
        <v>MATCH</v>
      </c>
      <c r="L16" s="4" t="str">
        <f t="shared" si="11"/>
        <v>Clarify $150 misc costs  </v>
      </c>
      <c r="M16" s="10" t="str">
        <f t="shared" si="12"/>
        <v>mp1606@scarletmail.rutgers.edu</v>
      </c>
      <c r="N16" s="4"/>
      <c r="O16" s="9" t="str">
        <f t="shared" si="13"/>
        <v>SABO #: 1155</v>
      </c>
      <c r="P16" s="5"/>
      <c r="Q16" s="5"/>
      <c r="R16" s="5"/>
      <c r="S16" s="5"/>
      <c r="T16" s="5"/>
      <c r="U16" s="5"/>
      <c r="V16" s="5"/>
      <c r="W16" s="5"/>
      <c r="X16" s="5"/>
      <c r="Y16" s="5"/>
      <c r="Z16" s="5"/>
    </row>
    <row r="17">
      <c r="A17" s="11" t="s">
        <v>37</v>
      </c>
      <c r="B17" s="7" t="str">
        <f t="shared" si="1"/>
        <v>1277</v>
      </c>
      <c r="C17" s="6" t="s">
        <v>38</v>
      </c>
      <c r="D17" s="8">
        <f t="shared" si="3"/>
        <v>6465</v>
      </c>
      <c r="E17" s="4" t="str">
        <f t="shared" si="18"/>
        <v>Sukkot Festival</v>
      </c>
      <c r="F17" s="8">
        <f t="shared" si="19"/>
        <v>7130</v>
      </c>
      <c r="G17" s="8">
        <f t="shared" si="6"/>
        <v>13595</v>
      </c>
      <c r="H17" s="9" t="str">
        <f t="shared" si="7"/>
        <v>MATCH</v>
      </c>
      <c r="I17" s="8">
        <f t="shared" si="8"/>
        <v>3370</v>
      </c>
      <c r="J17" s="8">
        <f t="shared" si="9"/>
        <v>16965</v>
      </c>
      <c r="K17" s="4" t="str">
        <f t="shared" si="10"/>
        <v>MATCH</v>
      </c>
      <c r="L17" s="4" t="str">
        <f t="shared" si="11"/>
        <v/>
      </c>
      <c r="M17" s="10" t="str">
        <f t="shared" si="12"/>
        <v>marlee.beder@rutgers.edu</v>
      </c>
      <c r="N17" s="4"/>
      <c r="O17" s="9" t="str">
        <f t="shared" si="13"/>
        <v>SABO #: 1277</v>
      </c>
      <c r="P17" s="5"/>
      <c r="Q17" s="5"/>
      <c r="R17" s="5"/>
      <c r="S17" s="5"/>
      <c r="T17" s="5"/>
      <c r="U17" s="5"/>
      <c r="V17" s="5"/>
      <c r="W17" s="5"/>
      <c r="X17" s="5"/>
      <c r="Y17" s="5"/>
      <c r="Z17" s="5"/>
    </row>
    <row r="18">
      <c r="A18" s="14" t="s">
        <v>39</v>
      </c>
      <c r="B18" s="7" t="str">
        <f t="shared" si="1"/>
        <v>1369</v>
      </c>
      <c r="C18" s="4" t="str">
        <f>if(D18=indirect(A18&amp;"!$k$34"),mid(INDIRECT(A18&amp;"!$g$21"),23,len(INDIRECT(A18&amp;"!$g$21"))),mid(INDIRECT(A18&amp;"!$A$2"),17,len(INDIRECT(A18&amp;"!$A$2"))))</f>
        <v>Protecting Our Earth: Islam and Environmentalism</v>
      </c>
      <c r="D18" s="8">
        <f t="shared" si="3"/>
        <v>11710</v>
      </c>
      <c r="E18" s="4" t="str">
        <f t="shared" si="18"/>
        <v>Protecting Our Earth: Islam and Environmentalism</v>
      </c>
      <c r="F18" s="8">
        <f t="shared" si="19"/>
        <v>11710</v>
      </c>
      <c r="G18" s="8">
        <f t="shared" si="6"/>
        <v>23420</v>
      </c>
      <c r="H18" s="9" t="str">
        <f t="shared" si="7"/>
        <v>MATCH</v>
      </c>
      <c r="I18" s="8">
        <f t="shared" si="8"/>
        <v>1650</v>
      </c>
      <c r="J18" s="8">
        <f t="shared" si="9"/>
        <v>25070</v>
      </c>
      <c r="K18" s="4" t="str">
        <f t="shared" si="10"/>
        <v>MATCH</v>
      </c>
      <c r="L18" s="4" t="str">
        <f t="shared" si="11"/>
        <v>-Requested money in "other" for OM with no description - CC</v>
      </c>
      <c r="M18" s="10" t="str">
        <f t="shared" si="12"/>
        <v>zal12@scarletmail.rutgers.edu</v>
      </c>
      <c r="N18" s="4"/>
      <c r="O18" s="9" t="str">
        <f t="shared" si="13"/>
        <v>SABO #: 1369</v>
      </c>
      <c r="P18" s="5"/>
      <c r="Q18" s="5"/>
      <c r="R18" s="5"/>
      <c r="S18" s="5"/>
      <c r="T18" s="5"/>
      <c r="U18" s="5"/>
      <c r="V18" s="5"/>
      <c r="W18" s="5"/>
      <c r="X18" s="5"/>
      <c r="Y18" s="5"/>
      <c r="Z18" s="5"/>
    </row>
    <row r="19">
      <c r="A19" s="11" t="s">
        <v>40</v>
      </c>
      <c r="B19" s="7" t="str">
        <f t="shared" si="1"/>
        <v>1411</v>
      </c>
      <c r="C19" s="12" t="s">
        <v>41</v>
      </c>
      <c r="D19" s="8">
        <f t="shared" si="3"/>
        <v>2590</v>
      </c>
      <c r="E19" s="4" t="str">
        <f t="shared" si="18"/>
        <v>Winter Coffeehouse</v>
      </c>
      <c r="F19" s="8">
        <f t="shared" si="19"/>
        <v>825</v>
      </c>
      <c r="G19" s="8">
        <f t="shared" si="6"/>
        <v>3415</v>
      </c>
      <c r="H19" s="9" t="str">
        <f t="shared" si="7"/>
        <v>MATCH</v>
      </c>
      <c r="I19" s="8">
        <f t="shared" si="8"/>
        <v>0</v>
      </c>
      <c r="J19" s="8">
        <f t="shared" si="9"/>
        <v>3415</v>
      </c>
      <c r="K19" s="4" t="str">
        <f t="shared" si="10"/>
        <v>MATCH</v>
      </c>
      <c r="L19" s="4" t="str">
        <f t="shared" si="11"/>
        <v>Funded program 2 and series program - SG</v>
      </c>
      <c r="M19" s="10" t="str">
        <f t="shared" si="12"/>
        <v>ajl287@scarletmail.rutgers.edu</v>
      </c>
      <c r="N19" s="4"/>
      <c r="O19" s="9" t="str">
        <f t="shared" si="13"/>
        <v>SABO #: 1411</v>
      </c>
      <c r="P19" s="5"/>
      <c r="Q19" s="5"/>
      <c r="R19" s="5"/>
      <c r="S19" s="5"/>
      <c r="T19" s="5"/>
      <c r="U19" s="5"/>
      <c r="V19" s="5"/>
      <c r="W19" s="5"/>
      <c r="X19" s="5"/>
      <c r="Y19" s="5"/>
      <c r="Z19" s="5"/>
    </row>
    <row r="20">
      <c r="A20" s="11" t="s">
        <v>42</v>
      </c>
      <c r="B20" s="7" t="str">
        <f t="shared" si="1"/>
        <v>1510</v>
      </c>
      <c r="C20" s="6" t="s">
        <v>43</v>
      </c>
      <c r="D20" s="8">
        <f t="shared" si="3"/>
        <v>5010</v>
      </c>
      <c r="E20" s="12" t="s">
        <v>44</v>
      </c>
      <c r="F20" s="13">
        <v>3900.0</v>
      </c>
      <c r="G20" s="8">
        <f t="shared" si="6"/>
        <v>8910</v>
      </c>
      <c r="H20" s="9" t="str">
        <f t="shared" si="7"/>
        <v>MATCH</v>
      </c>
      <c r="I20" s="8">
        <f t="shared" si="8"/>
        <v>4020</v>
      </c>
      <c r="J20" s="8">
        <f t="shared" si="9"/>
        <v>12930</v>
      </c>
      <c r="K20" s="4" t="str">
        <f t="shared" si="10"/>
        <v>MATCH</v>
      </c>
      <c r="L20" s="4" t="str">
        <f t="shared" si="11"/>
        <v>-Put speaker fees in "other" for OM - CC, Krispy pizza is not a rutgers approved vendor</v>
      </c>
      <c r="M20" s="10" t="str">
        <f t="shared" si="12"/>
        <v>vrn13@scarletmail.rutgers.edu</v>
      </c>
      <c r="N20" s="4"/>
      <c r="O20" s="9" t="str">
        <f t="shared" si="13"/>
        <v>SABO #: 1510</v>
      </c>
      <c r="P20" s="5"/>
      <c r="Q20" s="5"/>
      <c r="R20" s="5"/>
      <c r="S20" s="5"/>
      <c r="T20" s="5"/>
      <c r="U20" s="5"/>
      <c r="V20" s="5"/>
      <c r="W20" s="5"/>
      <c r="X20" s="5"/>
      <c r="Y20" s="5"/>
      <c r="Z20" s="5"/>
    </row>
    <row r="21">
      <c r="A21" s="11" t="s">
        <v>45</v>
      </c>
      <c r="B21" s="7" t="str">
        <f t="shared" si="1"/>
        <v>1511</v>
      </c>
      <c r="C21" s="12" t="s">
        <v>46</v>
      </c>
      <c r="D21" s="13">
        <v>410.0</v>
      </c>
      <c r="E21" s="12" t="s">
        <v>47</v>
      </c>
      <c r="F21" s="13">
        <v>60.0</v>
      </c>
      <c r="G21" s="8">
        <f t="shared" si="6"/>
        <v>470</v>
      </c>
      <c r="H21" s="9" t="str">
        <f t="shared" si="7"/>
        <v>MATCH</v>
      </c>
      <c r="I21" s="8">
        <f t="shared" si="8"/>
        <v>320</v>
      </c>
      <c r="J21" s="8">
        <f t="shared" si="9"/>
        <v>790</v>
      </c>
      <c r="K21" s="4" t="str">
        <f t="shared" si="10"/>
        <v>MATCH</v>
      </c>
      <c r="L21" s="4" t="str">
        <f t="shared" si="11"/>
        <v>Shirts must be given to everyone and be purchased from the swag portal</v>
      </c>
      <c r="M21" s="10" t="str">
        <f t="shared" si="12"/>
        <v>ruchristiansoncampus@gmail.com</v>
      </c>
      <c r="N21" s="4"/>
      <c r="O21" s="9" t="str">
        <f t="shared" si="13"/>
        <v>SABO #: 1511</v>
      </c>
      <c r="P21" s="5"/>
      <c r="Q21" s="5"/>
      <c r="R21" s="5"/>
      <c r="S21" s="5"/>
      <c r="T21" s="5"/>
      <c r="U21" s="5"/>
      <c r="V21" s="5"/>
      <c r="W21" s="5"/>
      <c r="X21" s="5"/>
      <c r="Y21" s="5"/>
      <c r="Z21" s="5"/>
    </row>
    <row r="22">
      <c r="A22" s="11" t="s">
        <v>48</v>
      </c>
      <c r="B22" s="7" t="str">
        <f t="shared" si="1"/>
        <v>1565</v>
      </c>
      <c r="C22" s="4" t="str">
        <f t="shared" ref="C22:C28" si="20">if(D22=indirect(A22&amp;"!$k$34"),mid(INDIRECT(A22&amp;"!$g$21"),23,len(INDIRECT(A22&amp;"!$g$21"))),mid(INDIRECT(A22&amp;"!$A$2"),17,len(INDIRECT(A22&amp;"!$A$2"))))</f>
        <v>Social Mixer</v>
      </c>
      <c r="D22" s="8">
        <f t="shared" ref="D22:D33" si="21">max(indirect(A22&amp;"!$k$34"),INDIRECT(A22&amp;"!$E$20"))</f>
        <v>726</v>
      </c>
      <c r="E22" s="4" t="str">
        <f t="shared" ref="E22:E27" si="22">switch(F22,INDIRECT(A22&amp;"!$E$20"),mid(INDIRECT(A22&amp;"!$A$2"),17,len(INDIRECT(A22&amp;"!$A$2"))),INDIRECT(A22&amp;"!$k$20"),mid(INDIRECT(A22&amp;"!$g$2"),17,len(INDIRECT(A22&amp;"!$g$2"))),indirect(A22&amp;"!$k$34"),mid(INDIRECT(A22&amp;"!$g$21"),22,len(INDIRECT(A22&amp;"!$g$21"))))</f>
        <v>Islam and Interfaithness</v>
      </c>
      <c r="F22" s="8">
        <f t="shared" ref="F22:F27" si="23">INDIRECT(A22&amp;"!$k$20")</f>
        <v>850</v>
      </c>
      <c r="G22" s="8">
        <f t="shared" si="6"/>
        <v>1576</v>
      </c>
      <c r="H22" s="9" t="str">
        <f t="shared" si="7"/>
        <v>MATCH</v>
      </c>
      <c r="I22" s="8">
        <f t="shared" si="8"/>
        <v>300</v>
      </c>
      <c r="J22" s="8">
        <f t="shared" si="9"/>
        <v>1876</v>
      </c>
      <c r="K22" s="4" t="str">
        <f t="shared" si="10"/>
        <v>MATCH</v>
      </c>
      <c r="L22" s="4" t="str">
        <f t="shared" si="11"/>
        <v>Cannot call events social mixers but can call them open networking-AA</v>
      </c>
      <c r="M22" s="10" t="str">
        <f t="shared" si="12"/>
        <v>am2642@scarletmail.rutgers.edu</v>
      </c>
      <c r="N22" s="4"/>
      <c r="O22" s="9" t="str">
        <f t="shared" si="13"/>
        <v>SABO #: 1565</v>
      </c>
      <c r="P22" s="5"/>
      <c r="Q22" s="5"/>
      <c r="R22" s="5"/>
      <c r="S22" s="5"/>
      <c r="T22" s="5"/>
      <c r="U22" s="5"/>
      <c r="V22" s="5"/>
      <c r="W22" s="5"/>
      <c r="X22" s="5"/>
      <c r="Y22" s="5"/>
      <c r="Z22" s="5"/>
    </row>
    <row r="23">
      <c r="A23" s="11" t="s">
        <v>49</v>
      </c>
      <c r="B23" s="7" t="str">
        <f t="shared" si="1"/>
        <v>1568</v>
      </c>
      <c r="C23" s="4" t="str">
        <f t="shared" si="20"/>
        <v>Bring A Friend To Jumu'ah</v>
      </c>
      <c r="D23" s="8">
        <f t="shared" si="21"/>
        <v>5252.5</v>
      </c>
      <c r="E23" s="4" t="str">
        <f t="shared" si="22"/>
        <v>Gathering of the Hearts</v>
      </c>
      <c r="F23" s="8">
        <f t="shared" si="23"/>
        <v>4784.45</v>
      </c>
      <c r="G23" s="8">
        <f t="shared" si="6"/>
        <v>10036.95</v>
      </c>
      <c r="H23" s="9" t="str">
        <f t="shared" si="7"/>
        <v>MATCH</v>
      </c>
      <c r="I23" s="8">
        <f t="shared" si="8"/>
        <v>1029.8</v>
      </c>
      <c r="J23" s="8">
        <f t="shared" si="9"/>
        <v>11066.75</v>
      </c>
      <c r="K23" s="4" t="str">
        <f t="shared" si="10"/>
        <v>MATCH</v>
      </c>
      <c r="L23" s="4" t="str">
        <f t="shared" si="11"/>
        <v/>
      </c>
      <c r="M23" s="10" t="str">
        <f t="shared" si="12"/>
        <v>aishatariq2@gmail.com</v>
      </c>
      <c r="N23" s="4"/>
      <c r="O23" s="9" t="str">
        <f t="shared" si="13"/>
        <v>SABO #: 1568</v>
      </c>
      <c r="P23" s="5"/>
      <c r="Q23" s="5"/>
      <c r="R23" s="5"/>
      <c r="S23" s="5"/>
      <c r="T23" s="5"/>
      <c r="U23" s="5"/>
      <c r="V23" s="5"/>
      <c r="W23" s="5"/>
      <c r="X23" s="5"/>
      <c r="Y23" s="5"/>
      <c r="Z23" s="5"/>
    </row>
    <row r="24">
      <c r="A24" s="11" t="s">
        <v>50</v>
      </c>
      <c r="B24" s="7" t="str">
        <f t="shared" si="1"/>
        <v>1785</v>
      </c>
      <c r="C24" s="4" t="str">
        <f t="shared" si="20"/>
        <v>General Interest Meeting + Snack/Game Night</v>
      </c>
      <c r="D24" s="8">
        <f t="shared" si="21"/>
        <v>515</v>
      </c>
      <c r="E24" s="4" t="str">
        <f t="shared" si="22"/>
        <v>Creating Care Packages</v>
      </c>
      <c r="F24" s="8">
        <f t="shared" si="23"/>
        <v>570</v>
      </c>
      <c r="G24" s="8">
        <f t="shared" si="6"/>
        <v>1085</v>
      </c>
      <c r="H24" s="9" t="str">
        <f t="shared" si="7"/>
        <v>MATCH</v>
      </c>
      <c r="I24" s="8">
        <f t="shared" si="8"/>
        <v>315</v>
      </c>
      <c r="J24" s="8">
        <f t="shared" si="9"/>
        <v>1400</v>
      </c>
      <c r="K24" s="4" t="str">
        <f t="shared" si="10"/>
        <v>MATCH</v>
      </c>
      <c r="L24" s="4" t="str">
        <f t="shared" si="11"/>
        <v/>
      </c>
      <c r="M24" s="10" t="str">
        <f t="shared" si="12"/>
        <v>scott.yi@rutgers.edu</v>
      </c>
      <c r="N24" s="4"/>
      <c r="O24" s="9" t="str">
        <f t="shared" si="13"/>
        <v>SABO #: 1785</v>
      </c>
      <c r="P24" s="5"/>
      <c r="Q24" s="5"/>
      <c r="R24" s="5"/>
      <c r="S24" s="5"/>
      <c r="T24" s="5"/>
      <c r="U24" s="5"/>
      <c r="V24" s="5"/>
      <c r="W24" s="5"/>
      <c r="X24" s="5"/>
      <c r="Y24" s="5"/>
      <c r="Z24" s="5"/>
    </row>
    <row r="25">
      <c r="A25" s="11" t="s">
        <v>51</v>
      </c>
      <c r="B25" s="7" t="str">
        <f t="shared" si="1"/>
        <v>1797</v>
      </c>
      <c r="C25" s="4" t="str">
        <f t="shared" si="20"/>
        <v>Fall Welcome Night</v>
      </c>
      <c r="D25" s="8">
        <f t="shared" si="21"/>
        <v>770</v>
      </c>
      <c r="E25" s="4" t="str">
        <f t="shared" si="22"/>
        <v>Klesis Special Talk</v>
      </c>
      <c r="F25" s="8">
        <f t="shared" si="23"/>
        <v>620</v>
      </c>
      <c r="G25" s="8">
        <f t="shared" si="6"/>
        <v>1390</v>
      </c>
      <c r="H25" s="9" t="str">
        <f t="shared" si="7"/>
        <v>MATCH</v>
      </c>
      <c r="I25" s="8">
        <f t="shared" si="8"/>
        <v>1150</v>
      </c>
      <c r="J25" s="8">
        <f t="shared" si="9"/>
        <v>2540</v>
      </c>
      <c r="K25" s="4" t="str">
        <f t="shared" si="10"/>
        <v>MATCH</v>
      </c>
      <c r="L25" s="4" t="str">
        <f t="shared" si="11"/>
        <v/>
      </c>
      <c r="M25" s="10" t="str">
        <f t="shared" si="12"/>
        <v>mdk@scarletmail.rutgers.edu</v>
      </c>
      <c r="N25" s="4"/>
      <c r="O25" s="9" t="str">
        <f t="shared" si="13"/>
        <v>SABO #: 1797</v>
      </c>
      <c r="P25" s="5"/>
      <c r="Q25" s="5"/>
      <c r="R25" s="5"/>
      <c r="S25" s="5"/>
      <c r="T25" s="5"/>
      <c r="U25" s="5"/>
      <c r="V25" s="5"/>
      <c r="W25" s="5"/>
      <c r="X25" s="5"/>
      <c r="Y25" s="5"/>
      <c r="Z25" s="5"/>
    </row>
    <row r="26">
      <c r="A26" s="11" t="s">
        <v>52</v>
      </c>
      <c r="B26" s="7" t="str">
        <f t="shared" si="1"/>
        <v>1817</v>
      </c>
      <c r="C26" s="4" t="str">
        <f t="shared" si="20"/>
        <v>MFA Feminist Conversations</v>
      </c>
      <c r="D26" s="8">
        <f t="shared" si="21"/>
        <v>3070</v>
      </c>
      <c r="E26" s="4" t="str">
        <f t="shared" si="22"/>
        <v>MFA's Art Show</v>
      </c>
      <c r="F26" s="8">
        <f t="shared" si="23"/>
        <v>1350</v>
      </c>
      <c r="G26" s="8">
        <f t="shared" si="6"/>
        <v>4420</v>
      </c>
      <c r="H26" s="9" t="str">
        <f t="shared" si="7"/>
        <v>MATCH</v>
      </c>
      <c r="I26" s="8">
        <f t="shared" si="8"/>
        <v>1450</v>
      </c>
      <c r="J26" s="8">
        <f t="shared" si="9"/>
        <v>5870</v>
      </c>
      <c r="K26" s="4" t="str">
        <f t="shared" si="10"/>
        <v>MATCH</v>
      </c>
      <c r="L26" s="4" t="str">
        <f t="shared" si="11"/>
        <v/>
      </c>
      <c r="M26" s="10" t="str">
        <f t="shared" si="12"/>
        <v>alina.zaidi@rutgers.edu</v>
      </c>
      <c r="N26" s="4"/>
      <c r="O26" s="9" t="str">
        <f t="shared" si="13"/>
        <v>SABO #: 1817</v>
      </c>
      <c r="P26" s="5"/>
      <c r="Q26" s="5"/>
      <c r="R26" s="5"/>
      <c r="S26" s="5"/>
      <c r="T26" s="5"/>
      <c r="U26" s="5"/>
      <c r="V26" s="5"/>
      <c r="W26" s="5"/>
      <c r="X26" s="5"/>
      <c r="Y26" s="5"/>
      <c r="Z26" s="5"/>
    </row>
    <row r="27">
      <c r="A27" s="11" t="s">
        <v>53</v>
      </c>
      <c r="B27" s="7" t="str">
        <f t="shared" si="1"/>
        <v>1818</v>
      </c>
      <c r="C27" s="4" t="str">
        <f t="shared" si="20"/>
        <v/>
      </c>
      <c r="D27" s="8">
        <f t="shared" si="21"/>
        <v>0</v>
      </c>
      <c r="E27" s="4" t="str">
        <f t="shared" si="22"/>
        <v/>
      </c>
      <c r="F27" s="8">
        <f t="shared" si="23"/>
        <v>0</v>
      </c>
      <c r="G27" s="8">
        <f t="shared" si="6"/>
        <v>0</v>
      </c>
      <c r="H27" s="9" t="str">
        <f t="shared" si="7"/>
        <v>MATCH</v>
      </c>
      <c r="I27" s="8">
        <f t="shared" si="8"/>
        <v>0</v>
      </c>
      <c r="J27" s="8">
        <f t="shared" si="9"/>
        <v>0</v>
      </c>
      <c r="K27" s="4" t="str">
        <f t="shared" si="10"/>
        <v>MATCH</v>
      </c>
      <c r="L27" s="4" t="str">
        <f t="shared" si="11"/>
        <v/>
      </c>
      <c r="M27" s="10" t="str">
        <f t="shared" si="12"/>
        <v>kla107@scarletmail.rutgers.edu</v>
      </c>
      <c r="N27" s="4"/>
      <c r="O27" s="9" t="str">
        <f t="shared" si="13"/>
        <v>SABO #: 1818</v>
      </c>
      <c r="P27" s="5"/>
      <c r="Q27" s="5"/>
      <c r="R27" s="5"/>
      <c r="S27" s="5"/>
      <c r="T27" s="5"/>
      <c r="U27" s="5"/>
      <c r="V27" s="5"/>
      <c r="W27" s="5"/>
      <c r="X27" s="5"/>
      <c r="Y27" s="5"/>
      <c r="Z27" s="5"/>
    </row>
    <row r="28">
      <c r="A28" s="11" t="s">
        <v>54</v>
      </c>
      <c r="B28" s="7" t="str">
        <f t="shared" si="1"/>
        <v>1875</v>
      </c>
      <c r="C28" s="4" t="str">
        <f t="shared" si="20"/>
        <v>Queer Jewish Speaker</v>
      </c>
      <c r="D28" s="8">
        <f t="shared" si="21"/>
        <v>394.78</v>
      </c>
      <c r="E28" s="12" t="s">
        <v>55</v>
      </c>
      <c r="F28" s="13">
        <v>140.3</v>
      </c>
      <c r="G28" s="8">
        <f t="shared" si="6"/>
        <v>535.08</v>
      </c>
      <c r="H28" s="9" t="str">
        <f t="shared" si="7"/>
        <v>MATCH</v>
      </c>
      <c r="I28" s="8">
        <f t="shared" si="8"/>
        <v>150</v>
      </c>
      <c r="J28" s="8">
        <f t="shared" si="9"/>
        <v>685.08</v>
      </c>
      <c r="K28" s="4" t="str">
        <f t="shared" si="10"/>
        <v>MATCH</v>
      </c>
      <c r="L28" s="4" t="str">
        <f t="shared" si="11"/>
        <v/>
      </c>
      <c r="M28" s="10" t="str">
        <f t="shared" si="12"/>
        <v>hgw9@scarletmail.rutgers.edu</v>
      </c>
      <c r="N28" s="4"/>
      <c r="O28" s="9" t="str">
        <f t="shared" si="13"/>
        <v>SABO #: 1875</v>
      </c>
      <c r="P28" s="5"/>
      <c r="Q28" s="5"/>
      <c r="R28" s="5"/>
      <c r="S28" s="5"/>
      <c r="T28" s="5"/>
      <c r="U28" s="5"/>
      <c r="V28" s="5"/>
      <c r="W28" s="5"/>
      <c r="X28" s="5"/>
      <c r="Y28" s="5"/>
      <c r="Z28" s="5"/>
    </row>
    <row r="29">
      <c r="A29" s="11" t="s">
        <v>56</v>
      </c>
      <c r="B29" s="7" t="str">
        <f t="shared" si="1"/>
        <v>1960</v>
      </c>
      <c r="C29" s="12" t="s">
        <v>57</v>
      </c>
      <c r="D29" s="8">
        <f t="shared" si="21"/>
        <v>7675</v>
      </c>
      <c r="E29" s="12" t="s">
        <v>58</v>
      </c>
      <c r="F29" s="13">
        <v>7320.0</v>
      </c>
      <c r="G29" s="8">
        <f t="shared" si="6"/>
        <v>14995</v>
      </c>
      <c r="H29" s="9" t="str">
        <f t="shared" si="7"/>
        <v>MATCH</v>
      </c>
      <c r="I29" s="8">
        <f t="shared" si="8"/>
        <v>3010</v>
      </c>
      <c r="J29" s="8">
        <f t="shared" si="9"/>
        <v>18005</v>
      </c>
      <c r="K29" s="4" t="str">
        <f t="shared" si="10"/>
        <v>MATCH</v>
      </c>
      <c r="L29" s="4" t="str">
        <f t="shared" si="11"/>
        <v>- Series program and program 1 selected as two programs</v>
      </c>
      <c r="M29" s="10" t="str">
        <f t="shared" si="12"/>
        <v>jg1514@scarletmail.rutgers.edu</v>
      </c>
      <c r="N29" s="4"/>
      <c r="O29" s="9" t="str">
        <f t="shared" si="13"/>
        <v>SABO #: 1960</v>
      </c>
      <c r="P29" s="5"/>
      <c r="Q29" s="5"/>
      <c r="R29" s="5"/>
      <c r="S29" s="5"/>
      <c r="T29" s="5"/>
      <c r="U29" s="5"/>
      <c r="V29" s="5"/>
      <c r="W29" s="5"/>
      <c r="X29" s="5"/>
      <c r="Y29" s="5"/>
      <c r="Z29" s="5"/>
    </row>
    <row r="30">
      <c r="A30" s="11" t="s">
        <v>59</v>
      </c>
      <c r="B30" s="7" t="str">
        <f t="shared" si="1"/>
        <v>495</v>
      </c>
      <c r="C30" s="12" t="s">
        <v>60</v>
      </c>
      <c r="D30" s="8">
        <f t="shared" si="21"/>
        <v>3150</v>
      </c>
      <c r="E30" s="12" t="s">
        <v>61</v>
      </c>
      <c r="F30" s="13">
        <v>6340.0</v>
      </c>
      <c r="G30" s="8">
        <f t="shared" si="6"/>
        <v>9490</v>
      </c>
      <c r="H30" s="9" t="str">
        <f t="shared" si="7"/>
        <v>MATCH</v>
      </c>
      <c r="I30" s="8">
        <f t="shared" si="8"/>
        <v>1310</v>
      </c>
      <c r="J30" s="8">
        <f t="shared" si="9"/>
        <v>10800</v>
      </c>
      <c r="K30" s="4" t="str">
        <f t="shared" si="10"/>
        <v>MATCH</v>
      </c>
      <c r="L30" s="4" t="str">
        <f t="shared" si="11"/>
        <v/>
      </c>
      <c r="M30" s="10" t="str">
        <f t="shared" si="12"/>
        <v>hkk33@scarletmail.rutgers.edu</v>
      </c>
      <c r="N30" s="4"/>
      <c r="O30" s="9" t="str">
        <f t="shared" si="13"/>
        <v>SABO #: 495</v>
      </c>
      <c r="P30" s="5"/>
      <c r="Q30" s="5"/>
      <c r="R30" s="5"/>
      <c r="S30" s="5"/>
      <c r="T30" s="5"/>
      <c r="U30" s="5"/>
      <c r="V30" s="5"/>
      <c r="W30" s="5"/>
      <c r="X30" s="5"/>
      <c r="Y30" s="5"/>
      <c r="Z30" s="5"/>
    </row>
    <row r="31">
      <c r="A31" s="11" t="s">
        <v>62</v>
      </c>
      <c r="B31" s="7" t="str">
        <f t="shared" si="1"/>
        <v>1328</v>
      </c>
      <c r="C31" s="12" t="s">
        <v>63</v>
      </c>
      <c r="D31" s="8">
        <f t="shared" si="21"/>
        <v>1100</v>
      </c>
      <c r="E31" s="12"/>
      <c r="F31" s="13">
        <v>0.0</v>
      </c>
      <c r="G31" s="8">
        <f t="shared" si="6"/>
        <v>1100</v>
      </c>
      <c r="H31" s="9" t="str">
        <f t="shared" si="7"/>
        <v>MATCH</v>
      </c>
      <c r="I31" s="8">
        <f t="shared" si="8"/>
        <v>0</v>
      </c>
      <c r="J31" s="8">
        <f t="shared" si="9"/>
        <v>1100</v>
      </c>
      <c r="K31" s="4" t="str">
        <f t="shared" si="10"/>
        <v>MATCH</v>
      </c>
      <c r="L31" s="4" t="str">
        <f t="shared" si="11"/>
        <v/>
      </c>
      <c r="M31" s="10" t="str">
        <f t="shared" si="12"/>
        <v>mek215@scarletmail.rutgers.edu</v>
      </c>
      <c r="N31" s="4"/>
      <c r="O31" s="9" t="str">
        <f t="shared" si="13"/>
        <v>SABO #: 1328</v>
      </c>
      <c r="P31" s="5"/>
      <c r="Q31" s="5"/>
      <c r="R31" s="5"/>
      <c r="S31" s="5"/>
      <c r="T31" s="5"/>
      <c r="U31" s="5"/>
      <c r="V31" s="5"/>
      <c r="W31" s="5"/>
      <c r="X31" s="5"/>
      <c r="Y31" s="5"/>
      <c r="Z31" s="5"/>
    </row>
    <row r="32">
      <c r="A32" s="14" t="s">
        <v>64</v>
      </c>
      <c r="B32" s="7" t="str">
        <f t="shared" si="1"/>
        <v>1187</v>
      </c>
      <c r="C32" s="12" t="s">
        <v>65</v>
      </c>
      <c r="D32" s="8">
        <f t="shared" si="21"/>
        <v>110</v>
      </c>
      <c r="E32" s="12" t="s">
        <v>66</v>
      </c>
      <c r="F32" s="13">
        <v>30.0</v>
      </c>
      <c r="G32" s="8">
        <f t="shared" si="6"/>
        <v>140</v>
      </c>
      <c r="H32" s="9" t="str">
        <f t="shared" si="7"/>
        <v>MATCH</v>
      </c>
      <c r="I32" s="8">
        <f t="shared" si="8"/>
        <v>420</v>
      </c>
      <c r="J32" s="8">
        <f t="shared" si="9"/>
        <v>560</v>
      </c>
      <c r="K32" s="4" t="str">
        <f t="shared" si="10"/>
        <v>MATCH</v>
      </c>
      <c r="L32" s="4" t="str">
        <f t="shared" si="11"/>
        <v/>
      </c>
      <c r="M32" s="10" t="str">
        <f t="shared" si="12"/>
        <v>aes302@scarletmail.rutgers.edu</v>
      </c>
      <c r="N32" s="4"/>
      <c r="O32" s="9" t="str">
        <f t="shared" si="13"/>
        <v>SABO #: 1187</v>
      </c>
      <c r="P32" s="5"/>
      <c r="Q32" s="5"/>
      <c r="R32" s="5"/>
      <c r="S32" s="5"/>
      <c r="T32" s="5"/>
      <c r="U32" s="5"/>
      <c r="V32" s="5"/>
      <c r="W32" s="5"/>
      <c r="X32" s="5"/>
      <c r="Y32" s="5"/>
      <c r="Z32" s="5"/>
    </row>
    <row r="33">
      <c r="A33" s="11" t="s">
        <v>67</v>
      </c>
      <c r="B33" s="7" t="str">
        <f t="shared" si="1"/>
        <v>226</v>
      </c>
      <c r="C33" s="4" t="str">
        <f>if(D33=indirect(A33&amp;"!$k$34"),mid(INDIRECT(A33&amp;"!$g$21"),23,len(INDIRECT(A33&amp;"!$g$21"))),mid(INDIRECT(A33&amp;"!$A$2"),17,len(INDIRECT(A33&amp;"!$A$2"))))</f>
        <v/>
      </c>
      <c r="D33" s="8">
        <f t="shared" si="21"/>
        <v>0</v>
      </c>
      <c r="E33" s="4" t="str">
        <f>switch(F33,INDIRECT(A33&amp;"!$E$20"),mid(INDIRECT(A33&amp;"!$A$2"),17,len(INDIRECT(A33&amp;"!$A$2"))),INDIRECT(A33&amp;"!$k$20"),mid(INDIRECT(A33&amp;"!$g$2"),17,len(INDIRECT(A33&amp;"!$g$2"))),indirect(A33&amp;"!$k$34"),mid(INDIRECT(A33&amp;"!$g$21"),22,len(INDIRECT(A33&amp;"!$g$21"))))</f>
        <v/>
      </c>
      <c r="F33" s="8">
        <f>INDIRECT(A33&amp;"!$k$20")</f>
        <v>0</v>
      </c>
      <c r="G33" s="15">
        <f t="shared" si="6"/>
        <v>0</v>
      </c>
      <c r="H33" s="9" t="str">
        <f t="shared" si="7"/>
        <v>MATCH</v>
      </c>
      <c r="I33" s="15">
        <f t="shared" si="8"/>
        <v>0</v>
      </c>
      <c r="J33" s="16">
        <f t="shared" si="9"/>
        <v>0</v>
      </c>
      <c r="K33" s="4" t="str">
        <f t="shared" si="10"/>
        <v>MATCH</v>
      </c>
      <c r="L33" s="4" t="str">
        <f t="shared" si="11"/>
        <v/>
      </c>
      <c r="M33" s="10" t="str">
        <f t="shared" si="12"/>
        <v>egn19@scarletmail.rutgers.edu</v>
      </c>
      <c r="N33" s="4"/>
      <c r="O33" s="9" t="str">
        <f t="shared" si="13"/>
        <v>SABO #: 226</v>
      </c>
      <c r="P33" s="5"/>
      <c r="Q33" s="5"/>
      <c r="R33" s="5"/>
      <c r="S33" s="5"/>
      <c r="T33" s="5"/>
      <c r="U33" s="5"/>
      <c r="V33" s="5"/>
      <c r="W33" s="5"/>
      <c r="X33" s="5"/>
      <c r="Y33" s="5"/>
      <c r="Z33" s="5"/>
    </row>
    <row r="34">
      <c r="A34" s="5"/>
      <c r="B34" s="5"/>
      <c r="C34" s="5"/>
      <c r="D34" s="5"/>
      <c r="E34" s="5"/>
      <c r="F34" s="5"/>
      <c r="G34" s="17">
        <f>SUM(G2:G33)</f>
        <v>163604.28</v>
      </c>
      <c r="H34" s="5"/>
      <c r="I34" s="17">
        <f t="shared" ref="I34:J34" si="24">SUM(I2:I33)</f>
        <v>38805.8</v>
      </c>
      <c r="J34" s="17">
        <f t="shared" si="24"/>
        <v>202410.08</v>
      </c>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68</v>
      </c>
      <c r="B1" s="19" t="s">
        <v>69</v>
      </c>
      <c r="C1" s="19" t="s">
        <v>70</v>
      </c>
      <c r="D1" s="19" t="s">
        <v>71</v>
      </c>
      <c r="E1" s="19" t="s">
        <v>72</v>
      </c>
      <c r="F1" s="19" t="s">
        <v>73</v>
      </c>
      <c r="G1" s="20" t="s">
        <v>74</v>
      </c>
      <c r="H1" s="21"/>
      <c r="I1" s="21"/>
      <c r="J1" s="21"/>
      <c r="K1" s="22" t="s">
        <v>75</v>
      </c>
      <c r="L1" s="23"/>
      <c r="M1" s="21"/>
      <c r="N1" s="24"/>
      <c r="O1" s="21"/>
      <c r="P1" s="21"/>
      <c r="Q1" s="21"/>
      <c r="R1" s="21"/>
      <c r="S1" s="21"/>
      <c r="T1" s="21"/>
      <c r="U1" s="21"/>
      <c r="V1" s="21"/>
      <c r="W1" s="21"/>
      <c r="X1" s="21"/>
      <c r="Y1" s="21"/>
      <c r="Z1" s="21"/>
    </row>
    <row r="2" ht="12.75" customHeight="1">
      <c r="A2" s="25" t="s">
        <v>76</v>
      </c>
      <c r="B2" s="26"/>
      <c r="C2" s="26"/>
      <c r="D2" s="26"/>
      <c r="E2" s="27"/>
      <c r="F2" s="27"/>
      <c r="G2" s="26" t="s">
        <v>77</v>
      </c>
      <c r="H2" s="28"/>
      <c r="I2" s="28"/>
      <c r="J2" s="28"/>
      <c r="K2" s="27"/>
      <c r="L2" s="29"/>
      <c r="M2" s="21"/>
      <c r="N2" s="21"/>
      <c r="O2" s="21"/>
      <c r="P2" s="21"/>
      <c r="Q2" s="21"/>
      <c r="R2" s="21"/>
      <c r="S2" s="21"/>
      <c r="T2" s="21"/>
      <c r="U2" s="21"/>
      <c r="V2" s="21"/>
      <c r="W2" s="21"/>
      <c r="X2" s="21"/>
      <c r="Y2" s="21"/>
      <c r="Z2" s="21"/>
    </row>
    <row r="3" ht="12.75" customHeight="1">
      <c r="A3" s="30" t="s">
        <v>78</v>
      </c>
      <c r="B3" s="31" t="s">
        <v>79</v>
      </c>
      <c r="C3" s="31" t="s">
        <v>80</v>
      </c>
      <c r="D3" s="31" t="s">
        <v>81</v>
      </c>
      <c r="E3" s="30" t="s">
        <v>82</v>
      </c>
      <c r="F3" s="32"/>
      <c r="G3" s="30" t="s">
        <v>83</v>
      </c>
      <c r="H3" s="31" t="s">
        <v>84</v>
      </c>
      <c r="I3" s="31" t="s">
        <v>85</v>
      </c>
      <c r="J3" s="31" t="s">
        <v>81</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100.0</v>
      </c>
      <c r="C5" s="37" t="s">
        <v>92</v>
      </c>
      <c r="D5" s="38"/>
      <c r="E5" s="39">
        <v>100.0</v>
      </c>
      <c r="F5" s="40">
        <v>100.0</v>
      </c>
      <c r="G5" s="41" t="s">
        <v>91</v>
      </c>
      <c r="H5" s="42">
        <v>100.0</v>
      </c>
      <c r="I5" s="43" t="s">
        <v>92</v>
      </c>
      <c r="J5" s="41"/>
      <c r="K5" s="44">
        <v>100.0</v>
      </c>
      <c r="L5" s="45">
        <v>100.0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300.0</v>
      </c>
      <c r="C7" s="37" t="s">
        <v>95</v>
      </c>
      <c r="D7" s="38"/>
      <c r="E7" s="39">
        <v>300.0</v>
      </c>
      <c r="F7" s="40">
        <v>300.0</v>
      </c>
      <c r="G7" s="41" t="s">
        <v>94</v>
      </c>
      <c r="H7" s="42">
        <v>300.0</v>
      </c>
      <c r="I7" s="43" t="s">
        <v>95</v>
      </c>
      <c r="J7" s="41"/>
      <c r="K7" s="44">
        <v>300.0</v>
      </c>
      <c r="L7" s="45">
        <v>300.0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400.0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400</v>
      </c>
      <c r="C20" s="57"/>
      <c r="D20" s="38"/>
      <c r="E20" s="57">
        <f t="shared" ref="E20:F20" si="1">SUM(E5,E6,E7,E8,E10,E11,E15,E17,E18)</f>
        <v>400</v>
      </c>
      <c r="F20" s="63">
        <f t="shared" si="1"/>
        <v>400</v>
      </c>
      <c r="G20" s="41" t="s">
        <v>110</v>
      </c>
      <c r="H20" s="50">
        <f>SUM(H5:H18)</f>
        <v>400</v>
      </c>
      <c r="I20" s="58"/>
      <c r="J20" s="41"/>
      <c r="K20" s="50">
        <f t="shared" ref="K20:L20" si="2">SUM(K5:K19)</f>
        <v>400</v>
      </c>
      <c r="L20" s="64">
        <f t="shared" si="2"/>
        <v>400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0.0</v>
      </c>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200.0</v>
      </c>
      <c r="C25" s="78" t="s">
        <v>123</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1500.0</v>
      </c>
      <c r="C26" s="78" t="s">
        <v>126</v>
      </c>
      <c r="D26" s="76"/>
      <c r="E26" s="77">
        <v>400.0</v>
      </c>
      <c r="F26" s="86">
        <v>400.0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600.0</v>
      </c>
      <c r="C27" s="78" t="s">
        <v>129</v>
      </c>
      <c r="D27" s="76"/>
      <c r="E27" s="87">
        <v>460.0</v>
      </c>
      <c r="F27" s="86">
        <v>460.0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c r="D28" s="76"/>
      <c r="E28" s="88"/>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2300</v>
      </c>
      <c r="C37" s="106"/>
      <c r="D37" s="76"/>
      <c r="E37" s="105">
        <f t="shared" ref="E37:F37" si="4">SUM(E24:E36)</f>
        <v>1060</v>
      </c>
      <c r="F37" s="107">
        <f t="shared" si="4"/>
        <v>1060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182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800</v>
      </c>
      <c r="F64" s="169">
        <f t="shared" si="9"/>
        <v>800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1060</v>
      </c>
      <c r="F65" s="169">
        <f t="shared" si="10"/>
        <v>1060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1860</v>
      </c>
      <c r="F66" s="169">
        <f t="shared" si="11"/>
        <v>1860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189</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191</v>
      </c>
      <c r="B1" s="19" t="s">
        <v>192</v>
      </c>
      <c r="C1" s="19" t="s">
        <v>70</v>
      </c>
      <c r="D1" s="19" t="s">
        <v>193</v>
      </c>
      <c r="E1" s="19" t="s">
        <v>72</v>
      </c>
      <c r="F1" s="19" t="s">
        <v>73</v>
      </c>
      <c r="G1" s="20" t="s">
        <v>194</v>
      </c>
      <c r="H1" s="21"/>
      <c r="I1" s="21"/>
      <c r="J1" s="21"/>
      <c r="K1" s="22" t="s">
        <v>195</v>
      </c>
      <c r="L1" s="23"/>
      <c r="M1" s="21"/>
      <c r="N1" s="24"/>
      <c r="O1" s="21"/>
      <c r="P1" s="21"/>
      <c r="Q1" s="21"/>
      <c r="R1" s="21"/>
      <c r="S1" s="21"/>
      <c r="T1" s="21"/>
      <c r="U1" s="21"/>
      <c r="V1" s="21"/>
      <c r="W1" s="21"/>
      <c r="X1" s="21"/>
      <c r="Y1" s="21"/>
      <c r="Z1" s="21"/>
    </row>
    <row r="2" ht="12.75" customHeight="1">
      <c r="A2" s="25" t="s">
        <v>196</v>
      </c>
      <c r="B2" s="26"/>
      <c r="C2" s="26"/>
      <c r="D2" s="26"/>
      <c r="E2" s="27"/>
      <c r="F2" s="27"/>
      <c r="G2" s="26" t="s">
        <v>197</v>
      </c>
      <c r="H2" s="28"/>
      <c r="I2" s="28"/>
      <c r="J2" s="28"/>
      <c r="K2" s="27"/>
      <c r="L2" s="29"/>
      <c r="M2" s="21"/>
      <c r="N2" s="21"/>
      <c r="O2" s="21"/>
      <c r="P2" s="21"/>
      <c r="Q2" s="21"/>
      <c r="R2" s="21"/>
      <c r="S2" s="21"/>
      <c r="T2" s="21"/>
      <c r="U2" s="21"/>
      <c r="V2" s="21"/>
      <c r="W2" s="21"/>
      <c r="X2" s="21"/>
      <c r="Y2" s="21"/>
      <c r="Z2" s="21"/>
    </row>
    <row r="3" ht="12.75" customHeight="1">
      <c r="A3" s="30" t="s">
        <v>198</v>
      </c>
      <c r="B3" s="31" t="s">
        <v>199</v>
      </c>
      <c r="C3" s="31" t="s">
        <v>200</v>
      </c>
      <c r="D3" s="31" t="s">
        <v>201</v>
      </c>
      <c r="E3" s="30" t="s">
        <v>202</v>
      </c>
      <c r="F3" s="32"/>
      <c r="G3" s="30" t="s">
        <v>203</v>
      </c>
      <c r="H3" s="31" t="s">
        <v>204</v>
      </c>
      <c r="I3" s="31" t="s">
        <v>205</v>
      </c>
      <c r="J3" s="31" t="s">
        <v>206</v>
      </c>
      <c r="K3" s="30" t="s">
        <v>207</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525.0</v>
      </c>
      <c r="C5" s="37" t="s">
        <v>208</v>
      </c>
      <c r="D5" s="38"/>
      <c r="E5" s="39">
        <v>400.0</v>
      </c>
      <c r="F5" s="40">
        <v>400.0</v>
      </c>
      <c r="G5" s="41" t="s">
        <v>91</v>
      </c>
      <c r="H5" s="42">
        <v>550.0</v>
      </c>
      <c r="I5" s="43" t="s">
        <v>209</v>
      </c>
      <c r="J5" s="41"/>
      <c r="K5" s="44">
        <v>400.0</v>
      </c>
      <c r="L5" s="45">
        <v>400.0</v>
      </c>
      <c r="M5" s="21"/>
      <c r="N5" s="21"/>
      <c r="O5" s="21"/>
      <c r="P5" s="21"/>
      <c r="Q5" s="21"/>
      <c r="R5" s="21"/>
      <c r="S5" s="21"/>
      <c r="T5" s="21"/>
      <c r="U5" s="21"/>
      <c r="V5" s="21"/>
      <c r="W5" s="21"/>
      <c r="X5" s="21"/>
      <c r="Y5" s="21"/>
      <c r="Z5" s="21"/>
    </row>
    <row r="6" ht="12.75" customHeight="1">
      <c r="A6" s="35" t="s">
        <v>93</v>
      </c>
      <c r="B6" s="36">
        <v>300.0</v>
      </c>
      <c r="C6" s="37" t="s">
        <v>210</v>
      </c>
      <c r="D6" s="38"/>
      <c r="E6" s="39">
        <v>170.0</v>
      </c>
      <c r="F6" s="40">
        <v>170.0</v>
      </c>
      <c r="G6" s="41" t="s">
        <v>93</v>
      </c>
      <c r="H6" s="42">
        <v>150.0</v>
      </c>
      <c r="I6" s="43" t="s">
        <v>211</v>
      </c>
      <c r="J6" s="41"/>
      <c r="K6" s="44">
        <v>150.0</v>
      </c>
      <c r="L6" s="45">
        <v>150.0</v>
      </c>
      <c r="M6" s="21"/>
      <c r="N6" s="21"/>
      <c r="O6" s="21"/>
      <c r="P6" s="21"/>
      <c r="Q6" s="21"/>
      <c r="R6" s="21"/>
      <c r="S6" s="21"/>
      <c r="T6" s="21"/>
      <c r="U6" s="21"/>
      <c r="V6" s="21"/>
      <c r="W6" s="21"/>
      <c r="X6" s="21"/>
      <c r="Y6" s="21"/>
      <c r="Z6" s="21"/>
    </row>
    <row r="7" ht="12.75" customHeight="1">
      <c r="A7" s="35" t="s">
        <v>94</v>
      </c>
      <c r="B7" s="36">
        <v>3000.0</v>
      </c>
      <c r="C7" s="37" t="s">
        <v>212</v>
      </c>
      <c r="D7" s="38"/>
      <c r="E7" s="39">
        <v>920.0</v>
      </c>
      <c r="F7" s="40">
        <v>920.0</v>
      </c>
      <c r="G7" s="41" t="s">
        <v>94</v>
      </c>
      <c r="H7" s="42">
        <v>1750.0</v>
      </c>
      <c r="I7" s="43" t="s">
        <v>213</v>
      </c>
      <c r="J7" s="41"/>
      <c r="K7" s="44">
        <v>920.0</v>
      </c>
      <c r="L7" s="45">
        <v>920.0</v>
      </c>
      <c r="M7" s="21"/>
      <c r="N7" s="21"/>
      <c r="O7" s="21"/>
      <c r="P7" s="21"/>
      <c r="Q7" s="21"/>
      <c r="R7" s="21"/>
      <c r="S7" s="21"/>
      <c r="T7" s="21"/>
      <c r="U7" s="21"/>
      <c r="V7" s="21"/>
      <c r="W7" s="21"/>
      <c r="X7" s="21"/>
      <c r="Y7" s="21"/>
      <c r="Z7" s="21"/>
    </row>
    <row r="8" ht="12.75" customHeight="1">
      <c r="A8" s="35" t="s">
        <v>96</v>
      </c>
      <c r="B8" s="36">
        <v>675.0</v>
      </c>
      <c r="C8" s="37" t="s">
        <v>214</v>
      </c>
      <c r="D8" s="38"/>
      <c r="E8" s="39">
        <v>260.0</v>
      </c>
      <c r="F8" s="40">
        <v>260.0</v>
      </c>
      <c r="G8" s="41" t="s">
        <v>96</v>
      </c>
      <c r="H8" s="42">
        <v>250.0</v>
      </c>
      <c r="I8" s="43" t="s">
        <v>215</v>
      </c>
      <c r="J8" s="41"/>
      <c r="K8" s="44">
        <v>250.0</v>
      </c>
      <c r="L8" s="45">
        <v>250.0</v>
      </c>
      <c r="M8" s="21"/>
      <c r="N8" s="21"/>
      <c r="O8" s="21"/>
      <c r="P8" s="21"/>
      <c r="Q8" s="21"/>
      <c r="R8" s="21"/>
      <c r="S8" s="21"/>
      <c r="T8" s="21"/>
      <c r="U8" s="21"/>
      <c r="V8" s="21"/>
      <c r="W8" s="21"/>
      <c r="X8" s="21"/>
      <c r="Y8" s="21"/>
      <c r="Z8" s="21"/>
    </row>
    <row r="9" ht="12.75" customHeight="1">
      <c r="A9" s="38" t="s">
        <v>97</v>
      </c>
      <c r="B9" s="36">
        <v>2000.0</v>
      </c>
      <c r="C9" s="37" t="s">
        <v>216</v>
      </c>
      <c r="D9" s="38"/>
      <c r="E9" s="48"/>
      <c r="F9" s="49"/>
      <c r="G9" s="41" t="s">
        <v>97</v>
      </c>
      <c r="H9" s="179">
        <v>1300.0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t="s">
        <v>217</v>
      </c>
      <c r="I11" s="43"/>
      <c r="J11" s="41"/>
      <c r="K11" s="44">
        <v>1300.0</v>
      </c>
      <c r="L11" s="45">
        <v>1300.0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218</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1970.0</v>
      </c>
      <c r="F13" s="40">
        <v>1970.0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220</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6500</v>
      </c>
      <c r="C20" s="57"/>
      <c r="D20" s="38"/>
      <c r="E20" s="57">
        <f t="shared" ref="E20:F20" si="1">SUM(E5,E6,E7,E8,E10,E11,E13, E15,E17,E18)</f>
        <v>3720</v>
      </c>
      <c r="F20" s="63">
        <f t="shared" si="1"/>
        <v>3720</v>
      </c>
      <c r="G20" s="41" t="s">
        <v>110</v>
      </c>
      <c r="H20" s="50">
        <f>SUM(H5:H18)</f>
        <v>4000</v>
      </c>
      <c r="I20" s="58"/>
      <c r="J20" s="41"/>
      <c r="K20" s="50">
        <f t="shared" ref="K20:L20" si="2">SUM(K5:K19)</f>
        <v>3020</v>
      </c>
      <c r="L20" s="64">
        <f t="shared" si="2"/>
        <v>3020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300.0</v>
      </c>
      <c r="C24" s="78" t="s">
        <v>221</v>
      </c>
      <c r="D24" s="76"/>
      <c r="E24" s="77">
        <v>300.0</v>
      </c>
      <c r="F24" s="86">
        <v>300.0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110.0</v>
      </c>
      <c r="C25" s="78" t="s">
        <v>222</v>
      </c>
      <c r="D25" s="76"/>
      <c r="E25" s="77">
        <v>110.0</v>
      </c>
      <c r="F25" s="86">
        <v>110.0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700.0</v>
      </c>
      <c r="C26" s="78" t="s">
        <v>223</v>
      </c>
      <c r="D26" s="76"/>
      <c r="E26" s="77">
        <v>700.0</v>
      </c>
      <c r="F26" s="86">
        <v>700.0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v>720.0</v>
      </c>
      <c r="C27" s="78" t="s">
        <v>224</v>
      </c>
      <c r="D27" s="76"/>
      <c r="E27" s="87">
        <v>720.0</v>
      </c>
      <c r="F27" s="86">
        <v>720.0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t="s">
        <v>225</v>
      </c>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t="s">
        <v>226</v>
      </c>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t="s">
        <v>220</v>
      </c>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220</v>
      </c>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100.0</v>
      </c>
      <c r="C33" s="78" t="s">
        <v>220</v>
      </c>
      <c r="D33" s="76"/>
      <c r="E33" s="77">
        <v>100.0</v>
      </c>
      <c r="F33" s="86">
        <v>100.0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t="s">
        <v>227</v>
      </c>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1930</v>
      </c>
      <c r="C37" s="106"/>
      <c r="D37" s="76"/>
      <c r="E37" s="105">
        <f t="shared" ref="E37:F37" si="4">SUM(E24:E36)</f>
        <v>1930</v>
      </c>
      <c r="F37" s="107">
        <f t="shared" si="4"/>
        <v>1930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6740</v>
      </c>
      <c r="F64" s="169">
        <f t="shared" si="9"/>
        <v>6740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1930</v>
      </c>
      <c r="F65" s="169">
        <f t="shared" si="10"/>
        <v>1930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8670</v>
      </c>
      <c r="F66" s="169">
        <f t="shared" si="11"/>
        <v>8670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229</v>
      </c>
      <c r="B1" s="19" t="s">
        <v>230</v>
      </c>
      <c r="C1" s="19" t="s">
        <v>70</v>
      </c>
      <c r="D1" s="19" t="s">
        <v>231</v>
      </c>
      <c r="E1" s="19" t="s">
        <v>232</v>
      </c>
      <c r="F1" s="19" t="s">
        <v>233</v>
      </c>
      <c r="G1" s="20" t="s">
        <v>234</v>
      </c>
      <c r="H1" s="21"/>
      <c r="I1" s="21"/>
      <c r="J1" s="21"/>
      <c r="K1" s="22" t="s">
        <v>235</v>
      </c>
      <c r="L1" s="23"/>
      <c r="M1" s="21"/>
      <c r="N1" s="24"/>
      <c r="O1" s="21"/>
      <c r="P1" s="21"/>
      <c r="Q1" s="21"/>
      <c r="R1" s="21"/>
      <c r="S1" s="21"/>
      <c r="T1" s="21"/>
      <c r="U1" s="21"/>
      <c r="V1" s="21"/>
      <c r="W1" s="21"/>
      <c r="X1" s="21"/>
      <c r="Y1" s="21"/>
      <c r="Z1" s="21"/>
    </row>
    <row r="2" ht="12.75" customHeight="1">
      <c r="A2" s="25" t="s">
        <v>236</v>
      </c>
      <c r="B2" s="26"/>
      <c r="C2" s="26"/>
      <c r="D2" s="26"/>
      <c r="E2" s="27"/>
      <c r="F2" s="27"/>
      <c r="G2" s="26" t="s">
        <v>237</v>
      </c>
      <c r="H2" s="28"/>
      <c r="I2" s="28"/>
      <c r="J2" s="28"/>
      <c r="K2" s="27"/>
      <c r="L2" s="29"/>
      <c r="M2" s="21"/>
      <c r="N2" s="21"/>
      <c r="O2" s="21"/>
      <c r="P2" s="21"/>
      <c r="Q2" s="21"/>
      <c r="R2" s="21"/>
      <c r="S2" s="21"/>
      <c r="T2" s="21"/>
      <c r="U2" s="21"/>
      <c r="V2" s="21"/>
      <c r="W2" s="21"/>
      <c r="X2" s="21"/>
      <c r="Y2" s="21"/>
      <c r="Z2" s="21"/>
    </row>
    <row r="3" ht="12.75" customHeight="1">
      <c r="A3" s="30" t="s">
        <v>238</v>
      </c>
      <c r="B3" s="31" t="s">
        <v>239</v>
      </c>
      <c r="C3" s="31" t="s">
        <v>240</v>
      </c>
      <c r="D3" s="31" t="s">
        <v>241</v>
      </c>
      <c r="E3" s="30" t="s">
        <v>82</v>
      </c>
      <c r="F3" s="32"/>
      <c r="G3" s="30" t="s">
        <v>242</v>
      </c>
      <c r="H3" s="31" t="s">
        <v>243</v>
      </c>
      <c r="I3" s="31" t="s">
        <v>244</v>
      </c>
      <c r="J3" s="31" t="s">
        <v>245</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1000.0</v>
      </c>
      <c r="C5" s="37" t="s">
        <v>246</v>
      </c>
      <c r="D5" s="38"/>
      <c r="E5" s="39">
        <v>570.0</v>
      </c>
      <c r="F5" s="40">
        <v>570.0</v>
      </c>
      <c r="G5" s="41" t="s">
        <v>91</v>
      </c>
      <c r="H5" s="42">
        <v>900.0</v>
      </c>
      <c r="I5" s="43" t="s">
        <v>247</v>
      </c>
      <c r="J5" s="41"/>
      <c r="K5" s="44">
        <v>900.0</v>
      </c>
      <c r="L5" s="45">
        <v>900.0</v>
      </c>
      <c r="M5" s="21"/>
      <c r="N5" s="21"/>
      <c r="O5" s="21"/>
      <c r="P5" s="21"/>
      <c r="Q5" s="21"/>
      <c r="R5" s="21"/>
      <c r="S5" s="21"/>
      <c r="T5" s="21"/>
      <c r="U5" s="21"/>
      <c r="V5" s="21"/>
      <c r="W5" s="21"/>
      <c r="X5" s="21"/>
      <c r="Y5" s="21"/>
      <c r="Z5" s="21"/>
    </row>
    <row r="6" ht="12.75" customHeight="1">
      <c r="A6" s="35" t="s">
        <v>93</v>
      </c>
      <c r="B6" s="36">
        <v>500.0</v>
      </c>
      <c r="C6" s="37" t="s">
        <v>248</v>
      </c>
      <c r="D6" s="38"/>
      <c r="E6" s="39">
        <v>240.0</v>
      </c>
      <c r="F6" s="40">
        <v>240.0</v>
      </c>
      <c r="G6" s="41" t="s">
        <v>93</v>
      </c>
      <c r="H6" s="42">
        <v>1100.0</v>
      </c>
      <c r="I6" s="43" t="s">
        <v>249</v>
      </c>
      <c r="J6" s="41"/>
      <c r="K6" s="44">
        <v>380.0</v>
      </c>
      <c r="L6" s="45">
        <v>380.0</v>
      </c>
      <c r="M6" s="21"/>
      <c r="N6" s="21"/>
      <c r="O6" s="21"/>
      <c r="P6" s="21"/>
      <c r="Q6" s="21"/>
      <c r="R6" s="21"/>
      <c r="S6" s="21"/>
      <c r="T6" s="21"/>
      <c r="U6" s="21"/>
      <c r="V6" s="21"/>
      <c r="W6" s="21"/>
      <c r="X6" s="21"/>
      <c r="Y6" s="21"/>
      <c r="Z6" s="21"/>
    </row>
    <row r="7" ht="12.75" customHeight="1">
      <c r="A7" s="35" t="s">
        <v>94</v>
      </c>
      <c r="B7" s="36">
        <v>4800.0</v>
      </c>
      <c r="C7" s="37" t="s">
        <v>250</v>
      </c>
      <c r="D7" s="38"/>
      <c r="E7" s="39">
        <v>1280.0</v>
      </c>
      <c r="F7" s="40">
        <v>1280.0</v>
      </c>
      <c r="G7" s="41" t="s">
        <v>94</v>
      </c>
      <c r="H7" s="42">
        <v>4500.0</v>
      </c>
      <c r="I7" s="43" t="s">
        <v>251</v>
      </c>
      <c r="J7" s="41"/>
      <c r="K7" s="44">
        <v>2000.0</v>
      </c>
      <c r="L7" s="45">
        <v>2000.0</v>
      </c>
      <c r="M7" s="21"/>
      <c r="N7" s="21"/>
      <c r="O7" s="21"/>
      <c r="P7" s="21"/>
      <c r="Q7" s="21"/>
      <c r="R7" s="21"/>
      <c r="S7" s="21"/>
      <c r="T7" s="21"/>
      <c r="U7" s="21"/>
      <c r="V7" s="21"/>
      <c r="W7" s="21"/>
      <c r="X7" s="21"/>
      <c r="Y7" s="21"/>
      <c r="Z7" s="21"/>
    </row>
    <row r="8" ht="12.75" customHeight="1">
      <c r="A8" s="35" t="s">
        <v>96</v>
      </c>
      <c r="B8" s="36">
        <v>1700.0</v>
      </c>
      <c r="C8" s="37" t="s">
        <v>252</v>
      </c>
      <c r="D8" s="38"/>
      <c r="E8" s="39">
        <v>360.0</v>
      </c>
      <c r="F8" s="40">
        <v>360.0</v>
      </c>
      <c r="G8" s="41" t="s">
        <v>96</v>
      </c>
      <c r="H8" s="42">
        <v>2000.0</v>
      </c>
      <c r="I8" s="43" t="s">
        <v>253</v>
      </c>
      <c r="J8" s="41"/>
      <c r="K8" s="44">
        <v>540.0</v>
      </c>
      <c r="L8" s="45">
        <v>540.0</v>
      </c>
      <c r="M8" s="21"/>
      <c r="N8" s="21"/>
      <c r="O8" s="21"/>
      <c r="P8" s="21"/>
      <c r="Q8" s="21"/>
      <c r="R8" s="21"/>
      <c r="S8" s="21"/>
      <c r="T8" s="21"/>
      <c r="U8" s="21"/>
      <c r="V8" s="21"/>
      <c r="W8" s="21"/>
      <c r="X8" s="21"/>
      <c r="Y8" s="21"/>
      <c r="Z8" s="21"/>
    </row>
    <row r="9" ht="12.75" customHeight="1">
      <c r="A9" s="38" t="s">
        <v>97</v>
      </c>
      <c r="B9" s="36">
        <v>0.0</v>
      </c>
      <c r="C9" s="37" t="s">
        <v>254</v>
      </c>
      <c r="D9" s="38"/>
      <c r="E9" s="48"/>
      <c r="F9" s="49"/>
      <c r="G9" s="41" t="s">
        <v>97</v>
      </c>
      <c r="H9" s="50">
        <v>0.0</v>
      </c>
      <c r="I9" s="51" t="s">
        <v>255</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v>0.0</v>
      </c>
      <c r="D17" s="38"/>
      <c r="E17" s="36">
        <v>0.0</v>
      </c>
      <c r="F17" s="46">
        <v>0.0</v>
      </c>
      <c r="G17" s="41" t="s">
        <v>108</v>
      </c>
      <c r="H17" s="44">
        <v>600.0</v>
      </c>
      <c r="I17" s="180" t="s">
        <v>256</v>
      </c>
      <c r="J17" s="41"/>
      <c r="K17" s="42">
        <v>0.0</v>
      </c>
      <c r="L17" s="45">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8000</v>
      </c>
      <c r="C20" s="57"/>
      <c r="D20" s="38"/>
      <c r="E20" s="57">
        <f t="shared" ref="E20:F20" si="1">SUM(E5,E6,E7,E8,E10,E11,E15,E17,E18)</f>
        <v>2450</v>
      </c>
      <c r="F20" s="63">
        <f t="shared" si="1"/>
        <v>2450</v>
      </c>
      <c r="G20" s="41" t="s">
        <v>110</v>
      </c>
      <c r="H20" s="50">
        <f>SUM(H5:H18)</f>
        <v>9100</v>
      </c>
      <c r="I20" s="58"/>
      <c r="J20" s="41"/>
      <c r="K20" s="50">
        <f t="shared" ref="K20:L20" si="2">SUM(K5:K19)</f>
        <v>3820</v>
      </c>
      <c r="L20" s="64">
        <f t="shared" si="2"/>
        <v>3820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600.0</v>
      </c>
      <c r="C24" s="78" t="s">
        <v>257</v>
      </c>
      <c r="D24" s="76"/>
      <c r="E24" s="77">
        <v>600.0</v>
      </c>
      <c r="F24" s="86">
        <v>600.0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150.0</v>
      </c>
      <c r="C25" s="78" t="s">
        <v>258</v>
      </c>
      <c r="D25" s="76"/>
      <c r="E25" s="77">
        <v>150.0</v>
      </c>
      <c r="F25" s="86">
        <v>150.0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200.0</v>
      </c>
      <c r="C26" s="78" t="s">
        <v>259</v>
      </c>
      <c r="D26" s="76"/>
      <c r="E26" s="77">
        <v>200.0</v>
      </c>
      <c r="F26" s="86">
        <v>200.0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600.0</v>
      </c>
      <c r="C27" s="78" t="s">
        <v>260</v>
      </c>
      <c r="D27" s="76"/>
      <c r="E27" s="87">
        <v>460.0</v>
      </c>
      <c r="F27" s="86">
        <v>460.0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400.0</v>
      </c>
      <c r="C28" s="78" t="s">
        <v>261</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75.0</v>
      </c>
      <c r="C30" s="78" t="s">
        <v>262</v>
      </c>
      <c r="D30" s="76"/>
      <c r="E30" s="77">
        <v>75.0</v>
      </c>
      <c r="F30" s="86">
        <v>75.0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7">
        <v>300.0</v>
      </c>
      <c r="C31" s="78" t="s">
        <v>263</v>
      </c>
      <c r="D31" s="76"/>
      <c r="E31" s="77">
        <v>110.0</v>
      </c>
      <c r="F31" s="86">
        <v>110.0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264</v>
      </c>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t="s">
        <v>264</v>
      </c>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t="s">
        <v>264</v>
      </c>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2325</v>
      </c>
      <c r="C37" s="106"/>
      <c r="D37" s="76"/>
      <c r="E37" s="105">
        <f t="shared" ref="E37:F37" si="4">SUM(E24:E36)</f>
        <v>1895</v>
      </c>
      <c r="F37" s="107">
        <f t="shared" si="4"/>
        <v>1895</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265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6270</v>
      </c>
      <c r="F64" s="169">
        <f t="shared" si="9"/>
        <v>6270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1895</v>
      </c>
      <c r="F65" s="169">
        <f t="shared" si="10"/>
        <v>1895</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8165</v>
      </c>
      <c r="F66" s="169">
        <f t="shared" si="11"/>
        <v>8165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266</v>
      </c>
      <c r="B1" s="19" t="s">
        <v>267</v>
      </c>
      <c r="C1" s="19" t="s">
        <v>268</v>
      </c>
      <c r="D1" s="19" t="s">
        <v>269</v>
      </c>
      <c r="E1" s="19" t="s">
        <v>72</v>
      </c>
      <c r="F1" s="19" t="s">
        <v>73</v>
      </c>
      <c r="G1" s="20" t="s">
        <v>270</v>
      </c>
      <c r="H1" s="21"/>
      <c r="I1" s="21"/>
      <c r="J1" s="21"/>
      <c r="K1" s="22" t="s">
        <v>271</v>
      </c>
      <c r="L1" s="23"/>
      <c r="M1" s="21"/>
      <c r="N1" s="24"/>
      <c r="O1" s="21"/>
      <c r="P1" s="21"/>
      <c r="Q1" s="21"/>
      <c r="R1" s="21"/>
      <c r="S1" s="21"/>
      <c r="T1" s="21"/>
      <c r="U1" s="21"/>
      <c r="V1" s="21"/>
      <c r="W1" s="21"/>
      <c r="X1" s="21"/>
      <c r="Y1" s="21"/>
      <c r="Z1" s="21"/>
    </row>
    <row r="2" ht="12.75" customHeight="1">
      <c r="A2" s="25" t="s">
        <v>272</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274</v>
      </c>
      <c r="B3" s="31" t="s">
        <v>275</v>
      </c>
      <c r="C3" s="31" t="s">
        <v>276</v>
      </c>
      <c r="D3" s="31" t="s">
        <v>277</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700.0</v>
      </c>
      <c r="C5" s="37" t="s">
        <v>280</v>
      </c>
      <c r="D5" s="38"/>
      <c r="E5" s="39">
        <v>240.0</v>
      </c>
      <c r="F5" s="40">
        <v>240.0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50.0</v>
      </c>
      <c r="C6" s="37" t="s">
        <v>281</v>
      </c>
      <c r="D6" s="38"/>
      <c r="E6" s="39">
        <v>50.0</v>
      </c>
      <c r="F6" s="40">
        <v>50.0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1000.0</v>
      </c>
      <c r="C7" s="37" t="s">
        <v>282</v>
      </c>
      <c r="D7" s="38"/>
      <c r="E7" s="39">
        <v>560.0</v>
      </c>
      <c r="F7" s="40">
        <v>560.0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210.0</v>
      </c>
      <c r="C8" s="37" t="s">
        <v>283</v>
      </c>
      <c r="D8" s="38"/>
      <c r="E8" s="39">
        <v>170.0</v>
      </c>
      <c r="F8" s="40">
        <v>170.0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1960</v>
      </c>
      <c r="C20" s="57"/>
      <c r="D20" s="38"/>
      <c r="E20" s="57">
        <f t="shared" ref="E20:F20" si="1">SUM(E5,E6,E7,E8,E10,E11,E15,E17,E18)</f>
        <v>1020</v>
      </c>
      <c r="F20" s="63">
        <f t="shared" si="1"/>
        <v>1020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284</v>
      </c>
      <c r="I21" s="66"/>
      <c r="J21" s="181" t="s">
        <v>285</v>
      </c>
      <c r="K21" s="28" t="s">
        <v>286</v>
      </c>
      <c r="L21" s="69" t="s">
        <v>287</v>
      </c>
      <c r="M21" s="21"/>
      <c r="N21" s="21"/>
      <c r="O21" s="21"/>
      <c r="P21" s="21"/>
      <c r="Q21" s="21"/>
      <c r="R21" s="21"/>
      <c r="S21" s="21"/>
      <c r="T21" s="21"/>
      <c r="U21" s="21"/>
      <c r="V21" s="21"/>
      <c r="W21" s="21"/>
      <c r="X21" s="21"/>
      <c r="Y21" s="21"/>
      <c r="Z21" s="21"/>
    </row>
    <row r="22" ht="12.75" customHeight="1">
      <c r="A22" s="31"/>
      <c r="B22" s="31"/>
      <c r="C22" s="70"/>
      <c r="D22" s="31"/>
      <c r="E22" s="71"/>
      <c r="F22" s="72"/>
      <c r="G22" s="182" t="s">
        <v>288</v>
      </c>
      <c r="H22" s="30">
        <v>100.0</v>
      </c>
      <c r="I22" s="73"/>
      <c r="J22" s="30"/>
      <c r="K22" s="182" t="s">
        <v>289</v>
      </c>
      <c r="L22" s="34" t="s">
        <v>290</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700.0</v>
      </c>
      <c r="C24" s="78" t="s">
        <v>291</v>
      </c>
      <c r="D24" s="76"/>
      <c r="E24" s="77">
        <v>700.0</v>
      </c>
      <c r="F24" s="86">
        <v>700.0</v>
      </c>
      <c r="G24" s="81" t="s">
        <v>121</v>
      </c>
      <c r="H24" s="183">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50.0</v>
      </c>
      <c r="C25" s="78" t="s">
        <v>292</v>
      </c>
      <c r="D25" s="76"/>
      <c r="E25" s="77">
        <v>50.0</v>
      </c>
      <c r="F25" s="86">
        <v>50.0</v>
      </c>
      <c r="G25" s="81" t="s">
        <v>124</v>
      </c>
      <c r="H25" s="183">
        <v>50.0</v>
      </c>
      <c r="I25" s="184" t="s">
        <v>281</v>
      </c>
      <c r="J25" s="84"/>
      <c r="K25" s="183">
        <v>50.0</v>
      </c>
      <c r="L25" s="185">
        <v>50.0</v>
      </c>
      <c r="M25" s="21"/>
      <c r="N25" s="21"/>
      <c r="O25" s="21"/>
      <c r="P25" s="21"/>
      <c r="Q25" s="21"/>
      <c r="R25" s="21"/>
      <c r="S25" s="21"/>
      <c r="T25" s="21"/>
      <c r="U25" s="21"/>
      <c r="V25" s="21"/>
      <c r="W25" s="21"/>
      <c r="X25" s="21"/>
      <c r="Y25" s="21"/>
      <c r="Z25" s="21"/>
    </row>
    <row r="26" ht="12.75" customHeight="1">
      <c r="A26" s="76" t="s">
        <v>125</v>
      </c>
      <c r="B26" s="77">
        <v>300.0</v>
      </c>
      <c r="C26" s="78" t="s">
        <v>293</v>
      </c>
      <c r="D26" s="76"/>
      <c r="E26" s="77">
        <v>300.0</v>
      </c>
      <c r="F26" s="86">
        <v>300.0</v>
      </c>
      <c r="G26" s="81" t="s">
        <v>127</v>
      </c>
      <c r="H26" s="183">
        <v>1320.0</v>
      </c>
      <c r="I26" s="184" t="s">
        <v>294</v>
      </c>
      <c r="J26" s="84"/>
      <c r="K26" s="183">
        <v>1300.0</v>
      </c>
      <c r="L26" s="185">
        <v>1300.0</v>
      </c>
      <c r="M26" s="21"/>
      <c r="N26" s="21"/>
      <c r="O26" s="21"/>
      <c r="P26" s="21"/>
      <c r="Q26" s="21"/>
      <c r="R26" s="21"/>
      <c r="S26" s="21"/>
      <c r="T26" s="21"/>
      <c r="U26" s="21"/>
      <c r="V26" s="21"/>
      <c r="W26" s="21"/>
      <c r="X26" s="21"/>
      <c r="Y26" s="21"/>
      <c r="Z26" s="21"/>
    </row>
    <row r="27" ht="12.75" customHeight="1">
      <c r="A27" s="76" t="s">
        <v>128</v>
      </c>
      <c r="B27" s="87">
        <v>1300.0</v>
      </c>
      <c r="C27" s="78" t="s">
        <v>295</v>
      </c>
      <c r="D27" s="76"/>
      <c r="E27" s="87">
        <v>460.0</v>
      </c>
      <c r="F27" s="86">
        <v>460.0</v>
      </c>
      <c r="G27" s="84" t="s">
        <v>130</v>
      </c>
      <c r="H27" s="186">
        <v>375.0</v>
      </c>
      <c r="I27" s="187" t="s">
        <v>296</v>
      </c>
      <c r="J27" s="84"/>
      <c r="K27" s="183">
        <v>375.0</v>
      </c>
      <c r="L27" s="185">
        <v>375.0</v>
      </c>
      <c r="M27" s="21"/>
      <c r="N27" s="21"/>
      <c r="O27" s="21"/>
      <c r="P27" s="21"/>
      <c r="Q27" s="21"/>
      <c r="R27" s="21"/>
      <c r="S27" s="21"/>
      <c r="T27" s="21"/>
      <c r="U27" s="21"/>
      <c r="V27" s="21"/>
      <c r="W27" s="21"/>
      <c r="X27" s="21"/>
      <c r="Y27" s="21"/>
      <c r="Z27" s="21"/>
    </row>
    <row r="28" ht="12.75" customHeight="1">
      <c r="A28" s="76" t="s">
        <v>131</v>
      </c>
      <c r="B28" s="88">
        <v>0.0</v>
      </c>
      <c r="C28" s="78"/>
      <c r="D28" s="76"/>
      <c r="E28" s="88">
        <v>0.0</v>
      </c>
      <c r="F28" s="80">
        <v>0.0</v>
      </c>
      <c r="G28" s="81" t="s">
        <v>132</v>
      </c>
      <c r="H28" s="89" t="s">
        <v>103</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1745</v>
      </c>
      <c r="I34" s="90"/>
      <c r="J34" s="84"/>
      <c r="K34" s="89">
        <f t="shared" ref="K34:L34" si="3">SUM(K24,K25,K26,K27,K30,K32)</f>
        <v>1725</v>
      </c>
      <c r="L34" s="103">
        <f t="shared" si="3"/>
        <v>1725</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2350</v>
      </c>
      <c r="C37" s="106"/>
      <c r="D37" s="76"/>
      <c r="E37" s="105">
        <f t="shared" ref="E37:F37" si="4">SUM(E24:E36)</f>
        <v>1510</v>
      </c>
      <c r="F37" s="107">
        <f t="shared" si="4"/>
        <v>1510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t="s">
        <v>297</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t="s">
        <v>298</v>
      </c>
      <c r="C54" s="70" t="s">
        <v>299</v>
      </c>
      <c r="D54" s="31" t="s">
        <v>300</v>
      </c>
      <c r="E54" s="30" t="s">
        <v>301</v>
      </c>
      <c r="F54" s="34" t="s">
        <v>302</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670.0</v>
      </c>
      <c r="C56" s="143" t="s">
        <v>303</v>
      </c>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300.0</v>
      </c>
      <c r="C57" s="143" t="s">
        <v>304</v>
      </c>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3250.0</v>
      </c>
      <c r="C58" s="143" t="s">
        <v>305</v>
      </c>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3000.0</v>
      </c>
      <c r="C59" s="143" t="s">
        <v>306</v>
      </c>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500.0</v>
      </c>
      <c r="C60" s="143" t="s">
        <v>307</v>
      </c>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2745</v>
      </c>
      <c r="F64" s="169">
        <f t="shared" si="9"/>
        <v>2745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1510</v>
      </c>
      <c r="F65" s="169">
        <f t="shared" si="10"/>
        <v>1510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4255</v>
      </c>
      <c r="F66" s="169">
        <f t="shared" si="11"/>
        <v>4255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309</v>
      </c>
      <c r="B1" s="19" t="s">
        <v>310</v>
      </c>
      <c r="C1" s="19" t="s">
        <v>70</v>
      </c>
      <c r="D1" s="19" t="s">
        <v>311</v>
      </c>
      <c r="E1" s="19" t="s">
        <v>72</v>
      </c>
      <c r="F1" s="19" t="s">
        <v>73</v>
      </c>
      <c r="G1" s="20" t="s">
        <v>312</v>
      </c>
      <c r="H1" s="21"/>
      <c r="I1" s="21"/>
      <c r="J1" s="21"/>
      <c r="K1" s="22" t="s">
        <v>313</v>
      </c>
      <c r="L1" s="23"/>
      <c r="M1" s="21"/>
      <c r="N1" s="24"/>
      <c r="O1" s="21"/>
      <c r="P1" s="21"/>
      <c r="Q1" s="21"/>
      <c r="R1" s="21"/>
      <c r="S1" s="21"/>
      <c r="T1" s="21"/>
      <c r="U1" s="21"/>
      <c r="V1" s="21"/>
      <c r="W1" s="21"/>
      <c r="X1" s="21"/>
      <c r="Y1" s="21"/>
      <c r="Z1" s="21"/>
    </row>
    <row r="2" ht="12.75" customHeight="1">
      <c r="A2" s="25" t="s">
        <v>314</v>
      </c>
      <c r="B2" s="26"/>
      <c r="C2" s="26"/>
      <c r="D2" s="26"/>
      <c r="E2" s="27"/>
      <c r="F2" s="27"/>
      <c r="G2" s="26" t="s">
        <v>315</v>
      </c>
      <c r="H2" s="28"/>
      <c r="I2" s="28"/>
      <c r="J2" s="28"/>
      <c r="K2" s="27"/>
      <c r="L2" s="29"/>
      <c r="M2" s="21"/>
      <c r="N2" s="21"/>
      <c r="O2" s="21"/>
      <c r="P2" s="21"/>
      <c r="Q2" s="21"/>
      <c r="R2" s="21"/>
      <c r="S2" s="21"/>
      <c r="T2" s="21"/>
      <c r="U2" s="21"/>
      <c r="V2" s="21"/>
      <c r="W2" s="21"/>
      <c r="X2" s="21"/>
      <c r="Y2" s="21"/>
      <c r="Z2" s="21"/>
    </row>
    <row r="3" ht="12.75" customHeight="1">
      <c r="A3" s="30" t="s">
        <v>316</v>
      </c>
      <c r="B3" s="31" t="s">
        <v>317</v>
      </c>
      <c r="C3" s="31" t="s">
        <v>318</v>
      </c>
      <c r="D3" s="31" t="s">
        <v>319</v>
      </c>
      <c r="E3" s="30" t="s">
        <v>320</v>
      </c>
      <c r="F3" s="32"/>
      <c r="G3" s="30" t="s">
        <v>321</v>
      </c>
      <c r="H3" s="31" t="s">
        <v>322</v>
      </c>
      <c r="I3" s="31" t="s">
        <v>318</v>
      </c>
      <c r="J3" s="31" t="s">
        <v>319</v>
      </c>
      <c r="K3" s="30" t="s">
        <v>320</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1000.0</v>
      </c>
      <c r="C5" s="37" t="s">
        <v>323</v>
      </c>
      <c r="D5" s="38"/>
      <c r="E5" s="39" t="s">
        <v>324</v>
      </c>
      <c r="F5" s="40">
        <v>0.0</v>
      </c>
      <c r="G5" s="41" t="s">
        <v>91</v>
      </c>
      <c r="H5" s="42">
        <v>1000.0</v>
      </c>
      <c r="I5" s="43" t="s">
        <v>325</v>
      </c>
      <c r="J5" s="41"/>
      <c r="K5" s="44">
        <v>900.0</v>
      </c>
      <c r="L5" s="45">
        <v>900.0</v>
      </c>
      <c r="M5" s="21"/>
      <c r="N5" s="21"/>
      <c r="O5" s="21"/>
      <c r="P5" s="21"/>
      <c r="Q5" s="21"/>
      <c r="R5" s="21"/>
      <c r="S5" s="21"/>
      <c r="T5" s="21"/>
      <c r="U5" s="21"/>
      <c r="V5" s="21"/>
      <c r="W5" s="21"/>
      <c r="X5" s="21"/>
      <c r="Y5" s="21"/>
      <c r="Z5" s="21"/>
    </row>
    <row r="6" ht="12.75" customHeight="1">
      <c r="A6" s="35" t="s">
        <v>93</v>
      </c>
      <c r="B6" s="36">
        <v>200.0</v>
      </c>
      <c r="C6" s="37" t="s">
        <v>326</v>
      </c>
      <c r="D6" s="38"/>
      <c r="E6" s="39">
        <v>0.0</v>
      </c>
      <c r="F6" s="40">
        <v>0.0</v>
      </c>
      <c r="G6" s="41" t="s">
        <v>93</v>
      </c>
      <c r="H6" s="42">
        <v>500.0</v>
      </c>
      <c r="I6" s="43" t="s">
        <v>327</v>
      </c>
      <c r="J6" s="41"/>
      <c r="K6" s="44">
        <v>380.0</v>
      </c>
      <c r="L6" s="45">
        <v>380.0</v>
      </c>
      <c r="M6" s="21"/>
      <c r="N6" s="21"/>
      <c r="O6" s="21"/>
      <c r="P6" s="21"/>
      <c r="Q6" s="21"/>
      <c r="R6" s="21"/>
      <c r="S6" s="21"/>
      <c r="T6" s="21"/>
      <c r="U6" s="21"/>
      <c r="V6" s="21"/>
      <c r="W6" s="21"/>
      <c r="X6" s="21"/>
      <c r="Y6" s="21"/>
      <c r="Z6" s="21"/>
    </row>
    <row r="7" ht="12.75" customHeight="1">
      <c r="A7" s="35" t="s">
        <v>94</v>
      </c>
      <c r="B7" s="36">
        <v>6500.0</v>
      </c>
      <c r="C7" s="37" t="s">
        <v>328</v>
      </c>
      <c r="D7" s="38"/>
      <c r="E7" s="39">
        <v>0.0</v>
      </c>
      <c r="F7" s="40">
        <v>0.0</v>
      </c>
      <c r="G7" s="41" t="s">
        <v>94</v>
      </c>
      <c r="H7" s="42">
        <v>6500.0</v>
      </c>
      <c r="I7" s="43" t="s">
        <v>329</v>
      </c>
      <c r="J7" s="41"/>
      <c r="K7" s="44">
        <v>2000.0</v>
      </c>
      <c r="L7" s="45">
        <v>2000.0</v>
      </c>
      <c r="M7" s="21"/>
      <c r="N7" s="21"/>
      <c r="O7" s="21"/>
      <c r="P7" s="21"/>
      <c r="Q7" s="21"/>
      <c r="R7" s="21"/>
      <c r="S7" s="21"/>
      <c r="T7" s="21"/>
      <c r="U7" s="21"/>
      <c r="V7" s="21"/>
      <c r="W7" s="21"/>
      <c r="X7" s="21"/>
      <c r="Y7" s="21"/>
      <c r="Z7" s="21"/>
    </row>
    <row r="8" ht="12.75" customHeight="1">
      <c r="A8" s="35" t="s">
        <v>96</v>
      </c>
      <c r="B8" s="36">
        <v>5000.0</v>
      </c>
      <c r="C8" s="37" t="s">
        <v>330</v>
      </c>
      <c r="D8" s="38"/>
      <c r="E8" s="39">
        <v>0.0</v>
      </c>
      <c r="F8" s="40">
        <v>0.0</v>
      </c>
      <c r="G8" s="41" t="s">
        <v>96</v>
      </c>
      <c r="H8" s="42">
        <v>1500.0</v>
      </c>
      <c r="I8" s="43" t="s">
        <v>331</v>
      </c>
      <c r="J8" s="41"/>
      <c r="K8" s="44">
        <v>540.0</v>
      </c>
      <c r="L8" s="45">
        <v>540.0</v>
      </c>
      <c r="M8" s="21"/>
      <c r="N8" s="21"/>
      <c r="O8" s="21"/>
      <c r="P8" s="21"/>
      <c r="Q8" s="21"/>
      <c r="R8" s="21"/>
      <c r="S8" s="21"/>
      <c r="T8" s="21"/>
      <c r="U8" s="21"/>
      <c r="V8" s="21"/>
      <c r="W8" s="21"/>
      <c r="X8" s="21"/>
      <c r="Y8" s="21"/>
      <c r="Z8" s="21"/>
    </row>
    <row r="9" ht="12.75" customHeight="1">
      <c r="A9" s="38" t="s">
        <v>97</v>
      </c>
      <c r="B9" s="36"/>
      <c r="C9" s="37" t="s">
        <v>99</v>
      </c>
      <c r="D9" s="38"/>
      <c r="E9" s="48"/>
      <c r="F9" s="49"/>
      <c r="G9" s="41" t="s">
        <v>97</v>
      </c>
      <c r="H9" s="50">
        <v>0.0</v>
      </c>
      <c r="I9" s="51" t="s">
        <v>332</v>
      </c>
      <c r="J9" s="41"/>
      <c r="K9" s="52"/>
      <c r="L9" s="53"/>
      <c r="M9" s="21"/>
      <c r="N9" s="21"/>
      <c r="O9" s="21"/>
      <c r="P9" s="21"/>
      <c r="Q9" s="21"/>
      <c r="R9" s="21"/>
      <c r="S9" s="21"/>
      <c r="T9" s="21"/>
      <c r="U9" s="21"/>
      <c r="V9" s="21"/>
      <c r="W9" s="21"/>
      <c r="X9" s="21"/>
      <c r="Y9" s="21"/>
      <c r="Z9" s="21"/>
    </row>
    <row r="10" ht="12.75" customHeight="1">
      <c r="A10" s="54" t="s">
        <v>100</v>
      </c>
      <c r="B10" s="36"/>
      <c r="C10" s="37"/>
      <c r="D10" s="38"/>
      <c r="E10" s="39"/>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9">
        <v>2000.0</v>
      </c>
      <c r="C11" s="189" t="s">
        <v>333</v>
      </c>
      <c r="D11" s="38"/>
      <c r="E11" s="39">
        <v>0.0</v>
      </c>
      <c r="F11" s="40">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4">
        <v>1500.0</v>
      </c>
      <c r="I14" s="190" t="s">
        <v>218</v>
      </c>
      <c r="J14" s="41"/>
      <c r="K14" s="44">
        <v>1500.0</v>
      </c>
      <c r="L14" s="45">
        <v>1500.0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4">
        <v>1500.0</v>
      </c>
      <c r="I15" s="180" t="s">
        <v>334</v>
      </c>
      <c r="J15" s="41"/>
      <c r="K15" s="44">
        <v>1500.0</v>
      </c>
      <c r="L15" s="45">
        <v>1500.0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v>14700.0</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14700</v>
      </c>
      <c r="C20" s="57"/>
      <c r="D20" s="38"/>
      <c r="E20" s="57">
        <f t="shared" ref="E20:F20" si="1">SUM(E5,E6,E7,E8,E10,E11,E15,E17,E18)</f>
        <v>0</v>
      </c>
      <c r="F20" s="63">
        <f t="shared" si="1"/>
        <v>0</v>
      </c>
      <c r="G20" s="41" t="s">
        <v>110</v>
      </c>
      <c r="H20" s="50">
        <f>SUM(H5:H18)</f>
        <v>12500</v>
      </c>
      <c r="I20" s="58"/>
      <c r="J20" s="41"/>
      <c r="K20" s="50">
        <f t="shared" ref="K20:L20" si="2">SUM(K5:K19)</f>
        <v>6820</v>
      </c>
      <c r="L20" s="64">
        <f t="shared" si="2"/>
        <v>6820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20</v>
      </c>
      <c r="I21" s="66"/>
      <c r="J21" s="28" t="s">
        <v>319</v>
      </c>
      <c r="K21" s="28" t="s">
        <v>335</v>
      </c>
      <c r="L21" s="69" t="s">
        <v>336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337</v>
      </c>
      <c r="I22" s="73"/>
      <c r="J22" s="30"/>
      <c r="K22" s="30" t="s">
        <v>338</v>
      </c>
      <c r="L22" s="34" t="s">
        <v>339</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500.0</v>
      </c>
      <c r="C24" s="78" t="s">
        <v>340</v>
      </c>
      <c r="D24" s="76"/>
      <c r="E24" s="77">
        <v>500.0</v>
      </c>
      <c r="F24" s="86">
        <v>500.0</v>
      </c>
      <c r="G24" s="81" t="s">
        <v>121</v>
      </c>
      <c r="H24" s="82">
        <v>1000.0</v>
      </c>
      <c r="I24" s="83" t="s">
        <v>341</v>
      </c>
      <c r="J24" s="84"/>
      <c r="K24" s="183">
        <v>1000.0</v>
      </c>
      <c r="L24" s="185">
        <v>1000.0</v>
      </c>
      <c r="M24" s="21"/>
      <c r="N24" s="21"/>
      <c r="O24" s="21"/>
      <c r="P24" s="21"/>
      <c r="Q24" s="21"/>
      <c r="R24" s="21"/>
      <c r="S24" s="21"/>
      <c r="T24" s="21"/>
      <c r="U24" s="21"/>
      <c r="V24" s="21"/>
      <c r="W24" s="21"/>
      <c r="X24" s="21"/>
      <c r="Y24" s="21"/>
      <c r="Z24" s="21"/>
    </row>
    <row r="25" ht="12.75" customHeight="1">
      <c r="A25" s="76" t="s">
        <v>122</v>
      </c>
      <c r="B25" s="79">
        <v>300.0</v>
      </c>
      <c r="C25" s="78" t="s">
        <v>342</v>
      </c>
      <c r="D25" s="76"/>
      <c r="E25" s="77">
        <v>200.0</v>
      </c>
      <c r="F25" s="86">
        <v>200.0</v>
      </c>
      <c r="G25" s="81" t="s">
        <v>124</v>
      </c>
      <c r="H25" s="82">
        <v>200.0</v>
      </c>
      <c r="I25" s="83" t="s">
        <v>343</v>
      </c>
      <c r="J25" s="84"/>
      <c r="K25" s="183">
        <v>200.0</v>
      </c>
      <c r="L25" s="185">
        <v>200.0</v>
      </c>
      <c r="M25" s="21"/>
      <c r="N25" s="21"/>
      <c r="O25" s="21"/>
      <c r="P25" s="21"/>
      <c r="Q25" s="21"/>
      <c r="R25" s="21"/>
      <c r="S25" s="21"/>
      <c r="T25" s="21"/>
      <c r="U25" s="21"/>
      <c r="V25" s="21"/>
      <c r="W25" s="21"/>
      <c r="X25" s="21"/>
      <c r="Y25" s="21"/>
      <c r="Z25" s="21"/>
    </row>
    <row r="26" ht="12.75" customHeight="1">
      <c r="A26" s="76" t="s">
        <v>125</v>
      </c>
      <c r="B26" s="79">
        <v>200.0</v>
      </c>
      <c r="C26" s="78" t="s">
        <v>344</v>
      </c>
      <c r="D26" s="76"/>
      <c r="E26" s="77">
        <v>200.0</v>
      </c>
      <c r="F26" s="86">
        <v>200.0</v>
      </c>
      <c r="G26" s="81" t="s">
        <v>127</v>
      </c>
      <c r="H26" s="82">
        <v>8000.0</v>
      </c>
      <c r="I26" s="83" t="s">
        <v>345</v>
      </c>
      <c r="J26" s="84"/>
      <c r="K26" s="183">
        <v>2590.0</v>
      </c>
      <c r="L26" s="185">
        <v>2590.0</v>
      </c>
      <c r="M26" s="21"/>
      <c r="N26" s="21"/>
      <c r="O26" s="21"/>
      <c r="P26" s="21"/>
      <c r="Q26" s="21"/>
      <c r="R26" s="21"/>
      <c r="S26" s="21"/>
      <c r="T26" s="21"/>
      <c r="U26" s="21"/>
      <c r="V26" s="21"/>
      <c r="W26" s="21"/>
      <c r="X26" s="21"/>
      <c r="Y26" s="21"/>
      <c r="Z26" s="21"/>
    </row>
    <row r="27" ht="12.75" customHeight="1">
      <c r="A27" s="76" t="s">
        <v>128</v>
      </c>
      <c r="B27" s="79">
        <v>2500.0</v>
      </c>
      <c r="C27" s="78" t="s">
        <v>346</v>
      </c>
      <c r="D27" s="76"/>
      <c r="E27" s="87">
        <v>460.0</v>
      </c>
      <c r="F27" s="86">
        <v>460.0</v>
      </c>
      <c r="G27" s="84" t="s">
        <v>130</v>
      </c>
      <c r="H27" s="82">
        <v>1000.0</v>
      </c>
      <c r="I27" s="83" t="s">
        <v>347</v>
      </c>
      <c r="J27" s="84"/>
      <c r="K27" s="183">
        <v>1000.0</v>
      </c>
      <c r="L27" s="185">
        <v>1000.0</v>
      </c>
      <c r="M27" s="21"/>
      <c r="N27" s="21"/>
      <c r="O27" s="21"/>
      <c r="P27" s="21"/>
      <c r="Q27" s="21"/>
      <c r="R27" s="21"/>
      <c r="S27" s="21"/>
      <c r="T27" s="21"/>
      <c r="U27" s="21"/>
      <c r="V27" s="21"/>
      <c r="W27" s="21"/>
      <c r="X27" s="21"/>
      <c r="Y27" s="21"/>
      <c r="Z27" s="21"/>
    </row>
    <row r="28" ht="12.75" customHeight="1">
      <c r="A28" s="76" t="s">
        <v>131</v>
      </c>
      <c r="B28" s="88">
        <v>1500.0</v>
      </c>
      <c r="C28" s="78" t="s">
        <v>348</v>
      </c>
      <c r="D28" s="76"/>
      <c r="E28" s="87">
        <v>300.0</v>
      </c>
      <c r="F28" s="86">
        <v>300.0</v>
      </c>
      <c r="G28" s="81" t="s">
        <v>132</v>
      </c>
      <c r="H28" s="89">
        <v>5000.0</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349</v>
      </c>
      <c r="H29" s="91"/>
      <c r="I29" s="96" t="s">
        <v>350</v>
      </c>
      <c r="J29" s="84"/>
      <c r="K29" s="91"/>
      <c r="L29" s="92"/>
      <c r="M29" s="21"/>
      <c r="N29" s="21"/>
      <c r="O29" s="21"/>
      <c r="P29" s="21"/>
      <c r="Q29" s="21"/>
      <c r="R29" s="21"/>
      <c r="S29" s="21"/>
      <c r="T29" s="21"/>
      <c r="U29" s="21"/>
      <c r="V29" s="21"/>
      <c r="W29" s="21"/>
      <c r="X29" s="21"/>
      <c r="Y29" s="21"/>
      <c r="Z29" s="21"/>
    </row>
    <row r="30" ht="12.75" customHeight="1">
      <c r="A30" s="76" t="s">
        <v>134</v>
      </c>
      <c r="B30" s="88">
        <v>200.0</v>
      </c>
      <c r="C30" s="78" t="s">
        <v>351</v>
      </c>
      <c r="D30" s="76"/>
      <c r="E30" s="77">
        <v>150.0</v>
      </c>
      <c r="F30" s="86">
        <f>150</f>
        <v>150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100.0</v>
      </c>
      <c r="C31" s="78" t="s">
        <v>352</v>
      </c>
      <c r="D31" s="76"/>
      <c r="E31" s="77">
        <v>100.0</v>
      </c>
      <c r="F31" s="86">
        <v>100.0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200.0</v>
      </c>
      <c r="C32" s="78" t="s">
        <v>353</v>
      </c>
      <c r="D32" s="76"/>
      <c r="E32" s="77">
        <v>100.0</v>
      </c>
      <c r="F32" s="86">
        <v>100.0</v>
      </c>
      <c r="G32" s="84" t="s">
        <v>108</v>
      </c>
      <c r="H32" s="82">
        <v>1500.0</v>
      </c>
      <c r="I32" s="83" t="s">
        <v>354</v>
      </c>
      <c r="J32" s="84"/>
      <c r="K32" s="183">
        <v>1500.0</v>
      </c>
      <c r="L32" s="185">
        <v>1500.0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16700</v>
      </c>
      <c r="I34" s="90"/>
      <c r="J34" s="84"/>
      <c r="K34" s="89">
        <f t="shared" ref="K34:L34" si="3">SUM(K24,K25,K26,K27,K30,K32)</f>
        <v>6290</v>
      </c>
      <c r="L34" s="103">
        <f t="shared" si="3"/>
        <v>6290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5500</v>
      </c>
      <c r="C37" s="106"/>
      <c r="D37" s="76"/>
      <c r="E37" s="105">
        <f t="shared" ref="E37:F37" si="4">SUM(E24:E36)</f>
        <v>2010</v>
      </c>
      <c r="F37" s="107">
        <f t="shared" si="4"/>
        <v>2010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13110</v>
      </c>
      <c r="F64" s="169">
        <f t="shared" si="9"/>
        <v>13110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2010</v>
      </c>
      <c r="F65" s="169">
        <f t="shared" si="10"/>
        <v>2010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15120</v>
      </c>
      <c r="F66" s="169">
        <f t="shared" si="11"/>
        <v>15120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355</v>
      </c>
      <c r="B1" s="19" t="s">
        <v>356</v>
      </c>
      <c r="C1" s="19" t="s">
        <v>70</v>
      </c>
      <c r="D1" s="19" t="s">
        <v>357</v>
      </c>
      <c r="E1" s="19" t="s">
        <v>358</v>
      </c>
      <c r="F1" s="19" t="s">
        <v>73</v>
      </c>
      <c r="G1" s="20" t="s">
        <v>359</v>
      </c>
      <c r="H1" s="21"/>
      <c r="I1" s="21"/>
      <c r="J1" s="21"/>
      <c r="K1" s="22" t="s">
        <v>313</v>
      </c>
      <c r="L1" s="23"/>
      <c r="M1" s="21"/>
      <c r="N1" s="24"/>
      <c r="O1" s="21"/>
      <c r="P1" s="21"/>
      <c r="Q1" s="21"/>
      <c r="R1" s="21"/>
      <c r="S1" s="21"/>
      <c r="T1" s="21"/>
      <c r="U1" s="21"/>
      <c r="V1" s="21"/>
      <c r="W1" s="21"/>
      <c r="X1" s="21"/>
      <c r="Y1" s="21"/>
      <c r="Z1" s="21"/>
    </row>
    <row r="2" ht="12.75" customHeight="1">
      <c r="A2" s="25" t="s">
        <v>360</v>
      </c>
      <c r="B2" s="26"/>
      <c r="C2" s="26"/>
      <c r="D2" s="26"/>
      <c r="E2" s="27"/>
      <c r="F2" s="27"/>
      <c r="G2" s="26" t="s">
        <v>361</v>
      </c>
      <c r="H2" s="28"/>
      <c r="I2" s="28"/>
      <c r="J2" s="28"/>
      <c r="K2" s="27"/>
      <c r="L2" s="29"/>
      <c r="M2" s="21"/>
      <c r="N2" s="21"/>
      <c r="O2" s="21"/>
      <c r="P2" s="21"/>
      <c r="Q2" s="21"/>
      <c r="R2" s="21"/>
      <c r="S2" s="21"/>
      <c r="T2" s="21"/>
      <c r="U2" s="21"/>
      <c r="V2" s="21"/>
      <c r="W2" s="21"/>
      <c r="X2" s="21"/>
      <c r="Y2" s="21"/>
      <c r="Z2" s="21"/>
    </row>
    <row r="3" ht="12.75" customHeight="1">
      <c r="A3" s="30" t="s">
        <v>362</v>
      </c>
      <c r="B3" s="31" t="s">
        <v>363</v>
      </c>
      <c r="C3" s="31" t="s">
        <v>364</v>
      </c>
      <c r="D3" s="31" t="s">
        <v>365</v>
      </c>
      <c r="E3" s="30" t="s">
        <v>82</v>
      </c>
      <c r="F3" s="32"/>
      <c r="G3" s="30" t="s">
        <v>366</v>
      </c>
      <c r="H3" s="31" t="s">
        <v>367</v>
      </c>
      <c r="I3" s="31" t="s">
        <v>364</v>
      </c>
      <c r="J3" s="31" t="s">
        <v>365</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150.0</v>
      </c>
      <c r="C7" s="37" t="s">
        <v>368</v>
      </c>
      <c r="D7" s="38"/>
      <c r="E7" s="39">
        <v>150.0</v>
      </c>
      <c r="F7" s="40">
        <v>150.0</v>
      </c>
      <c r="G7" s="41" t="s">
        <v>94</v>
      </c>
      <c r="H7" s="42">
        <v>150.0</v>
      </c>
      <c r="I7" s="43" t="s">
        <v>369</v>
      </c>
      <c r="J7" s="41"/>
      <c r="K7" s="44">
        <v>150.0</v>
      </c>
      <c r="L7" s="45">
        <v>150.0</v>
      </c>
      <c r="M7" s="21"/>
      <c r="N7" s="21"/>
      <c r="O7" s="21"/>
      <c r="P7" s="21"/>
      <c r="Q7" s="21"/>
      <c r="R7" s="21"/>
      <c r="S7" s="21"/>
      <c r="T7" s="21"/>
      <c r="U7" s="21"/>
      <c r="V7" s="21"/>
      <c r="W7" s="21"/>
      <c r="X7" s="21"/>
      <c r="Y7" s="21"/>
      <c r="Z7" s="21"/>
    </row>
    <row r="8" ht="12.75" customHeight="1">
      <c r="A8" s="35" t="s">
        <v>96</v>
      </c>
      <c r="B8" s="36">
        <v>150.0</v>
      </c>
      <c r="C8" s="37" t="s">
        <v>370</v>
      </c>
      <c r="D8" s="38"/>
      <c r="E8" s="39">
        <v>150.0</v>
      </c>
      <c r="F8" s="40">
        <v>150.0</v>
      </c>
      <c r="G8" s="41" t="s">
        <v>96</v>
      </c>
      <c r="H8" s="42">
        <v>150.0</v>
      </c>
      <c r="I8" s="43" t="s">
        <v>370</v>
      </c>
      <c r="J8" s="41"/>
      <c r="K8" s="44">
        <v>150.0</v>
      </c>
      <c r="L8" s="45">
        <v>150.0</v>
      </c>
      <c r="M8" s="21"/>
      <c r="N8" s="21"/>
      <c r="O8" s="21"/>
      <c r="P8" s="21"/>
      <c r="Q8" s="21"/>
      <c r="R8" s="21"/>
      <c r="S8" s="21"/>
      <c r="T8" s="21"/>
      <c r="U8" s="21"/>
      <c r="V8" s="21"/>
      <c r="W8" s="21"/>
      <c r="X8" s="21"/>
      <c r="Y8" s="21"/>
      <c r="Z8" s="21"/>
    </row>
    <row r="9" ht="12.75" customHeight="1">
      <c r="A9" s="38" t="s">
        <v>97</v>
      </c>
      <c r="B9" s="36">
        <v>0.0</v>
      </c>
      <c r="C9" s="37" t="s">
        <v>371</v>
      </c>
      <c r="D9" s="38"/>
      <c r="E9" s="48"/>
      <c r="F9" s="49"/>
      <c r="G9" s="41" t="s">
        <v>97</v>
      </c>
      <c r="H9" s="50" t="s">
        <v>219</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4">
        <v>1000.0</v>
      </c>
      <c r="I11" s="43"/>
      <c r="J11" s="41"/>
      <c r="K11" s="44">
        <v>1000.0</v>
      </c>
      <c r="L11" s="45">
        <v>1000.0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5">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300</v>
      </c>
      <c r="C20" s="57"/>
      <c r="D20" s="38"/>
      <c r="E20" s="57">
        <f t="shared" ref="E20:F20" si="1">SUM(E5,E6,E7,E8,E10,E11,E15,E17,E18)</f>
        <v>300</v>
      </c>
      <c r="F20" s="63">
        <f t="shared" si="1"/>
        <v>300</v>
      </c>
      <c r="G20" s="41" t="s">
        <v>110</v>
      </c>
      <c r="H20" s="50">
        <f>SUM(H5:H18)</f>
        <v>1300</v>
      </c>
      <c r="I20" s="58"/>
      <c r="J20" s="41"/>
      <c r="K20" s="50">
        <f t="shared" ref="K20:L20" si="2">SUM(K5:K19)</f>
        <v>1300</v>
      </c>
      <c r="L20" s="64">
        <f t="shared" si="2"/>
        <v>1300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225.0</v>
      </c>
      <c r="C25" s="78" t="s">
        <v>372</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300.0</v>
      </c>
      <c r="C27" s="78" t="s">
        <v>373</v>
      </c>
      <c r="D27" s="76"/>
      <c r="E27" s="87">
        <v>300.0</v>
      </c>
      <c r="F27" s="86">
        <v>300.0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20.0</v>
      </c>
      <c r="C30" s="78" t="s">
        <v>374</v>
      </c>
      <c r="D30" s="76"/>
      <c r="E30" s="77">
        <v>20.0</v>
      </c>
      <c r="F30" s="86">
        <v>20.0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545</v>
      </c>
      <c r="C37" s="106"/>
      <c r="D37" s="76"/>
      <c r="E37" s="105">
        <f t="shared" ref="E37:F37" si="4">SUM(E24:E36)</f>
        <v>520</v>
      </c>
      <c r="F37" s="107">
        <f t="shared" si="4"/>
        <v>520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1600</v>
      </c>
      <c r="F64" s="169">
        <f t="shared" si="9"/>
        <v>1600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520</v>
      </c>
      <c r="F65" s="169">
        <f t="shared" si="10"/>
        <v>520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2120</v>
      </c>
      <c r="F66" s="169">
        <f t="shared" si="11"/>
        <v>2120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188</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375</v>
      </c>
      <c r="B1" s="19" t="s">
        <v>376</v>
      </c>
      <c r="C1" s="19" t="s">
        <v>70</v>
      </c>
      <c r="D1" s="19" t="s">
        <v>377</v>
      </c>
      <c r="E1" s="19" t="s">
        <v>72</v>
      </c>
      <c r="F1" s="19" t="s">
        <v>73</v>
      </c>
      <c r="G1" s="20" t="s">
        <v>378</v>
      </c>
      <c r="H1" s="21"/>
      <c r="I1" s="21"/>
      <c r="J1" s="21"/>
      <c r="K1" s="22" t="s">
        <v>379</v>
      </c>
      <c r="L1" s="23"/>
      <c r="M1" s="21"/>
      <c r="N1" s="24"/>
      <c r="O1" s="21"/>
      <c r="P1" s="21"/>
      <c r="Q1" s="21"/>
      <c r="R1" s="21"/>
      <c r="S1" s="21"/>
      <c r="T1" s="21"/>
      <c r="U1" s="21"/>
      <c r="V1" s="21"/>
      <c r="W1" s="21"/>
      <c r="X1" s="21"/>
      <c r="Y1" s="21"/>
      <c r="Z1" s="21"/>
    </row>
    <row r="2" ht="12.75" customHeight="1">
      <c r="A2" s="25" t="s">
        <v>380</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381</v>
      </c>
      <c r="B3" s="31" t="s">
        <v>382</v>
      </c>
      <c r="C3" s="31" t="s">
        <v>383</v>
      </c>
      <c r="D3" s="31" t="s">
        <v>384</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97.5</v>
      </c>
      <c r="C5" s="37" t="s">
        <v>385</v>
      </c>
      <c r="D5" s="38"/>
      <c r="E5" s="39">
        <v>97.5</v>
      </c>
      <c r="F5" s="40">
        <v>97.5</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950.0</v>
      </c>
      <c r="C7" s="37" t="s">
        <v>386</v>
      </c>
      <c r="D7" s="38"/>
      <c r="E7" s="39">
        <v>560.0</v>
      </c>
      <c r="F7" s="40">
        <v>560.0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100.0</v>
      </c>
      <c r="C8" s="37" t="s">
        <v>387</v>
      </c>
      <c r="D8" s="38"/>
      <c r="E8" s="39">
        <v>100.0</v>
      </c>
      <c r="F8" s="40">
        <v>100.0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1147.5</v>
      </c>
      <c r="C20" s="57"/>
      <c r="D20" s="38"/>
      <c r="E20" s="57">
        <f t="shared" ref="E20:F20" si="1">SUM(E5,E6,E7,E8,E10,E11,E15,E17,E18)</f>
        <v>757.5</v>
      </c>
      <c r="F20" s="63">
        <f t="shared" si="1"/>
        <v>757.5</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975.0</v>
      </c>
      <c r="C24" s="78" t="s">
        <v>388</v>
      </c>
      <c r="D24" s="76"/>
      <c r="E24" s="77">
        <v>975.0</v>
      </c>
      <c r="F24" s="86">
        <v>975.0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191">
        <v>196.0</v>
      </c>
      <c r="C26" s="78" t="s">
        <v>389</v>
      </c>
      <c r="D26" s="76"/>
      <c r="E26" s="77">
        <v>196.0</v>
      </c>
      <c r="F26" s="86">
        <v>196.0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450.0</v>
      </c>
      <c r="C27" s="78" t="s">
        <v>390</v>
      </c>
      <c r="D27" s="76"/>
      <c r="E27" s="87">
        <v>450.0</v>
      </c>
      <c r="F27" s="86">
        <v>450.0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1500.0</v>
      </c>
      <c r="C28" s="78" t="s">
        <v>391</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192.0</v>
      </c>
      <c r="C30" s="78" t="s">
        <v>392</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t="s">
        <v>393</v>
      </c>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t="s">
        <v>23</v>
      </c>
      <c r="I36" s="70"/>
      <c r="J36" s="31" t="s">
        <v>394</v>
      </c>
      <c r="K36" s="30"/>
      <c r="L36" s="72"/>
      <c r="M36" s="21"/>
      <c r="N36" s="21"/>
      <c r="O36" s="21"/>
      <c r="P36" s="21"/>
      <c r="Q36" s="21"/>
      <c r="R36" s="21"/>
      <c r="S36" s="21"/>
      <c r="T36" s="21"/>
      <c r="U36" s="21"/>
      <c r="V36" s="21"/>
      <c r="W36" s="21"/>
      <c r="X36" s="21"/>
      <c r="Y36" s="21"/>
      <c r="Z36" s="21"/>
    </row>
    <row r="37" ht="12.75" customHeight="1">
      <c r="A37" s="76" t="s">
        <v>110</v>
      </c>
      <c r="B37" s="105">
        <f>SUM(B24:B35)</f>
        <v>3313</v>
      </c>
      <c r="C37" s="106"/>
      <c r="D37" s="76"/>
      <c r="E37" s="105">
        <f t="shared" ref="E37:F37" si="4">SUM(E24:E36)</f>
        <v>2071</v>
      </c>
      <c r="F37" s="107">
        <f t="shared" si="4"/>
        <v>2071</v>
      </c>
      <c r="G37" s="31" t="s">
        <v>116</v>
      </c>
      <c r="H37" s="31" t="s">
        <v>395</v>
      </c>
      <c r="I37" s="70"/>
      <c r="J37" s="31"/>
      <c r="K37" s="30" t="s">
        <v>396</v>
      </c>
      <c r="L37" s="34" t="s">
        <v>397</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600.0</v>
      </c>
      <c r="I42" s="192" t="s">
        <v>398</v>
      </c>
      <c r="J42" s="112"/>
      <c r="K42" s="193">
        <v>500.0</v>
      </c>
      <c r="L42" s="194">
        <v>500.0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1000.0</v>
      </c>
      <c r="I43" s="111" t="s">
        <v>399</v>
      </c>
      <c r="J43" s="112"/>
      <c r="K43" s="193">
        <v>1000.0</v>
      </c>
      <c r="L43" s="194">
        <v>1000.0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1600</v>
      </c>
      <c r="I45" s="114"/>
      <c r="J45" s="112"/>
      <c r="K45" s="126">
        <f t="shared" ref="K45:L45" si="5">SUM(K39,K40,K41,K42,K43,K44)</f>
        <v>1500</v>
      </c>
      <c r="L45" s="127">
        <f t="shared" si="5"/>
        <v>1500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2257.5</v>
      </c>
      <c r="F64" s="169">
        <f t="shared" si="9"/>
        <v>2257.5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2071</v>
      </c>
      <c r="F65" s="169">
        <f t="shared" si="10"/>
        <v>2071</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4328.5</v>
      </c>
      <c r="F66" s="169">
        <f t="shared" si="11"/>
        <v>4328.5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400</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401</v>
      </c>
      <c r="B1" s="19" t="s">
        <v>402</v>
      </c>
      <c r="C1" s="19" t="s">
        <v>70</v>
      </c>
      <c r="D1" s="19" t="s">
        <v>403</v>
      </c>
      <c r="E1" s="19" t="s">
        <v>72</v>
      </c>
      <c r="F1" s="19" t="s">
        <v>73</v>
      </c>
      <c r="G1" s="20" t="s">
        <v>404</v>
      </c>
      <c r="H1" s="21"/>
      <c r="I1" s="21"/>
      <c r="J1" s="21"/>
      <c r="K1" s="22" t="s">
        <v>405</v>
      </c>
      <c r="L1" s="23"/>
      <c r="M1" s="21"/>
      <c r="N1" s="24"/>
      <c r="O1" s="21"/>
      <c r="P1" s="21"/>
      <c r="Q1" s="21"/>
      <c r="R1" s="21"/>
      <c r="S1" s="21"/>
      <c r="T1" s="21"/>
      <c r="U1" s="21"/>
      <c r="V1" s="21"/>
      <c r="W1" s="21"/>
      <c r="X1" s="21"/>
      <c r="Y1" s="21"/>
      <c r="Z1" s="21"/>
    </row>
    <row r="2" ht="12.75" customHeight="1">
      <c r="A2" s="25" t="s">
        <v>406</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407</v>
      </c>
      <c r="B3" s="31" t="s">
        <v>118</v>
      </c>
      <c r="C3" s="31" t="s">
        <v>117</v>
      </c>
      <c r="D3" s="31" t="s">
        <v>113</v>
      </c>
      <c r="E3" s="30" t="s">
        <v>279</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0.0</v>
      </c>
      <c r="C7" s="37"/>
      <c r="D7" s="38"/>
      <c r="E7" s="36">
        <v>0.0</v>
      </c>
      <c r="F7" s="46">
        <v>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95" t="s">
        <v>408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182" t="s">
        <v>85</v>
      </c>
      <c r="L49" s="196" t="s">
        <v>409</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97">
        <v>30.0</v>
      </c>
      <c r="I51" s="137"/>
      <c r="J51" s="138"/>
      <c r="K51" s="197">
        <v>0.0</v>
      </c>
      <c r="L51" s="198">
        <v>0.0</v>
      </c>
      <c r="M51" s="21"/>
      <c r="N51" s="21"/>
      <c r="O51" s="21"/>
      <c r="P51" s="21"/>
      <c r="Q51" s="21"/>
      <c r="R51" s="21"/>
      <c r="S51" s="21"/>
      <c r="T51" s="21"/>
      <c r="U51" s="21"/>
      <c r="V51" s="21"/>
      <c r="W51" s="21"/>
      <c r="X51" s="21"/>
      <c r="Y51" s="21"/>
      <c r="Z51" s="21"/>
    </row>
    <row r="52" ht="12.75" customHeight="1">
      <c r="A52" s="31" t="s">
        <v>168</v>
      </c>
      <c r="B52" s="31" t="s">
        <v>410</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97">
        <v>180.0</v>
      </c>
      <c r="I53" s="137"/>
      <c r="J53" s="138"/>
      <c r="K53" s="197">
        <v>0.0</v>
      </c>
      <c r="L53" s="198">
        <v>0.0</v>
      </c>
      <c r="M53" s="21"/>
      <c r="N53" s="21"/>
      <c r="O53" s="21"/>
      <c r="P53" s="21"/>
      <c r="Q53" s="21"/>
      <c r="R53" s="21"/>
      <c r="S53" s="21"/>
      <c r="T53" s="21"/>
      <c r="U53" s="21"/>
      <c r="V53" s="21"/>
      <c r="W53" s="21"/>
      <c r="X53" s="21"/>
      <c r="Y53" s="21"/>
      <c r="Z53" s="21"/>
    </row>
    <row r="54" ht="12.75" customHeight="1">
      <c r="A54" s="31" t="s">
        <v>152</v>
      </c>
      <c r="B54" s="74" t="s">
        <v>411</v>
      </c>
      <c r="C54" s="70" t="s">
        <v>412</v>
      </c>
      <c r="D54" s="31" t="s">
        <v>413</v>
      </c>
      <c r="E54" s="30" t="s">
        <v>85</v>
      </c>
      <c r="F54" s="34" t="s">
        <v>409</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30.0</v>
      </c>
      <c r="C56" s="143"/>
      <c r="D56" s="144"/>
      <c r="E56" s="142">
        <v>0.0</v>
      </c>
      <c r="F56" s="145">
        <v>0.0</v>
      </c>
      <c r="G56" s="146" t="s">
        <v>108</v>
      </c>
      <c r="H56" s="197">
        <v>530.0</v>
      </c>
      <c r="I56" s="199" t="s">
        <v>414</v>
      </c>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180.0</v>
      </c>
      <c r="C58" s="143"/>
      <c r="D58" s="144"/>
      <c r="E58" s="142">
        <v>0.0</v>
      </c>
      <c r="F58" s="145">
        <v>0.0</v>
      </c>
      <c r="G58" s="151" t="s">
        <v>110</v>
      </c>
      <c r="H58" s="152">
        <f>SUM(H51:H56)</f>
        <v>740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415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530.0</v>
      </c>
      <c r="C61" s="143" t="s">
        <v>414</v>
      </c>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1270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0</v>
      </c>
      <c r="F64" s="169">
        <f t="shared" si="9"/>
        <v>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0</v>
      </c>
      <c r="F66" s="169">
        <f t="shared" si="11"/>
        <v>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416</v>
      </c>
      <c r="F67" s="173" t="s">
        <v>308</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417</v>
      </c>
      <c r="B1" s="19" t="s">
        <v>418</v>
      </c>
      <c r="C1" s="19" t="s">
        <v>70</v>
      </c>
      <c r="D1" s="19" t="s">
        <v>419</v>
      </c>
      <c r="E1" s="19" t="s">
        <v>72</v>
      </c>
      <c r="F1" s="19" t="s">
        <v>73</v>
      </c>
      <c r="G1" s="20" t="s">
        <v>420</v>
      </c>
      <c r="H1" s="21"/>
      <c r="I1" s="21"/>
      <c r="J1" s="21"/>
      <c r="K1" s="22" t="s">
        <v>421</v>
      </c>
      <c r="L1" s="23"/>
      <c r="M1" s="21"/>
      <c r="N1" s="24"/>
      <c r="O1" s="21"/>
      <c r="P1" s="21"/>
      <c r="Q1" s="21"/>
      <c r="R1" s="21"/>
      <c r="S1" s="21"/>
      <c r="T1" s="21"/>
      <c r="U1" s="21"/>
      <c r="V1" s="21"/>
      <c r="W1" s="21"/>
      <c r="X1" s="21"/>
      <c r="Y1" s="21"/>
      <c r="Z1" s="21"/>
    </row>
    <row r="2" ht="12.75" customHeight="1">
      <c r="A2" s="25" t="s">
        <v>422</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423</v>
      </c>
      <c r="B3" s="31" t="s">
        <v>424</v>
      </c>
      <c r="C3" s="31" t="s">
        <v>425</v>
      </c>
      <c r="D3" s="31" t="s">
        <v>426</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200" t="s">
        <v>427</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175.0</v>
      </c>
      <c r="C5" s="37" t="s">
        <v>428</v>
      </c>
      <c r="D5" s="38"/>
      <c r="E5" s="39">
        <v>175.0</v>
      </c>
      <c r="F5" s="40">
        <v>175.0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850.0</v>
      </c>
      <c r="C6" s="37" t="s">
        <v>429</v>
      </c>
      <c r="D6" s="38"/>
      <c r="E6" s="39">
        <v>310.0</v>
      </c>
      <c r="F6" s="40">
        <v>310.0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1300.0</v>
      </c>
      <c r="C7" s="37" t="s">
        <v>430</v>
      </c>
      <c r="D7" s="38"/>
      <c r="E7" s="39">
        <v>1300.0</v>
      </c>
      <c r="F7" s="40">
        <v>1300.0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300.0</v>
      </c>
      <c r="C8" s="37" t="s">
        <v>431</v>
      </c>
      <c r="D8" s="38"/>
      <c r="E8" s="39">
        <v>300.0</v>
      </c>
      <c r="F8" s="40">
        <v>300.0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t="s">
        <v>219</v>
      </c>
      <c r="C9" s="37" t="s">
        <v>99</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217</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v>3525.0</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2625</v>
      </c>
      <c r="C20" s="57"/>
      <c r="D20" s="38"/>
      <c r="E20" s="57">
        <f t="shared" ref="E20:F20" si="1">SUM(E5,E6,E7,E8,E10,E11,E15,E17,E18)</f>
        <v>2085</v>
      </c>
      <c r="F20" s="63">
        <f t="shared" si="1"/>
        <v>2085</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1100.0</v>
      </c>
      <c r="C25" s="78" t="s">
        <v>432</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1600.0</v>
      </c>
      <c r="C26" s="78" t="s">
        <v>433</v>
      </c>
      <c r="D26" s="76"/>
      <c r="E26" s="77">
        <v>400.0</v>
      </c>
      <c r="F26" s="86">
        <v>400.0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650.0</v>
      </c>
      <c r="C27" s="78" t="s">
        <v>434</v>
      </c>
      <c r="D27" s="76"/>
      <c r="E27" s="87">
        <v>460.0</v>
      </c>
      <c r="F27" s="86">
        <v>460.0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250.0</v>
      </c>
      <c r="C28" s="78" t="s">
        <v>435</v>
      </c>
      <c r="D28" s="76"/>
      <c r="E28" s="87">
        <v>250.0</v>
      </c>
      <c r="F28" s="86">
        <v>250.0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120.0</v>
      </c>
      <c r="C30" s="78" t="s">
        <v>436</v>
      </c>
      <c r="D30" s="76"/>
      <c r="E30" s="77">
        <v>120.0</v>
      </c>
      <c r="F30" s="86">
        <v>120.0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7">
        <v>400.0</v>
      </c>
      <c r="C31" s="78" t="s">
        <v>437</v>
      </c>
      <c r="D31" s="76"/>
      <c r="E31" s="77">
        <v>110.0</v>
      </c>
      <c r="F31" s="86">
        <v>110.0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80.0</v>
      </c>
      <c r="C35" s="78" t="s">
        <v>438</v>
      </c>
      <c r="D35" s="76"/>
      <c r="E35" s="77">
        <v>80.0</v>
      </c>
      <c r="F35" s="86">
        <v>80.0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4200</v>
      </c>
      <c r="C37" s="106"/>
      <c r="D37" s="76"/>
      <c r="E37" s="105">
        <f t="shared" ref="E37:F37" si="4">SUM(E24:E36)</f>
        <v>1620</v>
      </c>
      <c r="F37" s="107">
        <f t="shared" si="4"/>
        <v>1620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201" t="s">
        <v>439</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202"/>
      <c r="C42" s="203">
        <v>4.0</v>
      </c>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202"/>
      <c r="C43" s="203" t="s">
        <v>440</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202"/>
      <c r="C44" s="204" t="s">
        <v>441</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205">
        <v>300.0</v>
      </c>
      <c r="C45" s="122"/>
      <c r="D45" s="119"/>
      <c r="E45" s="205">
        <v>300.0</v>
      </c>
      <c r="F45" s="206">
        <v>300.0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205">
        <v>32000.0</v>
      </c>
      <c r="C46" s="122"/>
      <c r="D46" s="119"/>
      <c r="E46" s="205">
        <v>8300.0</v>
      </c>
      <c r="F46" s="206">
        <v>8300.0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32300</v>
      </c>
      <c r="C50" s="116"/>
      <c r="D50" s="119"/>
      <c r="E50" s="120">
        <f t="shared" ref="E50:F50" si="6">SUM(E45,E46)</f>
        <v>8600</v>
      </c>
      <c r="F50" s="133">
        <f t="shared" si="6"/>
        <v>8600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207" t="s">
        <v>442</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443</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10685</v>
      </c>
      <c r="F64" s="169">
        <f t="shared" si="9"/>
        <v>10685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1620</v>
      </c>
      <c r="F65" s="169">
        <f t="shared" si="10"/>
        <v>1620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12305</v>
      </c>
      <c r="F66" s="169">
        <f t="shared" si="11"/>
        <v>12305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444</v>
      </c>
      <c r="F67" s="173" t="s">
        <v>400</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445</v>
      </c>
      <c r="B1" s="19" t="s">
        <v>446</v>
      </c>
      <c r="C1" s="19" t="s">
        <v>70</v>
      </c>
      <c r="D1" s="19" t="s">
        <v>447</v>
      </c>
      <c r="E1" s="19" t="s">
        <v>72</v>
      </c>
      <c r="F1" s="19" t="s">
        <v>73</v>
      </c>
      <c r="G1" s="20" t="s">
        <v>448</v>
      </c>
      <c r="H1" s="21"/>
      <c r="I1" s="21"/>
      <c r="J1" s="21"/>
      <c r="K1" s="22" t="s">
        <v>449</v>
      </c>
      <c r="L1" s="23"/>
      <c r="M1" s="21"/>
      <c r="N1" s="24"/>
      <c r="O1" s="21"/>
      <c r="P1" s="21"/>
      <c r="Q1" s="21"/>
      <c r="R1" s="21"/>
      <c r="S1" s="21"/>
      <c r="T1" s="21"/>
      <c r="U1" s="21"/>
      <c r="V1" s="21"/>
      <c r="W1" s="21"/>
      <c r="X1" s="21"/>
      <c r="Y1" s="21"/>
      <c r="Z1" s="21"/>
    </row>
    <row r="2" ht="12.75" customHeight="1">
      <c r="A2" s="25" t="s">
        <v>450</v>
      </c>
      <c r="B2" s="26"/>
      <c r="C2" s="26"/>
      <c r="D2" s="26"/>
      <c r="E2" s="27"/>
      <c r="F2" s="27"/>
      <c r="G2" s="26" t="s">
        <v>451</v>
      </c>
      <c r="H2" s="28"/>
      <c r="I2" s="28"/>
      <c r="J2" s="28"/>
      <c r="K2" s="27"/>
      <c r="L2" s="29"/>
      <c r="M2" s="21"/>
      <c r="N2" s="21"/>
      <c r="O2" s="21"/>
      <c r="P2" s="21"/>
      <c r="Q2" s="21"/>
      <c r="R2" s="21"/>
      <c r="S2" s="21"/>
      <c r="T2" s="21"/>
      <c r="U2" s="21"/>
      <c r="V2" s="21"/>
      <c r="W2" s="21"/>
      <c r="X2" s="21"/>
      <c r="Y2" s="21"/>
      <c r="Z2" s="21"/>
    </row>
    <row r="3" ht="12.75" customHeight="1">
      <c r="A3" s="30" t="s">
        <v>452</v>
      </c>
      <c r="B3" s="31" t="s">
        <v>453</v>
      </c>
      <c r="C3" s="31" t="s">
        <v>454</v>
      </c>
      <c r="D3" s="31" t="s">
        <v>455</v>
      </c>
      <c r="E3" s="30" t="s">
        <v>82</v>
      </c>
      <c r="F3" s="32"/>
      <c r="G3" s="30" t="s">
        <v>456</v>
      </c>
      <c r="H3" s="31" t="s">
        <v>457</v>
      </c>
      <c r="I3" s="31" t="s">
        <v>458</v>
      </c>
      <c r="J3" s="31" t="s">
        <v>459</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2400.0</v>
      </c>
      <c r="C5" s="37" t="s">
        <v>460</v>
      </c>
      <c r="D5" s="38"/>
      <c r="E5" s="39">
        <v>900.0</v>
      </c>
      <c r="F5" s="40">
        <v>900.0</v>
      </c>
      <c r="G5" s="41" t="s">
        <v>91</v>
      </c>
      <c r="H5" s="42">
        <v>1500.0</v>
      </c>
      <c r="I5" s="43" t="s">
        <v>461</v>
      </c>
      <c r="J5" s="41"/>
      <c r="K5" s="44">
        <v>900.0</v>
      </c>
      <c r="L5" s="45">
        <v>900.0</v>
      </c>
      <c r="M5" s="21"/>
      <c r="N5" s="21"/>
      <c r="O5" s="21"/>
      <c r="P5" s="21"/>
      <c r="Q5" s="21"/>
      <c r="R5" s="21"/>
      <c r="S5" s="21"/>
      <c r="T5" s="21"/>
      <c r="U5" s="21"/>
      <c r="V5" s="21"/>
      <c r="W5" s="21"/>
      <c r="X5" s="21"/>
      <c r="Y5" s="21"/>
      <c r="Z5" s="21"/>
    </row>
    <row r="6" ht="12.75" customHeight="1">
      <c r="A6" s="35" t="s">
        <v>93</v>
      </c>
      <c r="B6" s="36">
        <v>3100.0</v>
      </c>
      <c r="C6" s="37" t="s">
        <v>462</v>
      </c>
      <c r="D6" s="38"/>
      <c r="E6" s="39">
        <v>380.0</v>
      </c>
      <c r="F6" s="40">
        <v>380.0</v>
      </c>
      <c r="G6" s="41" t="s">
        <v>93</v>
      </c>
      <c r="H6" s="42">
        <v>2900.0</v>
      </c>
      <c r="I6" s="43" t="s">
        <v>463</v>
      </c>
      <c r="J6" s="41"/>
      <c r="K6" s="44">
        <v>380.0</v>
      </c>
      <c r="L6" s="45">
        <v>380.0</v>
      </c>
      <c r="M6" s="21"/>
      <c r="N6" s="21"/>
      <c r="O6" s="21"/>
      <c r="P6" s="21"/>
      <c r="Q6" s="21"/>
      <c r="R6" s="21"/>
      <c r="S6" s="21"/>
      <c r="T6" s="21"/>
      <c r="U6" s="21"/>
      <c r="V6" s="21"/>
      <c r="W6" s="21"/>
      <c r="X6" s="21"/>
      <c r="Y6" s="21"/>
      <c r="Z6" s="21"/>
    </row>
    <row r="7" ht="12.75" customHeight="1">
      <c r="A7" s="35" t="s">
        <v>94</v>
      </c>
      <c r="B7" s="36">
        <v>9300.0</v>
      </c>
      <c r="C7" s="37" t="s">
        <v>464</v>
      </c>
      <c r="D7" s="38"/>
      <c r="E7" s="39">
        <v>2000.0</v>
      </c>
      <c r="F7" s="40">
        <v>2000.0</v>
      </c>
      <c r="G7" s="41" t="s">
        <v>94</v>
      </c>
      <c r="H7" s="42">
        <v>11000.0</v>
      </c>
      <c r="I7" s="43" t="s">
        <v>465</v>
      </c>
      <c r="J7" s="41"/>
      <c r="K7" s="44">
        <v>2000.0</v>
      </c>
      <c r="L7" s="45">
        <v>2000.0</v>
      </c>
      <c r="M7" s="21"/>
      <c r="N7" s="21"/>
      <c r="O7" s="21"/>
      <c r="P7" s="21"/>
      <c r="Q7" s="21"/>
      <c r="R7" s="21"/>
      <c r="S7" s="21"/>
      <c r="T7" s="21"/>
      <c r="U7" s="21"/>
      <c r="V7" s="21"/>
      <c r="W7" s="21"/>
      <c r="X7" s="21"/>
      <c r="Y7" s="21"/>
      <c r="Z7" s="21"/>
    </row>
    <row r="8" ht="12.75" customHeight="1">
      <c r="A8" s="35" t="s">
        <v>96</v>
      </c>
      <c r="B8" s="36">
        <v>1650.0</v>
      </c>
      <c r="C8" s="37" t="s">
        <v>466</v>
      </c>
      <c r="D8" s="38"/>
      <c r="E8" s="39">
        <v>540.0</v>
      </c>
      <c r="F8" s="40">
        <v>540.0</v>
      </c>
      <c r="G8" s="41" t="s">
        <v>96</v>
      </c>
      <c r="H8" s="42">
        <v>750.0</v>
      </c>
      <c r="I8" s="43" t="s">
        <v>467</v>
      </c>
      <c r="J8" s="41"/>
      <c r="K8" s="44">
        <v>540.0</v>
      </c>
      <c r="L8" s="45">
        <v>540.0</v>
      </c>
      <c r="M8" s="21"/>
      <c r="N8" s="21"/>
      <c r="O8" s="21"/>
      <c r="P8" s="21"/>
      <c r="Q8" s="21"/>
      <c r="R8" s="21"/>
      <c r="S8" s="21"/>
      <c r="T8" s="21"/>
      <c r="U8" s="21"/>
      <c r="V8" s="21"/>
      <c r="W8" s="21"/>
      <c r="X8" s="21"/>
      <c r="Y8" s="21"/>
      <c r="Z8" s="21"/>
    </row>
    <row r="9" ht="12.75" customHeight="1">
      <c r="A9" s="38" t="s">
        <v>97</v>
      </c>
      <c r="B9" s="36">
        <v>1200.0</v>
      </c>
      <c r="C9" s="37" t="s">
        <v>468</v>
      </c>
      <c r="D9" s="38"/>
      <c r="E9" s="208">
        <v>1200.0</v>
      </c>
      <c r="F9" s="209">
        <v>1200.0</v>
      </c>
      <c r="G9" s="41" t="s">
        <v>97</v>
      </c>
      <c r="H9" s="179">
        <v>1250.0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c r="F10" s="46">
        <v>0.0</v>
      </c>
      <c r="G10" s="55" t="s">
        <v>100</v>
      </c>
      <c r="H10" s="42"/>
      <c r="I10" s="43"/>
      <c r="J10" s="41"/>
      <c r="K10" s="44"/>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t="s">
        <v>217</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218</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4">
        <v>1250.0</v>
      </c>
      <c r="L13" s="45">
        <v>1250.0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6400.0</v>
      </c>
      <c r="C17" s="37" t="s">
        <v>469</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24050</v>
      </c>
      <c r="C20" s="57"/>
      <c r="D20" s="38"/>
      <c r="E20" s="57">
        <f t="shared" ref="E20:F20" si="1">SUM(E5,E6,E7,E8,E10,E11,E15,E17,E18)</f>
        <v>3820</v>
      </c>
      <c r="F20" s="63">
        <f t="shared" si="1"/>
        <v>3820</v>
      </c>
      <c r="G20" s="41" t="s">
        <v>110</v>
      </c>
      <c r="H20" s="50">
        <f>SUM(H5:H18)</f>
        <v>17400</v>
      </c>
      <c r="I20" s="58"/>
      <c r="J20" s="41"/>
      <c r="K20" s="50">
        <f t="shared" ref="K20:L20" si="2">SUM(K5:K19)</f>
        <v>5070</v>
      </c>
      <c r="L20" s="64">
        <f t="shared" si="2"/>
        <v>5070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0.0</v>
      </c>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1500.0</v>
      </c>
      <c r="C25" s="78" t="s">
        <v>470</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1500.0</v>
      </c>
      <c r="C26" s="78" t="s">
        <v>471</v>
      </c>
      <c r="D26" s="76"/>
      <c r="E26" s="77">
        <v>400.0</v>
      </c>
      <c r="F26" s="86">
        <v>400.0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450.0</v>
      </c>
      <c r="C27" s="78" t="s">
        <v>472</v>
      </c>
      <c r="D27" s="76"/>
      <c r="E27" s="87">
        <v>450.0</v>
      </c>
      <c r="F27" s="86">
        <v>450.0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700.0</v>
      </c>
      <c r="C28" s="78" t="s">
        <v>473</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150.0</v>
      </c>
      <c r="C30" s="78" t="s">
        <v>474</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7">
        <v>2100.0</v>
      </c>
      <c r="C31" s="78" t="s">
        <v>475</v>
      </c>
      <c r="D31" s="76"/>
      <c r="E31" s="77">
        <v>0.0</v>
      </c>
      <c r="F31" s="86">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6400</v>
      </c>
      <c r="C37" s="106"/>
      <c r="D37" s="76"/>
      <c r="E37" s="105">
        <f t="shared" ref="E37:F37" si="4">SUM(E24:E36)</f>
        <v>1500</v>
      </c>
      <c r="F37" s="107">
        <f t="shared" si="4"/>
        <v>1500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8890</v>
      </c>
      <c r="F64" s="169">
        <f t="shared" si="9"/>
        <v>8890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1500</v>
      </c>
      <c r="F65" s="169">
        <f t="shared" si="10"/>
        <v>1500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10390</v>
      </c>
      <c r="F66" s="169">
        <f t="shared" si="11"/>
        <v>10390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187</v>
      </c>
      <c r="F67" s="173" t="s">
        <v>476</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477</v>
      </c>
      <c r="B1" s="19" t="s">
        <v>478</v>
      </c>
      <c r="C1" s="19" t="s">
        <v>70</v>
      </c>
      <c r="D1" s="19" t="s">
        <v>479</v>
      </c>
      <c r="E1" s="19" t="s">
        <v>232</v>
      </c>
      <c r="F1" s="19" t="s">
        <v>73</v>
      </c>
      <c r="G1" s="20" t="s">
        <v>480</v>
      </c>
      <c r="H1" s="21"/>
      <c r="I1" s="21"/>
      <c r="J1" s="21"/>
      <c r="K1" s="22" t="s">
        <v>481</v>
      </c>
      <c r="L1" s="23"/>
      <c r="M1" s="21"/>
      <c r="N1" s="24"/>
      <c r="O1" s="21"/>
      <c r="P1" s="21"/>
      <c r="Q1" s="21"/>
      <c r="R1" s="21"/>
      <c r="S1" s="21"/>
      <c r="T1" s="21"/>
      <c r="U1" s="21"/>
      <c r="V1" s="21"/>
      <c r="W1" s="21"/>
      <c r="X1" s="21"/>
      <c r="Y1" s="21"/>
      <c r="Z1" s="21"/>
    </row>
    <row r="2" ht="12.75" customHeight="1">
      <c r="A2" s="25" t="s">
        <v>482</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483</v>
      </c>
      <c r="B3" s="31" t="s">
        <v>484</v>
      </c>
      <c r="C3" s="31" t="s">
        <v>289</v>
      </c>
      <c r="D3" s="31" t="s">
        <v>485</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200" t="s">
        <v>486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200.0</v>
      </c>
      <c r="C5" s="37" t="s">
        <v>487</v>
      </c>
      <c r="D5" s="38"/>
      <c r="E5" s="39">
        <v>200.0</v>
      </c>
      <c r="F5" s="40">
        <v>200.0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150.0</v>
      </c>
      <c r="C6" s="37" t="s">
        <v>488</v>
      </c>
      <c r="D6" s="38"/>
      <c r="E6" s="39">
        <v>150.0</v>
      </c>
      <c r="F6" s="40">
        <v>150.0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500.0</v>
      </c>
      <c r="C7" s="37" t="s">
        <v>489</v>
      </c>
      <c r="D7" s="38"/>
      <c r="E7" s="39">
        <v>500.0</v>
      </c>
      <c r="F7" s="40">
        <v>500.0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150.0</v>
      </c>
      <c r="C8" s="37" t="s">
        <v>490</v>
      </c>
      <c r="D8" s="38"/>
      <c r="E8" s="39">
        <v>150.0</v>
      </c>
      <c r="F8" s="40">
        <v>150.0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491</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1000</v>
      </c>
      <c r="C20" s="57"/>
      <c r="D20" s="38"/>
      <c r="E20" s="57">
        <f t="shared" ref="E20:F20" si="1">SUM(E5,E6,E7,E8,E10,E11,E15,E17,E18)</f>
        <v>1000</v>
      </c>
      <c r="F20" s="63">
        <f t="shared" si="1"/>
        <v>1000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181" t="s">
        <v>492</v>
      </c>
      <c r="H21" s="181" t="s">
        <v>493</v>
      </c>
      <c r="I21" s="66"/>
      <c r="J21" s="28" t="s">
        <v>494</v>
      </c>
      <c r="K21" s="28" t="s">
        <v>114</v>
      </c>
      <c r="L21" s="210" t="s">
        <v>287</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495</v>
      </c>
      <c r="I22" s="73"/>
      <c r="J22" s="30"/>
      <c r="K22" s="30" t="s">
        <v>496</v>
      </c>
      <c r="L22" s="34" t="s">
        <v>497</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211">
        <v>1500.0</v>
      </c>
      <c r="C24" s="78" t="s">
        <v>498</v>
      </c>
      <c r="D24" s="76"/>
      <c r="E24" s="77">
        <v>300.0</v>
      </c>
      <c r="F24" s="86">
        <v>300.0</v>
      </c>
      <c r="G24" s="81" t="s">
        <v>121</v>
      </c>
      <c r="H24" s="186">
        <v>500.0</v>
      </c>
      <c r="I24" s="187" t="s">
        <v>499</v>
      </c>
      <c r="J24" s="84"/>
      <c r="K24" s="183">
        <v>500.0</v>
      </c>
      <c r="L24" s="185">
        <v>500.0</v>
      </c>
      <c r="M24" s="21"/>
      <c r="N24" s="21"/>
      <c r="O24" s="21"/>
      <c r="P24" s="21"/>
      <c r="Q24" s="21"/>
      <c r="R24" s="21"/>
      <c r="S24" s="21"/>
      <c r="T24" s="21"/>
      <c r="U24" s="21"/>
      <c r="V24" s="21"/>
      <c r="W24" s="21"/>
      <c r="X24" s="21"/>
      <c r="Y24" s="21"/>
      <c r="Z24" s="21"/>
    </row>
    <row r="25" ht="12.75" customHeight="1">
      <c r="A25" s="76" t="s">
        <v>122</v>
      </c>
      <c r="B25" s="79">
        <v>500.0</v>
      </c>
      <c r="C25" s="78" t="s">
        <v>500</v>
      </c>
      <c r="D25" s="76"/>
      <c r="E25" s="77">
        <v>200.0</v>
      </c>
      <c r="F25" s="86">
        <v>200.0</v>
      </c>
      <c r="G25" s="81" t="s">
        <v>124</v>
      </c>
      <c r="H25" s="183">
        <v>100.0</v>
      </c>
      <c r="I25" s="187" t="s">
        <v>501</v>
      </c>
      <c r="J25" s="84"/>
      <c r="K25" s="183">
        <v>100.0</v>
      </c>
      <c r="L25" s="185">
        <v>100.0</v>
      </c>
      <c r="M25" s="21"/>
      <c r="N25" s="21"/>
      <c r="O25" s="21"/>
      <c r="P25" s="21"/>
      <c r="Q25" s="21"/>
      <c r="R25" s="21"/>
      <c r="S25" s="21"/>
      <c r="T25" s="21"/>
      <c r="U25" s="21"/>
      <c r="V25" s="21"/>
      <c r="W25" s="21"/>
      <c r="X25" s="21"/>
      <c r="Y25" s="21"/>
      <c r="Z25" s="21"/>
    </row>
    <row r="26" ht="12.75" customHeight="1">
      <c r="A26" s="76" t="s">
        <v>125</v>
      </c>
      <c r="B26" s="79">
        <v>150.0</v>
      </c>
      <c r="C26" s="78" t="s">
        <v>502</v>
      </c>
      <c r="D26" s="76"/>
      <c r="E26" s="77">
        <v>150.0</v>
      </c>
      <c r="F26" s="86">
        <v>150.0</v>
      </c>
      <c r="G26" s="81" t="s">
        <v>127</v>
      </c>
      <c r="H26" s="183">
        <v>300.0</v>
      </c>
      <c r="I26" s="83"/>
      <c r="J26" s="84"/>
      <c r="K26" s="183">
        <v>300.0</v>
      </c>
      <c r="L26" s="185">
        <v>300.0</v>
      </c>
      <c r="M26" s="21"/>
      <c r="N26" s="21"/>
      <c r="O26" s="21"/>
      <c r="P26" s="21"/>
      <c r="Q26" s="21"/>
      <c r="R26" s="21"/>
      <c r="S26" s="21"/>
      <c r="T26" s="21"/>
      <c r="U26" s="21"/>
      <c r="V26" s="21"/>
      <c r="W26" s="21"/>
      <c r="X26" s="21"/>
      <c r="Y26" s="21"/>
      <c r="Z26" s="21"/>
    </row>
    <row r="27" ht="12.75" customHeight="1">
      <c r="A27" s="76" t="s">
        <v>128</v>
      </c>
      <c r="B27" s="79">
        <v>500.0</v>
      </c>
      <c r="C27" s="78" t="s">
        <v>503</v>
      </c>
      <c r="D27" s="76"/>
      <c r="E27" s="87">
        <v>460.0</v>
      </c>
      <c r="F27" s="86">
        <v>460.0</v>
      </c>
      <c r="G27" s="84" t="s">
        <v>130</v>
      </c>
      <c r="H27" s="183">
        <v>100.0</v>
      </c>
      <c r="I27" s="83"/>
      <c r="J27" s="84"/>
      <c r="K27" s="183">
        <v>100.0</v>
      </c>
      <c r="L27" s="185">
        <v>100.0</v>
      </c>
      <c r="M27" s="21"/>
      <c r="N27" s="21"/>
      <c r="O27" s="21"/>
      <c r="P27" s="21"/>
      <c r="Q27" s="21"/>
      <c r="R27" s="21"/>
      <c r="S27" s="21"/>
      <c r="T27" s="21"/>
      <c r="U27" s="21"/>
      <c r="V27" s="21"/>
      <c r="W27" s="21"/>
      <c r="X27" s="21"/>
      <c r="Y27" s="21"/>
      <c r="Z27" s="21"/>
    </row>
    <row r="28" ht="12.75" customHeight="1">
      <c r="A28" s="76" t="s">
        <v>131</v>
      </c>
      <c r="B28" s="88">
        <v>350.0</v>
      </c>
      <c r="C28" s="78" t="s">
        <v>504</v>
      </c>
      <c r="D28" s="76"/>
      <c r="E28" s="87">
        <v>300.0</v>
      </c>
      <c r="F28" s="86">
        <v>300.0</v>
      </c>
      <c r="G28" s="81" t="s">
        <v>132</v>
      </c>
      <c r="H28" s="89" t="s">
        <v>219</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99</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183">
        <v>700.0</v>
      </c>
      <c r="I30" s="83"/>
      <c r="J30" s="84"/>
      <c r="K30" s="183">
        <v>700.0</v>
      </c>
      <c r="L30" s="185">
        <v>700.0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v>1500.0</v>
      </c>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1700</v>
      </c>
      <c r="I34" s="90"/>
      <c r="J34" s="84"/>
      <c r="K34" s="89">
        <f t="shared" ref="K34:L34" si="3">SUM(K24,K25,K26,K27,K30,K32)</f>
        <v>1700</v>
      </c>
      <c r="L34" s="103">
        <f t="shared" si="3"/>
        <v>1700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SUM(B25:B35)</f>
        <v>1500</v>
      </c>
      <c r="C37" s="106"/>
      <c r="D37" s="76"/>
      <c r="E37" s="105">
        <f t="shared" ref="E37:F37" si="4">SUM(E24:E36)</f>
        <v>1410</v>
      </c>
      <c r="F37" s="107">
        <f t="shared" si="4"/>
        <v>1410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505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2700</v>
      </c>
      <c r="F64" s="169">
        <f t="shared" si="9"/>
        <v>2700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1410</v>
      </c>
      <c r="F65" s="169">
        <f t="shared" si="10"/>
        <v>1410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4110</v>
      </c>
      <c r="F66" s="169">
        <f t="shared" si="11"/>
        <v>4110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476</v>
      </c>
      <c r="F67" s="173" t="s">
        <v>416</v>
      </c>
      <c r="G67" s="174" t="s">
        <v>189</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506</v>
      </c>
      <c r="B1" s="19" t="s">
        <v>507</v>
      </c>
      <c r="C1" s="19" t="s">
        <v>70</v>
      </c>
      <c r="D1" s="19" t="s">
        <v>508</v>
      </c>
      <c r="E1" s="19" t="s">
        <v>72</v>
      </c>
      <c r="F1" s="19" t="s">
        <v>233</v>
      </c>
      <c r="G1" s="20" t="s">
        <v>509</v>
      </c>
      <c r="H1" s="21"/>
      <c r="I1" s="21"/>
      <c r="J1" s="21"/>
      <c r="K1" s="22" t="s">
        <v>510</v>
      </c>
      <c r="L1" s="23"/>
      <c r="M1" s="21"/>
      <c r="N1" s="24"/>
      <c r="O1" s="21"/>
      <c r="P1" s="21"/>
      <c r="Q1" s="21"/>
      <c r="R1" s="21"/>
      <c r="S1" s="21"/>
      <c r="T1" s="21"/>
      <c r="U1" s="21"/>
      <c r="V1" s="21"/>
      <c r="W1" s="21"/>
      <c r="X1" s="21"/>
      <c r="Y1" s="21"/>
      <c r="Z1" s="21"/>
    </row>
    <row r="2" ht="12.75" customHeight="1">
      <c r="A2" s="25" t="s">
        <v>511</v>
      </c>
      <c r="B2" s="26"/>
      <c r="C2" s="26"/>
      <c r="D2" s="26"/>
      <c r="E2" s="27"/>
      <c r="F2" s="27"/>
      <c r="G2" s="26" t="s">
        <v>512</v>
      </c>
      <c r="H2" s="28"/>
      <c r="I2" s="28"/>
      <c r="J2" s="28"/>
      <c r="K2" s="27"/>
      <c r="L2" s="29"/>
      <c r="M2" s="21"/>
      <c r="N2" s="21"/>
      <c r="O2" s="21"/>
      <c r="P2" s="21"/>
      <c r="Q2" s="21"/>
      <c r="R2" s="21"/>
      <c r="S2" s="21"/>
      <c r="T2" s="21"/>
      <c r="U2" s="21"/>
      <c r="V2" s="21"/>
      <c r="W2" s="21"/>
      <c r="X2" s="21"/>
      <c r="Y2" s="21"/>
      <c r="Z2" s="21"/>
    </row>
    <row r="3" ht="12.75" customHeight="1">
      <c r="A3" s="30" t="s">
        <v>513</v>
      </c>
      <c r="B3" s="31" t="s">
        <v>514</v>
      </c>
      <c r="C3" s="31" t="s">
        <v>515</v>
      </c>
      <c r="D3" s="31" t="s">
        <v>516</v>
      </c>
      <c r="E3" s="30" t="s">
        <v>517</v>
      </c>
      <c r="F3" s="32"/>
      <c r="G3" s="30" t="s">
        <v>518</v>
      </c>
      <c r="H3" s="31" t="s">
        <v>519</v>
      </c>
      <c r="I3" s="31" t="s">
        <v>289</v>
      </c>
      <c r="J3" s="31" t="s">
        <v>520</v>
      </c>
      <c r="K3" s="30" t="s">
        <v>82</v>
      </c>
      <c r="L3" s="32"/>
      <c r="M3" s="21"/>
      <c r="N3" s="21"/>
      <c r="O3" s="21"/>
      <c r="P3" s="21"/>
      <c r="Q3" s="21"/>
      <c r="R3" s="21"/>
      <c r="S3" s="21"/>
      <c r="T3" s="21"/>
      <c r="U3" s="21"/>
      <c r="V3" s="21"/>
      <c r="W3" s="21"/>
      <c r="X3" s="21"/>
      <c r="Y3" s="21"/>
      <c r="Z3" s="21"/>
    </row>
    <row r="4" ht="12.75" customHeight="1">
      <c r="A4" s="200" t="s">
        <v>521</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700.0</v>
      </c>
      <c r="C5" s="37" t="s">
        <v>522</v>
      </c>
      <c r="D5" s="38"/>
      <c r="E5" s="39">
        <v>700.0</v>
      </c>
      <c r="F5" s="40">
        <v>700.0</v>
      </c>
      <c r="G5" s="41" t="s">
        <v>91</v>
      </c>
      <c r="H5" s="42">
        <v>0.0</v>
      </c>
      <c r="I5" s="43" t="s">
        <v>523</v>
      </c>
      <c r="J5" s="41"/>
      <c r="K5" s="42">
        <v>0.0</v>
      </c>
      <c r="L5" s="47">
        <v>0.0</v>
      </c>
      <c r="M5" s="21"/>
      <c r="N5" s="21"/>
      <c r="O5" s="21"/>
      <c r="P5" s="21"/>
      <c r="Q5" s="21"/>
      <c r="R5" s="21"/>
      <c r="S5" s="21"/>
      <c r="T5" s="21"/>
      <c r="U5" s="21"/>
      <c r="V5" s="21"/>
      <c r="W5" s="21"/>
      <c r="X5" s="21"/>
      <c r="Y5" s="21"/>
      <c r="Z5" s="21"/>
    </row>
    <row r="6" ht="12.75" customHeight="1">
      <c r="A6" s="35" t="s">
        <v>93</v>
      </c>
      <c r="B6" s="36">
        <v>745.0</v>
      </c>
      <c r="C6" s="37" t="s">
        <v>524</v>
      </c>
      <c r="D6" s="38"/>
      <c r="E6" s="39">
        <v>310.0</v>
      </c>
      <c r="F6" s="40">
        <v>310.0</v>
      </c>
      <c r="G6" s="41" t="s">
        <v>93</v>
      </c>
      <c r="H6" s="42">
        <v>295.0</v>
      </c>
      <c r="I6" s="43" t="s">
        <v>525</v>
      </c>
      <c r="J6" s="41"/>
      <c r="K6" s="44">
        <v>170.0</v>
      </c>
      <c r="L6" s="45">
        <v>170.0</v>
      </c>
      <c r="M6" s="21"/>
      <c r="N6" s="21"/>
      <c r="O6" s="21"/>
      <c r="P6" s="21"/>
      <c r="Q6" s="21"/>
      <c r="R6" s="21"/>
      <c r="S6" s="21"/>
      <c r="T6" s="21"/>
      <c r="U6" s="21"/>
      <c r="V6" s="21"/>
      <c r="W6" s="21"/>
      <c r="X6" s="21"/>
      <c r="Y6" s="21"/>
      <c r="Z6" s="21"/>
    </row>
    <row r="7" ht="12.75" customHeight="1">
      <c r="A7" s="35" t="s">
        <v>94</v>
      </c>
      <c r="B7" s="36">
        <v>1950.0</v>
      </c>
      <c r="C7" s="37" t="s">
        <v>526</v>
      </c>
      <c r="D7" s="38"/>
      <c r="E7" s="39">
        <v>1640.0</v>
      </c>
      <c r="F7" s="40">
        <v>1640.0</v>
      </c>
      <c r="G7" s="41" t="s">
        <v>94</v>
      </c>
      <c r="H7" s="42">
        <v>200.0</v>
      </c>
      <c r="I7" s="43" t="s">
        <v>527</v>
      </c>
      <c r="J7" s="41"/>
      <c r="K7" s="44">
        <v>200.0</v>
      </c>
      <c r="L7" s="45">
        <v>200.0</v>
      </c>
      <c r="M7" s="21"/>
      <c r="N7" s="21"/>
      <c r="O7" s="21"/>
      <c r="P7" s="21"/>
      <c r="Q7" s="21"/>
      <c r="R7" s="21"/>
      <c r="S7" s="21"/>
      <c r="T7" s="21"/>
      <c r="U7" s="21"/>
      <c r="V7" s="21"/>
      <c r="W7" s="21"/>
      <c r="X7" s="21"/>
      <c r="Y7" s="21"/>
      <c r="Z7" s="21"/>
    </row>
    <row r="8" ht="12.75" customHeight="1">
      <c r="A8" s="35" t="s">
        <v>96</v>
      </c>
      <c r="B8" s="36">
        <v>940.0</v>
      </c>
      <c r="C8" s="37" t="s">
        <v>528</v>
      </c>
      <c r="D8" s="38"/>
      <c r="E8" s="39">
        <v>450.0</v>
      </c>
      <c r="F8" s="40">
        <v>450.0</v>
      </c>
      <c r="G8" s="41" t="s">
        <v>96</v>
      </c>
      <c r="H8" s="42">
        <v>530.0</v>
      </c>
      <c r="I8" s="43" t="s">
        <v>529</v>
      </c>
      <c r="J8" s="41"/>
      <c r="K8" s="44">
        <v>260.0</v>
      </c>
      <c r="L8" s="45">
        <v>260.0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t="s">
        <v>108</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530</v>
      </c>
      <c r="I15" s="43"/>
      <c r="J15" s="41"/>
      <c r="K15" s="44">
        <v>250.0</v>
      </c>
      <c r="L15" s="45">
        <v>250.0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v>1275.0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4335</v>
      </c>
      <c r="C20" s="57"/>
      <c r="D20" s="38"/>
      <c r="E20" s="57">
        <f t="shared" ref="E20:F20" si="1">SUM(E5,E6,E7,E8,E10,E11,E15,E17,E18)</f>
        <v>3100</v>
      </c>
      <c r="F20" s="63">
        <f t="shared" si="1"/>
        <v>3100</v>
      </c>
      <c r="G20" s="41" t="s">
        <v>110</v>
      </c>
      <c r="H20" s="50">
        <f>SUM(H5:H18)</f>
        <v>2300</v>
      </c>
      <c r="I20" s="58"/>
      <c r="J20" s="41"/>
      <c r="K20" s="50">
        <f t="shared" ref="K20:L20" si="2">SUM(K5:K19)</f>
        <v>880</v>
      </c>
      <c r="L20" s="64">
        <f t="shared" si="2"/>
        <v>880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v>7.0</v>
      </c>
      <c r="I21" s="66"/>
      <c r="J21" s="28" t="s">
        <v>494</v>
      </c>
      <c r="K21" s="28" t="s">
        <v>114</v>
      </c>
      <c r="L21" s="69" t="s">
        <v>531</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532</v>
      </c>
      <c r="I22" s="73"/>
      <c r="J22" s="30"/>
      <c r="K22" s="30" t="s">
        <v>533</v>
      </c>
      <c r="L22" s="34" t="s">
        <v>534</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825.0</v>
      </c>
      <c r="C24" s="78" t="s">
        <v>535</v>
      </c>
      <c r="D24" s="76"/>
      <c r="E24" s="77">
        <v>825.0</v>
      </c>
      <c r="F24" s="86">
        <v>825.0</v>
      </c>
      <c r="G24" s="81" t="s">
        <v>121</v>
      </c>
      <c r="H24" s="82" t="s">
        <v>536</v>
      </c>
      <c r="I24" s="83">
        <v>2815.0</v>
      </c>
      <c r="J24" s="84"/>
      <c r="K24" s="82">
        <v>0.0</v>
      </c>
      <c r="L24" s="85">
        <v>0.0</v>
      </c>
      <c r="M24" s="21"/>
      <c r="N24" s="21"/>
      <c r="O24" s="21"/>
      <c r="P24" s="21"/>
      <c r="Q24" s="21"/>
      <c r="R24" s="21"/>
      <c r="S24" s="21"/>
      <c r="T24" s="21"/>
      <c r="U24" s="21"/>
      <c r="V24" s="21"/>
      <c r="W24" s="21"/>
      <c r="X24" s="21"/>
      <c r="Y24" s="21"/>
      <c r="Z24" s="21"/>
    </row>
    <row r="25" ht="12.75" customHeight="1">
      <c r="A25" s="76" t="s">
        <v>122</v>
      </c>
      <c r="B25" s="79">
        <v>150.0</v>
      </c>
      <c r="C25" s="78" t="s">
        <v>537</v>
      </c>
      <c r="D25" s="76"/>
      <c r="E25" s="77">
        <v>150.0</v>
      </c>
      <c r="F25" s="86">
        <v>150.0</v>
      </c>
      <c r="G25" s="81" t="s">
        <v>124</v>
      </c>
      <c r="H25" s="82" t="s">
        <v>538</v>
      </c>
      <c r="I25" s="83">
        <v>3940.0</v>
      </c>
      <c r="J25" s="84"/>
      <c r="K25" s="82">
        <v>0.0</v>
      </c>
      <c r="L25" s="85">
        <v>0.0</v>
      </c>
      <c r="M25" s="21"/>
      <c r="N25" s="21"/>
      <c r="O25" s="21"/>
      <c r="P25" s="21"/>
      <c r="Q25" s="21"/>
      <c r="R25" s="21"/>
      <c r="S25" s="21"/>
      <c r="T25" s="21"/>
      <c r="U25" s="21"/>
      <c r="V25" s="21"/>
      <c r="W25" s="21"/>
      <c r="X25" s="21"/>
      <c r="Y25" s="21"/>
      <c r="Z25" s="21"/>
    </row>
    <row r="26" ht="12.75" customHeight="1">
      <c r="A26" s="76" t="s">
        <v>125</v>
      </c>
      <c r="B26" s="79">
        <v>300.0</v>
      </c>
      <c r="C26" s="78" t="s">
        <v>539</v>
      </c>
      <c r="D26" s="76"/>
      <c r="E26" s="77">
        <v>300.0</v>
      </c>
      <c r="F26" s="86">
        <v>300.0</v>
      </c>
      <c r="G26" s="81" t="s">
        <v>127</v>
      </c>
      <c r="H26" s="82" t="s">
        <v>540</v>
      </c>
      <c r="I26" s="83">
        <v>3000.0</v>
      </c>
      <c r="J26" s="84"/>
      <c r="K26" s="82">
        <v>0.0</v>
      </c>
      <c r="L26" s="85">
        <v>0.0</v>
      </c>
      <c r="M26" s="21"/>
      <c r="N26" s="21"/>
      <c r="O26" s="21"/>
      <c r="P26" s="21"/>
      <c r="Q26" s="21"/>
      <c r="R26" s="21"/>
      <c r="S26" s="21"/>
      <c r="T26" s="21"/>
      <c r="U26" s="21"/>
      <c r="V26" s="21"/>
      <c r="W26" s="21"/>
      <c r="X26" s="21"/>
      <c r="Y26" s="21"/>
      <c r="Z26" s="21"/>
    </row>
    <row r="27" ht="12.75" customHeight="1">
      <c r="A27" s="76" t="s">
        <v>128</v>
      </c>
      <c r="B27" s="79">
        <v>1650.0</v>
      </c>
      <c r="C27" s="78" t="s">
        <v>541</v>
      </c>
      <c r="D27" s="76"/>
      <c r="E27" s="87">
        <v>460.0</v>
      </c>
      <c r="F27" s="86">
        <v>460.0</v>
      </c>
      <c r="G27" s="84" t="s">
        <v>130</v>
      </c>
      <c r="H27" s="82" t="s">
        <v>542</v>
      </c>
      <c r="I27" s="83">
        <v>9500.0</v>
      </c>
      <c r="J27" s="84"/>
      <c r="K27" s="82">
        <v>0.0</v>
      </c>
      <c r="L27" s="85">
        <v>0.0</v>
      </c>
      <c r="M27" s="21"/>
      <c r="N27" s="21"/>
      <c r="O27" s="21"/>
      <c r="P27" s="21"/>
      <c r="Q27" s="21"/>
      <c r="R27" s="21"/>
      <c r="S27" s="21"/>
      <c r="T27" s="21"/>
      <c r="U27" s="21"/>
      <c r="V27" s="21"/>
      <c r="W27" s="21"/>
      <c r="X27" s="21"/>
      <c r="Y27" s="21"/>
      <c r="Z27" s="21"/>
    </row>
    <row r="28" ht="12.75" customHeight="1">
      <c r="A28" s="76" t="s">
        <v>131</v>
      </c>
      <c r="B28" s="88">
        <v>500.0</v>
      </c>
      <c r="C28" s="78" t="s">
        <v>543</v>
      </c>
      <c r="D28" s="76"/>
      <c r="E28" s="87">
        <v>300.0</v>
      </c>
      <c r="F28" s="86">
        <v>300.0</v>
      </c>
      <c r="G28" s="81" t="s">
        <v>132</v>
      </c>
      <c r="H28" s="89" t="s">
        <v>219</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99</v>
      </c>
      <c r="J29" s="84"/>
      <c r="K29" s="91"/>
      <c r="L29" s="92"/>
      <c r="M29" s="21"/>
      <c r="N29" s="21"/>
      <c r="O29" s="21"/>
      <c r="P29" s="21"/>
      <c r="Q29" s="21"/>
      <c r="R29" s="21"/>
      <c r="S29" s="21"/>
      <c r="T29" s="21"/>
      <c r="U29" s="21"/>
      <c r="V29" s="21"/>
      <c r="W29" s="21"/>
      <c r="X29" s="21"/>
      <c r="Y29" s="21"/>
      <c r="Z29" s="21"/>
    </row>
    <row r="30" ht="12.75" customHeight="1">
      <c r="A30" s="76" t="s">
        <v>134</v>
      </c>
      <c r="B30" s="88">
        <v>170.0</v>
      </c>
      <c r="C30" s="78" t="s">
        <v>544</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v>23720.0</v>
      </c>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3595</v>
      </c>
      <c r="C37" s="106"/>
      <c r="D37" s="76"/>
      <c r="E37" s="105">
        <f t="shared" ref="E37:F37" si="4">SUM(E24:E36)</f>
        <v>2185</v>
      </c>
      <c r="F37" s="107">
        <f t="shared" si="4"/>
        <v>2185</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545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3980</v>
      </c>
      <c r="F64" s="169">
        <f t="shared" si="9"/>
        <v>3980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2185</v>
      </c>
      <c r="F65" s="169">
        <f t="shared" si="10"/>
        <v>2185</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6165</v>
      </c>
      <c r="F66" s="169">
        <f t="shared" si="11"/>
        <v>6165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476</v>
      </c>
      <c r="F67" s="173" t="s">
        <v>188</v>
      </c>
      <c r="G67" s="174" t="s">
        <v>228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546</v>
      </c>
      <c r="B1" s="19" t="s">
        <v>547</v>
      </c>
      <c r="C1" s="19" t="s">
        <v>70</v>
      </c>
      <c r="D1" s="19" t="s">
        <v>548</v>
      </c>
      <c r="E1" s="19" t="s">
        <v>72</v>
      </c>
      <c r="F1" s="19" t="s">
        <v>73</v>
      </c>
      <c r="G1" s="20" t="s">
        <v>549</v>
      </c>
      <c r="H1" s="21"/>
      <c r="I1" s="21"/>
      <c r="J1" s="21"/>
      <c r="K1" s="22" t="s">
        <v>550</v>
      </c>
      <c r="L1" s="23"/>
      <c r="M1" s="21"/>
      <c r="N1" s="24"/>
      <c r="O1" s="21"/>
      <c r="P1" s="21"/>
      <c r="Q1" s="21"/>
      <c r="R1" s="21"/>
      <c r="S1" s="21"/>
      <c r="T1" s="21"/>
      <c r="U1" s="21"/>
      <c r="V1" s="21"/>
      <c r="W1" s="21"/>
      <c r="X1" s="21"/>
      <c r="Y1" s="21"/>
      <c r="Z1" s="21"/>
    </row>
    <row r="2" ht="12.75" customHeight="1">
      <c r="A2" s="25" t="s">
        <v>551</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552</v>
      </c>
      <c r="B3" s="31" t="s">
        <v>553</v>
      </c>
      <c r="C3" s="31" t="s">
        <v>425</v>
      </c>
      <c r="D3" s="31" t="s">
        <v>554</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278.75</v>
      </c>
      <c r="C5" s="37" t="s">
        <v>555</v>
      </c>
      <c r="D5" s="38"/>
      <c r="E5" s="39">
        <v>278.75</v>
      </c>
      <c r="F5" s="40">
        <v>278.5</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500.0</v>
      </c>
      <c r="C6" s="37" t="s">
        <v>556</v>
      </c>
      <c r="D6" s="38"/>
      <c r="E6" s="39">
        <v>310.0</v>
      </c>
      <c r="F6" s="40">
        <v>310.0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1100.0</v>
      </c>
      <c r="C7" s="37" t="s">
        <v>557</v>
      </c>
      <c r="D7" s="38"/>
      <c r="E7" s="39">
        <v>1100.0</v>
      </c>
      <c r="F7" s="40">
        <v>1100.0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250.0</v>
      </c>
      <c r="C8" s="37" t="s">
        <v>558</v>
      </c>
      <c r="D8" s="38"/>
      <c r="E8" s="39">
        <v>250.0</v>
      </c>
      <c r="F8" s="40">
        <v>250.0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t="s">
        <v>219</v>
      </c>
      <c r="C9" s="37" t="s">
        <v>559</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9">
        <v>75.0</v>
      </c>
      <c r="F10" s="40">
        <v>75.0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9">
        <v>100.0</v>
      </c>
      <c r="F11" s="40">
        <v>100.0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t="s">
        <v>560</v>
      </c>
      <c r="C17" s="37">
        <v>2303.75</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2128.75</v>
      </c>
      <c r="C20" s="57"/>
      <c r="D20" s="38"/>
      <c r="E20" s="57">
        <f t="shared" ref="E20:F20" si="1">SUM(E5,E6,E7,E8,E10,E11,E15,E17,E18)</f>
        <v>2113.75</v>
      </c>
      <c r="F20" s="63">
        <f t="shared" si="1"/>
        <v>2113.5</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33</v>
      </c>
      <c r="I21" s="66"/>
      <c r="J21" s="28" t="s">
        <v>561</v>
      </c>
      <c r="K21" s="28" t="s">
        <v>335</v>
      </c>
      <c r="L21" s="69" t="s">
        <v>336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562</v>
      </c>
      <c r="I22" s="73"/>
      <c r="J22" s="30"/>
      <c r="K22" s="30" t="s">
        <v>244</v>
      </c>
      <c r="L22" s="34" t="s">
        <v>563</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1200.0</v>
      </c>
      <c r="C24" s="78" t="s">
        <v>564</v>
      </c>
      <c r="D24" s="76"/>
      <c r="E24" s="77">
        <v>1200.0</v>
      </c>
      <c r="F24" s="86">
        <v>1200.0</v>
      </c>
      <c r="G24" s="81" t="s">
        <v>121</v>
      </c>
      <c r="H24" s="82">
        <v>630.0</v>
      </c>
      <c r="I24" s="83" t="s">
        <v>565</v>
      </c>
      <c r="J24" s="84"/>
      <c r="K24" s="183">
        <v>630.0</v>
      </c>
      <c r="L24" s="185">
        <v>630.0</v>
      </c>
      <c r="M24" s="21"/>
      <c r="N24" s="21"/>
      <c r="O24" s="21"/>
      <c r="P24" s="21"/>
      <c r="Q24" s="21"/>
      <c r="R24" s="21"/>
      <c r="S24" s="21"/>
      <c r="T24" s="21"/>
      <c r="U24" s="21"/>
      <c r="V24" s="21"/>
      <c r="W24" s="21"/>
      <c r="X24" s="21"/>
      <c r="Y24" s="21"/>
      <c r="Z24" s="21"/>
    </row>
    <row r="25" ht="12.75" customHeight="1">
      <c r="A25" s="76" t="s">
        <v>122</v>
      </c>
      <c r="B25" s="79">
        <v>500.0</v>
      </c>
      <c r="C25" s="78" t="s">
        <v>566</v>
      </c>
      <c r="D25" s="76"/>
      <c r="E25" s="77">
        <v>200.0</v>
      </c>
      <c r="F25" s="86">
        <v>200.0</v>
      </c>
      <c r="G25" s="81" t="s">
        <v>124</v>
      </c>
      <c r="H25" s="82">
        <v>50.0</v>
      </c>
      <c r="I25" s="83" t="s">
        <v>567</v>
      </c>
      <c r="J25" s="84"/>
      <c r="K25" s="183">
        <v>50.0</v>
      </c>
      <c r="L25" s="185">
        <v>50.0</v>
      </c>
      <c r="M25" s="21"/>
      <c r="N25" s="21"/>
      <c r="O25" s="21"/>
      <c r="P25" s="21"/>
      <c r="Q25" s="21"/>
      <c r="R25" s="21"/>
      <c r="S25" s="21"/>
      <c r="T25" s="21"/>
      <c r="U25" s="21"/>
      <c r="V25" s="21"/>
      <c r="W25" s="21"/>
      <c r="X25" s="21"/>
      <c r="Y25" s="21"/>
      <c r="Z25" s="21"/>
    </row>
    <row r="26" ht="12.75" customHeight="1">
      <c r="A26" s="76" t="s">
        <v>125</v>
      </c>
      <c r="B26" s="79">
        <v>250.0</v>
      </c>
      <c r="C26" s="78" t="s">
        <v>568</v>
      </c>
      <c r="D26" s="76"/>
      <c r="E26" s="77">
        <v>250.0</v>
      </c>
      <c r="F26" s="86">
        <v>250.0</v>
      </c>
      <c r="G26" s="81" t="s">
        <v>127</v>
      </c>
      <c r="H26" s="82">
        <v>150.0</v>
      </c>
      <c r="I26" s="83" t="s">
        <v>569</v>
      </c>
      <c r="J26" s="84"/>
      <c r="K26" s="183">
        <v>150.0</v>
      </c>
      <c r="L26" s="185">
        <v>150.0</v>
      </c>
      <c r="M26" s="21"/>
      <c r="N26" s="21"/>
      <c r="O26" s="21"/>
      <c r="P26" s="21"/>
      <c r="Q26" s="21"/>
      <c r="R26" s="21"/>
      <c r="S26" s="21"/>
      <c r="T26" s="21"/>
      <c r="U26" s="21"/>
      <c r="V26" s="21"/>
      <c r="W26" s="21"/>
      <c r="X26" s="21"/>
      <c r="Y26" s="21"/>
      <c r="Z26" s="21"/>
    </row>
    <row r="27" ht="12.75" customHeight="1">
      <c r="A27" s="76" t="s">
        <v>128</v>
      </c>
      <c r="B27" s="79">
        <v>500.0</v>
      </c>
      <c r="C27" s="78" t="s">
        <v>570</v>
      </c>
      <c r="D27" s="76"/>
      <c r="E27" s="87">
        <v>460.0</v>
      </c>
      <c r="F27" s="86">
        <v>460.0</v>
      </c>
      <c r="G27" s="84" t="s">
        <v>130</v>
      </c>
      <c r="H27" s="82">
        <v>155.0</v>
      </c>
      <c r="I27" s="83" t="s">
        <v>571</v>
      </c>
      <c r="J27" s="84"/>
      <c r="K27" s="183">
        <v>155.0</v>
      </c>
      <c r="L27" s="185">
        <v>155.0</v>
      </c>
      <c r="M27" s="21"/>
      <c r="N27" s="21"/>
      <c r="O27" s="21"/>
      <c r="P27" s="21"/>
      <c r="Q27" s="21"/>
      <c r="R27" s="21"/>
      <c r="S27" s="21"/>
      <c r="T27" s="21"/>
      <c r="U27" s="21"/>
      <c r="V27" s="21"/>
      <c r="W27" s="21"/>
      <c r="X27" s="21"/>
      <c r="Y27" s="21"/>
      <c r="Z27" s="21"/>
    </row>
    <row r="28" ht="12.75" customHeight="1">
      <c r="A28" s="76" t="s">
        <v>131</v>
      </c>
      <c r="B28" s="88">
        <v>350.0</v>
      </c>
      <c r="C28" s="78" t="s">
        <v>572</v>
      </c>
      <c r="D28" s="76"/>
      <c r="E28" s="87">
        <v>300.0</v>
      </c>
      <c r="F28" s="86">
        <v>300.0</v>
      </c>
      <c r="G28" s="81" t="s">
        <v>132</v>
      </c>
      <c r="H28" s="89">
        <v>500.0</v>
      </c>
      <c r="I28" s="90"/>
      <c r="J28" s="84"/>
      <c r="K28" s="212"/>
      <c r="L28" s="213"/>
      <c r="M28" s="21"/>
      <c r="N28" s="21"/>
      <c r="O28" s="21"/>
      <c r="P28" s="21"/>
      <c r="Q28" s="21"/>
      <c r="R28" s="21"/>
      <c r="S28" s="21"/>
      <c r="T28" s="21"/>
      <c r="U28" s="21"/>
      <c r="V28" s="21"/>
      <c r="W28" s="21"/>
      <c r="X28" s="21"/>
      <c r="Y28" s="21"/>
      <c r="Z28" s="21"/>
    </row>
    <row r="29" ht="12.75" customHeight="1">
      <c r="A29" s="76"/>
      <c r="B29" s="76"/>
      <c r="C29" s="93"/>
      <c r="D29" s="76"/>
      <c r="E29" s="76"/>
      <c r="F29" s="94"/>
      <c r="G29" s="95" t="s">
        <v>573</v>
      </c>
      <c r="H29" s="91"/>
      <c r="I29" s="96" t="s">
        <v>574</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183">
        <v>500.0</v>
      </c>
      <c r="L30" s="214">
        <v>500.0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1485</v>
      </c>
      <c r="I34" s="90"/>
      <c r="J34" s="84"/>
      <c r="K34" s="89">
        <f t="shared" ref="K34:L34" si="3">SUM(K24,K25,K26,K27,K30,K32)</f>
        <v>1485</v>
      </c>
      <c r="L34" s="103">
        <f t="shared" si="3"/>
        <v>1485</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2800</v>
      </c>
      <c r="C37" s="106"/>
      <c r="D37" s="76"/>
      <c r="E37" s="105">
        <f t="shared" ref="E37:F37" si="4">SUM(E24:E36)</f>
        <v>2410</v>
      </c>
      <c r="F37" s="107">
        <f t="shared" si="4"/>
        <v>2410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3598.75</v>
      </c>
      <c r="F64" s="169">
        <f t="shared" si="9"/>
        <v>3598.5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2410</v>
      </c>
      <c r="F65" s="169">
        <f t="shared" si="10"/>
        <v>2410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6008.75</v>
      </c>
      <c r="F66" s="169">
        <f t="shared" si="11"/>
        <v>6008.5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575</v>
      </c>
      <c r="F67" s="173" t="s">
        <v>188</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576</v>
      </c>
      <c r="B1" s="19" t="s">
        <v>577</v>
      </c>
      <c r="C1" s="19" t="s">
        <v>70</v>
      </c>
      <c r="D1" s="19" t="s">
        <v>578</v>
      </c>
      <c r="E1" s="19" t="s">
        <v>232</v>
      </c>
      <c r="F1" s="19" t="s">
        <v>73</v>
      </c>
      <c r="G1" s="20" t="s">
        <v>579</v>
      </c>
      <c r="H1" s="21"/>
      <c r="I1" s="21"/>
      <c r="J1" s="21"/>
      <c r="K1" s="22" t="s">
        <v>580</v>
      </c>
      <c r="L1" s="23"/>
      <c r="M1" s="21"/>
      <c r="N1" s="24"/>
      <c r="O1" s="21"/>
      <c r="P1" s="21"/>
      <c r="Q1" s="21"/>
      <c r="R1" s="21"/>
      <c r="S1" s="21"/>
      <c r="T1" s="21"/>
      <c r="U1" s="21"/>
      <c r="V1" s="21"/>
      <c r="W1" s="21"/>
      <c r="X1" s="21"/>
      <c r="Y1" s="21"/>
      <c r="Z1" s="21"/>
    </row>
    <row r="2" ht="12.75" customHeight="1">
      <c r="A2" s="25" t="s">
        <v>581</v>
      </c>
      <c r="B2" s="26"/>
      <c r="C2" s="26"/>
      <c r="D2" s="26"/>
      <c r="E2" s="27"/>
      <c r="F2" s="27"/>
      <c r="G2" s="26" t="s">
        <v>582</v>
      </c>
      <c r="H2" s="28"/>
      <c r="I2" s="28"/>
      <c r="J2" s="28"/>
      <c r="K2" s="27"/>
      <c r="L2" s="29"/>
      <c r="M2" s="21"/>
      <c r="N2" s="21"/>
      <c r="O2" s="21"/>
      <c r="P2" s="21"/>
      <c r="Q2" s="21"/>
      <c r="R2" s="21"/>
      <c r="S2" s="21"/>
      <c r="T2" s="21"/>
      <c r="U2" s="21"/>
      <c r="V2" s="21"/>
      <c r="W2" s="21"/>
      <c r="X2" s="21"/>
      <c r="Y2" s="21"/>
      <c r="Z2" s="21"/>
    </row>
    <row r="3" ht="12.75" customHeight="1">
      <c r="A3" s="30" t="s">
        <v>583</v>
      </c>
      <c r="B3" s="31" t="s">
        <v>584</v>
      </c>
      <c r="C3" s="31" t="s">
        <v>301</v>
      </c>
      <c r="D3" s="31" t="s">
        <v>585</v>
      </c>
      <c r="E3" s="30" t="s">
        <v>82</v>
      </c>
      <c r="F3" s="32"/>
      <c r="G3" s="30" t="s">
        <v>586</v>
      </c>
      <c r="H3" s="31" t="s">
        <v>587</v>
      </c>
      <c r="I3" s="31" t="s">
        <v>301</v>
      </c>
      <c r="J3" s="31" t="s">
        <v>585</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100.0</v>
      </c>
      <c r="I5" s="43" t="s">
        <v>588</v>
      </c>
      <c r="J5" s="41"/>
      <c r="K5" s="44">
        <v>100.0</v>
      </c>
      <c r="L5" s="45">
        <v>100.0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4">
        <v>0.0</v>
      </c>
      <c r="L6" s="47">
        <v>0.0</v>
      </c>
      <c r="M6" s="21"/>
      <c r="N6" s="21"/>
      <c r="O6" s="21"/>
      <c r="P6" s="21"/>
      <c r="Q6" s="21"/>
      <c r="R6" s="21"/>
      <c r="S6" s="21"/>
      <c r="T6" s="21"/>
      <c r="U6" s="21"/>
      <c r="V6" s="21"/>
      <c r="W6" s="21"/>
      <c r="X6" s="21"/>
      <c r="Y6" s="21"/>
      <c r="Z6" s="21"/>
    </row>
    <row r="7" ht="12.75" customHeight="1">
      <c r="A7" s="35" t="s">
        <v>94</v>
      </c>
      <c r="B7" s="36">
        <v>150.0</v>
      </c>
      <c r="C7" s="37" t="s">
        <v>589</v>
      </c>
      <c r="D7" s="38"/>
      <c r="E7" s="39">
        <v>0.0</v>
      </c>
      <c r="F7" s="40">
        <v>0.0</v>
      </c>
      <c r="G7" s="41" t="s">
        <v>94</v>
      </c>
      <c r="H7" s="42">
        <v>110.0</v>
      </c>
      <c r="I7" s="43" t="s">
        <v>590</v>
      </c>
      <c r="J7" s="41"/>
      <c r="K7" s="44">
        <v>110.0</v>
      </c>
      <c r="L7" s="45">
        <v>110.0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99</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f>H17-SUM(H5:H8)</f>
        <v>400</v>
      </c>
      <c r="I10" s="43"/>
      <c r="J10" s="41"/>
      <c r="K10" s="44">
        <v>400.0</v>
      </c>
      <c r="L10" s="45">
        <v>400.0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3"/>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t="s">
        <v>591</v>
      </c>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103</v>
      </c>
      <c r="C15" s="37"/>
      <c r="D15" s="38"/>
      <c r="E15" s="36">
        <v>0.0</v>
      </c>
      <c r="F15" s="46">
        <v>0.0</v>
      </c>
      <c r="G15" s="55" t="s">
        <v>106</v>
      </c>
      <c r="H15" s="42" t="s">
        <v>592</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v>150.0</v>
      </c>
      <c r="D17" s="38"/>
      <c r="E17" s="39">
        <v>0.0</v>
      </c>
      <c r="F17" s="40">
        <v>0.0</v>
      </c>
      <c r="G17" s="41" t="s">
        <v>108</v>
      </c>
      <c r="H17" s="42">
        <v>610.0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150</v>
      </c>
      <c r="C20" s="57"/>
      <c r="D20" s="38"/>
      <c r="E20" s="57">
        <f t="shared" ref="E20:F20" si="1">SUM(E5,E6,E7,E8,E10,E11,E15,E17,E18)</f>
        <v>0</v>
      </c>
      <c r="F20" s="63">
        <f t="shared" si="1"/>
        <v>0</v>
      </c>
      <c r="G20" s="41" t="s">
        <v>110</v>
      </c>
      <c r="H20" s="50">
        <f>SUM(H5:H18)</f>
        <v>1220</v>
      </c>
      <c r="I20" s="58"/>
      <c r="J20" s="41"/>
      <c r="K20" s="50">
        <f t="shared" ref="K20:L20" si="2">SUM(K5:K19)</f>
        <v>610</v>
      </c>
      <c r="L20" s="64">
        <f t="shared" si="2"/>
        <v>610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593</v>
      </c>
      <c r="I21" s="66"/>
      <c r="J21" s="28" t="s">
        <v>585</v>
      </c>
      <c r="K21" s="28" t="s">
        <v>286</v>
      </c>
      <c r="L21" s="69" t="s">
        <v>594</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595</v>
      </c>
      <c r="I22" s="73"/>
      <c r="J22" s="30"/>
      <c r="K22" s="30" t="s">
        <v>596</v>
      </c>
      <c r="L22" s="34" t="s">
        <v>597</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0.0</v>
      </c>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0.0</v>
      </c>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8"/>
      <c r="C26" s="78"/>
      <c r="D26" s="76"/>
      <c r="E26" s="78"/>
      <c r="F26" s="78"/>
      <c r="G26" s="81" t="s">
        <v>127</v>
      </c>
      <c r="H26" s="82">
        <v>120.0</v>
      </c>
      <c r="I26" s="83" t="s">
        <v>598</v>
      </c>
      <c r="J26" s="84"/>
      <c r="K26" s="183">
        <v>120.0</v>
      </c>
      <c r="L26" s="185">
        <v>120.0</v>
      </c>
      <c r="M26" s="21"/>
      <c r="N26" s="21"/>
      <c r="O26" s="21"/>
      <c r="P26" s="21"/>
      <c r="Q26" s="21"/>
      <c r="R26" s="21"/>
      <c r="S26" s="21"/>
      <c r="T26" s="21"/>
      <c r="U26" s="21"/>
      <c r="V26" s="21"/>
      <c r="W26" s="21"/>
      <c r="X26" s="21"/>
      <c r="Y26" s="21"/>
      <c r="Z26" s="21"/>
    </row>
    <row r="27" ht="12.75" customHeight="1">
      <c r="A27" s="76" t="s">
        <v>128</v>
      </c>
      <c r="B27" s="79">
        <v>160.0</v>
      </c>
      <c r="C27" s="78" t="s">
        <v>599</v>
      </c>
      <c r="D27" s="76"/>
      <c r="E27" s="77">
        <v>160.0</v>
      </c>
      <c r="F27" s="86">
        <v>160.0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30.0</v>
      </c>
      <c r="C28" s="78" t="s">
        <v>600</v>
      </c>
      <c r="D28" s="76"/>
      <c r="E28" s="87">
        <v>30.0</v>
      </c>
      <c r="F28" s="86">
        <v>30.0</v>
      </c>
      <c r="G28" s="81" t="s">
        <v>132</v>
      </c>
      <c r="H28" s="215">
        <v>0.0</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573</v>
      </c>
      <c r="H29" s="91"/>
      <c r="I29" s="96" t="s">
        <v>601</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183">
        <v>1500.0</v>
      </c>
      <c r="I30" s="83"/>
      <c r="J30" s="84"/>
      <c r="K30" s="183">
        <v>1500.0</v>
      </c>
      <c r="L30" s="185">
        <v>1500.0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1620</v>
      </c>
      <c r="I34" s="90"/>
      <c r="J34" s="84"/>
      <c r="K34" s="89">
        <f t="shared" ref="K34:L34" si="3">SUM(K24,K25,K26,K27,K30,K32)</f>
        <v>1620</v>
      </c>
      <c r="L34" s="103">
        <f t="shared" si="3"/>
        <v>1620</v>
      </c>
      <c r="M34" s="21"/>
      <c r="N34" s="21"/>
      <c r="O34" s="21"/>
      <c r="P34" s="21"/>
      <c r="Q34" s="21"/>
      <c r="R34" s="21"/>
      <c r="S34" s="21"/>
      <c r="T34" s="21"/>
      <c r="U34" s="21"/>
      <c r="V34" s="21"/>
      <c r="W34" s="21"/>
      <c r="X34" s="21"/>
      <c r="Y34" s="21"/>
      <c r="Z34" s="21"/>
    </row>
    <row r="35" ht="12.75" customHeight="1">
      <c r="A35" s="76" t="s">
        <v>108</v>
      </c>
      <c r="B35" s="77">
        <v>0.0</v>
      </c>
      <c r="C35" s="78"/>
      <c r="D35" s="76"/>
      <c r="E35" s="77">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190</v>
      </c>
      <c r="C37" s="106"/>
      <c r="D37" s="76"/>
      <c r="E37" s="105">
        <f t="shared" ref="E37:F37" si="4">SUM(E24:E36)</f>
        <v>190</v>
      </c>
      <c r="F37" s="107">
        <f t="shared" si="4"/>
        <v>190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2230</v>
      </c>
      <c r="F64" s="169">
        <f t="shared" si="9"/>
        <v>2230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190</v>
      </c>
      <c r="F65" s="169">
        <f t="shared" si="10"/>
        <v>190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2420</v>
      </c>
      <c r="F66" s="169">
        <f t="shared" si="11"/>
        <v>2420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602</v>
      </c>
      <c r="F67" s="173" t="s">
        <v>416</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603</v>
      </c>
      <c r="B1" s="19" t="s">
        <v>604</v>
      </c>
      <c r="C1" s="19" t="s">
        <v>605</v>
      </c>
      <c r="D1" s="19" t="s">
        <v>606</v>
      </c>
      <c r="E1" s="19" t="s">
        <v>232</v>
      </c>
      <c r="F1" s="19" t="s">
        <v>73</v>
      </c>
      <c r="G1" s="20" t="s">
        <v>607</v>
      </c>
      <c r="H1" s="21"/>
      <c r="I1" s="21"/>
      <c r="J1" s="21"/>
      <c r="K1" s="22" t="s">
        <v>608</v>
      </c>
      <c r="L1" s="23"/>
      <c r="M1" s="21"/>
      <c r="N1" s="24"/>
      <c r="O1" s="21"/>
      <c r="P1" s="21"/>
      <c r="Q1" s="21"/>
      <c r="R1" s="21"/>
      <c r="S1" s="21"/>
      <c r="T1" s="21"/>
      <c r="U1" s="21"/>
      <c r="V1" s="21"/>
      <c r="W1" s="21"/>
      <c r="X1" s="21"/>
      <c r="Y1" s="21"/>
      <c r="Z1" s="21"/>
    </row>
    <row r="2" ht="12.75" customHeight="1">
      <c r="A2" s="25" t="s">
        <v>609</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610</v>
      </c>
      <c r="B3" s="31" t="s">
        <v>611</v>
      </c>
      <c r="C3" s="31" t="s">
        <v>612</v>
      </c>
      <c r="D3" s="31" t="s">
        <v>277</v>
      </c>
      <c r="E3" s="30" t="s">
        <v>320</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500.0</v>
      </c>
      <c r="C5" s="37" t="s">
        <v>613</v>
      </c>
      <c r="D5" s="38"/>
      <c r="E5" s="39">
        <v>500.0</v>
      </c>
      <c r="F5" s="40">
        <v>500.0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800.0</v>
      </c>
      <c r="C6" s="37" t="s">
        <v>614</v>
      </c>
      <c r="D6" s="38"/>
      <c r="E6" s="39">
        <v>380.0</v>
      </c>
      <c r="F6" s="40">
        <v>380.0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4800.0</v>
      </c>
      <c r="C7" s="37" t="s">
        <v>615</v>
      </c>
      <c r="D7" s="38"/>
      <c r="E7" s="39">
        <v>2000.0</v>
      </c>
      <c r="F7" s="40">
        <v>2000.0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850.0</v>
      </c>
      <c r="C8" s="37" t="s">
        <v>616</v>
      </c>
      <c r="D8" s="38"/>
      <c r="E8" s="39">
        <v>540.0</v>
      </c>
      <c r="F8" s="40">
        <v>540.0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617</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150.0</v>
      </c>
      <c r="C17" s="37" t="s">
        <v>618</v>
      </c>
      <c r="D17" s="38"/>
      <c r="E17" s="39"/>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7100</v>
      </c>
      <c r="C20" s="57"/>
      <c r="D20" s="38"/>
      <c r="E20" s="57">
        <f t="shared" ref="E20:F20" si="1">SUM(E5,E6,E7,E8,E10,E11,E15,E17,E18)</f>
        <v>3420</v>
      </c>
      <c r="F20" s="63">
        <f t="shared" si="1"/>
        <v>3420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619</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3420</v>
      </c>
      <c r="F64" s="169">
        <f t="shared" si="9"/>
        <v>3420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3420</v>
      </c>
      <c r="F66" s="169">
        <f t="shared" si="11"/>
        <v>3420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602</v>
      </c>
      <c r="F67" s="173" t="s">
        <v>416</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620</v>
      </c>
      <c r="B1" s="19" t="s">
        <v>621</v>
      </c>
      <c r="C1" s="19" t="s">
        <v>70</v>
      </c>
      <c r="D1" s="19" t="s">
        <v>622</v>
      </c>
      <c r="E1" s="19" t="s">
        <v>72</v>
      </c>
      <c r="F1" s="19" t="s">
        <v>73</v>
      </c>
      <c r="G1" s="20" t="s">
        <v>623</v>
      </c>
      <c r="H1" s="21"/>
      <c r="I1" s="21"/>
      <c r="J1" s="21"/>
      <c r="K1" s="22" t="s">
        <v>624</v>
      </c>
      <c r="L1" s="23"/>
      <c r="M1" s="21"/>
      <c r="N1" s="24"/>
      <c r="O1" s="21"/>
      <c r="P1" s="21"/>
      <c r="Q1" s="21"/>
      <c r="R1" s="21"/>
      <c r="S1" s="21"/>
      <c r="T1" s="21"/>
      <c r="U1" s="21"/>
      <c r="V1" s="21"/>
      <c r="W1" s="21"/>
      <c r="X1" s="21"/>
      <c r="Y1" s="21"/>
      <c r="Z1" s="21"/>
    </row>
    <row r="2" ht="12.75" customHeight="1">
      <c r="A2" s="25" t="s">
        <v>625</v>
      </c>
      <c r="B2" s="26"/>
      <c r="C2" s="26"/>
      <c r="D2" s="26"/>
      <c r="E2" s="27"/>
      <c r="F2" s="27"/>
      <c r="G2" s="26" t="s">
        <v>626</v>
      </c>
      <c r="H2" s="28"/>
      <c r="I2" s="28"/>
      <c r="J2" s="28"/>
      <c r="K2" s="27"/>
      <c r="L2" s="29"/>
      <c r="M2" s="21"/>
      <c r="N2" s="21"/>
      <c r="O2" s="21"/>
      <c r="P2" s="21"/>
      <c r="Q2" s="21"/>
      <c r="R2" s="21"/>
      <c r="S2" s="21"/>
      <c r="T2" s="21"/>
      <c r="U2" s="21"/>
      <c r="V2" s="21"/>
      <c r="W2" s="21"/>
      <c r="X2" s="21"/>
      <c r="Y2" s="21"/>
      <c r="Z2" s="21"/>
    </row>
    <row r="3" ht="12.75" customHeight="1">
      <c r="A3" s="30" t="s">
        <v>627</v>
      </c>
      <c r="B3" s="31" t="s">
        <v>628</v>
      </c>
      <c r="C3" s="31" t="s">
        <v>425</v>
      </c>
      <c r="D3" s="31" t="s">
        <v>629</v>
      </c>
      <c r="E3" s="30" t="s">
        <v>82</v>
      </c>
      <c r="F3" s="32"/>
      <c r="G3" s="30" t="s">
        <v>630</v>
      </c>
      <c r="H3" s="31" t="s">
        <v>631</v>
      </c>
      <c r="I3" s="31" t="s">
        <v>425</v>
      </c>
      <c r="J3" s="31" t="s">
        <v>629</v>
      </c>
      <c r="K3" s="30" t="s">
        <v>82</v>
      </c>
      <c r="L3" s="32"/>
      <c r="M3" s="21"/>
      <c r="N3" s="21"/>
      <c r="O3" s="21"/>
      <c r="P3" s="21"/>
      <c r="Q3" s="21"/>
      <c r="R3" s="21"/>
      <c r="S3" s="21"/>
      <c r="T3" s="21"/>
      <c r="U3" s="21"/>
      <c r="V3" s="21"/>
      <c r="W3" s="21"/>
      <c r="X3" s="21"/>
      <c r="Y3" s="21"/>
      <c r="Z3" s="21"/>
    </row>
    <row r="4" ht="12.75" customHeight="1">
      <c r="A4" s="200" t="s">
        <v>632</v>
      </c>
      <c r="B4" s="30" t="s">
        <v>87</v>
      </c>
      <c r="C4" s="30" t="s">
        <v>88</v>
      </c>
      <c r="D4" s="30"/>
      <c r="E4" s="30" t="s">
        <v>89</v>
      </c>
      <c r="F4" s="34" t="s">
        <v>90</v>
      </c>
      <c r="G4" s="200" t="s">
        <v>633</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2500.0</v>
      </c>
      <c r="C5" s="37" t="s">
        <v>634</v>
      </c>
      <c r="D5" s="38"/>
      <c r="E5" s="39">
        <v>0.0</v>
      </c>
      <c r="F5" s="40">
        <v>0.0</v>
      </c>
      <c r="G5" s="41" t="s">
        <v>91</v>
      </c>
      <c r="H5" s="42">
        <v>3000.0</v>
      </c>
      <c r="I5" s="43" t="s">
        <v>635</v>
      </c>
      <c r="J5" s="41"/>
      <c r="K5" s="44">
        <v>730.0</v>
      </c>
      <c r="L5" s="45">
        <v>730.0</v>
      </c>
      <c r="M5" s="21"/>
      <c r="N5" s="21"/>
      <c r="O5" s="21"/>
      <c r="P5" s="21"/>
      <c r="Q5" s="21"/>
      <c r="R5" s="21"/>
      <c r="S5" s="21"/>
      <c r="T5" s="21"/>
      <c r="U5" s="21"/>
      <c r="V5" s="21"/>
      <c r="W5" s="21"/>
      <c r="X5" s="21"/>
      <c r="Y5" s="21"/>
      <c r="Z5" s="21"/>
    </row>
    <row r="6" ht="12.75" customHeight="1">
      <c r="A6" s="35" t="s">
        <v>93</v>
      </c>
      <c r="B6" s="36">
        <v>1500.0</v>
      </c>
      <c r="C6" s="37" t="s">
        <v>636</v>
      </c>
      <c r="D6" s="38"/>
      <c r="E6" s="39">
        <v>0.0</v>
      </c>
      <c r="F6" s="40">
        <v>0.0</v>
      </c>
      <c r="G6" s="41" t="s">
        <v>93</v>
      </c>
      <c r="H6" s="42">
        <v>2000.0</v>
      </c>
      <c r="I6" s="43" t="s">
        <v>636</v>
      </c>
      <c r="J6" s="41"/>
      <c r="K6" s="44">
        <v>310.0</v>
      </c>
      <c r="L6" s="45">
        <v>310.0</v>
      </c>
      <c r="M6" s="21"/>
      <c r="N6" s="21"/>
      <c r="O6" s="21"/>
      <c r="P6" s="21"/>
      <c r="Q6" s="21"/>
      <c r="R6" s="21"/>
      <c r="S6" s="21"/>
      <c r="T6" s="21"/>
      <c r="U6" s="21"/>
      <c r="V6" s="21"/>
      <c r="W6" s="21"/>
      <c r="X6" s="21"/>
      <c r="Y6" s="21"/>
      <c r="Z6" s="21"/>
    </row>
    <row r="7" ht="12.75" customHeight="1">
      <c r="A7" s="35" t="s">
        <v>94</v>
      </c>
      <c r="B7" s="36">
        <v>6000.0</v>
      </c>
      <c r="C7" s="37" t="s">
        <v>328</v>
      </c>
      <c r="D7" s="38"/>
      <c r="E7" s="39">
        <v>0.0</v>
      </c>
      <c r="F7" s="40">
        <v>0.0</v>
      </c>
      <c r="G7" s="41" t="s">
        <v>94</v>
      </c>
      <c r="H7" s="42">
        <v>5000.0</v>
      </c>
      <c r="I7" s="43" t="s">
        <v>328</v>
      </c>
      <c r="J7" s="41"/>
      <c r="K7" s="44">
        <v>1640.0</v>
      </c>
      <c r="L7" s="45">
        <v>1640.0</v>
      </c>
      <c r="M7" s="21"/>
      <c r="N7" s="21"/>
      <c r="O7" s="21"/>
      <c r="P7" s="21"/>
      <c r="Q7" s="21"/>
      <c r="R7" s="21"/>
      <c r="S7" s="21"/>
      <c r="T7" s="21"/>
      <c r="U7" s="21"/>
      <c r="V7" s="21"/>
      <c r="W7" s="21"/>
      <c r="X7" s="21"/>
      <c r="Y7" s="21"/>
      <c r="Z7" s="21"/>
    </row>
    <row r="8" ht="12.75" customHeight="1">
      <c r="A8" s="35" t="s">
        <v>96</v>
      </c>
      <c r="B8" s="36">
        <v>2000.0</v>
      </c>
      <c r="C8" s="37" t="s">
        <v>637</v>
      </c>
      <c r="D8" s="38"/>
      <c r="E8" s="39">
        <v>0.0</v>
      </c>
      <c r="F8" s="40">
        <v>0.0</v>
      </c>
      <c r="G8" s="41" t="s">
        <v>96</v>
      </c>
      <c r="H8" s="42">
        <v>2000.0</v>
      </c>
      <c r="I8" s="43" t="s">
        <v>638</v>
      </c>
      <c r="J8" s="41"/>
      <c r="K8" s="44">
        <v>450.0</v>
      </c>
      <c r="L8" s="45">
        <v>450.0</v>
      </c>
      <c r="M8" s="21"/>
      <c r="N8" s="21"/>
      <c r="O8" s="21"/>
      <c r="P8" s="21"/>
      <c r="Q8" s="21"/>
      <c r="R8" s="21"/>
      <c r="S8" s="21"/>
      <c r="T8" s="21"/>
      <c r="U8" s="21"/>
      <c r="V8" s="21"/>
      <c r="W8" s="21"/>
      <c r="X8" s="21"/>
      <c r="Y8" s="21"/>
      <c r="Z8" s="21"/>
    </row>
    <row r="9" ht="12.75" customHeight="1">
      <c r="A9" s="38" t="s">
        <v>97</v>
      </c>
      <c r="B9" s="36">
        <v>0.0</v>
      </c>
      <c r="C9" s="37" t="s">
        <v>639</v>
      </c>
      <c r="D9" s="38"/>
      <c r="E9" s="48"/>
      <c r="F9" s="49"/>
      <c r="G9" s="41" t="s">
        <v>97</v>
      </c>
      <c r="H9" s="50">
        <f>H17- SUM(H5:H8)</f>
        <v>4000</v>
      </c>
      <c r="I9" s="51" t="s">
        <v>332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9">
        <v>4000.0</v>
      </c>
      <c r="C11" s="37"/>
      <c r="D11" s="38"/>
      <c r="E11" s="39">
        <v>0.0</v>
      </c>
      <c r="F11" s="40">
        <v>0.0</v>
      </c>
      <c r="G11" s="55" t="s">
        <v>101</v>
      </c>
      <c r="H11" s="42"/>
      <c r="I11" s="43"/>
      <c r="J11" s="41"/>
      <c r="K11" s="42">
        <v>0.0</v>
      </c>
      <c r="L11" s="47"/>
      <c r="M11" s="21"/>
      <c r="N11" s="21"/>
      <c r="O11" s="21"/>
      <c r="P11" s="21"/>
      <c r="Q11" s="21"/>
      <c r="R11" s="21"/>
      <c r="S11" s="21"/>
      <c r="T11" s="21"/>
      <c r="U11" s="21"/>
      <c r="V11" s="21"/>
      <c r="W11" s="21"/>
      <c r="X11" s="21"/>
      <c r="Y11" s="21"/>
      <c r="Z11" s="21"/>
    </row>
    <row r="12" ht="12.75" customHeight="1">
      <c r="A12" s="54" t="s">
        <v>102</v>
      </c>
      <c r="B12" s="36" t="s">
        <v>218</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4">
        <v>4000.0</v>
      </c>
      <c r="L13" s="45">
        <v>4000.0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t="s">
        <v>218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640</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t="s">
        <v>641</v>
      </c>
      <c r="C17" s="37">
        <v>16000.0</v>
      </c>
      <c r="D17" s="38"/>
      <c r="E17" s="36">
        <v>0.0</v>
      </c>
      <c r="F17" s="46">
        <v>0.0</v>
      </c>
      <c r="G17" s="41" t="s">
        <v>108</v>
      </c>
      <c r="H17" s="42">
        <v>16000.0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16000</v>
      </c>
      <c r="C20" s="57"/>
      <c r="D20" s="38"/>
      <c r="E20" s="57">
        <f t="shared" ref="E20:F20" si="1">SUM(E5,E6,E7,E8,E10,E11,E15,E17,E18)</f>
        <v>0</v>
      </c>
      <c r="F20" s="63">
        <f t="shared" si="1"/>
        <v>0</v>
      </c>
      <c r="G20" s="41" t="s">
        <v>110</v>
      </c>
      <c r="H20" s="50">
        <f>SUM(H5:H18)</f>
        <v>32000</v>
      </c>
      <c r="I20" s="58"/>
      <c r="J20" s="41"/>
      <c r="K20" s="50">
        <f t="shared" ref="K20:L20" si="2">SUM(K5:K19)</f>
        <v>7130</v>
      </c>
      <c r="L20" s="64">
        <f t="shared" si="2"/>
        <v>7130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38</v>
      </c>
      <c r="I21" s="66"/>
      <c r="J21" s="28" t="s">
        <v>642</v>
      </c>
      <c r="K21" s="28" t="s">
        <v>286</v>
      </c>
      <c r="L21" s="69" t="s">
        <v>336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643</v>
      </c>
      <c r="I22" s="73"/>
      <c r="J22" s="30"/>
      <c r="K22" s="30" t="s">
        <v>644</v>
      </c>
      <c r="L22" s="34" t="s">
        <v>645</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216">
        <f>B35-SUM(B25:B33)</f>
        <v>3085</v>
      </c>
      <c r="C24" s="78" t="s">
        <v>646</v>
      </c>
      <c r="D24" s="76"/>
      <c r="E24" s="77">
        <v>1800.0</v>
      </c>
      <c r="F24" s="86">
        <v>1800.0</v>
      </c>
      <c r="G24" s="81" t="s">
        <v>121</v>
      </c>
      <c r="H24" s="82">
        <v>10740.0</v>
      </c>
      <c r="I24" s="83" t="s">
        <v>647</v>
      </c>
      <c r="J24" s="84"/>
      <c r="K24" s="183">
        <v>1790.0</v>
      </c>
      <c r="L24" s="185">
        <v>1790.0</v>
      </c>
      <c r="M24" s="21"/>
      <c r="N24" s="21"/>
      <c r="O24" s="21"/>
      <c r="P24" s="21"/>
      <c r="Q24" s="21"/>
      <c r="R24" s="21"/>
      <c r="S24" s="21"/>
      <c r="T24" s="21"/>
      <c r="U24" s="21"/>
      <c r="V24" s="21"/>
      <c r="W24" s="21"/>
      <c r="X24" s="21"/>
      <c r="Y24" s="21"/>
      <c r="Z24" s="21"/>
    </row>
    <row r="25" ht="12.75" customHeight="1">
      <c r="A25" s="76" t="s">
        <v>122</v>
      </c>
      <c r="B25" s="79">
        <v>547.0</v>
      </c>
      <c r="C25" s="78" t="s">
        <v>648</v>
      </c>
      <c r="D25" s="76"/>
      <c r="E25" s="77">
        <v>200.0</v>
      </c>
      <c r="F25" s="86">
        <v>200.0</v>
      </c>
      <c r="G25" s="81" t="s">
        <v>124</v>
      </c>
      <c r="H25" s="82">
        <v>2000.0</v>
      </c>
      <c r="I25" s="83" t="s">
        <v>636</v>
      </c>
      <c r="J25" s="84"/>
      <c r="K25" s="183">
        <v>420.0</v>
      </c>
      <c r="L25" s="185">
        <v>420.0</v>
      </c>
      <c r="M25" s="21"/>
      <c r="N25" s="21"/>
      <c r="O25" s="21"/>
      <c r="P25" s="21"/>
      <c r="Q25" s="21"/>
      <c r="R25" s="21"/>
      <c r="S25" s="21"/>
      <c r="T25" s="21"/>
      <c r="U25" s="21"/>
      <c r="V25" s="21"/>
      <c r="W25" s="21"/>
      <c r="X25" s="21"/>
      <c r="Y25" s="21"/>
      <c r="Z25" s="21"/>
    </row>
    <row r="26" ht="12.75" customHeight="1">
      <c r="A26" s="76" t="s">
        <v>125</v>
      </c>
      <c r="B26" s="79">
        <v>731.0</v>
      </c>
      <c r="C26" s="78" t="s">
        <v>636</v>
      </c>
      <c r="D26" s="76"/>
      <c r="E26" s="77">
        <v>400.0</v>
      </c>
      <c r="F26" s="86">
        <v>400.0</v>
      </c>
      <c r="G26" s="81" t="s">
        <v>127</v>
      </c>
      <c r="H26" s="82">
        <v>10000.0</v>
      </c>
      <c r="I26" s="83" t="s">
        <v>649</v>
      </c>
      <c r="J26" s="84"/>
      <c r="K26" s="183">
        <v>2590.0</v>
      </c>
      <c r="L26" s="185">
        <v>2590.0</v>
      </c>
      <c r="M26" s="21"/>
      <c r="N26" s="21"/>
      <c r="O26" s="21"/>
      <c r="P26" s="21"/>
      <c r="Q26" s="21"/>
      <c r="R26" s="21"/>
      <c r="S26" s="21"/>
      <c r="T26" s="21"/>
      <c r="U26" s="21"/>
      <c r="V26" s="21"/>
      <c r="W26" s="21"/>
      <c r="X26" s="21"/>
      <c r="Y26" s="21"/>
      <c r="Z26" s="21"/>
    </row>
    <row r="27" ht="12.75" customHeight="1">
      <c r="A27" s="76" t="s">
        <v>128</v>
      </c>
      <c r="B27" s="79">
        <v>7500.0</v>
      </c>
      <c r="C27" s="78" t="s">
        <v>650</v>
      </c>
      <c r="D27" s="76"/>
      <c r="E27" s="87">
        <v>460.0</v>
      </c>
      <c r="F27" s="86">
        <v>460.0</v>
      </c>
      <c r="G27" s="84" t="s">
        <v>130</v>
      </c>
      <c r="H27" s="82">
        <v>2300.0</v>
      </c>
      <c r="I27" s="83" t="s">
        <v>651</v>
      </c>
      <c r="J27" s="84"/>
      <c r="K27" s="183">
        <v>1190.0</v>
      </c>
      <c r="L27" s="185">
        <v>1190.0</v>
      </c>
      <c r="M27" s="21"/>
      <c r="N27" s="21"/>
      <c r="O27" s="21"/>
      <c r="P27" s="21"/>
      <c r="Q27" s="21"/>
      <c r="R27" s="21"/>
      <c r="S27" s="21"/>
      <c r="T27" s="21"/>
      <c r="U27" s="21"/>
      <c r="V27" s="21"/>
      <c r="W27" s="21"/>
      <c r="X27" s="21"/>
      <c r="Y27" s="21"/>
      <c r="Z27" s="21"/>
    </row>
    <row r="28" ht="12.75" customHeight="1">
      <c r="A28" s="76" t="s">
        <v>131</v>
      </c>
      <c r="B28" s="88">
        <v>500.0</v>
      </c>
      <c r="C28" s="78" t="s">
        <v>652</v>
      </c>
      <c r="D28" s="76"/>
      <c r="E28" s="87">
        <v>300.0</v>
      </c>
      <c r="F28" s="86">
        <v>300.0</v>
      </c>
      <c r="G28" s="81" t="s">
        <v>132</v>
      </c>
      <c r="H28" s="89">
        <v>7000.0</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573</v>
      </c>
      <c r="H29" s="91"/>
      <c r="I29" s="96" t="s">
        <v>653</v>
      </c>
      <c r="J29" s="84"/>
      <c r="K29" s="91"/>
      <c r="L29" s="92"/>
      <c r="M29" s="21"/>
      <c r="N29" s="21"/>
      <c r="O29" s="21"/>
      <c r="P29" s="21"/>
      <c r="Q29" s="21"/>
      <c r="R29" s="21"/>
      <c r="S29" s="21"/>
      <c r="T29" s="21"/>
      <c r="U29" s="21"/>
      <c r="V29" s="21"/>
      <c r="W29" s="21"/>
      <c r="X29" s="21"/>
      <c r="Y29" s="21"/>
      <c r="Z29" s="21"/>
    </row>
    <row r="30" ht="12.75" customHeight="1">
      <c r="A30" s="76" t="s">
        <v>134</v>
      </c>
      <c r="C30" s="78" t="s">
        <v>654</v>
      </c>
      <c r="D30" s="76"/>
      <c r="E30" s="79">
        <v>0.0</v>
      </c>
      <c r="F30" s="80">
        <v>0.0</v>
      </c>
      <c r="G30" s="97" t="s">
        <v>135</v>
      </c>
      <c r="H30" s="183">
        <v>475.0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150.0</v>
      </c>
      <c r="C31" s="78" t="s">
        <v>655</v>
      </c>
      <c r="D31" s="76"/>
      <c r="E31" s="77">
        <v>110.0</v>
      </c>
      <c r="F31" s="86">
        <v>110.0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100.0</v>
      </c>
      <c r="C32" s="78" t="s">
        <v>656</v>
      </c>
      <c r="D32" s="76"/>
      <c r="E32" s="77">
        <v>100.0</v>
      </c>
      <c r="F32" s="86">
        <v>100.0</v>
      </c>
      <c r="G32" s="84" t="s">
        <v>108</v>
      </c>
      <c r="H32" s="82">
        <v>475.0</v>
      </c>
      <c r="I32" s="83" t="s">
        <v>354</v>
      </c>
      <c r="J32" s="84"/>
      <c r="K32" s="183">
        <v>475.0</v>
      </c>
      <c r="L32" s="185">
        <v>475.0</v>
      </c>
      <c r="M32" s="21"/>
      <c r="N32" s="21"/>
      <c r="O32" s="21"/>
      <c r="P32" s="21"/>
      <c r="Q32" s="21"/>
      <c r="R32" s="21"/>
      <c r="S32" s="21"/>
      <c r="T32" s="21"/>
      <c r="U32" s="21"/>
      <c r="V32" s="21"/>
      <c r="W32" s="21"/>
      <c r="X32" s="21"/>
      <c r="Y32" s="21"/>
      <c r="Z32" s="21"/>
    </row>
    <row r="33" ht="12.75" customHeight="1">
      <c r="A33" s="76" t="s">
        <v>139</v>
      </c>
      <c r="B33" s="79">
        <v>0.0</v>
      </c>
      <c r="C33" s="78" t="s">
        <v>654</v>
      </c>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32990</v>
      </c>
      <c r="I34" s="90"/>
      <c r="J34" s="84"/>
      <c r="K34" s="89">
        <f t="shared" ref="K34:L34" si="3">SUM(K24,K25,K26,K27,K30,K32)</f>
        <v>6465</v>
      </c>
      <c r="L34" s="103">
        <f t="shared" si="3"/>
        <v>6465</v>
      </c>
      <c r="M34" s="21"/>
      <c r="N34" s="21"/>
      <c r="O34" s="21"/>
      <c r="P34" s="21"/>
      <c r="Q34" s="21"/>
      <c r="R34" s="21"/>
      <c r="S34" s="21"/>
      <c r="T34" s="21"/>
      <c r="U34" s="21"/>
      <c r="V34" s="21"/>
      <c r="W34" s="21"/>
      <c r="X34" s="21"/>
      <c r="Y34" s="21"/>
      <c r="Z34" s="21"/>
    </row>
    <row r="35" ht="12.75" customHeight="1">
      <c r="A35" s="76" t="s">
        <v>108</v>
      </c>
      <c r="B35" s="79">
        <v>12613.0</v>
      </c>
      <c r="C35" s="78" t="s">
        <v>654</v>
      </c>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SUM(B25:B35)</f>
        <v>22141</v>
      </c>
      <c r="C37" s="106"/>
      <c r="D37" s="76"/>
      <c r="E37" s="105">
        <f t="shared" ref="E37:F37" si="4">SUM(E24:E36)</f>
        <v>3370</v>
      </c>
      <c r="F37" s="107">
        <f t="shared" si="4"/>
        <v>3370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13595</v>
      </c>
      <c r="F64" s="169">
        <f t="shared" si="9"/>
        <v>13595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3370</v>
      </c>
      <c r="F65" s="169">
        <f t="shared" si="10"/>
        <v>3370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16965</v>
      </c>
      <c r="F66" s="169">
        <f t="shared" si="11"/>
        <v>16965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602</v>
      </c>
      <c r="F67" s="173" t="s">
        <v>416</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657</v>
      </c>
      <c r="B1" s="19" t="s">
        <v>658</v>
      </c>
      <c r="C1" s="19" t="s">
        <v>70</v>
      </c>
      <c r="D1" s="19" t="s">
        <v>659</v>
      </c>
      <c r="E1" s="19" t="s">
        <v>72</v>
      </c>
      <c r="F1" s="19" t="s">
        <v>233</v>
      </c>
      <c r="G1" s="20" t="s">
        <v>660</v>
      </c>
      <c r="H1" s="21"/>
      <c r="I1" s="21"/>
      <c r="J1" s="21"/>
      <c r="K1" s="22" t="s">
        <v>661</v>
      </c>
      <c r="L1" s="23"/>
      <c r="M1" s="21"/>
      <c r="N1" s="24"/>
      <c r="O1" s="21"/>
      <c r="P1" s="21"/>
      <c r="Q1" s="21"/>
      <c r="R1" s="21"/>
      <c r="S1" s="21"/>
      <c r="T1" s="21"/>
      <c r="U1" s="21"/>
      <c r="V1" s="21"/>
      <c r="W1" s="21"/>
      <c r="X1" s="21"/>
      <c r="Y1" s="21"/>
      <c r="Z1" s="21"/>
    </row>
    <row r="2" ht="12.75" customHeight="1">
      <c r="A2" s="25" t="s">
        <v>662</v>
      </c>
      <c r="B2" s="26"/>
      <c r="C2" s="26"/>
      <c r="D2" s="26"/>
      <c r="E2" s="27"/>
      <c r="F2" s="27"/>
      <c r="G2" s="26" t="s">
        <v>663</v>
      </c>
      <c r="H2" s="28"/>
      <c r="I2" s="28"/>
      <c r="J2" s="28"/>
      <c r="K2" s="27"/>
      <c r="L2" s="29"/>
      <c r="M2" s="21"/>
      <c r="N2" s="21"/>
      <c r="O2" s="21"/>
      <c r="P2" s="21"/>
      <c r="Q2" s="21"/>
      <c r="R2" s="21"/>
      <c r="S2" s="21"/>
      <c r="T2" s="21"/>
      <c r="U2" s="21"/>
      <c r="V2" s="21"/>
      <c r="W2" s="21"/>
      <c r="X2" s="21"/>
      <c r="Y2" s="21"/>
      <c r="Z2" s="21"/>
    </row>
    <row r="3" ht="12.75" customHeight="1">
      <c r="A3" s="30" t="s">
        <v>664</v>
      </c>
      <c r="B3" s="31" t="s">
        <v>665</v>
      </c>
      <c r="C3" s="31" t="s">
        <v>318</v>
      </c>
      <c r="D3" s="31" t="s">
        <v>666</v>
      </c>
      <c r="E3" s="30" t="s">
        <v>82</v>
      </c>
      <c r="F3" s="32"/>
      <c r="G3" s="30" t="s">
        <v>667</v>
      </c>
      <c r="H3" s="31" t="s">
        <v>668</v>
      </c>
      <c r="I3" s="31" t="s">
        <v>318</v>
      </c>
      <c r="J3" s="31" t="s">
        <v>666</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700.0</v>
      </c>
      <c r="C5" s="37" t="s">
        <v>669</v>
      </c>
      <c r="D5" s="38"/>
      <c r="E5" s="39">
        <v>700.0</v>
      </c>
      <c r="F5" s="40">
        <v>700.0</v>
      </c>
      <c r="G5" s="41" t="s">
        <v>91</v>
      </c>
      <c r="H5" s="42">
        <v>700.0</v>
      </c>
      <c r="I5" s="180" t="s">
        <v>670</v>
      </c>
      <c r="J5" s="41"/>
      <c r="K5" s="44">
        <v>700.0</v>
      </c>
      <c r="L5" s="45">
        <v>700.0</v>
      </c>
      <c r="M5" s="21"/>
      <c r="N5" s="21"/>
      <c r="O5" s="21"/>
      <c r="P5" s="21"/>
      <c r="Q5" s="21"/>
      <c r="R5" s="21"/>
      <c r="S5" s="21"/>
      <c r="T5" s="21"/>
      <c r="U5" s="21"/>
      <c r="V5" s="21"/>
      <c r="W5" s="21"/>
      <c r="X5" s="21"/>
      <c r="Y5" s="21"/>
      <c r="Z5" s="21"/>
    </row>
    <row r="6" ht="12.75" customHeight="1">
      <c r="A6" s="35" t="s">
        <v>93</v>
      </c>
      <c r="B6" s="36">
        <v>1000.0</v>
      </c>
      <c r="C6" s="37" t="s">
        <v>671</v>
      </c>
      <c r="D6" s="38"/>
      <c r="E6" s="39">
        <v>380.0</v>
      </c>
      <c r="F6" s="40">
        <v>380.0</v>
      </c>
      <c r="G6" s="41" t="s">
        <v>93</v>
      </c>
      <c r="H6" s="42">
        <v>1000.0</v>
      </c>
      <c r="I6" s="43" t="s">
        <v>672</v>
      </c>
      <c r="J6" s="41"/>
      <c r="K6" s="44">
        <v>380.0</v>
      </c>
      <c r="L6" s="45">
        <v>380.0</v>
      </c>
      <c r="M6" s="21"/>
      <c r="N6" s="21"/>
      <c r="O6" s="21"/>
      <c r="P6" s="21"/>
      <c r="Q6" s="21"/>
      <c r="R6" s="21"/>
      <c r="S6" s="21"/>
      <c r="T6" s="21"/>
      <c r="U6" s="21"/>
      <c r="V6" s="21"/>
      <c r="W6" s="21"/>
      <c r="X6" s="21"/>
      <c r="Y6" s="21"/>
      <c r="Z6" s="21"/>
    </row>
    <row r="7" ht="12.75" customHeight="1">
      <c r="A7" s="35" t="s">
        <v>94</v>
      </c>
      <c r="B7" s="36">
        <v>3000.0</v>
      </c>
      <c r="C7" s="37" t="s">
        <v>673</v>
      </c>
      <c r="D7" s="38"/>
      <c r="E7" s="39">
        <v>2000.0</v>
      </c>
      <c r="F7" s="40">
        <v>2000.0</v>
      </c>
      <c r="G7" s="41" t="s">
        <v>94</v>
      </c>
      <c r="H7" s="42">
        <v>3000.0</v>
      </c>
      <c r="I7" s="43" t="s">
        <v>674</v>
      </c>
      <c r="J7" s="41"/>
      <c r="K7" s="44">
        <v>2000.0</v>
      </c>
      <c r="L7" s="45">
        <v>2000.0</v>
      </c>
      <c r="M7" s="21"/>
      <c r="N7" s="21"/>
      <c r="O7" s="21"/>
      <c r="P7" s="21"/>
      <c r="Q7" s="21"/>
      <c r="R7" s="21"/>
      <c r="S7" s="21"/>
      <c r="T7" s="21"/>
      <c r="U7" s="21"/>
      <c r="V7" s="21"/>
      <c r="W7" s="21"/>
      <c r="X7" s="21"/>
      <c r="Y7" s="21"/>
      <c r="Z7" s="21"/>
    </row>
    <row r="8" ht="12.75" customHeight="1">
      <c r="A8" s="35" t="s">
        <v>96</v>
      </c>
      <c r="B8" s="36">
        <v>1400.0</v>
      </c>
      <c r="C8" s="37" t="s">
        <v>675</v>
      </c>
      <c r="D8" s="38"/>
      <c r="E8" s="39">
        <v>540.0</v>
      </c>
      <c r="F8" s="40">
        <v>540.0</v>
      </c>
      <c r="G8" s="41" t="s">
        <v>96</v>
      </c>
      <c r="H8" s="42">
        <v>1400.0</v>
      </c>
      <c r="I8" s="43" t="s">
        <v>676</v>
      </c>
      <c r="J8" s="41"/>
      <c r="K8" s="44">
        <v>540.0</v>
      </c>
      <c r="L8" s="45">
        <v>540.0</v>
      </c>
      <c r="M8" s="21"/>
      <c r="N8" s="21"/>
      <c r="O8" s="21"/>
      <c r="P8" s="21"/>
      <c r="Q8" s="21"/>
      <c r="R8" s="21"/>
      <c r="S8" s="21"/>
      <c r="T8" s="21"/>
      <c r="U8" s="21"/>
      <c r="V8" s="21"/>
      <c r="W8" s="21"/>
      <c r="X8" s="21"/>
      <c r="Y8" s="21"/>
      <c r="Z8" s="21"/>
    </row>
    <row r="9" ht="12.75" customHeight="1">
      <c r="A9" s="38" t="s">
        <v>97</v>
      </c>
      <c r="B9" s="36">
        <v>11000.0</v>
      </c>
      <c r="C9" s="37" t="s">
        <v>677</v>
      </c>
      <c r="D9" s="38"/>
      <c r="E9" s="48"/>
      <c r="F9" s="49"/>
      <c r="G9" s="41" t="s">
        <v>97</v>
      </c>
      <c r="H9" s="50" t="s">
        <v>219</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4">
        <v>12000.0</v>
      </c>
      <c r="I10" s="43"/>
      <c r="J10" s="41"/>
      <c r="K10" s="44">
        <v>8090.0</v>
      </c>
      <c r="L10" s="45">
        <v>8090.0</v>
      </c>
      <c r="M10" s="21"/>
      <c r="N10" s="21"/>
      <c r="O10" s="21"/>
      <c r="P10" s="21"/>
      <c r="Q10" s="21"/>
      <c r="R10" s="21"/>
      <c r="S10" s="21"/>
      <c r="T10" s="21"/>
      <c r="U10" s="21"/>
      <c r="V10" s="21"/>
      <c r="W10" s="21"/>
      <c r="X10" s="21"/>
      <c r="Y10" s="21"/>
      <c r="Z10" s="21"/>
    </row>
    <row r="11" ht="12.75" customHeight="1">
      <c r="A11" s="54" t="s">
        <v>101</v>
      </c>
      <c r="B11" s="36"/>
      <c r="C11" s="37"/>
      <c r="D11" s="38"/>
      <c r="E11" s="39">
        <v>8090.0</v>
      </c>
      <c r="F11" s="40">
        <v>8090.0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678</v>
      </c>
      <c r="D17" s="38"/>
      <c r="E17" s="36">
        <v>0.0</v>
      </c>
      <c r="F17" s="46">
        <v>0.0</v>
      </c>
      <c r="G17" s="41" t="s">
        <v>108</v>
      </c>
      <c r="H17" s="42">
        <v>0.0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17100</v>
      </c>
      <c r="C20" s="57"/>
      <c r="D20" s="38"/>
      <c r="E20" s="57">
        <f t="shared" ref="E20:F20" si="1">SUM(E5,E6,E7,E8,E10,E11,E15,E17,E18)</f>
        <v>11710</v>
      </c>
      <c r="F20" s="63">
        <f t="shared" si="1"/>
        <v>11710</v>
      </c>
      <c r="G20" s="41" t="s">
        <v>110</v>
      </c>
      <c r="H20" s="50">
        <f>SUM(H5:H18)</f>
        <v>18100</v>
      </c>
      <c r="I20" s="58"/>
      <c r="J20" s="41"/>
      <c r="K20" s="50">
        <f t="shared" ref="K20:L20" si="2">SUM(K5:K19)</f>
        <v>11710</v>
      </c>
      <c r="L20" s="64">
        <f t="shared" si="2"/>
        <v>11710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900.0</v>
      </c>
      <c r="C24" s="78" t="s">
        <v>679</v>
      </c>
      <c r="D24" s="76"/>
      <c r="E24" s="77">
        <v>900.0</v>
      </c>
      <c r="F24" s="86">
        <v>900.0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800.0</v>
      </c>
      <c r="C25" s="78" t="s">
        <v>680</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1400.0</v>
      </c>
      <c r="C26" s="78" t="s">
        <v>681</v>
      </c>
      <c r="D26" s="76"/>
      <c r="E26" s="77">
        <v>400.0</v>
      </c>
      <c r="F26" s="86">
        <v>400.0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v>0.0</v>
      </c>
      <c r="C27" s="78" t="s">
        <v>682</v>
      </c>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t="s">
        <v>678</v>
      </c>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200.0</v>
      </c>
      <c r="C30" s="78" t="s">
        <v>678</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t="s">
        <v>683</v>
      </c>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678</v>
      </c>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t="s">
        <v>678</v>
      </c>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t="s">
        <v>678</v>
      </c>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3300</v>
      </c>
      <c r="C37" s="106"/>
      <c r="D37" s="76"/>
      <c r="E37" s="105">
        <f t="shared" ref="E37:F37" si="4">SUM(E24:E36)</f>
        <v>1650</v>
      </c>
      <c r="F37" s="107">
        <f t="shared" si="4"/>
        <v>1650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684</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23420</v>
      </c>
      <c r="F64" s="169">
        <f t="shared" si="9"/>
        <v>23420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1650</v>
      </c>
      <c r="F65" s="169">
        <f t="shared" si="10"/>
        <v>1650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25070</v>
      </c>
      <c r="F66" s="169">
        <f t="shared" si="11"/>
        <v>25070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416</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686</v>
      </c>
      <c r="B1" s="19" t="s">
        <v>687</v>
      </c>
      <c r="C1" s="19" t="s">
        <v>605</v>
      </c>
      <c r="D1" s="19" t="s">
        <v>688</v>
      </c>
      <c r="E1" s="19" t="s">
        <v>232</v>
      </c>
      <c r="F1" s="19" t="s">
        <v>73</v>
      </c>
      <c r="G1" s="20" t="s">
        <v>689</v>
      </c>
      <c r="H1" s="21"/>
      <c r="I1" s="21"/>
      <c r="J1" s="21"/>
      <c r="K1" s="22" t="s">
        <v>690</v>
      </c>
      <c r="L1" s="23"/>
      <c r="M1" s="21"/>
      <c r="N1" s="24"/>
      <c r="O1" s="21"/>
      <c r="P1" s="21"/>
      <c r="Q1" s="21"/>
      <c r="R1" s="21"/>
      <c r="S1" s="21"/>
      <c r="T1" s="21"/>
      <c r="U1" s="21"/>
      <c r="V1" s="21"/>
      <c r="W1" s="21"/>
      <c r="X1" s="21"/>
      <c r="Y1" s="21"/>
      <c r="Z1" s="21"/>
    </row>
    <row r="2" ht="12.75" customHeight="1">
      <c r="A2" s="25" t="s">
        <v>691</v>
      </c>
      <c r="B2" s="26"/>
      <c r="C2" s="26"/>
      <c r="D2" s="26"/>
      <c r="E2" s="27"/>
      <c r="F2" s="27"/>
      <c r="G2" s="26" t="s">
        <v>692</v>
      </c>
      <c r="H2" s="28"/>
      <c r="I2" s="28"/>
      <c r="J2" s="28"/>
      <c r="K2" s="27"/>
      <c r="L2" s="29"/>
      <c r="M2" s="21"/>
      <c r="N2" s="21"/>
      <c r="O2" s="21"/>
      <c r="P2" s="21"/>
      <c r="Q2" s="21"/>
      <c r="R2" s="21"/>
      <c r="S2" s="21"/>
      <c r="T2" s="21"/>
      <c r="U2" s="21"/>
      <c r="V2" s="21"/>
      <c r="W2" s="21"/>
      <c r="X2" s="21"/>
      <c r="Y2" s="21"/>
      <c r="Z2" s="21"/>
    </row>
    <row r="3" ht="12.75" customHeight="1">
      <c r="A3" s="30" t="s">
        <v>693</v>
      </c>
      <c r="B3" s="31" t="s">
        <v>694</v>
      </c>
      <c r="C3" s="31" t="s">
        <v>396</v>
      </c>
      <c r="D3" s="31" t="s">
        <v>277</v>
      </c>
      <c r="E3" s="30" t="s">
        <v>82</v>
      </c>
      <c r="F3" s="32"/>
      <c r="G3" s="30" t="s">
        <v>695</v>
      </c>
      <c r="H3" s="31" t="s">
        <v>696</v>
      </c>
      <c r="I3" s="31" t="s">
        <v>596</v>
      </c>
      <c r="J3" s="31" t="s">
        <v>277</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100.0</v>
      </c>
      <c r="C5" s="37" t="s">
        <v>697</v>
      </c>
      <c r="D5" s="38"/>
      <c r="E5" s="39">
        <v>0.0</v>
      </c>
      <c r="F5" s="40">
        <v>0.0</v>
      </c>
      <c r="G5" s="41" t="s">
        <v>91</v>
      </c>
      <c r="H5" s="42">
        <v>200.0</v>
      </c>
      <c r="I5" s="43" t="s">
        <v>698</v>
      </c>
      <c r="J5" s="41"/>
      <c r="K5" s="44">
        <v>200.0</v>
      </c>
      <c r="L5" s="45">
        <v>200.0</v>
      </c>
      <c r="M5" s="21"/>
      <c r="N5" s="21"/>
      <c r="O5" s="21"/>
      <c r="P5" s="21"/>
      <c r="Q5" s="21"/>
      <c r="R5" s="21"/>
      <c r="S5" s="21"/>
      <c r="T5" s="21"/>
      <c r="U5" s="21"/>
      <c r="V5" s="21"/>
      <c r="W5" s="21"/>
      <c r="X5" s="21"/>
      <c r="Y5" s="21"/>
      <c r="Z5" s="21"/>
    </row>
    <row r="6" ht="12.75" customHeight="1">
      <c r="A6" s="35" t="s">
        <v>93</v>
      </c>
      <c r="B6" s="36">
        <v>25.0</v>
      </c>
      <c r="C6" s="37" t="s">
        <v>699</v>
      </c>
      <c r="D6" s="38"/>
      <c r="E6" s="39">
        <v>0.0</v>
      </c>
      <c r="F6" s="40">
        <v>0.0</v>
      </c>
      <c r="G6" s="41" t="s">
        <v>93</v>
      </c>
      <c r="H6" s="42">
        <v>25.0</v>
      </c>
      <c r="I6" s="43" t="s">
        <v>700</v>
      </c>
      <c r="J6" s="41"/>
      <c r="K6" s="44">
        <v>25.0</v>
      </c>
      <c r="L6" s="45">
        <v>25.0</v>
      </c>
      <c r="M6" s="21"/>
      <c r="N6" s="21"/>
      <c r="O6" s="21"/>
      <c r="P6" s="21"/>
      <c r="Q6" s="21"/>
      <c r="R6" s="21"/>
      <c r="S6" s="21"/>
      <c r="T6" s="21"/>
      <c r="U6" s="21"/>
      <c r="V6" s="21"/>
      <c r="W6" s="21"/>
      <c r="X6" s="21"/>
      <c r="Y6" s="21"/>
      <c r="Z6" s="21"/>
    </row>
    <row r="7" ht="12.75" customHeight="1">
      <c r="A7" s="35" t="s">
        <v>94</v>
      </c>
      <c r="B7" s="36">
        <v>400.0</v>
      </c>
      <c r="C7" s="37" t="s">
        <v>701</v>
      </c>
      <c r="D7" s="38"/>
      <c r="E7" s="39">
        <v>0.0</v>
      </c>
      <c r="F7" s="40">
        <v>0.0</v>
      </c>
      <c r="G7" s="41" t="s">
        <v>94</v>
      </c>
      <c r="H7" s="42">
        <v>500.0</v>
      </c>
      <c r="I7" s="43" t="s">
        <v>702</v>
      </c>
      <c r="J7" s="41"/>
      <c r="K7" s="44">
        <v>500.0</v>
      </c>
      <c r="L7" s="45">
        <v>500.0</v>
      </c>
      <c r="M7" s="21"/>
      <c r="N7" s="21"/>
      <c r="O7" s="21"/>
      <c r="P7" s="21"/>
      <c r="Q7" s="21"/>
      <c r="R7" s="21"/>
      <c r="S7" s="21"/>
      <c r="T7" s="21"/>
      <c r="U7" s="21"/>
      <c r="V7" s="21"/>
      <c r="W7" s="21"/>
      <c r="X7" s="21"/>
      <c r="Y7" s="21"/>
      <c r="Z7" s="21"/>
    </row>
    <row r="8" ht="12.75" customHeight="1">
      <c r="A8" s="35" t="s">
        <v>96</v>
      </c>
      <c r="B8" s="36">
        <v>50.0</v>
      </c>
      <c r="C8" s="37" t="s">
        <v>703</v>
      </c>
      <c r="D8" s="38"/>
      <c r="E8" s="39">
        <v>0.0</v>
      </c>
      <c r="F8" s="40">
        <v>0.0</v>
      </c>
      <c r="G8" s="41" t="s">
        <v>96</v>
      </c>
      <c r="H8" s="42">
        <v>100.0</v>
      </c>
      <c r="I8" s="43" t="s">
        <v>704</v>
      </c>
      <c r="J8" s="41"/>
      <c r="K8" s="44">
        <v>100.0</v>
      </c>
      <c r="L8" s="45">
        <v>100.0</v>
      </c>
      <c r="M8" s="21"/>
      <c r="N8" s="21"/>
      <c r="O8" s="21"/>
      <c r="P8" s="21"/>
      <c r="Q8" s="21"/>
      <c r="R8" s="21"/>
      <c r="S8" s="21"/>
      <c r="T8" s="21"/>
      <c r="U8" s="21"/>
      <c r="V8" s="21"/>
      <c r="W8" s="21"/>
      <c r="X8" s="21"/>
      <c r="Y8" s="21"/>
      <c r="Z8" s="21"/>
    </row>
    <row r="9" ht="12.75" customHeight="1">
      <c r="A9" s="38" t="s">
        <v>97</v>
      </c>
      <c r="B9" s="36">
        <v>0.0</v>
      </c>
      <c r="C9" s="37" t="s">
        <v>99</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t="s">
        <v>103</v>
      </c>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103</v>
      </c>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575</v>
      </c>
      <c r="C20" s="57"/>
      <c r="D20" s="38"/>
      <c r="E20" s="57">
        <f t="shared" ref="E20:F20" si="1">SUM(E5,E6,E7,E8,E10,E11,E15,E17,E18)</f>
        <v>0</v>
      </c>
      <c r="F20" s="63">
        <f t="shared" si="1"/>
        <v>0</v>
      </c>
      <c r="G20" s="41" t="s">
        <v>110</v>
      </c>
      <c r="H20" s="50">
        <f>SUM(H5:H18)</f>
        <v>825</v>
      </c>
      <c r="I20" s="58"/>
      <c r="J20" s="41"/>
      <c r="K20" s="50">
        <f t="shared" ref="K20:L20" si="2">SUM(K5:K19)</f>
        <v>825</v>
      </c>
      <c r="L20" s="64">
        <f t="shared" si="2"/>
        <v>825</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41</v>
      </c>
      <c r="I21" s="66"/>
      <c r="J21" s="28" t="s">
        <v>277</v>
      </c>
      <c r="K21" s="28" t="s">
        <v>286</v>
      </c>
      <c r="L21" s="69" t="s">
        <v>336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705</v>
      </c>
      <c r="I22" s="73"/>
      <c r="J22" s="30"/>
      <c r="K22" s="30" t="s">
        <v>706</v>
      </c>
      <c r="L22" s="34" t="s">
        <v>707</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1050.0</v>
      </c>
      <c r="I24" s="83" t="s">
        <v>708</v>
      </c>
      <c r="J24" s="84"/>
      <c r="K24" s="183">
        <v>1050.0</v>
      </c>
      <c r="L24" s="185">
        <v>1050.0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140.0</v>
      </c>
      <c r="I25" s="83" t="s">
        <v>709</v>
      </c>
      <c r="J25" s="84"/>
      <c r="K25" s="183">
        <v>140.0</v>
      </c>
      <c r="L25" s="185">
        <v>140.0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350.0</v>
      </c>
      <c r="I26" s="83" t="s">
        <v>710</v>
      </c>
      <c r="J26" s="84"/>
      <c r="K26" s="183">
        <v>350.0</v>
      </c>
      <c r="L26" s="185">
        <v>350.0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v>1050.0</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573</v>
      </c>
      <c r="H29" s="91"/>
      <c r="I29" s="96" t="s">
        <v>711</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183">
        <v>1050.0</v>
      </c>
      <c r="L30" s="185">
        <v>1050.0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2590</v>
      </c>
      <c r="I34" s="90"/>
      <c r="J34" s="84"/>
      <c r="K34" s="89">
        <f t="shared" ref="K34:L34" si="3">SUM(K24,K25,K26,K27,K30,K32)</f>
        <v>2590</v>
      </c>
      <c r="L34" s="103">
        <f t="shared" si="3"/>
        <v>2590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712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3415</v>
      </c>
      <c r="F64" s="169">
        <f t="shared" si="9"/>
        <v>3415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3415</v>
      </c>
      <c r="F66" s="169">
        <f t="shared" si="11"/>
        <v>3415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602</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714</v>
      </c>
      <c r="B1" s="19" t="s">
        <v>715</v>
      </c>
      <c r="C1" s="19" t="s">
        <v>70</v>
      </c>
      <c r="D1" s="19" t="s">
        <v>716</v>
      </c>
      <c r="E1" s="19" t="s">
        <v>72</v>
      </c>
      <c r="F1" s="19" t="s">
        <v>233</v>
      </c>
      <c r="G1" s="20" t="s">
        <v>717</v>
      </c>
      <c r="H1" s="21"/>
      <c r="I1" s="21"/>
      <c r="J1" s="21"/>
      <c r="K1" s="22" t="s">
        <v>718</v>
      </c>
      <c r="L1" s="23"/>
      <c r="M1" s="21"/>
      <c r="N1" s="24"/>
      <c r="O1" s="21"/>
      <c r="P1" s="21"/>
      <c r="Q1" s="21"/>
      <c r="R1" s="21"/>
      <c r="S1" s="21"/>
      <c r="T1" s="21"/>
      <c r="U1" s="21"/>
      <c r="V1" s="21"/>
      <c r="W1" s="21"/>
      <c r="X1" s="21"/>
      <c r="Y1" s="21"/>
      <c r="Z1" s="21"/>
    </row>
    <row r="2" ht="12.75" customHeight="1">
      <c r="A2" s="25" t="s">
        <v>719</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720</v>
      </c>
      <c r="B3" s="31" t="s">
        <v>721</v>
      </c>
      <c r="C3" s="31" t="s">
        <v>244</v>
      </c>
      <c r="D3" s="31" t="s">
        <v>722</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500.0</v>
      </c>
      <c r="C5" s="37" t="s">
        <v>723</v>
      </c>
      <c r="D5" s="38"/>
      <c r="E5" s="39">
        <v>500.0</v>
      </c>
      <c r="F5" s="40">
        <v>500.0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200.0</v>
      </c>
      <c r="C6" s="37" t="s">
        <v>724</v>
      </c>
      <c r="D6" s="38"/>
      <c r="E6" s="39">
        <v>200.0</v>
      </c>
      <c r="F6" s="40">
        <v>200.0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800.0</v>
      </c>
      <c r="C7" s="37" t="s">
        <v>725</v>
      </c>
      <c r="D7" s="38"/>
      <c r="E7" s="39">
        <v>800.0</v>
      </c>
      <c r="F7" s="40">
        <v>800.0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2400.0</v>
      </c>
      <c r="C9" s="37" t="s">
        <v>726</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9">
        <v>2400.0</v>
      </c>
      <c r="F10" s="40">
        <v>2400.0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9"/>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3900</v>
      </c>
      <c r="C20" s="57"/>
      <c r="D20" s="38"/>
      <c r="E20" s="57">
        <f t="shared" ref="E20:F20" si="1">SUM(E5,E6,E7,E8,E10,E11,E15,E17,E18)</f>
        <v>3900</v>
      </c>
      <c r="F20" s="63">
        <f t="shared" si="1"/>
        <v>3900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181" t="s">
        <v>727</v>
      </c>
      <c r="H21" s="28">
        <v>4.0</v>
      </c>
      <c r="I21" s="66"/>
      <c r="J21" s="28" t="s">
        <v>494</v>
      </c>
      <c r="K21" s="28" t="s">
        <v>114</v>
      </c>
      <c r="L21" s="69" t="s">
        <v>728</v>
      </c>
      <c r="M21" s="21"/>
      <c r="N21" s="21"/>
      <c r="O21" s="21"/>
      <c r="P21" s="21"/>
      <c r="Q21" s="21"/>
      <c r="R21" s="21"/>
      <c r="S21" s="21"/>
      <c r="T21" s="21"/>
      <c r="U21" s="21"/>
      <c r="V21" s="21"/>
      <c r="W21" s="21"/>
      <c r="X21" s="21"/>
      <c r="Y21" s="21"/>
      <c r="Z21" s="21"/>
    </row>
    <row r="22" ht="12.75" customHeight="1">
      <c r="A22" s="31"/>
      <c r="B22" s="31"/>
      <c r="C22" s="70"/>
      <c r="D22" s="31"/>
      <c r="E22" s="71"/>
      <c r="F22" s="72"/>
      <c r="G22" s="182" t="s">
        <v>729</v>
      </c>
      <c r="H22" s="30" t="s">
        <v>730</v>
      </c>
      <c r="I22" s="73"/>
      <c r="J22" s="30"/>
      <c r="K22" s="30" t="s">
        <v>731</v>
      </c>
      <c r="L22" s="34" t="s">
        <v>732</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4000.0</v>
      </c>
      <c r="C24" s="78" t="s">
        <v>733</v>
      </c>
      <c r="D24" s="76"/>
      <c r="E24" s="77">
        <v>1800.0</v>
      </c>
      <c r="F24" s="86">
        <v>1800.0</v>
      </c>
      <c r="G24" s="81" t="s">
        <v>121</v>
      </c>
      <c r="H24" s="183">
        <v>1000.0</v>
      </c>
      <c r="I24" s="187" t="s">
        <v>734</v>
      </c>
      <c r="J24" s="84"/>
      <c r="K24" s="183">
        <v>1000.0</v>
      </c>
      <c r="L24" s="185">
        <v>1000.0</v>
      </c>
      <c r="M24" s="21"/>
      <c r="N24" s="21"/>
      <c r="O24" s="21"/>
      <c r="P24" s="21"/>
      <c r="Q24" s="21"/>
      <c r="R24" s="21"/>
      <c r="S24" s="21"/>
      <c r="T24" s="21"/>
      <c r="U24" s="21"/>
      <c r="V24" s="21"/>
      <c r="W24" s="21"/>
      <c r="X24" s="21"/>
      <c r="Y24" s="21"/>
      <c r="Z24" s="21"/>
    </row>
    <row r="25" ht="12.75" customHeight="1">
      <c r="A25" s="76" t="s">
        <v>122</v>
      </c>
      <c r="B25" s="79">
        <v>600.0</v>
      </c>
      <c r="C25" s="78" t="s">
        <v>735</v>
      </c>
      <c r="D25" s="76"/>
      <c r="E25" s="77">
        <v>200.0</v>
      </c>
      <c r="F25" s="86">
        <v>200.0</v>
      </c>
      <c r="G25" s="81" t="s">
        <v>124</v>
      </c>
      <c r="H25" s="183">
        <v>400.0</v>
      </c>
      <c r="I25" s="187" t="s">
        <v>736</v>
      </c>
      <c r="J25" s="84"/>
      <c r="K25" s="183">
        <v>210.0</v>
      </c>
      <c r="L25" s="185">
        <v>210.0</v>
      </c>
      <c r="M25" s="21"/>
      <c r="N25" s="21"/>
      <c r="O25" s="21"/>
      <c r="P25" s="21"/>
      <c r="Q25" s="21"/>
      <c r="R25" s="21"/>
      <c r="S25" s="21"/>
      <c r="T25" s="21"/>
      <c r="U25" s="21"/>
      <c r="V25" s="21"/>
      <c r="W25" s="21"/>
      <c r="X25" s="21"/>
      <c r="Y25" s="21"/>
      <c r="Z25" s="21"/>
    </row>
    <row r="26" ht="12.75" customHeight="1">
      <c r="A26" s="76" t="s">
        <v>125</v>
      </c>
      <c r="B26" s="77">
        <v>600.0</v>
      </c>
      <c r="C26" s="78" t="s">
        <v>737</v>
      </c>
      <c r="D26" s="76"/>
      <c r="E26" s="77">
        <v>400.0</v>
      </c>
      <c r="F26" s="86">
        <v>400.0</v>
      </c>
      <c r="G26" s="81" t="s">
        <v>127</v>
      </c>
      <c r="H26" s="183">
        <v>600.0</v>
      </c>
      <c r="I26" s="187" t="s">
        <v>738</v>
      </c>
      <c r="J26" s="84"/>
      <c r="K26" s="183">
        <v>600.0</v>
      </c>
      <c r="L26" s="185">
        <v>600.0</v>
      </c>
      <c r="M26" s="21"/>
      <c r="N26" s="21"/>
      <c r="O26" s="21"/>
      <c r="P26" s="21"/>
      <c r="Q26" s="21"/>
      <c r="R26" s="21"/>
      <c r="S26" s="21"/>
      <c r="T26" s="21"/>
      <c r="U26" s="21"/>
      <c r="V26" s="21"/>
      <c r="W26" s="21"/>
      <c r="X26" s="21"/>
      <c r="Y26" s="21"/>
      <c r="Z26" s="21"/>
    </row>
    <row r="27" ht="12.75" customHeight="1">
      <c r="A27" s="76" t="s">
        <v>128</v>
      </c>
      <c r="B27" s="87">
        <v>1080.0</v>
      </c>
      <c r="C27" s="78" t="s">
        <v>739</v>
      </c>
      <c r="D27" s="76"/>
      <c r="E27" s="87">
        <v>460.0</v>
      </c>
      <c r="F27" s="86">
        <v>460.0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2620.0</v>
      </c>
      <c r="C28" s="78" t="s">
        <v>740</v>
      </c>
      <c r="D28" s="76"/>
      <c r="E28" s="87">
        <v>300.0</v>
      </c>
      <c r="F28" s="86">
        <v>300.0</v>
      </c>
      <c r="G28" s="81" t="s">
        <v>132</v>
      </c>
      <c r="H28" s="89" t="s">
        <v>219</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99</v>
      </c>
      <c r="J29" s="84"/>
      <c r="K29" s="91"/>
      <c r="L29" s="92"/>
      <c r="M29" s="21"/>
      <c r="N29" s="21"/>
      <c r="O29" s="21"/>
      <c r="P29" s="21"/>
      <c r="Q29" s="21"/>
      <c r="R29" s="21"/>
      <c r="S29" s="21"/>
      <c r="T29" s="21"/>
      <c r="U29" s="21"/>
      <c r="V29" s="21"/>
      <c r="W29" s="21"/>
      <c r="X29" s="21"/>
      <c r="Y29" s="21"/>
      <c r="Z29" s="21"/>
    </row>
    <row r="30" ht="12.75" customHeight="1">
      <c r="A30" s="76" t="s">
        <v>134</v>
      </c>
      <c r="B30" s="77">
        <v>1270.0</v>
      </c>
      <c r="C30" s="78" t="s">
        <v>741</v>
      </c>
      <c r="D30" s="76"/>
      <c r="E30" s="77">
        <v>150.0</v>
      </c>
      <c r="F30" s="86">
        <v>150.0</v>
      </c>
      <c r="G30" s="97" t="s">
        <v>135</v>
      </c>
      <c r="H30" s="183">
        <v>3200.0</v>
      </c>
      <c r="I30" s="187" t="s">
        <v>219</v>
      </c>
      <c r="J30" s="84"/>
      <c r="K30" s="183">
        <v>3200.0</v>
      </c>
      <c r="L30" s="185">
        <v>3200.0</v>
      </c>
      <c r="M30" s="21"/>
      <c r="N30" s="21"/>
      <c r="O30" s="21"/>
      <c r="P30" s="21"/>
      <c r="Q30" s="21"/>
      <c r="R30" s="21"/>
      <c r="S30" s="21"/>
      <c r="T30" s="21"/>
      <c r="U30" s="21"/>
      <c r="V30" s="21"/>
      <c r="W30" s="21"/>
      <c r="X30" s="21"/>
      <c r="Y30" s="21"/>
      <c r="Z30" s="21"/>
    </row>
    <row r="31" ht="27.0" customHeight="1">
      <c r="A31" s="76" t="s">
        <v>136</v>
      </c>
      <c r="B31" s="77">
        <v>300.0</v>
      </c>
      <c r="C31" s="78" t="s">
        <v>742</v>
      </c>
      <c r="D31" s="76"/>
      <c r="E31" s="77">
        <v>110.0</v>
      </c>
      <c r="F31" s="86">
        <v>110.0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7">
        <v>0.0</v>
      </c>
      <c r="C33" s="78"/>
      <c r="D33" s="76"/>
      <c r="E33" s="77"/>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5200</v>
      </c>
      <c r="I34" s="90"/>
      <c r="J34" s="84"/>
      <c r="K34" s="89">
        <f t="shared" ref="K34:L34" si="3">SUM(K24,K25,K26,K27,K30,K32)</f>
        <v>5010</v>
      </c>
      <c r="L34" s="103">
        <f t="shared" si="3"/>
        <v>5010</v>
      </c>
      <c r="M34" s="21"/>
      <c r="N34" s="21"/>
      <c r="O34" s="21"/>
      <c r="P34" s="21"/>
      <c r="Q34" s="21"/>
      <c r="R34" s="21"/>
      <c r="S34" s="21"/>
      <c r="T34" s="21"/>
      <c r="U34" s="21"/>
      <c r="V34" s="21"/>
      <c r="W34" s="21"/>
      <c r="X34" s="21"/>
      <c r="Y34" s="21"/>
      <c r="Z34" s="21"/>
    </row>
    <row r="35" ht="12.75" customHeight="1">
      <c r="A35" s="76" t="s">
        <v>108</v>
      </c>
      <c r="B35" s="77">
        <v>1200.0</v>
      </c>
      <c r="C35" s="78" t="s">
        <v>743</v>
      </c>
      <c r="D35" s="76"/>
      <c r="E35" s="77">
        <v>600.0</v>
      </c>
      <c r="F35" s="86">
        <v>600.0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11670</v>
      </c>
      <c r="C37" s="106"/>
      <c r="D37" s="76"/>
      <c r="E37" s="105">
        <f t="shared" ref="E37:F37" si="4">SUM(E24:E36)</f>
        <v>4020</v>
      </c>
      <c r="F37" s="107">
        <f t="shared" si="4"/>
        <v>4020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t="s">
        <v>744</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t="s">
        <v>745</v>
      </c>
      <c r="C54" s="70" t="s">
        <v>746</v>
      </c>
      <c r="D54" s="31" t="s">
        <v>747</v>
      </c>
      <c r="E54" s="30" t="s">
        <v>396</v>
      </c>
      <c r="F54" s="34" t="s">
        <v>748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1600.0</v>
      </c>
      <c r="C56" s="143" t="s">
        <v>749</v>
      </c>
      <c r="D56" s="144"/>
      <c r="E56" s="217">
        <v>0.0</v>
      </c>
      <c r="F56" s="218">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t="s">
        <v>750</v>
      </c>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t="s">
        <v>750</v>
      </c>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6250.0</v>
      </c>
      <c r="C60" s="143" t="s">
        <v>751</v>
      </c>
      <c r="D60" s="144"/>
      <c r="E60" s="217">
        <v>0.0</v>
      </c>
      <c r="F60" s="218">
        <v>0.0</v>
      </c>
      <c r="G60" s="157" t="s">
        <v>752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8910</v>
      </c>
      <c r="F64" s="169">
        <f t="shared" si="9"/>
        <v>8910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4020</v>
      </c>
      <c r="F65" s="169">
        <f t="shared" si="10"/>
        <v>4020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12930</v>
      </c>
      <c r="F66" s="169">
        <f t="shared" si="11"/>
        <v>12930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753</v>
      </c>
      <c r="B1" s="19" t="s">
        <v>754</v>
      </c>
      <c r="C1" s="19" t="s">
        <v>755</v>
      </c>
      <c r="D1" s="19" t="s">
        <v>756</v>
      </c>
      <c r="E1" s="19" t="s">
        <v>72</v>
      </c>
      <c r="F1" s="19" t="s">
        <v>73</v>
      </c>
      <c r="G1" s="20" t="s">
        <v>757</v>
      </c>
      <c r="H1" s="21"/>
      <c r="I1" s="21"/>
      <c r="J1" s="21"/>
      <c r="K1" s="22" t="s">
        <v>758</v>
      </c>
      <c r="L1" s="23"/>
      <c r="M1" s="21"/>
      <c r="N1" s="24"/>
      <c r="O1" s="21"/>
      <c r="P1" s="21"/>
      <c r="Q1" s="21"/>
      <c r="R1" s="21"/>
      <c r="S1" s="21"/>
      <c r="T1" s="21"/>
      <c r="U1" s="21"/>
      <c r="V1" s="21"/>
      <c r="W1" s="21"/>
      <c r="X1" s="21"/>
      <c r="Y1" s="21"/>
      <c r="Z1" s="21"/>
    </row>
    <row r="2" ht="12.75" customHeight="1">
      <c r="A2" s="25" t="s">
        <v>406</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407</v>
      </c>
      <c r="B3" s="31" t="s">
        <v>118</v>
      </c>
      <c r="C3" s="31" t="s">
        <v>117</v>
      </c>
      <c r="D3" s="31" t="s">
        <v>113</v>
      </c>
      <c r="E3" s="30" t="s">
        <v>279</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0.0</v>
      </c>
      <c r="C7" s="37"/>
      <c r="D7" s="38"/>
      <c r="E7" s="36">
        <v>0.0</v>
      </c>
      <c r="F7" s="46">
        <v>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0.0</v>
      </c>
      <c r="C24" s="78"/>
      <c r="D24" s="76"/>
      <c r="E24" s="77">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20.0</v>
      </c>
      <c r="C25" s="78" t="s">
        <v>759</v>
      </c>
      <c r="D25" s="76"/>
      <c r="E25" s="77">
        <v>20.0</v>
      </c>
      <c r="F25" s="86">
        <v>20.0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100.0</v>
      </c>
      <c r="C26" s="78" t="s">
        <v>760</v>
      </c>
      <c r="D26" s="76"/>
      <c r="E26" s="77">
        <v>100.0</v>
      </c>
      <c r="F26" s="86">
        <v>100.0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0.0</v>
      </c>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200.0</v>
      </c>
      <c r="C28" s="78" t="s">
        <v>761</v>
      </c>
      <c r="D28" s="76"/>
      <c r="E28" s="87">
        <v>200.0</v>
      </c>
      <c r="F28" s="86">
        <v>200.0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0.0</v>
      </c>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219">
        <v>320.0</v>
      </c>
      <c r="C37" s="106"/>
      <c r="D37" s="76"/>
      <c r="E37" s="105">
        <f t="shared" ref="E37:F37" si="4">SUM(E24:E36)</f>
        <v>320</v>
      </c>
      <c r="F37" s="107">
        <f t="shared" si="4"/>
        <v>320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t="s">
        <v>47</v>
      </c>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t="s">
        <v>762</v>
      </c>
      <c r="I49" s="70" t="s">
        <v>763</v>
      </c>
      <c r="J49" s="31" t="s">
        <v>764</v>
      </c>
      <c r="K49" s="30" t="s">
        <v>301</v>
      </c>
      <c r="L49" s="34" t="s">
        <v>765</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60.0</v>
      </c>
      <c r="I51" s="137" t="s">
        <v>766</v>
      </c>
      <c r="J51" s="138"/>
      <c r="K51" s="197">
        <v>60.0</v>
      </c>
      <c r="L51" s="198">
        <v>60.0</v>
      </c>
      <c r="M51" s="21"/>
      <c r="N51" s="21"/>
      <c r="O51" s="21"/>
      <c r="P51" s="21"/>
      <c r="Q51" s="21"/>
      <c r="R51" s="21"/>
      <c r="S51" s="21"/>
      <c r="T51" s="21"/>
      <c r="U51" s="21"/>
      <c r="V51" s="21"/>
      <c r="W51" s="21"/>
      <c r="X51" s="21"/>
      <c r="Y51" s="21"/>
      <c r="Z51" s="21"/>
    </row>
    <row r="52" ht="12.75" customHeight="1">
      <c r="A52" s="31" t="s">
        <v>168</v>
      </c>
      <c r="B52" s="31" t="s">
        <v>46</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t="s">
        <v>767</v>
      </c>
      <c r="C54" s="70" t="s">
        <v>763</v>
      </c>
      <c r="D54" s="31" t="s">
        <v>768</v>
      </c>
      <c r="E54" s="30" t="s">
        <v>301</v>
      </c>
      <c r="F54" s="34" t="s">
        <v>769</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60.0</v>
      </c>
      <c r="C56" s="143" t="s">
        <v>770</v>
      </c>
      <c r="D56" s="144"/>
      <c r="E56" s="217">
        <v>60.0</v>
      </c>
      <c r="F56" s="218">
        <v>60.0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60</v>
      </c>
      <c r="I58" s="153"/>
      <c r="J58" s="154"/>
      <c r="K58" s="152">
        <f t="shared" ref="K58:L58" si="7">SUM(K51,K52,K53,K54,K55,K56)</f>
        <v>60</v>
      </c>
      <c r="L58" s="155">
        <f t="shared" si="7"/>
        <v>60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500.0</v>
      </c>
      <c r="C60" s="143" t="s">
        <v>771</v>
      </c>
      <c r="D60" s="144"/>
      <c r="E60" s="217">
        <v>350.0</v>
      </c>
      <c r="F60" s="218">
        <v>350.0</v>
      </c>
      <c r="G60" s="157" t="s">
        <v>772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60</v>
      </c>
      <c r="C63" s="166"/>
      <c r="D63" s="144"/>
      <c r="E63" s="165">
        <f t="shared" ref="E63:F63" si="8">SUM(E56,E57,E58,E59,E60,E61)</f>
        <v>410</v>
      </c>
      <c r="F63" s="167">
        <f t="shared" si="8"/>
        <v>410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470</v>
      </c>
      <c r="F64" s="169">
        <f t="shared" si="9"/>
        <v>470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320</v>
      </c>
      <c r="F65" s="169">
        <f t="shared" si="10"/>
        <v>320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790</v>
      </c>
      <c r="F66" s="169">
        <f t="shared" si="11"/>
        <v>790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773</v>
      </c>
      <c r="B1" s="19" t="s">
        <v>774</v>
      </c>
      <c r="C1" s="19" t="s">
        <v>70</v>
      </c>
      <c r="D1" s="19" t="s">
        <v>775</v>
      </c>
      <c r="E1" s="19" t="s">
        <v>72</v>
      </c>
      <c r="F1" s="19" t="s">
        <v>73</v>
      </c>
      <c r="G1" s="20" t="s">
        <v>776</v>
      </c>
      <c r="H1" s="21"/>
      <c r="I1" s="21"/>
      <c r="J1" s="21"/>
      <c r="K1" s="22" t="s">
        <v>777</v>
      </c>
      <c r="L1" s="23"/>
      <c r="M1" s="21"/>
      <c r="N1" s="24"/>
      <c r="O1" s="21"/>
      <c r="P1" s="21"/>
      <c r="Q1" s="21"/>
      <c r="R1" s="21"/>
      <c r="S1" s="21"/>
      <c r="T1" s="21"/>
      <c r="U1" s="21"/>
      <c r="V1" s="21"/>
      <c r="W1" s="21"/>
      <c r="X1" s="21"/>
      <c r="Y1" s="21"/>
      <c r="Z1" s="21"/>
    </row>
    <row r="2" ht="12.75" customHeight="1">
      <c r="A2" s="25" t="s">
        <v>778</v>
      </c>
      <c r="B2" s="26"/>
      <c r="C2" s="26"/>
      <c r="D2" s="26"/>
      <c r="E2" s="27"/>
      <c r="F2" s="27"/>
      <c r="G2" s="26" t="s">
        <v>779</v>
      </c>
      <c r="H2" s="28"/>
      <c r="I2" s="28"/>
      <c r="J2" s="28"/>
      <c r="K2" s="27"/>
      <c r="L2" s="29"/>
      <c r="M2" s="21"/>
      <c r="N2" s="21"/>
      <c r="O2" s="21"/>
      <c r="P2" s="21"/>
      <c r="Q2" s="21"/>
      <c r="R2" s="21"/>
      <c r="S2" s="21"/>
      <c r="T2" s="21"/>
      <c r="U2" s="21"/>
      <c r="V2" s="21"/>
      <c r="W2" s="21"/>
      <c r="X2" s="21"/>
      <c r="Y2" s="21"/>
      <c r="Z2" s="21"/>
    </row>
    <row r="3" ht="12.75" customHeight="1">
      <c r="A3" s="30" t="s">
        <v>780</v>
      </c>
      <c r="B3" s="31" t="s">
        <v>204</v>
      </c>
      <c r="C3" s="31" t="s">
        <v>85</v>
      </c>
      <c r="D3" s="31" t="s">
        <v>277</v>
      </c>
      <c r="E3" s="30" t="s">
        <v>82</v>
      </c>
      <c r="F3" s="32"/>
      <c r="G3" s="30" t="s">
        <v>781</v>
      </c>
      <c r="H3" s="31" t="s">
        <v>782</v>
      </c>
      <c r="I3" s="31" t="s">
        <v>596</v>
      </c>
      <c r="J3" s="31" t="s">
        <v>585</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116.0</v>
      </c>
      <c r="C5" s="37" t="s">
        <v>783</v>
      </c>
      <c r="D5" s="38"/>
      <c r="E5" s="39">
        <v>116.0</v>
      </c>
      <c r="F5" s="40">
        <v>116.0</v>
      </c>
      <c r="G5" s="41" t="s">
        <v>91</v>
      </c>
      <c r="H5" s="42">
        <v>664.0</v>
      </c>
      <c r="I5" s="43" t="s">
        <v>784</v>
      </c>
      <c r="J5" s="41"/>
      <c r="K5" s="44">
        <v>240.0</v>
      </c>
      <c r="L5" s="45">
        <v>240.0</v>
      </c>
      <c r="M5" s="21"/>
      <c r="N5" s="21"/>
      <c r="O5" s="21"/>
      <c r="P5" s="21"/>
      <c r="Q5" s="21"/>
      <c r="R5" s="21"/>
      <c r="S5" s="21"/>
      <c r="T5" s="21"/>
      <c r="U5" s="21"/>
      <c r="V5" s="21"/>
      <c r="W5" s="21"/>
      <c r="X5" s="21"/>
      <c r="Y5" s="21"/>
      <c r="Z5" s="21"/>
    </row>
    <row r="6" ht="12.75" customHeight="1">
      <c r="A6" s="35" t="s">
        <v>93</v>
      </c>
      <c r="B6" s="36">
        <v>50.0</v>
      </c>
      <c r="C6" s="37" t="s">
        <v>785</v>
      </c>
      <c r="D6" s="38"/>
      <c r="E6" s="39">
        <v>50.0</v>
      </c>
      <c r="F6" s="40">
        <v>50.0</v>
      </c>
      <c r="G6" s="41" t="s">
        <v>93</v>
      </c>
      <c r="H6" s="42">
        <v>50.0</v>
      </c>
      <c r="I6" s="43" t="s">
        <v>785</v>
      </c>
      <c r="J6" s="41"/>
      <c r="K6" s="44">
        <v>50.0</v>
      </c>
      <c r="L6" s="45">
        <v>50.0</v>
      </c>
      <c r="M6" s="21"/>
      <c r="N6" s="21"/>
      <c r="O6" s="21"/>
      <c r="P6" s="21"/>
      <c r="Q6" s="21"/>
      <c r="R6" s="21"/>
      <c r="S6" s="21"/>
      <c r="T6" s="21"/>
      <c r="U6" s="21"/>
      <c r="V6" s="21"/>
      <c r="W6" s="21"/>
      <c r="X6" s="21"/>
      <c r="Y6" s="21"/>
      <c r="Z6" s="21"/>
    </row>
    <row r="7" ht="12.75" customHeight="1">
      <c r="A7" s="35" t="s">
        <v>94</v>
      </c>
      <c r="B7" s="36">
        <v>650.0</v>
      </c>
      <c r="C7" s="37" t="s">
        <v>786</v>
      </c>
      <c r="D7" s="38"/>
      <c r="E7" s="39">
        <v>560.0</v>
      </c>
      <c r="F7" s="40">
        <v>560.0</v>
      </c>
      <c r="G7" s="41" t="s">
        <v>94</v>
      </c>
      <c r="H7" s="42">
        <v>650.0</v>
      </c>
      <c r="I7" s="43" t="s">
        <v>786</v>
      </c>
      <c r="J7" s="41"/>
      <c r="K7" s="44">
        <v>560.0</v>
      </c>
      <c r="L7" s="45">
        <v>560.0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816</v>
      </c>
      <c r="C20" s="57"/>
      <c r="D20" s="38"/>
      <c r="E20" s="57">
        <f t="shared" ref="E20:F20" si="1">SUM(E5,E6,E7,E8,E10,E11,E15,E17,E18)</f>
        <v>726</v>
      </c>
      <c r="F20" s="63">
        <f t="shared" si="1"/>
        <v>726</v>
      </c>
      <c r="G20" s="41" t="s">
        <v>110</v>
      </c>
      <c r="H20" s="50">
        <f>SUM(H5:H18)</f>
        <v>1364</v>
      </c>
      <c r="I20" s="58"/>
      <c r="J20" s="41"/>
      <c r="K20" s="50">
        <f t="shared" ref="K20:L20" si="2">SUM(K5:K19)</f>
        <v>850</v>
      </c>
      <c r="L20" s="64">
        <f t="shared" si="2"/>
        <v>850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300.0</v>
      </c>
      <c r="C24" s="78" t="s">
        <v>787</v>
      </c>
      <c r="D24" s="76"/>
      <c r="E24" s="77">
        <v>300.0</v>
      </c>
      <c r="F24" s="86">
        <v>300.0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0.0</v>
      </c>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0.0</v>
      </c>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v>0.0</v>
      </c>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300</v>
      </c>
      <c r="C37" s="106"/>
      <c r="D37" s="76"/>
      <c r="E37" s="105">
        <f t="shared" ref="E37:F37" si="4">SUM(E24:E36)</f>
        <v>300</v>
      </c>
      <c r="F37" s="107">
        <f t="shared" si="4"/>
        <v>300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57" t="s">
        <v>788</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1576</v>
      </c>
      <c r="F64" s="169">
        <f t="shared" si="9"/>
        <v>1576</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300</v>
      </c>
      <c r="F65" s="169">
        <f t="shared" si="10"/>
        <v>300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1876</v>
      </c>
      <c r="F66" s="169">
        <f t="shared" si="11"/>
        <v>1876</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416</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789</v>
      </c>
      <c r="B1" s="19" t="s">
        <v>790</v>
      </c>
      <c r="C1" s="19" t="s">
        <v>70</v>
      </c>
      <c r="D1" s="19" t="s">
        <v>791</v>
      </c>
      <c r="E1" s="19" t="s">
        <v>72</v>
      </c>
      <c r="F1" s="19" t="s">
        <v>233</v>
      </c>
      <c r="G1" s="20" t="s">
        <v>792</v>
      </c>
      <c r="H1" s="21"/>
      <c r="I1" s="21"/>
      <c r="J1" s="21"/>
      <c r="K1" s="22" t="s">
        <v>793</v>
      </c>
      <c r="L1" s="23"/>
      <c r="M1" s="21"/>
      <c r="N1" s="24"/>
      <c r="O1" s="21"/>
      <c r="P1" s="21"/>
      <c r="Q1" s="21"/>
      <c r="R1" s="21"/>
      <c r="S1" s="21"/>
      <c r="T1" s="21"/>
      <c r="U1" s="21"/>
      <c r="V1" s="21"/>
      <c r="W1" s="21"/>
      <c r="X1" s="21"/>
      <c r="Y1" s="21"/>
      <c r="Z1" s="21"/>
    </row>
    <row r="2" ht="12.75" customHeight="1">
      <c r="A2" s="25" t="s">
        <v>794</v>
      </c>
      <c r="B2" s="26"/>
      <c r="C2" s="26"/>
      <c r="D2" s="26"/>
      <c r="E2" s="27"/>
      <c r="F2" s="27"/>
      <c r="G2" s="26" t="s">
        <v>795</v>
      </c>
      <c r="H2" s="28"/>
      <c r="I2" s="28"/>
      <c r="J2" s="28"/>
      <c r="K2" s="27"/>
      <c r="L2" s="29"/>
      <c r="M2" s="21"/>
      <c r="N2" s="21"/>
      <c r="O2" s="21"/>
      <c r="P2" s="21"/>
      <c r="Q2" s="21"/>
      <c r="R2" s="21"/>
      <c r="S2" s="21"/>
      <c r="T2" s="21"/>
      <c r="U2" s="21"/>
      <c r="V2" s="21"/>
      <c r="W2" s="21"/>
      <c r="X2" s="21"/>
      <c r="Y2" s="21"/>
      <c r="Z2" s="21"/>
    </row>
    <row r="3" ht="12.75" customHeight="1">
      <c r="A3" s="30" t="s">
        <v>796</v>
      </c>
      <c r="B3" s="31" t="s">
        <v>797</v>
      </c>
      <c r="C3" s="31" t="s">
        <v>798</v>
      </c>
      <c r="D3" s="31" t="s">
        <v>799</v>
      </c>
      <c r="E3" s="30" t="s">
        <v>82</v>
      </c>
      <c r="F3" s="32"/>
      <c r="G3" s="30" t="s">
        <v>800</v>
      </c>
      <c r="H3" s="31" t="s">
        <v>801</v>
      </c>
      <c r="I3" s="31" t="s">
        <v>515</v>
      </c>
      <c r="J3" s="31" t="s">
        <v>802</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187.5</v>
      </c>
      <c r="C5" s="37" t="s">
        <v>803</v>
      </c>
      <c r="D5" s="38"/>
      <c r="E5" s="39">
        <v>187.5</v>
      </c>
      <c r="F5" s="40">
        <v>187.5</v>
      </c>
      <c r="G5" s="41" t="s">
        <v>91</v>
      </c>
      <c r="H5" s="42">
        <v>0.0</v>
      </c>
      <c r="I5" s="43" t="s">
        <v>220</v>
      </c>
      <c r="J5" s="41"/>
      <c r="K5" s="42">
        <v>0.0</v>
      </c>
      <c r="L5" s="47">
        <v>0.0</v>
      </c>
      <c r="M5" s="21"/>
      <c r="N5" s="21"/>
      <c r="O5" s="21"/>
      <c r="P5" s="21"/>
      <c r="Q5" s="21"/>
      <c r="R5" s="21"/>
      <c r="S5" s="21"/>
      <c r="T5" s="21"/>
      <c r="U5" s="21"/>
      <c r="V5" s="21"/>
      <c r="W5" s="21"/>
      <c r="X5" s="21"/>
      <c r="Y5" s="21"/>
      <c r="Z5" s="21"/>
    </row>
    <row r="6" ht="12.75" customHeight="1">
      <c r="A6" s="35" t="s">
        <v>93</v>
      </c>
      <c r="B6" s="36">
        <v>350.0</v>
      </c>
      <c r="C6" s="37" t="s">
        <v>804</v>
      </c>
      <c r="D6" s="38"/>
      <c r="E6" s="39">
        <v>350.0</v>
      </c>
      <c r="F6" s="40">
        <v>350.0</v>
      </c>
      <c r="G6" s="41" t="s">
        <v>93</v>
      </c>
      <c r="H6" s="42">
        <v>20.0</v>
      </c>
      <c r="I6" s="43" t="s">
        <v>805</v>
      </c>
      <c r="J6" s="41"/>
      <c r="K6" s="44">
        <v>20.0</v>
      </c>
      <c r="L6" s="45">
        <v>20.0</v>
      </c>
      <c r="M6" s="21"/>
      <c r="N6" s="21"/>
      <c r="O6" s="21"/>
      <c r="P6" s="21"/>
      <c r="Q6" s="21"/>
      <c r="R6" s="21"/>
      <c r="S6" s="21"/>
      <c r="T6" s="21"/>
      <c r="U6" s="21"/>
      <c r="V6" s="21"/>
      <c r="W6" s="21"/>
      <c r="X6" s="21"/>
      <c r="Y6" s="21"/>
      <c r="Z6" s="21"/>
    </row>
    <row r="7" ht="12.75" customHeight="1">
      <c r="A7" s="35" t="s">
        <v>94</v>
      </c>
      <c r="B7" s="36">
        <v>3600.0</v>
      </c>
      <c r="C7" s="37" t="s">
        <v>806</v>
      </c>
      <c r="D7" s="38"/>
      <c r="E7" s="39">
        <v>2000.0</v>
      </c>
      <c r="F7" s="40">
        <v>2000.0</v>
      </c>
      <c r="G7" s="41" t="s">
        <v>94</v>
      </c>
      <c r="H7" s="42">
        <v>2114.45</v>
      </c>
      <c r="I7" s="43" t="s">
        <v>807</v>
      </c>
      <c r="J7" s="41"/>
      <c r="K7" s="44">
        <v>1640.0</v>
      </c>
      <c r="L7" s="45">
        <v>1640.0</v>
      </c>
      <c r="M7" s="21"/>
      <c r="N7" s="21"/>
      <c r="O7" s="21"/>
      <c r="P7" s="21"/>
      <c r="Q7" s="21"/>
      <c r="R7" s="21"/>
      <c r="S7" s="21"/>
      <c r="T7" s="21"/>
      <c r="U7" s="21"/>
      <c r="V7" s="21"/>
      <c r="W7" s="21"/>
      <c r="X7" s="21"/>
      <c r="Y7" s="21"/>
      <c r="Z7" s="21"/>
    </row>
    <row r="8" ht="12.75" customHeight="1">
      <c r="A8" s="35" t="s">
        <v>96</v>
      </c>
      <c r="B8" s="36">
        <v>215.0</v>
      </c>
      <c r="C8" s="37" t="s">
        <v>808</v>
      </c>
      <c r="D8" s="38"/>
      <c r="E8" s="39">
        <v>215.0</v>
      </c>
      <c r="F8" s="40">
        <v>215.0</v>
      </c>
      <c r="G8" s="41" t="s">
        <v>96</v>
      </c>
      <c r="H8" s="42">
        <v>245.0</v>
      </c>
      <c r="I8" s="43" t="s">
        <v>809</v>
      </c>
      <c r="J8" s="41"/>
      <c r="K8" s="44">
        <v>245.0</v>
      </c>
      <c r="L8" s="45">
        <v>245.0</v>
      </c>
      <c r="M8" s="21"/>
      <c r="N8" s="21"/>
      <c r="O8" s="21"/>
      <c r="P8" s="21"/>
      <c r="Q8" s="21"/>
      <c r="R8" s="21"/>
      <c r="S8" s="21"/>
      <c r="T8" s="21"/>
      <c r="U8" s="21"/>
      <c r="V8" s="21"/>
      <c r="W8" s="21"/>
      <c r="X8" s="21"/>
      <c r="Y8" s="21"/>
      <c r="Z8" s="21"/>
    </row>
    <row r="9" ht="12.75" customHeight="1">
      <c r="A9" s="38" t="s">
        <v>97</v>
      </c>
      <c r="B9" s="36">
        <v>0.0</v>
      </c>
      <c r="C9" s="37" t="s">
        <v>617</v>
      </c>
      <c r="D9" s="38"/>
      <c r="E9" s="48"/>
      <c r="F9" s="49"/>
      <c r="G9" s="41" t="s">
        <v>97</v>
      </c>
      <c r="H9" s="50">
        <v>0.0</v>
      </c>
      <c r="I9" s="51" t="s">
        <v>810</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2500.0</v>
      </c>
      <c r="C17" s="37" t="s">
        <v>811</v>
      </c>
      <c r="D17" s="38"/>
      <c r="E17" s="39">
        <v>2500.0</v>
      </c>
      <c r="F17" s="40">
        <v>2500.0</v>
      </c>
      <c r="G17" s="41" t="s">
        <v>108</v>
      </c>
      <c r="H17" s="43">
        <v>2879.45</v>
      </c>
      <c r="I17" s="42" t="s">
        <v>812</v>
      </c>
      <c r="J17" s="41"/>
      <c r="K17" s="44">
        <v>2879.45</v>
      </c>
      <c r="L17" s="44">
        <v>2879.45</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2"/>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6852.5</v>
      </c>
      <c r="C20" s="57"/>
      <c r="D20" s="38"/>
      <c r="E20" s="57">
        <f t="shared" ref="E20:F20" si="1">SUM(E5,E6,E7,E8,E10,E11,E15,E17,E18)</f>
        <v>5252.5</v>
      </c>
      <c r="F20" s="63">
        <f t="shared" si="1"/>
        <v>5252.5</v>
      </c>
      <c r="G20" s="41" t="s">
        <v>110</v>
      </c>
      <c r="H20" s="50">
        <f>SUM(H5:H18)</f>
        <v>5258.9</v>
      </c>
      <c r="I20" s="58"/>
      <c r="J20" s="41"/>
      <c r="K20" s="50">
        <f t="shared" ref="K20:L20" si="2">SUM(K5:K19)</f>
        <v>4784.45</v>
      </c>
      <c r="L20" s="64">
        <f t="shared" si="2"/>
        <v>4784.45</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0.0</v>
      </c>
      <c r="C24" s="78" t="s">
        <v>220</v>
      </c>
      <c r="D24" s="76"/>
      <c r="E24" s="77">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7">
        <v>6.89</v>
      </c>
      <c r="C25" s="78" t="s">
        <v>813</v>
      </c>
      <c r="D25" s="76"/>
      <c r="E25" s="77">
        <v>6.89</v>
      </c>
      <c r="F25" s="86">
        <v>6.89</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150.0</v>
      </c>
      <c r="C26" s="78" t="s">
        <v>814</v>
      </c>
      <c r="D26" s="76"/>
      <c r="E26" s="77">
        <v>150.0</v>
      </c>
      <c r="F26" s="86">
        <v>150.0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1173.0</v>
      </c>
      <c r="C27" s="78" t="s">
        <v>815</v>
      </c>
      <c r="D27" s="76"/>
      <c r="E27" s="87">
        <v>460.0</v>
      </c>
      <c r="F27" s="86">
        <v>460.0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2455.0</v>
      </c>
      <c r="C28" s="78" t="s">
        <v>816</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7">
        <v>50.0</v>
      </c>
      <c r="C30" s="78" t="s">
        <v>817</v>
      </c>
      <c r="D30" s="76"/>
      <c r="E30" s="77">
        <v>50.0</v>
      </c>
      <c r="F30" s="86">
        <v>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t="s">
        <v>818</v>
      </c>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220</v>
      </c>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7">
        <v>0.0</v>
      </c>
      <c r="C33" s="78" t="s">
        <v>220</v>
      </c>
      <c r="D33" s="76"/>
      <c r="E33" s="77"/>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62.91</v>
      </c>
      <c r="C35" s="78" t="s">
        <v>819</v>
      </c>
      <c r="D35" s="76"/>
      <c r="E35" s="77">
        <v>62.91</v>
      </c>
      <c r="F35" s="86">
        <v>62.91</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3897.8</v>
      </c>
      <c r="C37" s="106"/>
      <c r="D37" s="76"/>
      <c r="E37" s="105">
        <f t="shared" ref="E37:F37" si="4">SUM(E24:E36)</f>
        <v>1029.8</v>
      </c>
      <c r="F37" s="107">
        <f t="shared" si="4"/>
        <v>1029.8</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10036.95</v>
      </c>
      <c r="F64" s="169">
        <f t="shared" si="9"/>
        <v>10036.95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1029.8</v>
      </c>
      <c r="F65" s="169">
        <f t="shared" si="10"/>
        <v>1029.8</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11066.75</v>
      </c>
      <c r="F66" s="169">
        <f t="shared" si="11"/>
        <v>11066.75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820</v>
      </c>
      <c r="B1" s="19" t="s">
        <v>821</v>
      </c>
      <c r="C1" s="19" t="s">
        <v>605</v>
      </c>
      <c r="D1" s="19" t="s">
        <v>822</v>
      </c>
      <c r="E1" s="19" t="s">
        <v>232</v>
      </c>
      <c r="F1" s="19" t="s">
        <v>73</v>
      </c>
      <c r="G1" s="20" t="s">
        <v>823</v>
      </c>
      <c r="H1" s="21"/>
      <c r="I1" s="21"/>
      <c r="J1" s="21"/>
      <c r="K1" s="22" t="s">
        <v>824</v>
      </c>
      <c r="L1" s="23"/>
      <c r="M1" s="21"/>
      <c r="N1" s="24"/>
      <c r="O1" s="21"/>
      <c r="P1" s="21"/>
      <c r="Q1" s="21"/>
      <c r="R1" s="21"/>
      <c r="S1" s="21"/>
      <c r="T1" s="21"/>
      <c r="U1" s="21"/>
      <c r="V1" s="21"/>
      <c r="W1" s="21"/>
      <c r="X1" s="21"/>
      <c r="Y1" s="21"/>
      <c r="Z1" s="21"/>
    </row>
    <row r="2" ht="12.75" customHeight="1">
      <c r="A2" s="25" t="s">
        <v>825</v>
      </c>
      <c r="B2" s="26"/>
      <c r="C2" s="26"/>
      <c r="D2" s="26"/>
      <c r="E2" s="27"/>
      <c r="F2" s="27"/>
      <c r="G2" s="26" t="s">
        <v>826</v>
      </c>
      <c r="H2" s="28"/>
      <c r="I2" s="28"/>
      <c r="J2" s="28"/>
      <c r="K2" s="27"/>
      <c r="L2" s="29"/>
      <c r="M2" s="21"/>
      <c r="N2" s="21"/>
      <c r="O2" s="21"/>
      <c r="P2" s="21"/>
      <c r="Q2" s="21"/>
      <c r="R2" s="21"/>
      <c r="S2" s="21"/>
      <c r="T2" s="21"/>
      <c r="U2" s="21"/>
      <c r="V2" s="21"/>
      <c r="W2" s="21"/>
      <c r="X2" s="21"/>
      <c r="Y2" s="21"/>
      <c r="Z2" s="21"/>
    </row>
    <row r="3" ht="12.75" customHeight="1">
      <c r="A3" s="30" t="s">
        <v>827</v>
      </c>
      <c r="B3" s="31" t="s">
        <v>828</v>
      </c>
      <c r="C3" s="31" t="s">
        <v>596</v>
      </c>
      <c r="D3" s="31" t="s">
        <v>829</v>
      </c>
      <c r="E3" s="30" t="s">
        <v>82</v>
      </c>
      <c r="F3" s="32"/>
      <c r="G3" s="30" t="s">
        <v>830</v>
      </c>
      <c r="H3" s="31" t="s">
        <v>831</v>
      </c>
      <c r="I3" s="31" t="s">
        <v>396</v>
      </c>
      <c r="J3" s="31" t="s">
        <v>832</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t="s">
        <v>678</v>
      </c>
      <c r="D5" s="38"/>
      <c r="E5" s="36">
        <v>0.0</v>
      </c>
      <c r="F5" s="46">
        <v>0.0</v>
      </c>
      <c r="G5" s="41" t="s">
        <v>91</v>
      </c>
      <c r="H5" s="42">
        <v>0.0</v>
      </c>
      <c r="I5" s="43" t="s">
        <v>678</v>
      </c>
      <c r="J5" s="41"/>
      <c r="K5" s="42">
        <v>0.0</v>
      </c>
      <c r="L5" s="47">
        <v>0.0</v>
      </c>
      <c r="M5" s="21"/>
      <c r="N5" s="21"/>
      <c r="O5" s="21"/>
      <c r="P5" s="21"/>
      <c r="Q5" s="21"/>
      <c r="R5" s="21"/>
      <c r="S5" s="21"/>
      <c r="T5" s="21"/>
      <c r="U5" s="21"/>
      <c r="V5" s="21"/>
      <c r="W5" s="21"/>
      <c r="X5" s="21"/>
      <c r="Y5" s="21"/>
      <c r="Z5" s="21"/>
    </row>
    <row r="6" ht="12.75" customHeight="1">
      <c r="A6" s="35" t="s">
        <v>93</v>
      </c>
      <c r="B6" s="36">
        <v>0.0</v>
      </c>
      <c r="C6" s="37" t="s">
        <v>678</v>
      </c>
      <c r="D6" s="38"/>
      <c r="E6" s="36">
        <v>0.0</v>
      </c>
      <c r="F6" s="46">
        <v>0.0</v>
      </c>
      <c r="G6" s="41" t="s">
        <v>93</v>
      </c>
      <c r="H6" s="42">
        <v>0.0</v>
      </c>
      <c r="I6" s="43">
        <v>0.0</v>
      </c>
      <c r="J6" s="41"/>
      <c r="K6" s="42">
        <v>0.0</v>
      </c>
      <c r="L6" s="47">
        <v>0.0</v>
      </c>
      <c r="M6" s="21"/>
      <c r="N6" s="21"/>
      <c r="O6" s="21"/>
      <c r="P6" s="21"/>
      <c r="Q6" s="21"/>
      <c r="R6" s="21"/>
      <c r="S6" s="21"/>
      <c r="T6" s="21"/>
      <c r="U6" s="21"/>
      <c r="V6" s="21"/>
      <c r="W6" s="21"/>
      <c r="X6" s="21"/>
      <c r="Y6" s="21"/>
      <c r="Z6" s="21"/>
    </row>
    <row r="7" ht="12.75" customHeight="1">
      <c r="A7" s="35" t="s">
        <v>94</v>
      </c>
      <c r="B7" s="36">
        <v>500.0</v>
      </c>
      <c r="C7" s="37" t="s">
        <v>833</v>
      </c>
      <c r="D7" s="38"/>
      <c r="E7" s="39">
        <v>500.0</v>
      </c>
      <c r="F7" s="40">
        <v>500.0</v>
      </c>
      <c r="G7" s="41" t="s">
        <v>94</v>
      </c>
      <c r="H7" s="42">
        <v>400.0</v>
      </c>
      <c r="I7" s="43" t="s">
        <v>834</v>
      </c>
      <c r="J7" s="41"/>
      <c r="K7" s="44">
        <v>400.0</v>
      </c>
      <c r="L7" s="45">
        <v>400.0</v>
      </c>
      <c r="M7" s="21"/>
      <c r="N7" s="21"/>
      <c r="O7" s="21"/>
      <c r="P7" s="21"/>
      <c r="Q7" s="21"/>
      <c r="R7" s="21"/>
      <c r="S7" s="21"/>
      <c r="T7" s="21"/>
      <c r="U7" s="21"/>
      <c r="V7" s="21"/>
      <c r="W7" s="21"/>
      <c r="X7" s="21"/>
      <c r="Y7" s="21"/>
      <c r="Z7" s="21"/>
    </row>
    <row r="8" ht="12.75" customHeight="1">
      <c r="A8" s="35" t="s">
        <v>96</v>
      </c>
      <c r="B8" s="36">
        <v>15.0</v>
      </c>
      <c r="C8" s="37" t="s">
        <v>835</v>
      </c>
      <c r="D8" s="38"/>
      <c r="E8" s="39">
        <v>15.0</v>
      </c>
      <c r="F8" s="40">
        <v>15.0</v>
      </c>
      <c r="G8" s="41" t="s">
        <v>96</v>
      </c>
      <c r="H8" s="42">
        <v>300.0</v>
      </c>
      <c r="I8" s="43" t="s">
        <v>836</v>
      </c>
      <c r="J8" s="41"/>
      <c r="K8" s="44">
        <v>170.0</v>
      </c>
      <c r="L8" s="45">
        <v>170.0</v>
      </c>
      <c r="M8" s="21"/>
      <c r="N8" s="21"/>
      <c r="O8" s="21"/>
      <c r="P8" s="21"/>
      <c r="Q8" s="21"/>
      <c r="R8" s="21"/>
      <c r="S8" s="21"/>
      <c r="T8" s="21"/>
      <c r="U8" s="21"/>
      <c r="V8" s="21"/>
      <c r="W8" s="21"/>
      <c r="X8" s="21"/>
      <c r="Y8" s="21"/>
      <c r="Z8" s="21"/>
    </row>
    <row r="9" ht="12.75" customHeight="1">
      <c r="A9" s="38" t="s">
        <v>97</v>
      </c>
      <c r="B9" s="36">
        <v>0.0</v>
      </c>
      <c r="C9" s="37" t="s">
        <v>837</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678</v>
      </c>
      <c r="D17" s="38"/>
      <c r="E17" s="36">
        <v>0.0</v>
      </c>
      <c r="F17" s="46">
        <v>0.0</v>
      </c>
      <c r="G17" s="41" t="s">
        <v>108</v>
      </c>
      <c r="H17" s="42" t="s">
        <v>678</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515</v>
      </c>
      <c r="C20" s="57"/>
      <c r="D20" s="38"/>
      <c r="E20" s="57">
        <f t="shared" ref="E20:F20" si="1">SUM(E5,E6,E7,E8,E10,E11,E15,E17,E18)</f>
        <v>515</v>
      </c>
      <c r="F20" s="63">
        <f t="shared" si="1"/>
        <v>515</v>
      </c>
      <c r="G20" s="41" t="s">
        <v>110</v>
      </c>
      <c r="H20" s="50">
        <f>SUM(H5:H18)</f>
        <v>700</v>
      </c>
      <c r="I20" s="58"/>
      <c r="J20" s="41"/>
      <c r="K20" s="50">
        <f t="shared" ref="K20:L20" si="2">SUM(K5:K19)</f>
        <v>570</v>
      </c>
      <c r="L20" s="64">
        <f t="shared" si="2"/>
        <v>570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25.0</v>
      </c>
      <c r="C25" s="78" t="s">
        <v>838</v>
      </c>
      <c r="D25" s="76"/>
      <c r="E25" s="77">
        <v>25.0</v>
      </c>
      <c r="F25" s="86">
        <v>25.0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75.0</v>
      </c>
      <c r="C26" s="78" t="s">
        <v>839</v>
      </c>
      <c r="D26" s="76"/>
      <c r="E26" s="77">
        <v>75.0</v>
      </c>
      <c r="F26" s="86">
        <v>75.0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79">
        <v>160.0</v>
      </c>
      <c r="C27" s="78" t="s">
        <v>840</v>
      </c>
      <c r="D27" s="76"/>
      <c r="E27" s="87">
        <v>160.0</v>
      </c>
      <c r="F27" s="86">
        <v>160.0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t="s">
        <v>678</v>
      </c>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c r="C30" s="78" t="s">
        <v>678</v>
      </c>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55.0</v>
      </c>
      <c r="C31" s="78" t="s">
        <v>841</v>
      </c>
      <c r="D31" s="76"/>
      <c r="E31" s="77">
        <v>55.0</v>
      </c>
      <c r="F31" s="86">
        <v>55.0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678</v>
      </c>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t="s">
        <v>678</v>
      </c>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t="s">
        <v>678</v>
      </c>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315</v>
      </c>
      <c r="C37" s="106"/>
      <c r="D37" s="76"/>
      <c r="E37" s="105">
        <f t="shared" ref="E37:F37" si="4">SUM(E24:E36)</f>
        <v>315</v>
      </c>
      <c r="F37" s="107">
        <f t="shared" si="4"/>
        <v>315</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1085</v>
      </c>
      <c r="F64" s="169">
        <f t="shared" si="9"/>
        <v>1085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315</v>
      </c>
      <c r="F65" s="169">
        <f t="shared" si="10"/>
        <v>315</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1400</v>
      </c>
      <c r="F66" s="169">
        <f t="shared" si="11"/>
        <v>1400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842</v>
      </c>
      <c r="B1" s="19" t="s">
        <v>843</v>
      </c>
      <c r="C1" s="19" t="s">
        <v>605</v>
      </c>
      <c r="D1" s="19" t="s">
        <v>844</v>
      </c>
      <c r="E1" s="19" t="s">
        <v>232</v>
      </c>
      <c r="F1" s="19" t="s">
        <v>73</v>
      </c>
      <c r="G1" s="20" t="s">
        <v>845</v>
      </c>
      <c r="H1" s="21"/>
      <c r="I1" s="21"/>
      <c r="J1" s="21"/>
      <c r="K1" s="22" t="s">
        <v>846</v>
      </c>
      <c r="L1" s="23"/>
      <c r="M1" s="21"/>
      <c r="N1" s="24"/>
      <c r="O1" s="21"/>
      <c r="P1" s="21"/>
      <c r="Q1" s="21"/>
      <c r="R1" s="21"/>
      <c r="S1" s="21"/>
      <c r="T1" s="21"/>
      <c r="U1" s="21"/>
      <c r="V1" s="21"/>
      <c r="W1" s="21"/>
      <c r="X1" s="21"/>
      <c r="Y1" s="21"/>
      <c r="Z1" s="21"/>
    </row>
    <row r="2" ht="12.75" customHeight="1">
      <c r="A2" s="25" t="s">
        <v>847</v>
      </c>
      <c r="B2" s="26"/>
      <c r="C2" s="26"/>
      <c r="D2" s="26"/>
      <c r="E2" s="27"/>
      <c r="F2" s="27"/>
      <c r="G2" s="26" t="s">
        <v>848</v>
      </c>
      <c r="H2" s="28"/>
      <c r="I2" s="28"/>
      <c r="J2" s="28"/>
      <c r="K2" s="27"/>
      <c r="L2" s="29"/>
      <c r="M2" s="21"/>
      <c r="N2" s="21"/>
      <c r="O2" s="21"/>
      <c r="P2" s="21"/>
      <c r="Q2" s="21"/>
      <c r="R2" s="21"/>
      <c r="S2" s="21"/>
      <c r="T2" s="21"/>
      <c r="U2" s="21"/>
      <c r="V2" s="21"/>
      <c r="W2" s="21"/>
      <c r="X2" s="21"/>
      <c r="Y2" s="21"/>
      <c r="Z2" s="21"/>
    </row>
    <row r="3" ht="12.75" customHeight="1">
      <c r="A3" s="30" t="s">
        <v>849</v>
      </c>
      <c r="B3" s="31" t="s">
        <v>850</v>
      </c>
      <c r="C3" s="31" t="s">
        <v>289</v>
      </c>
      <c r="D3" s="31" t="s">
        <v>851</v>
      </c>
      <c r="E3" s="30" t="s">
        <v>82</v>
      </c>
      <c r="F3" s="32"/>
      <c r="G3" s="30" t="s">
        <v>852</v>
      </c>
      <c r="H3" s="31" t="s">
        <v>553</v>
      </c>
      <c r="I3" s="31" t="s">
        <v>289</v>
      </c>
      <c r="J3" s="31" t="s">
        <v>853</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200.0</v>
      </c>
      <c r="C5" s="37" t="s">
        <v>854</v>
      </c>
      <c r="D5" s="38"/>
      <c r="E5" s="39">
        <v>200.0</v>
      </c>
      <c r="F5" s="40">
        <v>200.0</v>
      </c>
      <c r="G5" s="41" t="s">
        <v>91</v>
      </c>
      <c r="H5" s="42">
        <v>200.0</v>
      </c>
      <c r="I5" s="43" t="s">
        <v>855</v>
      </c>
      <c r="J5" s="41"/>
      <c r="K5" s="44">
        <v>200.0</v>
      </c>
      <c r="L5" s="45">
        <v>200.0</v>
      </c>
      <c r="M5" s="21"/>
      <c r="N5" s="21"/>
      <c r="O5" s="21"/>
      <c r="P5" s="21"/>
      <c r="Q5" s="21"/>
      <c r="R5" s="21"/>
      <c r="S5" s="21"/>
      <c r="T5" s="21"/>
      <c r="U5" s="21"/>
      <c r="V5" s="21"/>
      <c r="W5" s="21"/>
      <c r="X5" s="21"/>
      <c r="Y5" s="21"/>
      <c r="Z5" s="21"/>
    </row>
    <row r="6" ht="12.75" customHeight="1">
      <c r="A6" s="35" t="s">
        <v>93</v>
      </c>
      <c r="B6" s="36">
        <v>300.0</v>
      </c>
      <c r="C6" s="37" t="s">
        <v>856</v>
      </c>
      <c r="D6" s="38"/>
      <c r="E6" s="39">
        <v>170.0</v>
      </c>
      <c r="F6" s="40">
        <v>170.0</v>
      </c>
      <c r="G6" s="41" t="s">
        <v>93</v>
      </c>
      <c r="H6" s="42">
        <v>200.0</v>
      </c>
      <c r="I6" s="43" t="s">
        <v>857</v>
      </c>
      <c r="J6" s="41"/>
      <c r="K6" s="44">
        <v>170.0</v>
      </c>
      <c r="L6" s="45">
        <v>170.0</v>
      </c>
      <c r="M6" s="21"/>
      <c r="N6" s="21"/>
      <c r="O6" s="21"/>
      <c r="P6" s="21"/>
      <c r="Q6" s="21"/>
      <c r="R6" s="21"/>
      <c r="S6" s="21"/>
      <c r="T6" s="21"/>
      <c r="U6" s="21"/>
      <c r="V6" s="21"/>
      <c r="W6" s="21"/>
      <c r="X6" s="21"/>
      <c r="Y6" s="21"/>
      <c r="Z6" s="21"/>
    </row>
    <row r="7" ht="12.75" customHeight="1">
      <c r="A7" s="35" t="s">
        <v>94</v>
      </c>
      <c r="B7" s="36">
        <v>400.0</v>
      </c>
      <c r="C7" s="37" t="s">
        <v>858</v>
      </c>
      <c r="D7" s="38"/>
      <c r="E7" s="39">
        <v>400.0</v>
      </c>
      <c r="F7" s="40">
        <v>400.0</v>
      </c>
      <c r="G7" s="41" t="s">
        <v>94</v>
      </c>
      <c r="H7" s="42">
        <v>250.0</v>
      </c>
      <c r="I7" s="43" t="s">
        <v>859</v>
      </c>
      <c r="J7" s="41"/>
      <c r="K7" s="44">
        <v>250.0</v>
      </c>
      <c r="L7" s="45">
        <v>250.0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t="s">
        <v>108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900</v>
      </c>
      <c r="C20" s="57"/>
      <c r="D20" s="38"/>
      <c r="E20" s="57">
        <f t="shared" ref="E20:F20" si="1">SUM(E5,E6,E7,E8,E10,E11,E15,E17,E18)</f>
        <v>770</v>
      </c>
      <c r="F20" s="63">
        <f t="shared" si="1"/>
        <v>770</v>
      </c>
      <c r="G20" s="41" t="s">
        <v>110</v>
      </c>
      <c r="H20" s="50">
        <f>SUM(H5:H18)</f>
        <v>650</v>
      </c>
      <c r="I20" s="58"/>
      <c r="J20" s="41"/>
      <c r="K20" s="50">
        <f t="shared" ref="K20:L20" si="2">SUM(K5:K19)</f>
        <v>620</v>
      </c>
      <c r="L20" s="64">
        <f t="shared" si="2"/>
        <v>620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200.0</v>
      </c>
      <c r="C24" s="78" t="s">
        <v>854</v>
      </c>
      <c r="D24" s="76"/>
      <c r="E24" s="77">
        <v>200.0</v>
      </c>
      <c r="F24" s="86">
        <v>200.0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100.0</v>
      </c>
      <c r="C25" s="78" t="s">
        <v>860</v>
      </c>
      <c r="D25" s="76"/>
      <c r="E25" s="77">
        <v>100.0</v>
      </c>
      <c r="F25" s="86">
        <v>100.0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500.0</v>
      </c>
      <c r="C26" s="78" t="s">
        <v>861</v>
      </c>
      <c r="D26" s="76"/>
      <c r="E26" s="77">
        <v>400.0</v>
      </c>
      <c r="F26" s="86">
        <v>400.0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79">
        <v>300.0</v>
      </c>
      <c r="C27" s="78" t="s">
        <v>862</v>
      </c>
      <c r="D27" s="76"/>
      <c r="E27" s="87">
        <v>300.0</v>
      </c>
      <c r="F27" s="86">
        <v>300.0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88">
        <v>500.0</v>
      </c>
      <c r="C30" s="78" t="s">
        <v>863</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1600</v>
      </c>
      <c r="C37" s="106"/>
      <c r="D37" s="76"/>
      <c r="E37" s="105">
        <f t="shared" ref="E37:F37" si="4">SUM(E24:E36)</f>
        <v>1150</v>
      </c>
      <c r="F37" s="107">
        <f t="shared" si="4"/>
        <v>1150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1390</v>
      </c>
      <c r="F64" s="169">
        <f t="shared" si="9"/>
        <v>1390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1150</v>
      </c>
      <c r="F65" s="169">
        <f t="shared" si="10"/>
        <v>1150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2540</v>
      </c>
      <c r="F66" s="169">
        <f t="shared" si="11"/>
        <v>2540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864</v>
      </c>
      <c r="B1" s="19" t="s">
        <v>865</v>
      </c>
      <c r="C1" s="19" t="s">
        <v>70</v>
      </c>
      <c r="D1" s="19" t="s">
        <v>866</v>
      </c>
      <c r="E1" s="19" t="s">
        <v>72</v>
      </c>
      <c r="F1" s="19" t="s">
        <v>73</v>
      </c>
      <c r="G1" s="20" t="s">
        <v>867</v>
      </c>
      <c r="H1" s="21"/>
      <c r="I1" s="21"/>
      <c r="J1" s="21"/>
      <c r="K1" s="22" t="s">
        <v>868</v>
      </c>
      <c r="L1" s="23"/>
      <c r="M1" s="21"/>
      <c r="N1" s="24"/>
      <c r="O1" s="21"/>
      <c r="P1" s="21"/>
      <c r="Q1" s="21"/>
      <c r="R1" s="21"/>
      <c r="S1" s="21"/>
      <c r="T1" s="21"/>
      <c r="U1" s="21"/>
      <c r="V1" s="21"/>
      <c r="W1" s="21"/>
      <c r="X1" s="21"/>
      <c r="Y1" s="21"/>
      <c r="Z1" s="21"/>
    </row>
    <row r="2" ht="12.75" customHeight="1">
      <c r="A2" s="25" t="s">
        <v>869</v>
      </c>
      <c r="B2" s="26"/>
      <c r="C2" s="26"/>
      <c r="D2" s="26"/>
      <c r="E2" s="27"/>
      <c r="F2" s="27"/>
      <c r="G2" s="26" t="s">
        <v>870</v>
      </c>
      <c r="H2" s="28"/>
      <c r="I2" s="28"/>
      <c r="J2" s="28"/>
      <c r="K2" s="27"/>
      <c r="L2" s="29"/>
      <c r="M2" s="21"/>
      <c r="N2" s="21"/>
      <c r="O2" s="21"/>
      <c r="P2" s="21"/>
      <c r="Q2" s="21"/>
      <c r="R2" s="21"/>
      <c r="S2" s="21"/>
      <c r="T2" s="21"/>
      <c r="U2" s="21"/>
      <c r="V2" s="21"/>
      <c r="W2" s="21"/>
      <c r="X2" s="21"/>
      <c r="Y2" s="21"/>
      <c r="Z2" s="21"/>
    </row>
    <row r="3" ht="12.75" customHeight="1">
      <c r="A3" s="30" t="s">
        <v>871</v>
      </c>
      <c r="B3" s="31" t="s">
        <v>872</v>
      </c>
      <c r="C3" s="31" t="s">
        <v>396</v>
      </c>
      <c r="D3" s="31" t="s">
        <v>853</v>
      </c>
      <c r="E3" s="30" t="s">
        <v>82</v>
      </c>
      <c r="F3" s="32"/>
      <c r="G3" s="30" t="s">
        <v>873</v>
      </c>
      <c r="H3" s="31" t="s">
        <v>872</v>
      </c>
      <c r="I3" s="31" t="s">
        <v>289</v>
      </c>
      <c r="J3" s="31" t="s">
        <v>853</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500.0</v>
      </c>
      <c r="C5" s="37" t="s">
        <v>874</v>
      </c>
      <c r="D5" s="38"/>
      <c r="E5" s="39">
        <v>240.0</v>
      </c>
      <c r="F5" s="40">
        <v>240.0</v>
      </c>
      <c r="G5" s="41" t="s">
        <v>91</v>
      </c>
      <c r="H5" s="42">
        <v>200.0</v>
      </c>
      <c r="I5" s="43" t="s">
        <v>875</v>
      </c>
      <c r="J5" s="41"/>
      <c r="K5" s="44">
        <v>200.0</v>
      </c>
      <c r="L5" s="45">
        <v>200.0</v>
      </c>
      <c r="M5" s="21"/>
      <c r="N5" s="21"/>
      <c r="O5" s="21"/>
      <c r="P5" s="21"/>
      <c r="Q5" s="21"/>
      <c r="R5" s="21"/>
      <c r="S5" s="21"/>
      <c r="T5" s="21"/>
      <c r="U5" s="21"/>
      <c r="V5" s="21"/>
      <c r="W5" s="21"/>
      <c r="X5" s="21"/>
      <c r="Y5" s="21"/>
      <c r="Z5" s="21"/>
    </row>
    <row r="6" ht="12.75" customHeight="1">
      <c r="A6" s="35" t="s">
        <v>93</v>
      </c>
      <c r="B6" s="36">
        <v>100.0</v>
      </c>
      <c r="C6" s="37" t="s">
        <v>876</v>
      </c>
      <c r="D6" s="38"/>
      <c r="E6" s="39">
        <v>100.0</v>
      </c>
      <c r="F6" s="40">
        <v>100.0</v>
      </c>
      <c r="G6" s="41" t="s">
        <v>93</v>
      </c>
      <c r="H6" s="42">
        <v>30.0</v>
      </c>
      <c r="I6" s="43" t="s">
        <v>877</v>
      </c>
      <c r="J6" s="41"/>
      <c r="K6" s="44">
        <v>30.0</v>
      </c>
      <c r="L6" s="45">
        <v>30.0</v>
      </c>
      <c r="M6" s="21"/>
      <c r="N6" s="21"/>
      <c r="O6" s="21"/>
      <c r="P6" s="21"/>
      <c r="Q6" s="21"/>
      <c r="R6" s="21"/>
      <c r="S6" s="21"/>
      <c r="T6" s="21"/>
      <c r="U6" s="21"/>
      <c r="V6" s="21"/>
      <c r="W6" s="21"/>
      <c r="X6" s="21"/>
      <c r="Y6" s="21"/>
      <c r="Z6" s="21"/>
    </row>
    <row r="7" ht="12.75" customHeight="1">
      <c r="A7" s="35" t="s">
        <v>94</v>
      </c>
      <c r="B7" s="36">
        <v>1500.0</v>
      </c>
      <c r="C7" s="37" t="s">
        <v>878</v>
      </c>
      <c r="D7" s="38"/>
      <c r="E7" s="39">
        <v>560.0</v>
      </c>
      <c r="F7" s="40">
        <v>560.0</v>
      </c>
      <c r="G7" s="41" t="s">
        <v>94</v>
      </c>
      <c r="H7" s="42">
        <v>1000.0</v>
      </c>
      <c r="I7" s="43" t="s">
        <v>879</v>
      </c>
      <c r="J7" s="41"/>
      <c r="K7" s="44">
        <v>920.0</v>
      </c>
      <c r="L7" s="45">
        <v>920.0</v>
      </c>
      <c r="M7" s="21"/>
      <c r="N7" s="21"/>
      <c r="O7" s="21"/>
      <c r="P7" s="21"/>
      <c r="Q7" s="21"/>
      <c r="R7" s="21"/>
      <c r="S7" s="21"/>
      <c r="T7" s="21"/>
      <c r="U7" s="21"/>
      <c r="V7" s="21"/>
      <c r="W7" s="21"/>
      <c r="X7" s="21"/>
      <c r="Y7" s="21"/>
      <c r="Z7" s="21"/>
    </row>
    <row r="8" ht="12.75" customHeight="1">
      <c r="A8" s="35" t="s">
        <v>96</v>
      </c>
      <c r="B8" s="36">
        <v>200.0</v>
      </c>
      <c r="C8" s="37" t="s">
        <v>880</v>
      </c>
      <c r="D8" s="38"/>
      <c r="E8" s="39">
        <v>170.0</v>
      </c>
      <c r="F8" s="40">
        <v>170.0</v>
      </c>
      <c r="G8" s="41" t="s">
        <v>96</v>
      </c>
      <c r="H8" s="42">
        <v>200.0</v>
      </c>
      <c r="I8" s="43" t="s">
        <v>881</v>
      </c>
      <c r="J8" s="41"/>
      <c r="K8" s="44">
        <v>200.0</v>
      </c>
      <c r="L8" s="45">
        <v>200.0</v>
      </c>
      <c r="M8" s="21"/>
      <c r="N8" s="21"/>
      <c r="O8" s="21"/>
      <c r="P8" s="21"/>
      <c r="Q8" s="21"/>
      <c r="R8" s="21"/>
      <c r="S8" s="21"/>
      <c r="T8" s="21"/>
      <c r="U8" s="21"/>
      <c r="V8" s="21"/>
      <c r="W8" s="21"/>
      <c r="X8" s="21"/>
      <c r="Y8" s="21"/>
      <c r="Z8" s="21"/>
    </row>
    <row r="9" ht="12.75" customHeight="1">
      <c r="A9" s="38" t="s">
        <v>97</v>
      </c>
      <c r="B9" s="36">
        <v>2000.0</v>
      </c>
      <c r="C9" s="37" t="s">
        <v>882</v>
      </c>
      <c r="D9" s="38"/>
      <c r="E9" s="48"/>
      <c r="F9" s="49"/>
      <c r="G9" s="41" t="s">
        <v>97</v>
      </c>
      <c r="H9" s="50" t="s">
        <v>219</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9">
        <v>2000.0</v>
      </c>
      <c r="F11" s="40">
        <v>2000.0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4300</v>
      </c>
      <c r="C20" s="57"/>
      <c r="D20" s="38"/>
      <c r="E20" s="57">
        <f t="shared" ref="E20:F20" si="1">SUM(E5,E6,E7,E8,E10,E11,E15,E17,E18)</f>
        <v>3070</v>
      </c>
      <c r="F20" s="63">
        <f t="shared" si="1"/>
        <v>3070</v>
      </c>
      <c r="G20" s="41" t="s">
        <v>110</v>
      </c>
      <c r="H20" s="50">
        <f>SUM(H5:H18)</f>
        <v>1430</v>
      </c>
      <c r="I20" s="58"/>
      <c r="J20" s="41"/>
      <c r="K20" s="50">
        <f t="shared" ref="K20:L20" si="2">SUM(K5:K19)</f>
        <v>1350</v>
      </c>
      <c r="L20" s="64">
        <f t="shared" si="2"/>
        <v>1350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7">
        <v>500.0</v>
      </c>
      <c r="C24" s="78" t="s">
        <v>883</v>
      </c>
      <c r="D24" s="76"/>
      <c r="E24" s="77">
        <v>500.0</v>
      </c>
      <c r="F24" s="86">
        <v>500.0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100.0</v>
      </c>
      <c r="C25" s="78" t="s">
        <v>884</v>
      </c>
      <c r="D25" s="76"/>
      <c r="E25" s="77">
        <v>100.0</v>
      </c>
      <c r="F25" s="86">
        <v>100.0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v>300.0</v>
      </c>
      <c r="C26" s="78" t="s">
        <v>885</v>
      </c>
      <c r="D26" s="76"/>
      <c r="E26" s="77">
        <v>300.0</v>
      </c>
      <c r="F26" s="86">
        <v>300.0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79">
        <v>250.0</v>
      </c>
      <c r="C27" s="78" t="s">
        <v>886</v>
      </c>
      <c r="D27" s="76"/>
      <c r="E27" s="87">
        <v>250.0</v>
      </c>
      <c r="F27" s="86">
        <v>250.0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300.0</v>
      </c>
      <c r="C28" s="78" t="s">
        <v>887</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1450</v>
      </c>
      <c r="C37" s="106"/>
      <c r="D37" s="76"/>
      <c r="E37" s="105">
        <f t="shared" ref="E37:F37" si="4">SUM(E24:E36)</f>
        <v>1450</v>
      </c>
      <c r="F37" s="107">
        <f t="shared" si="4"/>
        <v>1450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4420</v>
      </c>
      <c r="F64" s="169">
        <f t="shared" si="9"/>
        <v>4420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1450</v>
      </c>
      <c r="F65" s="169">
        <f t="shared" si="10"/>
        <v>1450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5870</v>
      </c>
      <c r="F66" s="169">
        <f t="shared" si="11"/>
        <v>5870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308</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888</v>
      </c>
      <c r="B1" s="19" t="s">
        <v>889</v>
      </c>
      <c r="C1" s="19" t="s">
        <v>605</v>
      </c>
      <c r="D1" s="19" t="s">
        <v>890</v>
      </c>
      <c r="E1" s="19" t="s">
        <v>72</v>
      </c>
      <c r="F1" s="19" t="s">
        <v>73</v>
      </c>
      <c r="G1" s="20" t="s">
        <v>891</v>
      </c>
      <c r="H1" s="21"/>
      <c r="I1" s="21"/>
      <c r="J1" s="21"/>
      <c r="K1" s="22" t="s">
        <v>892</v>
      </c>
      <c r="L1" s="23"/>
      <c r="M1" s="21"/>
      <c r="N1" s="24"/>
      <c r="O1" s="21"/>
      <c r="P1" s="21"/>
      <c r="Q1" s="21"/>
      <c r="R1" s="21"/>
      <c r="S1" s="21"/>
      <c r="T1" s="21"/>
      <c r="U1" s="21"/>
      <c r="V1" s="21"/>
      <c r="W1" s="21"/>
      <c r="X1" s="21"/>
      <c r="Y1" s="21"/>
      <c r="Z1" s="21"/>
    </row>
    <row r="2" ht="12.75" customHeight="1">
      <c r="A2" s="25" t="s">
        <v>406</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407</v>
      </c>
      <c r="B3" s="31" t="s">
        <v>118</v>
      </c>
      <c r="C3" s="31" t="s">
        <v>117</v>
      </c>
      <c r="D3" s="31" t="s">
        <v>113</v>
      </c>
      <c r="E3" s="30" t="s">
        <v>279</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0.0</v>
      </c>
      <c r="C7" s="37"/>
      <c r="D7" s="38"/>
      <c r="E7" s="36">
        <v>0.0</v>
      </c>
      <c r="F7" s="46">
        <v>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893</v>
      </c>
      <c r="I21" s="66"/>
      <c r="J21" s="28" t="s">
        <v>894</v>
      </c>
      <c r="K21" s="28" t="s">
        <v>286</v>
      </c>
      <c r="L21" s="69" t="s">
        <v>336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895</v>
      </c>
      <c r="I22" s="73"/>
      <c r="J22" s="30"/>
      <c r="K22" s="30" t="s">
        <v>896</v>
      </c>
      <c r="L22" s="34" t="s">
        <v>872</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v>0.0</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897</v>
      </c>
      <c r="H29" s="91"/>
      <c r="I29" s="96" t="s">
        <v>898</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300.0</v>
      </c>
      <c r="I32" s="83" t="s">
        <v>899</v>
      </c>
      <c r="J32" s="84"/>
      <c r="K32" s="183">
        <v>0.0</v>
      </c>
      <c r="L32" s="1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300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0</v>
      </c>
      <c r="F64" s="169">
        <f t="shared" si="9"/>
        <v>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0</v>
      </c>
      <c r="F66" s="169">
        <f t="shared" si="11"/>
        <v>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900</v>
      </c>
      <c r="B1" s="19" t="s">
        <v>901</v>
      </c>
      <c r="C1" s="19" t="s">
        <v>70</v>
      </c>
      <c r="D1" s="19" t="s">
        <v>902</v>
      </c>
      <c r="E1" s="19" t="s">
        <v>903</v>
      </c>
      <c r="F1" s="19" t="s">
        <v>73</v>
      </c>
      <c r="G1" s="20" t="s">
        <v>904</v>
      </c>
      <c r="H1" s="21"/>
      <c r="I1" s="21"/>
      <c r="J1" s="21"/>
      <c r="K1" s="22" t="s">
        <v>905</v>
      </c>
      <c r="L1" s="23"/>
      <c r="M1" s="21"/>
      <c r="N1" s="24"/>
      <c r="O1" s="21"/>
      <c r="P1" s="21"/>
      <c r="Q1" s="21"/>
      <c r="R1" s="21"/>
      <c r="S1" s="21"/>
      <c r="T1" s="21"/>
      <c r="U1" s="21"/>
      <c r="V1" s="21"/>
      <c r="W1" s="21"/>
      <c r="X1" s="21"/>
      <c r="Y1" s="21"/>
      <c r="Z1" s="21"/>
    </row>
    <row r="2" ht="12.75" customHeight="1">
      <c r="A2" s="25" t="s">
        <v>906</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907</v>
      </c>
      <c r="B3" s="31" t="s">
        <v>908</v>
      </c>
      <c r="C3" s="31" t="s">
        <v>85</v>
      </c>
      <c r="D3" s="31" t="s">
        <v>909</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30.0</v>
      </c>
      <c r="C7" s="37" t="s">
        <v>910</v>
      </c>
      <c r="D7" s="38"/>
      <c r="E7" s="39">
        <v>30.0</v>
      </c>
      <c r="F7" s="40">
        <v>30.0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364.78</v>
      </c>
      <c r="C9" s="37" t="s">
        <v>911</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9">
        <v>364.78</v>
      </c>
      <c r="F10" s="40">
        <v>364.78</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394.78</v>
      </c>
      <c r="C20" s="57"/>
      <c r="D20" s="38"/>
      <c r="E20" s="57">
        <f t="shared" ref="E20:F20" si="1">SUM(E5,E6,E7,E8,E10,E11,E15,E17,E18)</f>
        <v>394.78</v>
      </c>
      <c r="F20" s="63">
        <f t="shared" si="1"/>
        <v>394.78</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0.0</v>
      </c>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0.0</v>
      </c>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79">
        <v>150.0</v>
      </c>
      <c r="C27" s="78" t="s">
        <v>912</v>
      </c>
      <c r="D27" s="76"/>
      <c r="E27" s="87">
        <v>150.0</v>
      </c>
      <c r="F27" s="86">
        <v>150.0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v>0.0</v>
      </c>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t="s">
        <v>393</v>
      </c>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t="s">
        <v>55</v>
      </c>
      <c r="I36" s="70"/>
      <c r="J36" s="31" t="s">
        <v>913</v>
      </c>
      <c r="K36" s="30"/>
      <c r="L36" s="72"/>
      <c r="M36" s="21"/>
      <c r="N36" s="21"/>
      <c r="O36" s="21"/>
      <c r="P36" s="21"/>
      <c r="Q36" s="21"/>
      <c r="R36" s="21"/>
      <c r="S36" s="21"/>
      <c r="T36" s="21"/>
      <c r="U36" s="21"/>
      <c r="V36" s="21"/>
      <c r="W36" s="21"/>
      <c r="X36" s="21"/>
      <c r="Y36" s="21"/>
      <c r="Z36" s="21"/>
    </row>
    <row r="37" ht="12.75" customHeight="1">
      <c r="A37" s="76" t="s">
        <v>110</v>
      </c>
      <c r="B37" s="105">
        <f>SUM(B24:B35)</f>
        <v>150</v>
      </c>
      <c r="C37" s="106"/>
      <c r="D37" s="76"/>
      <c r="E37" s="105">
        <f t="shared" ref="E37:F37" si="4">SUM(E24:E36)</f>
        <v>150</v>
      </c>
      <c r="F37" s="107">
        <f t="shared" si="4"/>
        <v>150</v>
      </c>
      <c r="G37" s="31" t="s">
        <v>116</v>
      </c>
      <c r="H37" s="31" t="s">
        <v>914</v>
      </c>
      <c r="I37" s="70"/>
      <c r="J37" s="31"/>
      <c r="K37" s="30" t="s">
        <v>301</v>
      </c>
      <c r="L37" s="34" t="s">
        <v>915</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140.3</v>
      </c>
      <c r="I39" s="111" t="s">
        <v>916</v>
      </c>
      <c r="J39" s="112"/>
      <c r="K39" s="193">
        <v>140.3</v>
      </c>
      <c r="L39" s="194">
        <v>140.3</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140.3</v>
      </c>
      <c r="I45" s="114"/>
      <c r="J45" s="112"/>
      <c r="K45" s="126">
        <f t="shared" ref="K45:L45" si="5">SUM(K39,K40,K41,K42,K43,K44)</f>
        <v>140.3</v>
      </c>
      <c r="L45" s="127">
        <f t="shared" si="5"/>
        <v>140.3</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535.08</v>
      </c>
      <c r="F64" s="169">
        <f t="shared" si="9"/>
        <v>535.08</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150</v>
      </c>
      <c r="F65" s="169">
        <f t="shared" si="10"/>
        <v>150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685.08</v>
      </c>
      <c r="F66" s="169">
        <f t="shared" si="11"/>
        <v>685.08</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917</v>
      </c>
      <c r="B1" s="19" t="s">
        <v>918</v>
      </c>
      <c r="C1" s="19" t="s">
        <v>605</v>
      </c>
      <c r="D1" s="19" t="s">
        <v>919</v>
      </c>
      <c r="E1" s="19" t="s">
        <v>72</v>
      </c>
      <c r="F1" s="19" t="s">
        <v>73</v>
      </c>
      <c r="G1" s="20" t="s">
        <v>920</v>
      </c>
      <c r="H1" s="21"/>
      <c r="I1" s="21"/>
      <c r="J1" s="21"/>
      <c r="K1" s="22" t="s">
        <v>921</v>
      </c>
      <c r="L1" s="23"/>
      <c r="M1" s="21"/>
      <c r="N1" s="24"/>
      <c r="O1" s="21"/>
      <c r="P1" s="21"/>
      <c r="Q1" s="21"/>
      <c r="R1" s="21"/>
      <c r="S1" s="21"/>
      <c r="T1" s="21"/>
      <c r="U1" s="21"/>
      <c r="V1" s="21"/>
      <c r="W1" s="21"/>
      <c r="X1" s="21"/>
      <c r="Y1" s="21"/>
      <c r="Z1" s="21"/>
    </row>
    <row r="2" ht="12.75" customHeight="1">
      <c r="A2" s="25" t="s">
        <v>922</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923</v>
      </c>
      <c r="B3" s="31" t="s">
        <v>924</v>
      </c>
      <c r="C3" s="31" t="s">
        <v>318</v>
      </c>
      <c r="D3" s="31" t="s">
        <v>666</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1000.0</v>
      </c>
      <c r="C5" s="37" t="s">
        <v>925</v>
      </c>
      <c r="D5" s="38"/>
      <c r="E5" s="39">
        <v>900.0</v>
      </c>
      <c r="F5" s="40">
        <v>900.0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1000.0</v>
      </c>
      <c r="C6" s="37" t="s">
        <v>926</v>
      </c>
      <c r="D6" s="38"/>
      <c r="E6" s="39">
        <v>380.0</v>
      </c>
      <c r="F6" s="40">
        <v>380.0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2500.0</v>
      </c>
      <c r="C7" s="37" t="s">
        <v>927</v>
      </c>
      <c r="D7" s="38"/>
      <c r="E7" s="39">
        <v>2000.0</v>
      </c>
      <c r="F7" s="40">
        <v>2000.0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2000.0</v>
      </c>
      <c r="C8" s="37" t="s">
        <v>928</v>
      </c>
      <c r="D8" s="38"/>
      <c r="E8" s="39">
        <v>540.0</v>
      </c>
      <c r="F8" s="40">
        <v>540.0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2000.0</v>
      </c>
      <c r="C9" s="37" t="s">
        <v>929</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9">
        <v>2000.0</v>
      </c>
      <c r="F10" s="40">
        <v>2000.0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1500.0</v>
      </c>
      <c r="C17" s="37" t="s">
        <v>930</v>
      </c>
      <c r="D17" s="38"/>
      <c r="E17" s="39">
        <v>1500.0</v>
      </c>
      <c r="F17" s="40">
        <v>1500.0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10000</v>
      </c>
      <c r="C20" s="57"/>
      <c r="D20" s="38"/>
      <c r="E20" s="57">
        <f t="shared" ref="E20:F20" si="1">SUM(E5,E6,E7,E8,E10,E11,E15,E17,E18)</f>
        <v>7320</v>
      </c>
      <c r="F20" s="63">
        <f t="shared" si="1"/>
        <v>7320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v>5.0</v>
      </c>
      <c r="I21" s="66"/>
      <c r="J21" s="28" t="s">
        <v>931</v>
      </c>
      <c r="K21" s="28" t="s">
        <v>114</v>
      </c>
      <c r="L21" s="69" t="s">
        <v>932</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933</v>
      </c>
      <c r="I22" s="73"/>
      <c r="J22" s="30"/>
      <c r="K22" s="30" t="s">
        <v>934</v>
      </c>
      <c r="L22" s="34" t="s">
        <v>497</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500.0</v>
      </c>
      <c r="C24" s="78" t="s">
        <v>935</v>
      </c>
      <c r="D24" s="76"/>
      <c r="E24" s="77">
        <v>500.0</v>
      </c>
      <c r="F24" s="86">
        <v>500.0</v>
      </c>
      <c r="G24" s="81" t="s">
        <v>121</v>
      </c>
      <c r="H24" s="82" t="s">
        <v>936</v>
      </c>
      <c r="I24" s="83">
        <v>2000.0</v>
      </c>
      <c r="J24" s="84"/>
      <c r="K24" s="183">
        <v>1790.0</v>
      </c>
      <c r="L24" s="185">
        <v>1790.0</v>
      </c>
      <c r="M24" s="21"/>
      <c r="N24" s="21"/>
      <c r="O24" s="21"/>
      <c r="P24" s="21"/>
      <c r="Q24" s="21"/>
      <c r="R24" s="21"/>
      <c r="S24" s="21"/>
      <c r="T24" s="21"/>
      <c r="U24" s="21"/>
      <c r="V24" s="21"/>
      <c r="W24" s="21"/>
      <c r="X24" s="21"/>
      <c r="Y24" s="21"/>
      <c r="Z24" s="21"/>
    </row>
    <row r="25" ht="12.75" customHeight="1">
      <c r="A25" s="76" t="s">
        <v>122</v>
      </c>
      <c r="B25" s="79">
        <v>1500.0</v>
      </c>
      <c r="C25" s="78" t="s">
        <v>937</v>
      </c>
      <c r="D25" s="76"/>
      <c r="E25" s="77">
        <v>200.0</v>
      </c>
      <c r="F25" s="86">
        <v>200.0</v>
      </c>
      <c r="G25" s="81" t="s">
        <v>124</v>
      </c>
      <c r="H25" s="82" t="s">
        <v>938</v>
      </c>
      <c r="I25" s="83">
        <v>2500.0</v>
      </c>
      <c r="J25" s="84"/>
      <c r="K25" s="183">
        <v>420.0</v>
      </c>
      <c r="L25" s="185">
        <v>420.0</v>
      </c>
      <c r="M25" s="21"/>
      <c r="N25" s="21"/>
      <c r="O25" s="21"/>
      <c r="P25" s="21"/>
      <c r="Q25" s="21"/>
      <c r="R25" s="21"/>
      <c r="S25" s="21"/>
      <c r="T25" s="21"/>
      <c r="U25" s="21"/>
      <c r="V25" s="21"/>
      <c r="W25" s="21"/>
      <c r="X25" s="21"/>
      <c r="Y25" s="21"/>
      <c r="Z25" s="21"/>
    </row>
    <row r="26" ht="12.75" customHeight="1">
      <c r="A26" s="76" t="s">
        <v>125</v>
      </c>
      <c r="B26" s="79">
        <v>500.0</v>
      </c>
      <c r="C26" s="78" t="s">
        <v>939</v>
      </c>
      <c r="D26" s="76"/>
      <c r="E26" s="77">
        <v>400.0</v>
      </c>
      <c r="F26" s="86">
        <v>400.0</v>
      </c>
      <c r="G26" s="81" t="s">
        <v>127</v>
      </c>
      <c r="H26" s="82" t="s">
        <v>940</v>
      </c>
      <c r="I26" s="83">
        <v>2000.0</v>
      </c>
      <c r="J26" s="84"/>
      <c r="K26" s="183">
        <v>2000.0</v>
      </c>
      <c r="L26" s="185">
        <v>2000.0</v>
      </c>
      <c r="M26" s="21"/>
      <c r="N26" s="21"/>
      <c r="O26" s="21"/>
      <c r="P26" s="21"/>
      <c r="Q26" s="21"/>
      <c r="R26" s="21"/>
      <c r="S26" s="21"/>
      <c r="T26" s="21"/>
      <c r="U26" s="21"/>
      <c r="V26" s="21"/>
      <c r="W26" s="21"/>
      <c r="X26" s="21"/>
      <c r="Y26" s="21"/>
      <c r="Z26" s="21"/>
    </row>
    <row r="27" ht="12.75" customHeight="1">
      <c r="A27" s="76" t="s">
        <v>128</v>
      </c>
      <c r="B27" s="88">
        <v>500.0</v>
      </c>
      <c r="C27" s="78" t="s">
        <v>941</v>
      </c>
      <c r="D27" s="76"/>
      <c r="E27" s="87">
        <v>460.0</v>
      </c>
      <c r="F27" s="86">
        <v>460.0</v>
      </c>
      <c r="G27" s="84" t="s">
        <v>130</v>
      </c>
      <c r="H27" s="82" t="s">
        <v>942</v>
      </c>
      <c r="I27" s="83">
        <v>4000.0</v>
      </c>
      <c r="J27" s="84"/>
      <c r="K27" s="183">
        <v>1190.0</v>
      </c>
      <c r="L27" s="185">
        <v>1190.0</v>
      </c>
      <c r="M27" s="21"/>
      <c r="N27" s="21"/>
      <c r="O27" s="21"/>
      <c r="P27" s="21"/>
      <c r="Q27" s="21"/>
      <c r="R27" s="21"/>
      <c r="S27" s="21"/>
      <c r="T27" s="21"/>
      <c r="U27" s="21"/>
      <c r="V27" s="21"/>
      <c r="W27" s="21"/>
      <c r="X27" s="21"/>
      <c r="Y27" s="21"/>
      <c r="Z27" s="21"/>
    </row>
    <row r="28" ht="12.75" customHeight="1">
      <c r="A28" s="76" t="s">
        <v>131</v>
      </c>
      <c r="B28" s="88">
        <v>500.0</v>
      </c>
      <c r="C28" s="78" t="s">
        <v>943</v>
      </c>
      <c r="D28" s="76"/>
      <c r="E28" s="87">
        <v>300.0</v>
      </c>
      <c r="F28" s="86">
        <v>300.0</v>
      </c>
      <c r="G28" s="81" t="s">
        <v>132</v>
      </c>
      <c r="H28" s="89" t="s">
        <v>219</v>
      </c>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944</v>
      </c>
      <c r="H29" s="91"/>
      <c r="I29" s="96" t="s">
        <v>945</v>
      </c>
      <c r="J29" s="84"/>
      <c r="K29" s="91"/>
      <c r="L29" s="92"/>
      <c r="M29" s="21"/>
      <c r="N29" s="21"/>
      <c r="O29" s="21"/>
      <c r="P29" s="21"/>
      <c r="Q29" s="21"/>
      <c r="R29" s="21"/>
      <c r="S29" s="21"/>
      <c r="T29" s="21"/>
      <c r="U29" s="21"/>
      <c r="V29" s="21"/>
      <c r="W29" s="21"/>
      <c r="X29" s="21"/>
      <c r="Y29" s="21"/>
      <c r="Z29" s="21"/>
    </row>
    <row r="30" ht="12.75" customHeight="1">
      <c r="A30" s="76" t="s">
        <v>134</v>
      </c>
      <c r="B30" s="79">
        <v>500.0</v>
      </c>
      <c r="C30" s="78" t="s">
        <v>946</v>
      </c>
      <c r="D30" s="76"/>
      <c r="E30" s="77">
        <v>150.0</v>
      </c>
      <c r="F30" s="86">
        <v>150.0</v>
      </c>
      <c r="G30" s="97" t="s">
        <v>135</v>
      </c>
      <c r="H30" s="82">
        <v>0.0</v>
      </c>
      <c r="I30" s="83"/>
      <c r="J30" s="84"/>
      <c r="K30" s="183">
        <v>1500.0</v>
      </c>
      <c r="L30" s="185">
        <v>1500.0</v>
      </c>
      <c r="M30" s="21"/>
      <c r="N30" s="21"/>
      <c r="O30" s="21"/>
      <c r="P30" s="21"/>
      <c r="Q30" s="21"/>
      <c r="R30" s="21"/>
      <c r="S30" s="21"/>
      <c r="T30" s="21"/>
      <c r="U30" s="21"/>
      <c r="V30" s="21"/>
      <c r="W30" s="21"/>
      <c r="X30" s="21"/>
      <c r="Y30" s="21"/>
      <c r="Z30" s="21"/>
    </row>
    <row r="31" ht="27.0" customHeight="1">
      <c r="A31" s="76" t="s">
        <v>136</v>
      </c>
      <c r="B31" s="79">
        <v>0.0</v>
      </c>
      <c r="C31" s="78" t="s">
        <v>947</v>
      </c>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t="s">
        <v>220</v>
      </c>
      <c r="D32" s="76"/>
      <c r="E32" s="79">
        <v>0.0</v>
      </c>
      <c r="F32" s="80">
        <v>0.0</v>
      </c>
      <c r="G32" s="84" t="s">
        <v>108</v>
      </c>
      <c r="H32" s="82" t="s">
        <v>948</v>
      </c>
      <c r="I32" s="83">
        <v>13500.0</v>
      </c>
      <c r="J32" s="84"/>
      <c r="K32" s="183">
        <v>775.0</v>
      </c>
      <c r="L32" s="185">
        <v>775.0</v>
      </c>
      <c r="M32" s="21"/>
      <c r="N32" s="21"/>
      <c r="O32" s="21"/>
      <c r="P32" s="21"/>
      <c r="Q32" s="21"/>
      <c r="R32" s="21"/>
      <c r="S32" s="21"/>
      <c r="T32" s="21"/>
      <c r="U32" s="21"/>
      <c r="V32" s="21"/>
      <c r="W32" s="21"/>
      <c r="X32" s="21"/>
      <c r="Y32" s="21"/>
      <c r="Z32" s="21"/>
    </row>
    <row r="33" ht="12.75" customHeight="1">
      <c r="A33" s="76" t="s">
        <v>139</v>
      </c>
      <c r="B33" s="79"/>
      <c r="C33" s="78" t="s">
        <v>220</v>
      </c>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7675</v>
      </c>
      <c r="L34" s="103">
        <f t="shared" si="3"/>
        <v>7675</v>
      </c>
      <c r="M34" s="21"/>
      <c r="N34" s="21"/>
      <c r="O34" s="21"/>
      <c r="P34" s="21"/>
      <c r="Q34" s="21"/>
      <c r="R34" s="21"/>
      <c r="S34" s="21"/>
      <c r="T34" s="21"/>
      <c r="U34" s="21"/>
      <c r="V34" s="21"/>
      <c r="W34" s="21"/>
      <c r="X34" s="21"/>
      <c r="Y34" s="21"/>
      <c r="Z34" s="21"/>
    </row>
    <row r="35" ht="12.75" customHeight="1">
      <c r="A35" s="76" t="s">
        <v>108</v>
      </c>
      <c r="B35" s="79">
        <v>1000.0</v>
      </c>
      <c r="C35" s="78" t="s">
        <v>949</v>
      </c>
      <c r="D35" s="76"/>
      <c r="E35" s="77">
        <v>1000.0</v>
      </c>
      <c r="F35" s="86">
        <v>1000.0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5000</v>
      </c>
      <c r="C37" s="106"/>
      <c r="D37" s="76"/>
      <c r="E37" s="105">
        <f t="shared" ref="E37:F37" si="4">SUM(E24:E36)</f>
        <v>3010</v>
      </c>
      <c r="F37" s="107">
        <f t="shared" si="4"/>
        <v>3010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t="s">
        <v>950</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t="s">
        <v>951</v>
      </c>
      <c r="C54" s="70" t="s">
        <v>952</v>
      </c>
      <c r="D54" s="31" t="s">
        <v>953</v>
      </c>
      <c r="E54" s="30" t="s">
        <v>954</v>
      </c>
      <c r="F54" s="34" t="s">
        <v>955</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3500.0</v>
      </c>
      <c r="C56" s="143" t="s">
        <v>956</v>
      </c>
      <c r="D56" s="144"/>
      <c r="E56" s="217">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t="s">
        <v>220</v>
      </c>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1000.0</v>
      </c>
      <c r="C58" s="143" t="s">
        <v>957</v>
      </c>
      <c r="D58" s="144"/>
      <c r="E58" s="217">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2000.0</v>
      </c>
      <c r="C59" s="143" t="s">
        <v>958</v>
      </c>
      <c r="D59" s="144"/>
      <c r="E59" s="217">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2500.0</v>
      </c>
      <c r="C60" s="143" t="s">
        <v>959</v>
      </c>
      <c r="D60" s="144"/>
      <c r="E60" s="217">
        <v>0.0</v>
      </c>
      <c r="F60" s="145">
        <v>0.0</v>
      </c>
      <c r="G60" s="157" t="s">
        <v>960</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1000.0</v>
      </c>
      <c r="C61" s="143" t="s">
        <v>961</v>
      </c>
      <c r="D61" s="144"/>
      <c r="E61" s="217">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14995</v>
      </c>
      <c r="F64" s="169">
        <f t="shared" si="9"/>
        <v>14995</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3010</v>
      </c>
      <c r="F65" s="169">
        <f t="shared" si="10"/>
        <v>3010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18005</v>
      </c>
      <c r="F66" s="169">
        <f t="shared" si="11"/>
        <v>18005</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685</v>
      </c>
      <c r="F67" s="173" t="s">
        <v>400</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962</v>
      </c>
      <c r="B1" s="19" t="s">
        <v>963</v>
      </c>
      <c r="C1" s="19" t="s">
        <v>605</v>
      </c>
      <c r="D1" s="19" t="s">
        <v>964</v>
      </c>
      <c r="E1" s="19" t="s">
        <v>72</v>
      </c>
      <c r="F1" s="19" t="s">
        <v>73</v>
      </c>
      <c r="G1" s="20" t="s">
        <v>965</v>
      </c>
      <c r="H1" s="21"/>
      <c r="I1" s="21"/>
      <c r="J1" s="21"/>
      <c r="K1" s="22" t="s">
        <v>966</v>
      </c>
      <c r="L1" s="23"/>
      <c r="M1" s="21"/>
      <c r="N1" s="24"/>
      <c r="O1" s="21"/>
      <c r="P1" s="21"/>
      <c r="Q1" s="21"/>
      <c r="R1" s="21"/>
      <c r="S1" s="21"/>
      <c r="T1" s="21"/>
      <c r="U1" s="21"/>
      <c r="V1" s="21"/>
      <c r="W1" s="21"/>
      <c r="X1" s="21"/>
      <c r="Y1" s="21"/>
      <c r="Z1" s="21"/>
    </row>
    <row r="2" ht="12.75" customHeight="1">
      <c r="A2" s="25" t="s">
        <v>967</v>
      </c>
      <c r="B2" s="26"/>
      <c r="C2" s="26"/>
      <c r="D2" s="26"/>
      <c r="E2" s="27"/>
      <c r="F2" s="27"/>
      <c r="G2" s="26" t="s">
        <v>968</v>
      </c>
      <c r="H2" s="28"/>
      <c r="I2" s="28"/>
      <c r="J2" s="28"/>
      <c r="K2" s="27"/>
      <c r="L2" s="29"/>
      <c r="M2" s="21"/>
      <c r="N2" s="21"/>
      <c r="O2" s="21"/>
      <c r="P2" s="21"/>
      <c r="Q2" s="21"/>
      <c r="R2" s="21"/>
      <c r="S2" s="21"/>
      <c r="T2" s="21"/>
      <c r="U2" s="21"/>
      <c r="V2" s="21"/>
      <c r="W2" s="21"/>
      <c r="X2" s="21"/>
      <c r="Y2" s="21"/>
      <c r="Z2" s="21"/>
    </row>
    <row r="3" ht="12.75" customHeight="1">
      <c r="A3" s="30" t="s">
        <v>969</v>
      </c>
      <c r="B3" s="31" t="s">
        <v>872</v>
      </c>
      <c r="C3" s="31" t="s">
        <v>970</v>
      </c>
      <c r="D3" s="31" t="s">
        <v>971</v>
      </c>
      <c r="E3" s="30" t="s">
        <v>82</v>
      </c>
      <c r="F3" s="32"/>
      <c r="G3" s="30" t="s">
        <v>972</v>
      </c>
      <c r="H3" s="31" t="s">
        <v>872</v>
      </c>
      <c r="I3" s="31" t="s">
        <v>973</v>
      </c>
      <c r="J3" s="31" t="s">
        <v>974</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500.0</v>
      </c>
      <c r="C5" s="37" t="s">
        <v>975</v>
      </c>
      <c r="D5" s="38"/>
      <c r="E5" s="39">
        <v>500.0</v>
      </c>
      <c r="F5" s="40">
        <v>500.0</v>
      </c>
      <c r="G5" s="41" t="s">
        <v>91</v>
      </c>
      <c r="H5" s="42">
        <v>600.0</v>
      </c>
      <c r="I5" s="43" t="s">
        <v>976</v>
      </c>
      <c r="J5" s="41"/>
      <c r="K5" s="44">
        <v>570.0</v>
      </c>
      <c r="L5" s="45">
        <v>570.0</v>
      </c>
      <c r="M5" s="21"/>
      <c r="N5" s="21"/>
      <c r="O5" s="21"/>
      <c r="P5" s="21"/>
      <c r="Q5" s="21"/>
      <c r="R5" s="21"/>
      <c r="S5" s="21"/>
      <c r="T5" s="21"/>
      <c r="U5" s="21"/>
      <c r="V5" s="21"/>
      <c r="W5" s="21"/>
      <c r="X5" s="21"/>
      <c r="Y5" s="21"/>
      <c r="Z5" s="21"/>
    </row>
    <row r="6" ht="12.75" customHeight="1">
      <c r="A6" s="35" t="s">
        <v>93</v>
      </c>
      <c r="B6" s="36">
        <v>300.0</v>
      </c>
      <c r="C6" s="37" t="s">
        <v>977</v>
      </c>
      <c r="D6" s="38"/>
      <c r="E6" s="39">
        <v>300.0</v>
      </c>
      <c r="F6" s="40">
        <v>300.0</v>
      </c>
      <c r="G6" s="41" t="s">
        <v>93</v>
      </c>
      <c r="H6" s="42">
        <v>250.0</v>
      </c>
      <c r="I6" s="43" t="s">
        <v>978</v>
      </c>
      <c r="J6" s="41"/>
      <c r="K6" s="44">
        <v>240.0</v>
      </c>
      <c r="L6" s="45">
        <v>240.0</v>
      </c>
      <c r="M6" s="21"/>
      <c r="N6" s="21"/>
      <c r="O6" s="21"/>
      <c r="P6" s="21"/>
      <c r="Q6" s="21"/>
      <c r="R6" s="21"/>
      <c r="S6" s="21"/>
      <c r="T6" s="21"/>
      <c r="U6" s="21"/>
      <c r="V6" s="21"/>
      <c r="W6" s="21"/>
      <c r="X6" s="21"/>
      <c r="Y6" s="21"/>
      <c r="Z6" s="21"/>
    </row>
    <row r="7" ht="12.75" customHeight="1">
      <c r="A7" s="35" t="s">
        <v>94</v>
      </c>
      <c r="B7" s="36">
        <v>3000.0</v>
      </c>
      <c r="C7" s="37" t="s">
        <v>979</v>
      </c>
      <c r="D7" s="38"/>
      <c r="E7" s="39">
        <v>2000.0</v>
      </c>
      <c r="F7" s="40">
        <v>2000.0</v>
      </c>
      <c r="G7" s="41" t="s">
        <v>94</v>
      </c>
      <c r="H7" s="42">
        <v>3000.0</v>
      </c>
      <c r="I7" s="43" t="s">
        <v>980</v>
      </c>
      <c r="J7" s="41"/>
      <c r="K7" s="44">
        <v>1280.0</v>
      </c>
      <c r="L7" s="45">
        <v>1280.0</v>
      </c>
      <c r="M7" s="21"/>
      <c r="N7" s="21"/>
      <c r="O7" s="21"/>
      <c r="P7" s="21"/>
      <c r="Q7" s="21"/>
      <c r="R7" s="21"/>
      <c r="S7" s="21"/>
      <c r="T7" s="21"/>
      <c r="U7" s="21"/>
      <c r="V7" s="21"/>
      <c r="W7" s="21"/>
      <c r="X7" s="21"/>
      <c r="Y7" s="21"/>
      <c r="Z7" s="21"/>
    </row>
    <row r="8" ht="12.75" customHeight="1">
      <c r="A8" s="35" t="s">
        <v>96</v>
      </c>
      <c r="B8" s="36">
        <v>350.0</v>
      </c>
      <c r="C8" s="37" t="s">
        <v>981</v>
      </c>
      <c r="D8" s="38"/>
      <c r="E8" s="39">
        <v>350.0</v>
      </c>
      <c r="F8" s="40">
        <v>350.0</v>
      </c>
      <c r="G8" s="41" t="s">
        <v>96</v>
      </c>
      <c r="H8" s="42">
        <v>450.0</v>
      </c>
      <c r="I8" s="43" t="s">
        <v>982</v>
      </c>
      <c r="J8" s="41"/>
      <c r="K8" s="44">
        <v>360.0</v>
      </c>
      <c r="L8" s="45">
        <v>360.0</v>
      </c>
      <c r="M8" s="21"/>
      <c r="N8" s="21"/>
      <c r="O8" s="21"/>
      <c r="P8" s="21"/>
      <c r="Q8" s="21"/>
      <c r="R8" s="21"/>
      <c r="S8" s="21"/>
      <c r="T8" s="21"/>
      <c r="U8" s="21"/>
      <c r="V8" s="21"/>
      <c r="W8" s="21"/>
      <c r="X8" s="21"/>
      <c r="Y8" s="21"/>
      <c r="Z8" s="21"/>
    </row>
    <row r="9" ht="12.75" customHeight="1">
      <c r="A9" s="38" t="s">
        <v>97</v>
      </c>
      <c r="B9" s="36">
        <v>1500.0</v>
      </c>
      <c r="C9" s="37" t="s">
        <v>98</v>
      </c>
      <c r="D9" s="38"/>
      <c r="E9" s="48"/>
      <c r="F9" s="49"/>
      <c r="G9" s="41" t="s">
        <v>97</v>
      </c>
      <c r="H9" s="179">
        <v>3890.0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t="s">
        <v>983</v>
      </c>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t="s">
        <v>217</v>
      </c>
      <c r="I11" s="43"/>
      <c r="J11" s="41"/>
      <c r="K11" s="44">
        <v>2000.0</v>
      </c>
      <c r="L11" s="45">
        <v>2000.0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218</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1500.0</v>
      </c>
      <c r="F13" s="40">
        <v>1500.0</v>
      </c>
      <c r="G13" s="55" t="s">
        <v>104</v>
      </c>
      <c r="H13" s="42"/>
      <c r="I13" s="43"/>
      <c r="J13" s="41"/>
      <c r="K13" s="44">
        <v>1890.0</v>
      </c>
      <c r="L13" s="45">
        <v>1890.0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984</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5650</v>
      </c>
      <c r="C20" s="57"/>
      <c r="D20" s="38"/>
      <c r="E20" s="57">
        <f t="shared" ref="E20:F20" si="1">SUM(E5,E6,E7,E8,E10,E11,E15,E17,E18)</f>
        <v>3150</v>
      </c>
      <c r="F20" s="63">
        <f t="shared" si="1"/>
        <v>3150</v>
      </c>
      <c r="G20" s="41" t="s">
        <v>110</v>
      </c>
      <c r="H20" s="50">
        <f>SUM(H5:H18)</f>
        <v>8190</v>
      </c>
      <c r="I20" s="58"/>
      <c r="J20" s="41"/>
      <c r="K20" s="50">
        <f t="shared" ref="K20:L20" si="2">SUM(K5:K19)</f>
        <v>6340</v>
      </c>
      <c r="L20" s="64">
        <f t="shared" si="2"/>
        <v>6340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300.0</v>
      </c>
      <c r="C24" s="78" t="s">
        <v>985</v>
      </c>
      <c r="D24" s="76"/>
      <c r="E24" s="77">
        <v>300.0</v>
      </c>
      <c r="F24" s="86">
        <v>300.0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300.0</v>
      </c>
      <c r="C25" s="78" t="s">
        <v>986</v>
      </c>
      <c r="D25" s="76"/>
      <c r="E25" s="77">
        <v>200.0</v>
      </c>
      <c r="F25" s="86">
        <v>200.0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300.0</v>
      </c>
      <c r="C26" s="78" t="s">
        <v>987</v>
      </c>
      <c r="D26" s="76"/>
      <c r="E26" s="77">
        <v>300.0</v>
      </c>
      <c r="F26" s="86">
        <v>300.0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250.0</v>
      </c>
      <c r="C27" s="78" t="s">
        <v>988</v>
      </c>
      <c r="D27" s="76"/>
      <c r="E27" s="87">
        <v>250.0</v>
      </c>
      <c r="F27" s="86">
        <v>250.0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0.0</v>
      </c>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150.0</v>
      </c>
      <c r="C30" s="78" t="s">
        <v>989</v>
      </c>
      <c r="D30" s="76"/>
      <c r="E30" s="77">
        <v>150.0</v>
      </c>
      <c r="F30" s="86">
        <v>150.0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7">
        <v>150.0</v>
      </c>
      <c r="C31" s="78"/>
      <c r="D31" s="76"/>
      <c r="E31" s="77">
        <v>110.0</v>
      </c>
      <c r="F31" s="86">
        <v>110.0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79">
        <v>1450.0</v>
      </c>
      <c r="C37" s="106"/>
      <c r="D37" s="76"/>
      <c r="E37" s="105">
        <f t="shared" ref="E37:F37" si="4">SUM(E24:E36)</f>
        <v>1310</v>
      </c>
      <c r="F37" s="107">
        <f t="shared" si="4"/>
        <v>1310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9490</v>
      </c>
      <c r="F64" s="169">
        <f t="shared" si="9"/>
        <v>9490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1310</v>
      </c>
      <c r="F65" s="169">
        <f t="shared" si="10"/>
        <v>1310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10800</v>
      </c>
      <c r="F66" s="169">
        <f t="shared" si="11"/>
        <v>10800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990</v>
      </c>
      <c r="F67" s="173" t="s">
        <v>991</v>
      </c>
      <c r="G67" s="174" t="s">
        <v>713</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992</v>
      </c>
      <c r="B1" s="19" t="s">
        <v>993</v>
      </c>
      <c r="C1" s="19" t="s">
        <v>70</v>
      </c>
      <c r="D1" s="19" t="s">
        <v>994</v>
      </c>
      <c r="E1" s="19" t="s">
        <v>72</v>
      </c>
      <c r="F1" s="19" t="s">
        <v>73</v>
      </c>
      <c r="G1" s="20" t="s">
        <v>995</v>
      </c>
      <c r="H1" s="21"/>
      <c r="I1" s="21"/>
      <c r="J1" s="21"/>
      <c r="K1" s="22" t="s">
        <v>996</v>
      </c>
      <c r="L1" s="23"/>
      <c r="M1" s="21"/>
      <c r="N1" s="24"/>
      <c r="O1" s="21"/>
      <c r="P1" s="21"/>
      <c r="Q1" s="21"/>
      <c r="R1" s="21"/>
      <c r="S1" s="21"/>
      <c r="T1" s="21"/>
      <c r="U1" s="21"/>
      <c r="V1" s="21"/>
      <c r="W1" s="21"/>
      <c r="X1" s="21"/>
      <c r="Y1" s="21"/>
      <c r="Z1" s="21"/>
    </row>
    <row r="2" ht="12.75" customHeight="1">
      <c r="A2" s="25" t="s">
        <v>406</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407</v>
      </c>
      <c r="B3" s="31" t="s">
        <v>118</v>
      </c>
      <c r="C3" s="31" t="s">
        <v>117</v>
      </c>
      <c r="D3" s="31" t="s">
        <v>113</v>
      </c>
      <c r="E3" s="30" t="s">
        <v>279</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0.0</v>
      </c>
      <c r="C6" s="37"/>
      <c r="D6" s="38"/>
      <c r="E6" s="36">
        <v>0.0</v>
      </c>
      <c r="F6" s="46">
        <v>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0.0</v>
      </c>
      <c r="C7" s="37"/>
      <c r="D7" s="38"/>
      <c r="E7" s="36">
        <v>0.0</v>
      </c>
      <c r="F7" s="46">
        <v>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t="s">
        <v>997</v>
      </c>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t="s">
        <v>998</v>
      </c>
      <c r="C54" s="70" t="s">
        <v>999</v>
      </c>
      <c r="D54" s="31" t="s">
        <v>1000</v>
      </c>
      <c r="E54" s="30" t="s">
        <v>596</v>
      </c>
      <c r="F54" s="34" t="s">
        <v>1001</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0</v>
      </c>
      <c r="F64" s="169">
        <f t="shared" si="9"/>
        <v>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0</v>
      </c>
      <c r="F66" s="169">
        <f t="shared" si="11"/>
        <v>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400</v>
      </c>
      <c r="F67" s="173" t="s">
        <v>602</v>
      </c>
      <c r="G67" s="174" t="s">
        <v>476</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1002</v>
      </c>
      <c r="B1" s="19" t="s">
        <v>1003</v>
      </c>
      <c r="C1" s="19" t="s">
        <v>605</v>
      </c>
      <c r="D1" s="19" t="s">
        <v>1004</v>
      </c>
      <c r="E1" s="19" t="s">
        <v>72</v>
      </c>
      <c r="F1" s="19" t="s">
        <v>73</v>
      </c>
      <c r="G1" s="20" t="s">
        <v>1005</v>
      </c>
      <c r="H1" s="21"/>
      <c r="I1" s="21"/>
      <c r="J1" s="21"/>
      <c r="K1" s="22" t="s">
        <v>1006</v>
      </c>
      <c r="L1" s="23"/>
      <c r="M1" s="21"/>
      <c r="N1" s="24"/>
      <c r="O1" s="21"/>
      <c r="P1" s="21"/>
      <c r="Q1" s="21"/>
      <c r="R1" s="21"/>
      <c r="S1" s="21"/>
      <c r="T1" s="21"/>
      <c r="U1" s="21"/>
      <c r="V1" s="21"/>
      <c r="W1" s="21"/>
      <c r="X1" s="21"/>
      <c r="Y1" s="21"/>
      <c r="Z1" s="21"/>
    </row>
    <row r="2" ht="12.75" customHeight="1">
      <c r="A2" s="25" t="s">
        <v>1007</v>
      </c>
      <c r="B2" s="26"/>
      <c r="C2" s="26"/>
      <c r="D2" s="26"/>
      <c r="E2" s="27"/>
      <c r="F2" s="27"/>
      <c r="G2" s="26" t="s">
        <v>273</v>
      </c>
      <c r="H2" s="28"/>
      <c r="I2" s="28"/>
      <c r="J2" s="28"/>
      <c r="K2" s="27"/>
      <c r="L2" s="29"/>
      <c r="M2" s="21"/>
      <c r="N2" s="21"/>
      <c r="O2" s="21"/>
      <c r="P2" s="21"/>
      <c r="Q2" s="21"/>
      <c r="R2" s="21"/>
      <c r="S2" s="21"/>
      <c r="T2" s="21"/>
      <c r="U2" s="21"/>
      <c r="V2" s="21"/>
      <c r="W2" s="21"/>
      <c r="X2" s="21"/>
      <c r="Y2" s="21"/>
      <c r="Z2" s="21"/>
    </row>
    <row r="3" ht="12.75" customHeight="1">
      <c r="A3" s="30" t="s">
        <v>1008</v>
      </c>
      <c r="B3" s="31" t="s">
        <v>1009</v>
      </c>
      <c r="C3" s="201" t="s">
        <v>1010</v>
      </c>
      <c r="D3" s="31" t="s">
        <v>1011</v>
      </c>
      <c r="E3" s="30" t="s">
        <v>82</v>
      </c>
      <c r="F3" s="32"/>
      <c r="G3" s="30" t="s">
        <v>278</v>
      </c>
      <c r="H3" s="31" t="s">
        <v>118</v>
      </c>
      <c r="I3" s="31" t="s">
        <v>117</v>
      </c>
      <c r="J3" s="31" t="s">
        <v>113</v>
      </c>
      <c r="K3" s="30" t="s">
        <v>279</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400.0</v>
      </c>
      <c r="C5" s="37" t="s">
        <v>1012</v>
      </c>
      <c r="D5" s="38"/>
      <c r="E5" s="39">
        <v>400.0</v>
      </c>
      <c r="F5" s="40">
        <v>400.0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200.0</v>
      </c>
      <c r="C6" s="37" t="s">
        <v>1013</v>
      </c>
      <c r="D6" s="38"/>
      <c r="E6" s="39">
        <v>200.0</v>
      </c>
      <c r="F6" s="40">
        <v>200.0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0.0</v>
      </c>
      <c r="C7" s="37"/>
      <c r="D7" s="38"/>
      <c r="E7" s="36">
        <v>0.0</v>
      </c>
      <c r="F7" s="46">
        <v>0.0</v>
      </c>
      <c r="G7" s="41" t="s">
        <v>94</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500.0</v>
      </c>
      <c r="C9" s="37" t="s">
        <v>1014</v>
      </c>
      <c r="D9" s="38"/>
      <c r="E9" s="48"/>
      <c r="F9" s="49"/>
      <c r="G9" s="41" t="s">
        <v>97</v>
      </c>
      <c r="H9" s="50">
        <v>0.0</v>
      </c>
      <c r="I9" s="51" t="s">
        <v>98</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9">
        <v>500.0</v>
      </c>
      <c r="F11" s="40">
        <v>500.0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219</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1100</v>
      </c>
      <c r="C20" s="57"/>
      <c r="D20" s="38"/>
      <c r="E20" s="57">
        <f t="shared" ref="E20:F20" si="1">SUM(E5,E6,E7,E8,E10,E11,E15,E17,E18)</f>
        <v>1100</v>
      </c>
      <c r="F20" s="63">
        <f t="shared" si="1"/>
        <v>1100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9"/>
      <c r="C26" s="78"/>
      <c r="D26" s="76"/>
      <c r="E26" s="79">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8"/>
      <c r="C27" s="78"/>
      <c r="D27" s="76"/>
      <c r="E27" s="88">
        <v>0.0</v>
      </c>
      <c r="F27" s="80">
        <v>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8"/>
      <c r="C28" s="78"/>
      <c r="D28" s="76"/>
      <c r="E28" s="88">
        <v>0.0</v>
      </c>
      <c r="F28" s="80">
        <v>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9"/>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1100</v>
      </c>
      <c r="F64" s="169">
        <f t="shared" si="9"/>
        <v>1100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1100</v>
      </c>
      <c r="F66" s="169">
        <f t="shared" si="11"/>
        <v>1100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400</v>
      </c>
      <c r="F67" s="173" t="s">
        <v>602</v>
      </c>
      <c r="G67" s="174" t="s">
        <v>476</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1015</v>
      </c>
      <c r="B1" s="19" t="s">
        <v>1016</v>
      </c>
      <c r="C1" s="19" t="s">
        <v>70</v>
      </c>
      <c r="D1" s="19" t="s">
        <v>1017</v>
      </c>
      <c r="E1" s="19" t="s">
        <v>232</v>
      </c>
      <c r="F1" s="19" t="s">
        <v>73</v>
      </c>
      <c r="G1" s="20" t="s">
        <v>1018</v>
      </c>
      <c r="H1" s="21"/>
      <c r="I1" s="21"/>
      <c r="J1" s="21"/>
      <c r="K1" s="22" t="s">
        <v>1019</v>
      </c>
      <c r="L1" s="23"/>
      <c r="M1" s="21"/>
      <c r="N1" s="24"/>
      <c r="O1" s="21"/>
      <c r="P1" s="21"/>
      <c r="Q1" s="21"/>
      <c r="R1" s="21"/>
      <c r="S1" s="21"/>
      <c r="T1" s="21"/>
      <c r="U1" s="21"/>
      <c r="V1" s="21"/>
      <c r="W1" s="21"/>
      <c r="X1" s="21"/>
      <c r="Y1" s="21"/>
      <c r="Z1" s="21"/>
    </row>
    <row r="2" ht="12.75" customHeight="1">
      <c r="A2" s="25" t="s">
        <v>1020</v>
      </c>
      <c r="B2" s="26"/>
      <c r="C2" s="26"/>
      <c r="D2" s="26"/>
      <c r="E2" s="27"/>
      <c r="F2" s="27"/>
      <c r="G2" s="26" t="s">
        <v>1021</v>
      </c>
      <c r="H2" s="28"/>
      <c r="I2" s="28"/>
      <c r="J2" s="28"/>
      <c r="K2" s="27"/>
      <c r="L2" s="29"/>
      <c r="M2" s="21"/>
      <c r="N2" s="21"/>
      <c r="O2" s="21"/>
      <c r="P2" s="21"/>
      <c r="Q2" s="21"/>
      <c r="R2" s="21"/>
      <c r="S2" s="21"/>
      <c r="T2" s="21"/>
      <c r="U2" s="21"/>
      <c r="V2" s="21"/>
      <c r="W2" s="21"/>
      <c r="X2" s="21"/>
      <c r="Y2" s="21"/>
      <c r="Z2" s="21"/>
    </row>
    <row r="3" ht="12.75" customHeight="1">
      <c r="A3" s="30" t="s">
        <v>1022</v>
      </c>
      <c r="B3" s="31" t="s">
        <v>1023</v>
      </c>
      <c r="C3" s="31" t="s">
        <v>954</v>
      </c>
      <c r="D3" s="31" t="s">
        <v>1024</v>
      </c>
      <c r="E3" s="30" t="s">
        <v>82</v>
      </c>
      <c r="F3" s="32"/>
      <c r="G3" s="30" t="s">
        <v>1025</v>
      </c>
      <c r="H3" s="31" t="s">
        <v>1026</v>
      </c>
      <c r="I3" s="31" t="s">
        <v>301</v>
      </c>
      <c r="J3" s="31" t="s">
        <v>1027</v>
      </c>
      <c r="K3" s="30" t="s">
        <v>82</v>
      </c>
      <c r="L3" s="32"/>
      <c r="M3" s="21"/>
      <c r="N3" s="21"/>
      <c r="O3" s="21"/>
      <c r="P3" s="21"/>
      <c r="Q3" s="21"/>
      <c r="R3" s="21"/>
      <c r="S3" s="21"/>
      <c r="T3" s="21"/>
      <c r="U3" s="21"/>
      <c r="V3" s="21"/>
      <c r="W3" s="21"/>
      <c r="X3" s="21"/>
      <c r="Y3" s="21"/>
      <c r="Z3" s="21"/>
    </row>
    <row r="4" ht="12.75" customHeight="1">
      <c r="A4" s="33" t="s">
        <v>86</v>
      </c>
      <c r="B4" s="30" t="s">
        <v>87</v>
      </c>
      <c r="C4" s="30" t="s">
        <v>88</v>
      </c>
      <c r="D4" s="30"/>
      <c r="E4" s="30" t="s">
        <v>89</v>
      </c>
      <c r="F4" s="34" t="s">
        <v>90</v>
      </c>
      <c r="G4" s="33" t="s">
        <v>86</v>
      </c>
      <c r="H4" s="31" t="s">
        <v>87</v>
      </c>
      <c r="I4" s="31" t="s">
        <v>88</v>
      </c>
      <c r="J4" s="31"/>
      <c r="K4" s="30" t="s">
        <v>89</v>
      </c>
      <c r="L4" s="34" t="s">
        <v>90</v>
      </c>
      <c r="M4" s="21"/>
      <c r="N4" s="21"/>
      <c r="O4" s="21"/>
      <c r="P4" s="21"/>
      <c r="Q4" s="21"/>
      <c r="R4" s="21"/>
      <c r="S4" s="21"/>
      <c r="T4" s="21"/>
      <c r="U4" s="21"/>
      <c r="V4" s="21"/>
      <c r="W4" s="21"/>
      <c r="X4" s="21"/>
      <c r="Y4" s="21"/>
      <c r="Z4" s="21"/>
    </row>
    <row r="5" ht="12.75" customHeight="1">
      <c r="A5" s="35" t="s">
        <v>91</v>
      </c>
      <c r="B5" s="36">
        <v>0.0</v>
      </c>
      <c r="C5" s="37"/>
      <c r="D5" s="38"/>
      <c r="E5" s="36">
        <v>0.0</v>
      </c>
      <c r="F5" s="46">
        <v>0.0</v>
      </c>
      <c r="G5" s="41" t="s">
        <v>91</v>
      </c>
      <c r="H5" s="42">
        <v>0.0</v>
      </c>
      <c r="I5" s="43"/>
      <c r="J5" s="41"/>
      <c r="K5" s="42">
        <v>0.0</v>
      </c>
      <c r="L5" s="47">
        <v>0.0</v>
      </c>
      <c r="M5" s="21"/>
      <c r="N5" s="21"/>
      <c r="O5" s="21"/>
      <c r="P5" s="21"/>
      <c r="Q5" s="21"/>
      <c r="R5" s="21"/>
      <c r="S5" s="21"/>
      <c r="T5" s="21"/>
      <c r="U5" s="21"/>
      <c r="V5" s="21"/>
      <c r="W5" s="21"/>
      <c r="X5" s="21"/>
      <c r="Y5" s="21"/>
      <c r="Z5" s="21"/>
    </row>
    <row r="6" ht="12.75" customHeight="1">
      <c r="A6" s="35" t="s">
        <v>93</v>
      </c>
      <c r="B6" s="36">
        <v>40.0</v>
      </c>
      <c r="C6" s="37" t="s">
        <v>1028</v>
      </c>
      <c r="D6" s="38"/>
      <c r="E6" s="39">
        <v>40.0</v>
      </c>
      <c r="F6" s="40">
        <v>40.0</v>
      </c>
      <c r="G6" s="41" t="s">
        <v>93</v>
      </c>
      <c r="H6" s="42">
        <v>0.0</v>
      </c>
      <c r="I6" s="43"/>
      <c r="J6" s="41"/>
      <c r="K6" s="42">
        <v>0.0</v>
      </c>
      <c r="L6" s="47">
        <v>0.0</v>
      </c>
      <c r="M6" s="21"/>
      <c r="N6" s="21"/>
      <c r="O6" s="21"/>
      <c r="P6" s="21"/>
      <c r="Q6" s="21"/>
      <c r="R6" s="21"/>
      <c r="S6" s="21"/>
      <c r="T6" s="21"/>
      <c r="U6" s="21"/>
      <c r="V6" s="21"/>
      <c r="W6" s="21"/>
      <c r="X6" s="21"/>
      <c r="Y6" s="21"/>
      <c r="Z6" s="21"/>
    </row>
    <row r="7" ht="12.75" customHeight="1">
      <c r="A7" s="35" t="s">
        <v>94</v>
      </c>
      <c r="B7" s="36">
        <v>70.0</v>
      </c>
      <c r="C7" s="37" t="s">
        <v>1029</v>
      </c>
      <c r="D7" s="38"/>
      <c r="E7" s="39">
        <v>70.0</v>
      </c>
      <c r="F7" s="40">
        <v>70.0</v>
      </c>
      <c r="G7" s="41" t="s">
        <v>94</v>
      </c>
      <c r="H7" s="42">
        <v>30.0</v>
      </c>
      <c r="I7" s="43" t="s">
        <v>1030</v>
      </c>
      <c r="J7" s="41"/>
      <c r="K7" s="44">
        <v>30.0</v>
      </c>
      <c r="L7" s="45">
        <v>30.0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110</v>
      </c>
      <c r="C20" s="57"/>
      <c r="D20" s="38"/>
      <c r="E20" s="57">
        <f t="shared" ref="E20:F20" si="1">SUM(E5,E6,E7,E8,E10,E11,E15,E17,E18)</f>
        <v>110</v>
      </c>
      <c r="F20" s="63">
        <f t="shared" si="1"/>
        <v>110</v>
      </c>
      <c r="G20" s="41" t="s">
        <v>110</v>
      </c>
      <c r="H20" s="50">
        <f>SUM(H5:H18)</f>
        <v>30</v>
      </c>
      <c r="I20" s="58"/>
      <c r="J20" s="41"/>
      <c r="K20" s="50">
        <f t="shared" ref="K20:L20" si="2">SUM(K5:K19)</f>
        <v>30</v>
      </c>
      <c r="L20" s="64">
        <f t="shared" si="2"/>
        <v>30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87</v>
      </c>
      <c r="C23" s="70" t="s">
        <v>88</v>
      </c>
      <c r="D23" s="31"/>
      <c r="E23" s="30" t="s">
        <v>89</v>
      </c>
      <c r="F23" s="34" t="s">
        <v>90</v>
      </c>
      <c r="G23" s="75" t="s">
        <v>119</v>
      </c>
      <c r="H23" s="30" t="s">
        <v>87</v>
      </c>
      <c r="I23" s="73" t="s">
        <v>88</v>
      </c>
      <c r="J23" s="30"/>
      <c r="K23" s="30" t="s">
        <v>89</v>
      </c>
      <c r="L23" s="34" t="s">
        <v>90</v>
      </c>
      <c r="M23" s="21"/>
      <c r="N23" s="21"/>
      <c r="O23" s="21"/>
      <c r="P23" s="21"/>
      <c r="Q23" s="21"/>
      <c r="R23" s="21"/>
      <c r="S23" s="21"/>
      <c r="T23" s="21"/>
      <c r="U23" s="21"/>
      <c r="V23" s="21"/>
      <c r="W23" s="21"/>
      <c r="X23" s="21"/>
      <c r="Y23" s="21"/>
      <c r="Z23" s="21"/>
    </row>
    <row r="24" ht="12.75" customHeight="1">
      <c r="A24" s="76" t="s">
        <v>120</v>
      </c>
      <c r="B24" s="79">
        <v>0.0</v>
      </c>
      <c r="C24" s="78"/>
      <c r="D24" s="76"/>
      <c r="E24" s="79">
        <v>0.0</v>
      </c>
      <c r="F24" s="80">
        <v>0.0</v>
      </c>
      <c r="G24" s="81" t="s">
        <v>121</v>
      </c>
      <c r="H24" s="82">
        <v>0.0</v>
      </c>
      <c r="I24" s="83"/>
      <c r="J24" s="84"/>
      <c r="K24" s="82">
        <v>0.0</v>
      </c>
      <c r="L24" s="85">
        <v>0.0</v>
      </c>
      <c r="M24" s="21"/>
      <c r="N24" s="21"/>
      <c r="O24" s="21"/>
      <c r="P24" s="21"/>
      <c r="Q24" s="21"/>
      <c r="R24" s="21"/>
      <c r="S24" s="21"/>
      <c r="T24" s="21"/>
      <c r="U24" s="21"/>
      <c r="V24" s="21"/>
      <c r="W24" s="21"/>
      <c r="X24" s="21"/>
      <c r="Y24" s="21"/>
      <c r="Z24" s="21"/>
    </row>
    <row r="25" ht="12.75" customHeight="1">
      <c r="A25" s="76" t="s">
        <v>122</v>
      </c>
      <c r="B25" s="79">
        <v>0.0</v>
      </c>
      <c r="C25" s="78"/>
      <c r="D25" s="76"/>
      <c r="E25" s="79">
        <v>0.0</v>
      </c>
      <c r="F25" s="80">
        <v>0.0</v>
      </c>
      <c r="G25" s="81" t="s">
        <v>124</v>
      </c>
      <c r="H25" s="82">
        <v>0.0</v>
      </c>
      <c r="I25" s="83"/>
      <c r="J25" s="84"/>
      <c r="K25" s="82">
        <v>0.0</v>
      </c>
      <c r="L25" s="85">
        <v>0.0</v>
      </c>
      <c r="M25" s="21"/>
      <c r="N25" s="21"/>
      <c r="O25" s="21"/>
      <c r="P25" s="21"/>
      <c r="Q25" s="21"/>
      <c r="R25" s="21"/>
      <c r="S25" s="21"/>
      <c r="T25" s="21"/>
      <c r="U25" s="21"/>
      <c r="V25" s="21"/>
      <c r="W25" s="21"/>
      <c r="X25" s="21"/>
      <c r="Y25" s="21"/>
      <c r="Z25" s="21"/>
    </row>
    <row r="26" ht="12.75" customHeight="1">
      <c r="A26" s="76" t="s">
        <v>125</v>
      </c>
      <c r="B26" s="77">
        <v>0.0</v>
      </c>
      <c r="C26" s="78"/>
      <c r="D26" s="76"/>
      <c r="E26" s="77">
        <v>0.0</v>
      </c>
      <c r="F26" s="80">
        <v>0.0</v>
      </c>
      <c r="G26" s="81" t="s">
        <v>127</v>
      </c>
      <c r="H26" s="82">
        <v>0.0</v>
      </c>
      <c r="I26" s="83"/>
      <c r="J26" s="84"/>
      <c r="K26" s="82">
        <v>0.0</v>
      </c>
      <c r="L26" s="85">
        <v>0.0</v>
      </c>
      <c r="M26" s="21"/>
      <c r="N26" s="21"/>
      <c r="O26" s="21"/>
      <c r="P26" s="21"/>
      <c r="Q26" s="21"/>
      <c r="R26" s="21"/>
      <c r="S26" s="21"/>
      <c r="T26" s="21"/>
      <c r="U26" s="21"/>
      <c r="V26" s="21"/>
      <c r="W26" s="21"/>
      <c r="X26" s="21"/>
      <c r="Y26" s="21"/>
      <c r="Z26" s="21"/>
    </row>
    <row r="27" ht="12.75" customHeight="1">
      <c r="A27" s="76" t="s">
        <v>128</v>
      </c>
      <c r="B27" s="87">
        <v>120.0</v>
      </c>
      <c r="C27" s="78" t="s">
        <v>1031</v>
      </c>
      <c r="D27" s="76"/>
      <c r="E27" s="87">
        <v>120.0</v>
      </c>
      <c r="F27" s="86">
        <v>120.0</v>
      </c>
      <c r="G27" s="84" t="s">
        <v>130</v>
      </c>
      <c r="H27" s="82">
        <v>0.0</v>
      </c>
      <c r="I27" s="83"/>
      <c r="J27" s="84"/>
      <c r="K27" s="82">
        <v>0.0</v>
      </c>
      <c r="L27" s="85">
        <v>0.0</v>
      </c>
      <c r="M27" s="21"/>
      <c r="N27" s="21"/>
      <c r="O27" s="21"/>
      <c r="P27" s="21"/>
      <c r="Q27" s="21"/>
      <c r="R27" s="21"/>
      <c r="S27" s="21"/>
      <c r="T27" s="21"/>
      <c r="U27" s="21"/>
      <c r="V27" s="21"/>
      <c r="W27" s="21"/>
      <c r="X27" s="21"/>
      <c r="Y27" s="21"/>
      <c r="Z27" s="21"/>
    </row>
    <row r="28" ht="12.75" customHeight="1">
      <c r="A28" s="76" t="s">
        <v>131</v>
      </c>
      <c r="B28" s="87">
        <v>335.0</v>
      </c>
      <c r="C28" s="78" t="s">
        <v>1032</v>
      </c>
      <c r="D28" s="76"/>
      <c r="E28" s="87">
        <v>300.0</v>
      </c>
      <c r="F28" s="86">
        <v>300.0</v>
      </c>
      <c r="G28" s="81" t="s">
        <v>132</v>
      </c>
      <c r="H28" s="89"/>
      <c r="I28" s="90"/>
      <c r="J28" s="84"/>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133</v>
      </c>
      <c r="H29" s="91"/>
      <c r="I29" s="96" t="s">
        <v>98</v>
      </c>
      <c r="J29" s="84"/>
      <c r="K29" s="91"/>
      <c r="L29" s="92"/>
      <c r="M29" s="21"/>
      <c r="N29" s="21"/>
      <c r="O29" s="21"/>
      <c r="P29" s="21"/>
      <c r="Q29" s="21"/>
      <c r="R29" s="21"/>
      <c r="S29" s="21"/>
      <c r="T29" s="21"/>
      <c r="U29" s="21"/>
      <c r="V29" s="21"/>
      <c r="W29" s="21"/>
      <c r="X29" s="21"/>
      <c r="Y29" s="21"/>
      <c r="Z29" s="21"/>
    </row>
    <row r="30" ht="12.75" customHeight="1">
      <c r="A30" s="76" t="s">
        <v>134</v>
      </c>
      <c r="B30" s="79">
        <v>0.0</v>
      </c>
      <c r="C30" s="78"/>
      <c r="D30" s="76"/>
      <c r="E30" s="79">
        <v>0.0</v>
      </c>
      <c r="F30" s="80">
        <v>0.0</v>
      </c>
      <c r="G30" s="97" t="s">
        <v>135</v>
      </c>
      <c r="H30" s="82">
        <v>0.0</v>
      </c>
      <c r="I30" s="83"/>
      <c r="J30" s="84"/>
      <c r="K30" s="82">
        <v>0.0</v>
      </c>
      <c r="L30" s="85">
        <v>0.0</v>
      </c>
      <c r="M30" s="21"/>
      <c r="N30" s="21"/>
      <c r="O30" s="21"/>
      <c r="P30" s="21"/>
      <c r="Q30" s="21"/>
      <c r="R30" s="21"/>
      <c r="S30" s="21"/>
      <c r="T30" s="21"/>
      <c r="U30" s="21"/>
      <c r="V30" s="21"/>
      <c r="W30" s="21"/>
      <c r="X30" s="21"/>
      <c r="Y30" s="21"/>
      <c r="Z30" s="21"/>
    </row>
    <row r="31" ht="27.0" customHeight="1">
      <c r="A31" s="76" t="s">
        <v>136</v>
      </c>
      <c r="B31" s="79">
        <v>0.0</v>
      </c>
      <c r="C31" s="78"/>
      <c r="D31" s="76"/>
      <c r="E31" s="79">
        <v>0.0</v>
      </c>
      <c r="F31" s="80">
        <v>0.0</v>
      </c>
      <c r="G31" s="90" t="s">
        <v>137</v>
      </c>
      <c r="H31" s="89"/>
      <c r="I31" s="90"/>
      <c r="J31" s="84"/>
      <c r="K31" s="91"/>
      <c r="L31" s="92"/>
      <c r="M31" s="21"/>
      <c r="N31" s="21"/>
      <c r="O31" s="21"/>
      <c r="P31" s="21"/>
      <c r="Q31" s="21"/>
      <c r="R31" s="21"/>
      <c r="S31" s="21"/>
      <c r="T31" s="21"/>
      <c r="U31" s="21"/>
      <c r="V31" s="21"/>
      <c r="W31" s="21"/>
      <c r="X31" s="21"/>
      <c r="Y31" s="21"/>
      <c r="Z31" s="21"/>
    </row>
    <row r="32" ht="12.75" customHeight="1">
      <c r="A32" s="76" t="s">
        <v>138</v>
      </c>
      <c r="B32" s="79">
        <v>0.0</v>
      </c>
      <c r="C32" s="78"/>
      <c r="D32" s="76"/>
      <c r="E32" s="79">
        <v>0.0</v>
      </c>
      <c r="F32" s="80">
        <v>0.0</v>
      </c>
      <c r="G32" s="84" t="s">
        <v>108</v>
      </c>
      <c r="H32" s="82">
        <v>0.0</v>
      </c>
      <c r="I32" s="83"/>
      <c r="J32" s="84"/>
      <c r="K32" s="82">
        <v>0.0</v>
      </c>
      <c r="L32" s="85">
        <v>0.0</v>
      </c>
      <c r="M32" s="21"/>
      <c r="N32" s="21"/>
      <c r="O32" s="21"/>
      <c r="P32" s="21"/>
      <c r="Q32" s="21"/>
      <c r="R32" s="21"/>
      <c r="S32" s="21"/>
      <c r="T32" s="21"/>
      <c r="U32" s="21"/>
      <c r="V32" s="21"/>
      <c r="W32" s="21"/>
      <c r="X32" s="21"/>
      <c r="Y32" s="21"/>
      <c r="Z32" s="21"/>
    </row>
    <row r="33" ht="12.75" customHeight="1">
      <c r="A33" s="76" t="s">
        <v>139</v>
      </c>
      <c r="B33" s="79">
        <v>0.0</v>
      </c>
      <c r="C33" s="78"/>
      <c r="D33" s="76"/>
      <c r="E33" s="79">
        <v>0.0</v>
      </c>
      <c r="F33" s="80">
        <v>0.0</v>
      </c>
      <c r="G33" s="98" t="s">
        <v>140</v>
      </c>
      <c r="H33" s="91"/>
      <c r="I33" s="96"/>
      <c r="J33" s="98"/>
      <c r="K33" s="91"/>
      <c r="L33" s="92"/>
      <c r="M33" s="21"/>
      <c r="N33" s="21"/>
      <c r="O33" s="21"/>
      <c r="P33" s="21"/>
      <c r="Q33" s="21"/>
      <c r="R33" s="21"/>
      <c r="S33" s="21"/>
      <c r="T33" s="21"/>
      <c r="U33" s="21"/>
      <c r="V33" s="21"/>
      <c r="W33" s="21"/>
      <c r="X33" s="21"/>
      <c r="Y33" s="21"/>
      <c r="Z33" s="21"/>
    </row>
    <row r="34" ht="12.75" customHeight="1">
      <c r="A34" s="99" t="s">
        <v>141</v>
      </c>
      <c r="B34" s="100"/>
      <c r="C34" s="101"/>
      <c r="D34" s="99"/>
      <c r="E34" s="100"/>
      <c r="F34" s="102"/>
      <c r="G34" s="84" t="s">
        <v>110</v>
      </c>
      <c r="H34" s="89">
        <f>SUM(H24:H32)</f>
        <v>0</v>
      </c>
      <c r="I34" s="90"/>
      <c r="J34" s="84"/>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0.0</v>
      </c>
      <c r="C35" s="78"/>
      <c r="D35" s="76"/>
      <c r="E35" s="79">
        <v>0.0</v>
      </c>
      <c r="F35" s="80">
        <v>0.0</v>
      </c>
      <c r="G35" s="28" t="s">
        <v>142</v>
      </c>
      <c r="H35" s="28"/>
      <c r="I35" s="66"/>
      <c r="J35" s="28"/>
      <c r="K35" s="67"/>
      <c r="L35" s="68"/>
      <c r="M35" s="21"/>
      <c r="N35" s="21"/>
      <c r="O35" s="21"/>
      <c r="P35" s="21"/>
      <c r="Q35" s="21"/>
      <c r="R35" s="21"/>
      <c r="S35" s="21"/>
      <c r="T35" s="21"/>
      <c r="U35" s="21"/>
      <c r="V35" s="21"/>
      <c r="W35" s="21"/>
      <c r="X35" s="21"/>
      <c r="Y35" s="21"/>
      <c r="Z35" s="21"/>
    </row>
    <row r="36" ht="12.75" customHeight="1">
      <c r="A36" s="99" t="s">
        <v>143</v>
      </c>
      <c r="B36" s="99"/>
      <c r="C36" s="104"/>
      <c r="D36" s="99"/>
      <c r="E36" s="100"/>
      <c r="F36" s="102"/>
      <c r="G36" s="31" t="s">
        <v>144</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455</v>
      </c>
      <c r="C37" s="106"/>
      <c r="D37" s="76"/>
      <c r="E37" s="105">
        <f t="shared" ref="E37:F37" si="4">SUM(E24:E36)</f>
        <v>420</v>
      </c>
      <c r="F37" s="107">
        <f t="shared" si="4"/>
        <v>420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145</v>
      </c>
      <c r="B38" s="28"/>
      <c r="C38" s="66"/>
      <c r="D38" s="28"/>
      <c r="E38" s="28"/>
      <c r="F38" s="69"/>
      <c r="G38" s="74" t="s">
        <v>146</v>
      </c>
      <c r="H38" s="31" t="s">
        <v>87</v>
      </c>
      <c r="I38" s="70" t="s">
        <v>147</v>
      </c>
      <c r="J38" s="31"/>
      <c r="K38" s="30" t="s">
        <v>89</v>
      </c>
      <c r="L38" s="34" t="s">
        <v>90</v>
      </c>
      <c r="M38" s="21"/>
      <c r="N38" s="21"/>
      <c r="O38" s="21"/>
      <c r="P38" s="21"/>
      <c r="Q38" s="21"/>
      <c r="R38" s="21"/>
      <c r="S38" s="21"/>
      <c r="T38" s="21"/>
      <c r="U38" s="21"/>
      <c r="V38" s="21"/>
      <c r="W38" s="21"/>
      <c r="X38" s="21"/>
      <c r="Y38" s="21"/>
      <c r="Z38" s="21"/>
    </row>
    <row r="39" ht="12.75" customHeight="1">
      <c r="A39" s="31" t="s">
        <v>148</v>
      </c>
      <c r="B39" s="31"/>
      <c r="C39" s="70"/>
      <c r="D39" s="31"/>
      <c r="E39" s="31" t="s">
        <v>149</v>
      </c>
      <c r="F39" s="108" t="s">
        <v>150</v>
      </c>
      <c r="G39" s="109" t="s">
        <v>151</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152</v>
      </c>
      <c r="B40" s="31"/>
      <c r="C40" s="70"/>
      <c r="D40" s="31"/>
      <c r="E40" s="31"/>
      <c r="F40" s="108"/>
      <c r="G40" s="114" t="s">
        <v>153</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154</v>
      </c>
      <c r="B41" s="31" t="s">
        <v>87</v>
      </c>
      <c r="C41" s="70" t="s">
        <v>147</v>
      </c>
      <c r="D41" s="74"/>
      <c r="E41" s="30" t="s">
        <v>89</v>
      </c>
      <c r="F41" s="34" t="s">
        <v>90</v>
      </c>
      <c r="G41" s="114" t="s">
        <v>155</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156</v>
      </c>
      <c r="B42" s="117">
        <v>0.0</v>
      </c>
      <c r="C42" s="118"/>
      <c r="D42" s="119"/>
      <c r="E42" s="120"/>
      <c r="F42" s="120"/>
      <c r="G42" s="121" t="s">
        <v>157</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158</v>
      </c>
      <c r="B43" s="117">
        <v>0.0</v>
      </c>
      <c r="C43" s="118" t="s">
        <v>159</v>
      </c>
      <c r="D43" s="119"/>
      <c r="E43" s="120"/>
      <c r="F43" s="120"/>
      <c r="G43" s="121" t="s">
        <v>160</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161</v>
      </c>
      <c r="B44" s="117">
        <v>0.0</v>
      </c>
      <c r="C44" s="122" t="s">
        <v>162</v>
      </c>
      <c r="D44" s="119"/>
      <c r="E44" s="120"/>
      <c r="F44" s="120"/>
      <c r="G44" s="123" t="s">
        <v>163</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164</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165</v>
      </c>
      <c r="B46" s="124">
        <v>0.0</v>
      </c>
      <c r="C46" s="122"/>
      <c r="D46" s="119"/>
      <c r="E46" s="124">
        <v>0.0</v>
      </c>
      <c r="F46" s="125">
        <v>0.0</v>
      </c>
      <c r="G46" s="28" t="s">
        <v>166</v>
      </c>
      <c r="H46" s="28"/>
      <c r="I46" s="66"/>
      <c r="J46" s="28"/>
      <c r="K46" s="67"/>
      <c r="L46" s="68"/>
      <c r="M46" s="21"/>
      <c r="N46" s="21"/>
      <c r="O46" s="21"/>
      <c r="P46" s="21"/>
      <c r="Q46" s="21"/>
      <c r="R46" s="21"/>
      <c r="S46" s="21"/>
      <c r="T46" s="21"/>
      <c r="U46" s="21"/>
      <c r="V46" s="21"/>
      <c r="W46" s="21"/>
      <c r="X46" s="21"/>
      <c r="Y46" s="21"/>
      <c r="Z46" s="21"/>
    </row>
    <row r="47" ht="13.5" customHeight="1">
      <c r="A47" s="116" t="s">
        <v>167</v>
      </c>
      <c r="B47" s="120"/>
      <c r="C47" s="116"/>
      <c r="D47" s="119"/>
      <c r="E47" s="120"/>
      <c r="F47" s="116"/>
      <c r="G47" s="128" t="s">
        <v>168</v>
      </c>
      <c r="H47" s="31"/>
      <c r="I47" s="70"/>
      <c r="J47" s="31"/>
      <c r="K47" s="71"/>
      <c r="L47" s="72"/>
      <c r="M47" s="21"/>
      <c r="N47" s="21"/>
      <c r="O47" s="21"/>
      <c r="P47" s="21"/>
      <c r="Q47" s="21"/>
      <c r="R47" s="21"/>
      <c r="S47" s="21"/>
      <c r="T47" s="21"/>
      <c r="U47" s="21"/>
      <c r="V47" s="21"/>
      <c r="W47" s="21"/>
      <c r="X47" s="21"/>
      <c r="Y47" s="21"/>
      <c r="Z47" s="21"/>
    </row>
    <row r="48" ht="13.5" customHeight="1">
      <c r="A48" s="116" t="s">
        <v>169</v>
      </c>
      <c r="B48" s="120"/>
      <c r="C48" s="116"/>
      <c r="D48" s="119"/>
      <c r="E48" s="120"/>
      <c r="F48" s="116"/>
      <c r="G48" s="129" t="s">
        <v>170</v>
      </c>
      <c r="H48" s="74"/>
      <c r="I48" s="130"/>
      <c r="J48" s="74"/>
      <c r="K48" s="71"/>
      <c r="L48" s="72"/>
      <c r="M48" s="21"/>
      <c r="N48" s="21"/>
      <c r="O48" s="21"/>
      <c r="P48" s="21"/>
      <c r="Q48" s="21"/>
      <c r="R48" s="21"/>
      <c r="S48" s="21"/>
      <c r="T48" s="21"/>
      <c r="U48" s="21"/>
      <c r="V48" s="21"/>
      <c r="W48" s="21"/>
      <c r="X48" s="21"/>
      <c r="Y48" s="21"/>
      <c r="Z48" s="21"/>
    </row>
    <row r="49" ht="12.0" customHeight="1">
      <c r="A49" s="116" t="s">
        <v>171</v>
      </c>
      <c r="B49" s="120"/>
      <c r="C49" s="116"/>
      <c r="D49" s="119"/>
      <c r="E49" s="131"/>
      <c r="F49" s="132"/>
      <c r="G49" s="31" t="s">
        <v>116</v>
      </c>
      <c r="H49" s="31"/>
      <c r="I49" s="70" t="s">
        <v>172</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173</v>
      </c>
      <c r="H50" s="31" t="s">
        <v>87</v>
      </c>
      <c r="I50" s="70" t="s">
        <v>147</v>
      </c>
      <c r="J50" s="74"/>
      <c r="K50" s="30" t="s">
        <v>89</v>
      </c>
      <c r="L50" s="34" t="s">
        <v>90</v>
      </c>
      <c r="M50" s="21"/>
      <c r="N50" s="21"/>
      <c r="O50" s="21"/>
      <c r="P50" s="21"/>
      <c r="Q50" s="21"/>
      <c r="R50" s="21"/>
      <c r="S50" s="21"/>
      <c r="T50" s="21"/>
      <c r="U50" s="21"/>
      <c r="V50" s="21"/>
      <c r="W50" s="21"/>
      <c r="X50" s="21"/>
      <c r="Y50" s="21"/>
      <c r="Z50" s="21"/>
    </row>
    <row r="51" ht="12.75" customHeight="1">
      <c r="A51" s="65" t="s">
        <v>174</v>
      </c>
      <c r="B51" s="28"/>
      <c r="C51" s="66"/>
      <c r="D51" s="28"/>
      <c r="E51" s="67"/>
      <c r="F51" s="68"/>
      <c r="G51" s="135" t="s">
        <v>175</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168</v>
      </c>
      <c r="B52" s="31"/>
      <c r="C52" s="70"/>
      <c r="D52" s="31"/>
      <c r="E52" s="71"/>
      <c r="F52" s="72"/>
      <c r="G52" s="135" t="s">
        <v>176</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170</v>
      </c>
      <c r="B53" s="74"/>
      <c r="C53" s="130"/>
      <c r="D53" s="74"/>
      <c r="E53" s="71"/>
      <c r="F53" s="72"/>
      <c r="G53" s="135" t="s">
        <v>177</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152</v>
      </c>
      <c r="B54" s="74"/>
      <c r="C54" s="70" t="s">
        <v>172</v>
      </c>
      <c r="D54" s="31" t="s">
        <v>113</v>
      </c>
      <c r="E54" s="30" t="s">
        <v>117</v>
      </c>
      <c r="F54" s="34" t="s">
        <v>118</v>
      </c>
      <c r="G54" s="135" t="s">
        <v>178</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173</v>
      </c>
      <c r="B55" s="140" t="s">
        <v>87</v>
      </c>
      <c r="C55" s="70" t="s">
        <v>147</v>
      </c>
      <c r="D55" s="74"/>
      <c r="E55" s="30" t="s">
        <v>89</v>
      </c>
      <c r="F55" s="34" t="s">
        <v>90</v>
      </c>
      <c r="G55" s="135" t="s">
        <v>179</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175</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176</v>
      </c>
      <c r="B57" s="142">
        <v>0.0</v>
      </c>
      <c r="C57" s="143"/>
      <c r="D57" s="144"/>
      <c r="E57" s="142">
        <v>0.0</v>
      </c>
      <c r="F57" s="145">
        <v>0.0</v>
      </c>
      <c r="G57" s="147" t="s">
        <v>143</v>
      </c>
      <c r="H57" s="148"/>
      <c r="I57" s="147"/>
      <c r="J57" s="148"/>
      <c r="K57" s="149"/>
      <c r="L57" s="150"/>
      <c r="M57" s="21"/>
      <c r="N57" s="21"/>
      <c r="O57" s="21"/>
      <c r="P57" s="21"/>
      <c r="Q57" s="21"/>
      <c r="R57" s="21"/>
      <c r="S57" s="21"/>
      <c r="T57" s="21"/>
      <c r="U57" s="21"/>
      <c r="V57" s="21"/>
      <c r="W57" s="21"/>
      <c r="X57" s="21"/>
      <c r="Y57" s="21"/>
      <c r="Z57" s="21"/>
    </row>
    <row r="58" ht="12.75" customHeight="1">
      <c r="A58" s="141" t="s">
        <v>177</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180</v>
      </c>
      <c r="B59" s="142">
        <v>0.0</v>
      </c>
      <c r="C59" s="143"/>
      <c r="D59" s="144"/>
      <c r="E59" s="142">
        <v>0.0</v>
      </c>
      <c r="F59" s="145">
        <v>0.0</v>
      </c>
      <c r="G59" s="156" t="s">
        <v>181</v>
      </c>
      <c r="H59" s="21"/>
      <c r="I59" s="21"/>
      <c r="J59" s="21"/>
      <c r="K59" s="21"/>
      <c r="L59" s="21"/>
      <c r="M59" s="21"/>
      <c r="N59" s="21"/>
      <c r="O59" s="21"/>
      <c r="P59" s="21"/>
      <c r="Q59" s="21"/>
      <c r="R59" s="21"/>
      <c r="S59" s="21"/>
      <c r="T59" s="21"/>
      <c r="U59" s="21"/>
      <c r="V59" s="21"/>
      <c r="W59" s="21"/>
      <c r="X59" s="21"/>
      <c r="Y59" s="21"/>
      <c r="Z59" s="21"/>
    </row>
    <row r="60" ht="12.75" customHeight="1">
      <c r="A60" s="141" t="s">
        <v>179</v>
      </c>
      <c r="B60" s="142">
        <v>0.0</v>
      </c>
      <c r="C60" s="143"/>
      <c r="D60" s="144"/>
      <c r="E60" s="142">
        <v>0.0</v>
      </c>
      <c r="F60" s="145">
        <v>0.0</v>
      </c>
      <c r="G60" s="188"/>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143</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183</v>
      </c>
      <c r="B64" s="28"/>
      <c r="C64" s="28"/>
      <c r="D64" s="69"/>
      <c r="E64" s="168">
        <f t="shared" ref="E64:F64" si="9">SUM(E20,K20,K34,E50,K45,E63,K58)</f>
        <v>140</v>
      </c>
      <c r="F64" s="169">
        <f t="shared" si="9"/>
        <v>140</v>
      </c>
      <c r="G64" s="159"/>
      <c r="H64" s="21"/>
      <c r="I64" s="21"/>
      <c r="J64" s="21"/>
      <c r="K64" s="21"/>
      <c r="L64" s="21"/>
      <c r="M64" s="21"/>
      <c r="N64" s="21"/>
      <c r="O64" s="21"/>
      <c r="P64" s="21"/>
      <c r="Q64" s="21"/>
      <c r="R64" s="21"/>
      <c r="S64" s="21"/>
      <c r="T64" s="21"/>
      <c r="U64" s="21"/>
      <c r="V64" s="21"/>
      <c r="W64" s="21"/>
      <c r="X64" s="21"/>
      <c r="Y64" s="21"/>
      <c r="Z64" s="21"/>
    </row>
    <row r="65" ht="12.75" customHeight="1">
      <c r="A65" s="26" t="s">
        <v>184</v>
      </c>
      <c r="B65" s="26"/>
      <c r="C65" s="26"/>
      <c r="D65" s="170"/>
      <c r="E65" s="168">
        <f t="shared" ref="E65:F65" si="10">E37</f>
        <v>420</v>
      </c>
      <c r="F65" s="169">
        <f t="shared" si="10"/>
        <v>420</v>
      </c>
      <c r="G65" s="171"/>
      <c r="H65" s="21"/>
      <c r="I65" s="21"/>
      <c r="J65" s="21"/>
      <c r="K65" s="21"/>
      <c r="L65" s="21"/>
      <c r="M65" s="21"/>
      <c r="N65" s="21"/>
      <c r="O65" s="21"/>
      <c r="P65" s="21"/>
      <c r="Q65" s="21"/>
      <c r="R65" s="21"/>
      <c r="S65" s="21"/>
      <c r="T65" s="21"/>
      <c r="U65" s="21"/>
      <c r="V65" s="21"/>
      <c r="W65" s="21"/>
      <c r="X65" s="21"/>
      <c r="Y65" s="21"/>
      <c r="Z65" s="21"/>
    </row>
    <row r="66" ht="12.75" customHeight="1">
      <c r="A66" s="25" t="s">
        <v>185</v>
      </c>
      <c r="B66" s="26"/>
      <c r="C66" s="26"/>
      <c r="D66" s="26"/>
      <c r="E66" s="169">
        <f t="shared" ref="E66:F66" si="11">SUM(E64:E65)</f>
        <v>560</v>
      </c>
      <c r="F66" s="169">
        <f t="shared" si="11"/>
        <v>560</v>
      </c>
      <c r="G66" s="21"/>
      <c r="H66" s="21"/>
      <c r="I66" s="21"/>
      <c r="J66" s="21"/>
      <c r="K66" s="21"/>
      <c r="L66" s="21"/>
      <c r="M66" s="21"/>
      <c r="N66" s="21"/>
      <c r="O66" s="21"/>
      <c r="P66" s="21"/>
      <c r="Q66" s="21"/>
      <c r="R66" s="21"/>
      <c r="S66" s="21"/>
      <c r="T66" s="21"/>
      <c r="U66" s="21"/>
      <c r="V66" s="21"/>
      <c r="W66" s="21"/>
      <c r="X66" s="21"/>
      <c r="Y66" s="21"/>
      <c r="Z66" s="21"/>
    </row>
    <row r="67" ht="12.75" customHeight="1">
      <c r="A67" s="26" t="s">
        <v>186</v>
      </c>
      <c r="B67" s="26"/>
      <c r="C67" s="26"/>
      <c r="D67" s="26"/>
      <c r="E67" s="172" t="s">
        <v>1033</v>
      </c>
      <c r="F67" s="173" t="s">
        <v>416</v>
      </c>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190</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