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93846A8F-13FF-4E40-B01C-66700213856E}" xr6:coauthVersionLast="47" xr6:coauthVersionMax="47" xr10:uidLastSave="{00000000-0000-0000-0000-000000000000}"/>
  <bookViews>
    <workbookView xWindow="-120" yWindow="-120" windowWidth="29040" windowHeight="15720" tabRatio="708" activeTab="2" xr2:uid="{00000000-000D-0000-FFFF-FFFF00000000}"/>
  </bookViews>
  <sheets>
    <sheet name="INSTRUCTIVO " sheetId="32" r:id="rId1"/>
    <sheet name="INDICADORES" sheetId="30" r:id="rId2"/>
    <sheet name="CPN 2023" sheetId="5" r:id="rId3"/>
    <sheet name="Pendientes Agosto." sheetId="34" r:id="rId4"/>
  </sheets>
  <externalReferences>
    <externalReference r:id="rId5"/>
  </externalReferences>
  <definedNames>
    <definedName name="_06_05_2011" localSheetId="0">'[1]CPN 2022'!#REF!</definedName>
    <definedName name="_06_05_2011">'CPN 2023'!#REF!</definedName>
    <definedName name="_29_11_1984" localSheetId="0">'[1]CPN 2022'!#REF!</definedName>
    <definedName name="_29_11_1984">'CPN 2023'!#REF!</definedName>
    <definedName name="_xlnm._FilterDatabase" localSheetId="2" hidden="1">'CPN 2023'!$NY$2:$RY$241</definedName>
    <definedName name="AIC" localSheetId="0">'[1]CPN 2022'!#REF!</definedName>
    <definedName name="AIC">'CPN 2023'!#REF!</definedName>
    <definedName name="AIDA" localSheetId="0">'[1]CPN 2022'!#REF!</definedName>
    <definedName name="AIDA">'CPN 2023'!#REF!</definedName>
    <definedName name="CC" localSheetId="0">'[1]CPN 2022'!#REF!</definedName>
    <definedName name="CC">'CPN 2023'!#REF!</definedName>
    <definedName name="CCC" localSheetId="0">'[1]CPN 2022'!#REF!</definedName>
    <definedName name="CCC">'CPN 2023'!#REF!</definedName>
    <definedName name="CHOCUE" localSheetId="0">'[1]CPN 2022'!#REF!</definedName>
    <definedName name="CHOCUE">'CPN 2023'!#REF!</definedName>
    <definedName name="EL_HOGAR" localSheetId="0">'[1]CPN 2022'!#REF!</definedName>
    <definedName name="EL_HOGAR">'CPN 2023'!#REF!</definedName>
    <definedName name="INDIGENA" localSheetId="0">'[1]CPN 2022'!#REF!</definedName>
    <definedName name="INDIGENA">'CPN 2023'!#REF!</definedName>
    <definedName name="LA_PLAYA_MIRASOLES" localSheetId="0">'[1]CPN 2022'!#REF!</definedName>
    <definedName name="LA_PLAYA_MIRASOLES">'CPN 2023'!#REF!</definedName>
    <definedName name="LORENA" localSheetId="0">'[1]CPN 2022'!#REF!</definedName>
    <definedName name="LORENA">'CPN 2023'!#REF!</definedName>
    <definedName name="MESTIZA" localSheetId="0">'[1]CPN 2022'!#REF!</definedName>
    <definedName name="MESTIZA">'CPN 2023'!#REF!</definedName>
    <definedName name="RIVERA" localSheetId="0">'[1]CPN 2022'!#REF!</definedName>
    <definedName name="RIVERA">'CPN 2023'!#REF!</definedName>
    <definedName name="RURAL" localSheetId="0">'[1]CPN 2022'!#REF!</definedName>
    <definedName name="RURAL">'CPN 2023'!#REF!</definedName>
    <definedName name="SIN_RIESGO_POR_EDAD" localSheetId="0">'[1]CPN 2022'!#REF!</definedName>
    <definedName name="SIN_RIESGO_POR_EDAD">'CPN 2023'!#REF!</definedName>
    <definedName name="SUB" localSheetId="0">'[1]CPN 2022'!#REF!</definedName>
    <definedName name="SUB">'CPN 2023'!#REF!</definedName>
    <definedName name="UNION_L" localSheetId="0">'[1]CPN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2023'!$D$2:$KE$241</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P71" i="5" l="1"/>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CK20" i="5" s="1"/>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CK36" i="5" s="1"/>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CK47" i="5" s="1"/>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CK52" i="5" s="1"/>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CK63" i="5" s="1"/>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CK68" i="5" s="1"/>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CK100" i="5" s="1"/>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CK4" i="5"/>
  <c r="CK12" i="5"/>
  <c r="CK15" i="5"/>
  <c r="CK16" i="5"/>
  <c r="CK28" i="5"/>
  <c r="CK31" i="5"/>
  <c r="CK32" i="5"/>
  <c r="CK44" i="5"/>
  <c r="CK48" i="5"/>
  <c r="CK60" i="5"/>
  <c r="CK79" i="5"/>
  <c r="CK84" i="5"/>
  <c r="CK95" i="5"/>
  <c r="ED234" i="5" l="1"/>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88" i="5"/>
  <c r="JE14" i="5"/>
  <c r="JE125" i="5"/>
  <c r="JE124" i="5"/>
  <c r="JE221" i="5"/>
  <c r="JE157" i="5"/>
  <c r="JE192" i="5"/>
  <c r="JO18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NF207"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NF241" i="5" l="1"/>
  <c r="NF240" i="5"/>
  <c r="NF237" i="5"/>
  <c r="NF238"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BT189" i="5" s="1"/>
  <c r="DZ189" i="5"/>
  <c r="DW189" i="5" s="1"/>
  <c r="IG181" i="5"/>
  <c r="DZ181" i="5"/>
  <c r="DW181" i="5" s="1"/>
  <c r="IG166" i="5"/>
  <c r="BT166" i="5" s="1"/>
  <c r="DZ166" i="5"/>
  <c r="DW166" i="5" s="1"/>
  <c r="IG158" i="5"/>
  <c r="BT158" i="5" s="1"/>
  <c r="DZ158" i="5"/>
  <c r="DW158" i="5" s="1"/>
  <c r="IG150" i="5"/>
  <c r="BT150" i="5" s="1"/>
  <c r="DZ150" i="5"/>
  <c r="DW150" i="5" s="1"/>
  <c r="IG135" i="5"/>
  <c r="BT135" i="5" s="1"/>
  <c r="DZ135" i="5"/>
  <c r="DW135" i="5" s="1"/>
  <c r="IG125" i="5"/>
  <c r="BT125" i="5" s="1"/>
  <c r="DZ125" i="5"/>
  <c r="DW125" i="5" s="1"/>
  <c r="IG117" i="5"/>
  <c r="BT117" i="5" s="1"/>
  <c r="DZ117" i="5"/>
  <c r="DW117" i="5" s="1"/>
  <c r="IG109" i="5"/>
  <c r="BT109" i="5" s="1"/>
  <c r="DZ109" i="5"/>
  <c r="DW109" i="5" s="1"/>
  <c r="IG89" i="5"/>
  <c r="DZ89" i="5"/>
  <c r="DW89" i="5" s="1"/>
  <c r="IG78" i="5"/>
  <c r="BT78" i="5" s="1"/>
  <c r="DZ78" i="5"/>
  <c r="DW78" i="5" s="1"/>
  <c r="IG69" i="5"/>
  <c r="BT69" i="5" s="1"/>
  <c r="DZ69" i="5"/>
  <c r="DW69" i="5" s="1"/>
  <c r="IG59" i="5"/>
  <c r="BT59" i="5" s="1"/>
  <c r="DZ59" i="5"/>
  <c r="DW59" i="5" s="1"/>
  <c r="IG48" i="5"/>
  <c r="BT48" i="5" s="1"/>
  <c r="DZ48" i="5"/>
  <c r="DW48" i="5" s="1"/>
  <c r="IG36" i="5"/>
  <c r="BT36" i="5" s="1"/>
  <c r="DZ36" i="5"/>
  <c r="DW36" i="5" s="1"/>
  <c r="IG24" i="5"/>
  <c r="DZ24" i="5"/>
  <c r="DW24" i="5" s="1"/>
  <c r="IG8" i="5"/>
  <c r="BT8" i="5" s="1"/>
  <c r="DZ8" i="5"/>
  <c r="DW8" i="5" s="1"/>
  <c r="BQ237" i="5"/>
  <c r="DZ237" i="5"/>
  <c r="DW237" i="5" s="1"/>
  <c r="NI237" i="5" s="1"/>
  <c r="HM237" i="5" s="1"/>
  <c r="BQ229" i="5"/>
  <c r="DZ229" i="5"/>
  <c r="DW229" i="5" s="1"/>
  <c r="NI229" i="5" s="1"/>
  <c r="HM229" i="5" s="1"/>
  <c r="BQ208" i="5"/>
  <c r="DZ208" i="5"/>
  <c r="DW208" i="5" s="1"/>
  <c r="NI208" i="5" s="1"/>
  <c r="DX208" i="5" s="1"/>
  <c r="BQ195" i="5"/>
  <c r="DZ195" i="5"/>
  <c r="IG188" i="5"/>
  <c r="BT188" i="5" s="1"/>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BT77" i="5" s="1"/>
  <c r="DZ77" i="5"/>
  <c r="DW77" i="5" s="1"/>
  <c r="IG68" i="5"/>
  <c r="DZ68" i="5"/>
  <c r="DW68" i="5" s="1"/>
  <c r="IG58" i="5"/>
  <c r="BT58" i="5" s="1"/>
  <c r="DZ58" i="5"/>
  <c r="DW58" i="5" s="1"/>
  <c r="IG47" i="5"/>
  <c r="BT47" i="5" s="1"/>
  <c r="DZ47" i="5"/>
  <c r="DW47" i="5" s="1"/>
  <c r="IG35" i="5"/>
  <c r="BT35" i="5" s="1"/>
  <c r="DZ35" i="5"/>
  <c r="DW35" i="5" s="1"/>
  <c r="IG21" i="5"/>
  <c r="BT21" i="5" s="1"/>
  <c r="DZ21" i="5"/>
  <c r="DW21" i="5" s="1"/>
  <c r="IG7" i="5"/>
  <c r="BT7" i="5" s="1"/>
  <c r="DZ7" i="5"/>
  <c r="DW7"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BT147" i="5" s="1"/>
  <c r="DZ147" i="5"/>
  <c r="DW147" i="5" s="1"/>
  <c r="BQ141" i="5"/>
  <c r="DZ141" i="5"/>
  <c r="DW141" i="5" s="1"/>
  <c r="EO141" i="5"/>
  <c r="EQ141" i="5" s="1"/>
  <c r="FC141" i="5"/>
  <c r="HZ141" i="5"/>
  <c r="EY141" i="5"/>
  <c r="ET141" i="5"/>
  <c r="DU141" i="5"/>
  <c r="GP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BT87" i="5" s="1"/>
  <c r="DZ87" i="5"/>
  <c r="DW87" i="5" s="1"/>
  <c r="IG76" i="5"/>
  <c r="DZ76" i="5"/>
  <c r="DW76" i="5" s="1"/>
  <c r="IG67" i="5"/>
  <c r="BT67" i="5" s="1"/>
  <c r="DZ67" i="5"/>
  <c r="DW67" i="5" s="1"/>
  <c r="IG56" i="5"/>
  <c r="BT56" i="5" s="1"/>
  <c r="DZ56" i="5"/>
  <c r="DW56" i="5" s="1"/>
  <c r="IG46" i="5"/>
  <c r="BT46" i="5" s="1"/>
  <c r="DZ46" i="5"/>
  <c r="DW46" i="5" s="1"/>
  <c r="IG33" i="5"/>
  <c r="BT33" i="5" s="1"/>
  <c r="DZ33" i="5"/>
  <c r="DW33" i="5" s="1"/>
  <c r="IG19" i="5"/>
  <c r="BT19" i="5" s="1"/>
  <c r="DZ19" i="5"/>
  <c r="DW19" i="5" s="1"/>
  <c r="IG5" i="5"/>
  <c r="BT5" i="5" s="1"/>
  <c r="DZ5" i="5"/>
  <c r="DW5"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BT140" i="5" s="1"/>
  <c r="DZ140" i="5"/>
  <c r="DW140" i="5" s="1"/>
  <c r="IG132" i="5"/>
  <c r="DZ132" i="5"/>
  <c r="DW132" i="5" s="1"/>
  <c r="IG122" i="5"/>
  <c r="BT122" i="5" s="1"/>
  <c r="DZ122" i="5"/>
  <c r="DW122" i="5" s="1"/>
  <c r="IG114" i="5"/>
  <c r="BT114" i="5" s="1"/>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BT18" i="5" s="1"/>
  <c r="DZ18" i="5"/>
  <c r="DW18" i="5" s="1"/>
  <c r="IG4" i="5"/>
  <c r="BT4" i="5" s="1"/>
  <c r="DZ4" i="5"/>
  <c r="DW4"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BT145" i="5" s="1"/>
  <c r="DZ145" i="5"/>
  <c r="DW145" i="5" s="1"/>
  <c r="IG128" i="5"/>
  <c r="BT128" i="5" s="1"/>
  <c r="DZ128" i="5"/>
  <c r="DW128" i="5" s="1"/>
  <c r="IG113" i="5"/>
  <c r="DZ113" i="5"/>
  <c r="DW113" i="5" s="1"/>
  <c r="IG103" i="5"/>
  <c r="BT103" i="5" s="1"/>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BT161" i="5" s="1"/>
  <c r="DZ161" i="5"/>
  <c r="DW161" i="5" s="1"/>
  <c r="IG153" i="5"/>
  <c r="BT153" i="5" s="1"/>
  <c r="DZ153" i="5"/>
  <c r="DW153" i="5" s="1"/>
  <c r="IG138" i="5"/>
  <c r="DZ138" i="5"/>
  <c r="DW138" i="5" s="1"/>
  <c r="IG127" i="5"/>
  <c r="BT127" i="5" s="1"/>
  <c r="DZ127" i="5"/>
  <c r="DW127" i="5" s="1"/>
  <c r="IG120" i="5"/>
  <c r="DZ120" i="5"/>
  <c r="DW120" i="5" s="1"/>
  <c r="IG112" i="5"/>
  <c r="BT112" i="5" s="1"/>
  <c r="DZ112" i="5"/>
  <c r="DW112" i="5" s="1"/>
  <c r="IG102" i="5"/>
  <c r="BT102" i="5" s="1"/>
  <c r="DZ102" i="5"/>
  <c r="DW102" i="5" s="1"/>
  <c r="IG92" i="5"/>
  <c r="BT92" i="5" s="1"/>
  <c r="DZ92" i="5"/>
  <c r="DW92" i="5" s="1"/>
  <c r="IG82" i="5"/>
  <c r="BT82" i="5" s="1"/>
  <c r="DZ82" i="5"/>
  <c r="DW82" i="5" s="1"/>
  <c r="IG72" i="5"/>
  <c r="BT72" i="5" s="1"/>
  <c r="DZ72" i="5"/>
  <c r="DW72" i="5" s="1"/>
  <c r="IG64" i="5"/>
  <c r="BT64" i="5" s="1"/>
  <c r="DZ64" i="5"/>
  <c r="DW64" i="5" s="1"/>
  <c r="IG51" i="5"/>
  <c r="BT51" i="5" s="1"/>
  <c r="DZ51" i="5"/>
  <c r="DW51" i="5" s="1"/>
  <c r="IG40" i="5"/>
  <c r="DZ40" i="5"/>
  <c r="DW40" i="5" s="1"/>
  <c r="IG28" i="5"/>
  <c r="BT28" i="5" s="1"/>
  <c r="DZ28" i="5"/>
  <c r="DW28" i="5" s="1"/>
  <c r="IG13" i="5"/>
  <c r="BT13" i="5" s="1"/>
  <c r="DZ13" i="5"/>
  <c r="DW13"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BT183" i="5" s="1"/>
  <c r="DZ183" i="5"/>
  <c r="DW183" i="5" s="1"/>
  <c r="IG175" i="5"/>
  <c r="BT175" i="5" s="1"/>
  <c r="DZ175" i="5"/>
  <c r="DW175" i="5" s="1"/>
  <c r="DZ160" i="5"/>
  <c r="DW160" i="5" s="1"/>
  <c r="IG152" i="5"/>
  <c r="BT152" i="5" s="1"/>
  <c r="DZ152" i="5"/>
  <c r="DW152" i="5" s="1"/>
  <c r="IG137" i="5"/>
  <c r="BT137" i="5" s="1"/>
  <c r="DZ137" i="5"/>
  <c r="DW137" i="5" s="1"/>
  <c r="IG126" i="5"/>
  <c r="BT126" i="5" s="1"/>
  <c r="DZ126" i="5"/>
  <c r="DW126" i="5" s="1"/>
  <c r="IG119" i="5"/>
  <c r="BT119" i="5" s="1"/>
  <c r="DZ119" i="5"/>
  <c r="DW119" i="5" s="1"/>
  <c r="IG111" i="5"/>
  <c r="BT111" i="5" s="1"/>
  <c r="DZ111" i="5"/>
  <c r="DW111" i="5" s="1"/>
  <c r="IG81" i="5"/>
  <c r="BT81" i="5" s="1"/>
  <c r="DZ81" i="5"/>
  <c r="DW81" i="5" s="1"/>
  <c r="IG71" i="5"/>
  <c r="BT71" i="5" s="1"/>
  <c r="DZ71" i="5"/>
  <c r="DW71" i="5" s="1"/>
  <c r="IG63" i="5"/>
  <c r="BT63" i="5" s="1"/>
  <c r="DZ63" i="5"/>
  <c r="DW63" i="5" s="1"/>
  <c r="IG50" i="5"/>
  <c r="BT50" i="5" s="1"/>
  <c r="DZ50" i="5"/>
  <c r="DW50" i="5" s="1"/>
  <c r="IG38" i="5"/>
  <c r="BT38" i="5" s="1"/>
  <c r="DZ38" i="5"/>
  <c r="DW38" i="5" s="1"/>
  <c r="IG27" i="5"/>
  <c r="BT27" i="5" s="1"/>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18" i="5"/>
  <c r="BT98" i="5"/>
  <c r="BT68" i="5"/>
  <c r="BT179" i="5"/>
  <c r="BT97" i="5"/>
  <c r="BT89" i="5"/>
  <c r="BT24" i="5"/>
  <c r="BT184" i="5"/>
  <c r="BT66" i="5"/>
  <c r="BT49" i="5"/>
  <c r="CN49" i="5"/>
  <c r="BT40" i="5"/>
  <c r="BT32" i="5"/>
  <c r="BT171" i="5"/>
  <c r="BT148" i="5"/>
  <c r="BT138" i="5"/>
  <c r="BT132" i="5"/>
  <c r="CN56" i="5"/>
  <c r="CN48" i="5"/>
  <c r="BT10" i="5"/>
  <c r="BT182" i="5"/>
  <c r="BT120" i="5"/>
  <c r="BT100" i="5"/>
  <c r="BT55" i="5"/>
  <c r="BT181" i="5"/>
  <c r="BT136" i="5"/>
  <c r="BT113" i="5"/>
  <c r="BT76"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10" i="5" l="1"/>
  <c r="CN59" i="5"/>
  <c r="DC59" i="5" s="1"/>
  <c r="HL59" i="5" s="1"/>
  <c r="IE147" i="5"/>
  <c r="CN24" i="5"/>
  <c r="CN37" i="5"/>
  <c r="CN8" i="5"/>
  <c r="CN41" i="5"/>
  <c r="CN50" i="5"/>
  <c r="DC50" i="5" s="1"/>
  <c r="HL50" i="5" s="1"/>
  <c r="CN137" i="5"/>
  <c r="DC137" i="5" s="1"/>
  <c r="HL137" i="5" s="1"/>
  <c r="CN38" i="5"/>
  <c r="DC38" i="5" s="1"/>
  <c r="HL38" i="5" s="1"/>
  <c r="FO141" i="5"/>
  <c r="CN18" i="5"/>
  <c r="CZ18" i="5" s="1"/>
  <c r="CN97" i="5"/>
  <c r="DC97" i="5" s="1"/>
  <c r="HL97" i="5" s="1"/>
  <c r="CN66" i="5"/>
  <c r="DC66" i="5" s="1"/>
  <c r="HL66" i="5" s="1"/>
  <c r="CN5" i="5"/>
  <c r="CN63" i="5"/>
  <c r="DC63" i="5" s="1"/>
  <c r="HL63" i="5" s="1"/>
  <c r="CN72" i="5"/>
  <c r="CZ72" i="5" s="1"/>
  <c r="CN43" i="5"/>
  <c r="CN175" i="5"/>
  <c r="DC175" i="5" s="1"/>
  <c r="HL175" i="5" s="1"/>
  <c r="CN79" i="5"/>
  <c r="DC79" i="5" s="1"/>
  <c r="HL79" i="5" s="1"/>
  <c r="CN40" i="5"/>
  <c r="CW40" i="5" s="1"/>
  <c r="EZ239" i="5"/>
  <c r="CN70" i="5"/>
  <c r="DC70" i="5" s="1"/>
  <c r="HL70" i="5" s="1"/>
  <c r="FO201" i="5"/>
  <c r="EZ201" i="5"/>
  <c r="FL201" i="5"/>
  <c r="CN35" i="5"/>
  <c r="CN11" i="5"/>
  <c r="CZ11" i="5" s="1"/>
  <c r="CN85" i="5"/>
  <c r="CW85" i="5" s="1"/>
  <c r="CN69" i="5"/>
  <c r="DC69" i="5" s="1"/>
  <c r="HL69" i="5" s="1"/>
  <c r="CN28" i="5"/>
  <c r="CZ28" i="5" s="1"/>
  <c r="CN53" i="5"/>
  <c r="CZ53" i="5" s="1"/>
  <c r="CN21" i="5"/>
  <c r="CW21" i="5" s="1"/>
  <c r="CN61" i="5"/>
  <c r="CW61" i="5" s="1"/>
  <c r="FI176" i="5"/>
  <c r="CN161" i="5"/>
  <c r="DC161" i="5" s="1"/>
  <c r="HL161" i="5" s="1"/>
  <c r="CN136" i="5"/>
  <c r="DC136" i="5" s="1"/>
  <c r="HL136" i="5" s="1"/>
  <c r="GD141" i="5"/>
  <c r="GG141" i="5"/>
  <c r="CN167" i="5"/>
  <c r="DC167" i="5" s="1"/>
  <c r="HL167" i="5" s="1"/>
  <c r="HM241" i="5"/>
  <c r="IH241" i="5"/>
  <c r="II241" i="5" s="1"/>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Z40" i="5"/>
  <c r="CZ8" i="5"/>
  <c r="CZ37" i="5"/>
  <c r="CZ70" i="5"/>
  <c r="CZ41" i="5"/>
  <c r="CZ49" i="5"/>
  <c r="CZ137" i="5"/>
  <c r="CZ5" i="5"/>
  <c r="CZ50" i="5"/>
  <c r="CZ35" i="5"/>
  <c r="CZ10" i="5"/>
  <c r="CZ48" i="5"/>
  <c r="CZ24" i="5"/>
  <c r="CZ59" i="5"/>
  <c r="CW43" i="5"/>
  <c r="CZ43" i="5"/>
  <c r="CZ56" i="5"/>
  <c r="CZ32" i="5"/>
  <c r="CZ167" i="5"/>
  <c r="CZ67" i="5"/>
  <c r="CZ97" i="5"/>
  <c r="NI192" i="5"/>
  <c r="HM192" i="5" s="1"/>
  <c r="CN192" i="5"/>
  <c r="DC192" i="5" s="1"/>
  <c r="HL192" i="5" s="1"/>
  <c r="CN240" i="5"/>
  <c r="DC240" i="5" s="1"/>
  <c r="HL240" i="5" s="1"/>
  <c r="CN223" i="5"/>
  <c r="DC223" i="5" s="1"/>
  <c r="HL223" i="5" s="1"/>
  <c r="CN206" i="5"/>
  <c r="CN226" i="5"/>
  <c r="DC226" i="5" s="1"/>
  <c r="HL226" i="5" s="1"/>
  <c r="CN236" i="5"/>
  <c r="DC236" i="5" s="1"/>
  <c r="HL236" i="5" s="1"/>
  <c r="CN237" i="5"/>
  <c r="DC237" i="5" s="1"/>
  <c r="HL237" i="5" s="1"/>
  <c r="CN227" i="5"/>
  <c r="DC227" i="5" s="1"/>
  <c r="HL227" i="5" s="1"/>
  <c r="CN202" i="5"/>
  <c r="DC202" i="5" s="1"/>
  <c r="HL202" i="5" s="1"/>
  <c r="CN222" i="5"/>
  <c r="DC222" i="5" s="1"/>
  <c r="HL222" i="5" s="1"/>
  <c r="CN208" i="5"/>
  <c r="DC208" i="5" s="1"/>
  <c r="HL208" i="5" s="1"/>
  <c r="CN229" i="5"/>
  <c r="DC229" i="5" s="1"/>
  <c r="HL229" i="5" s="1"/>
  <c r="CN216" i="5"/>
  <c r="DC216" i="5" s="1"/>
  <c r="HL216" i="5" s="1"/>
  <c r="CN220" i="5"/>
  <c r="DC220" i="5" s="1"/>
  <c r="HL220" i="5" s="1"/>
  <c r="NI190" i="5"/>
  <c r="CN190" i="5"/>
  <c r="DC190" i="5" s="1"/>
  <c r="HL190"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25" i="5"/>
  <c r="DC225" i="5" s="1"/>
  <c r="HL225" i="5" s="1"/>
  <c r="CN212" i="5"/>
  <c r="DC212" i="5" s="1"/>
  <c r="HL212" i="5" s="1"/>
  <c r="CN218" i="5"/>
  <c r="DC218" i="5" s="1"/>
  <c r="HL218" i="5" s="1"/>
  <c r="CN234" i="5"/>
  <c r="DC234" i="5" s="1"/>
  <c r="HL234" i="5" s="1"/>
  <c r="CN241" i="5"/>
  <c r="DC241" i="5" s="1"/>
  <c r="HL241" i="5" s="1"/>
  <c r="CN215" i="5"/>
  <c r="DC215" i="5" s="1"/>
  <c r="HL215" i="5" s="1"/>
  <c r="CN230" i="5"/>
  <c r="DC230" i="5" s="1"/>
  <c r="HL230" i="5" s="1"/>
  <c r="CN219" i="5"/>
  <c r="DC219" i="5" s="1"/>
  <c r="HL219" i="5" s="1"/>
  <c r="CN231" i="5"/>
  <c r="DC231" i="5" s="1"/>
  <c r="HL231" i="5" s="1"/>
  <c r="NI191" i="5"/>
  <c r="CN191" i="5"/>
  <c r="DC191" i="5" s="1"/>
  <c r="HL191"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38" i="5"/>
  <c r="MM226" i="5"/>
  <c r="MM220" i="5"/>
  <c r="MM216" i="5"/>
  <c r="MM206" i="5"/>
  <c r="MM191" i="5"/>
  <c r="MM179" i="5"/>
  <c r="MM162" i="5"/>
  <c r="MM150" i="5"/>
  <c r="MM140" i="5"/>
  <c r="MM134" i="5"/>
  <c r="MM128" i="5"/>
  <c r="NF123" i="5"/>
  <c r="IE123" i="5" s="1"/>
  <c r="MM123" i="5"/>
  <c r="NF117" i="5"/>
  <c r="MM117" i="5"/>
  <c r="NF111" i="5"/>
  <c r="MM111" i="5"/>
  <c r="NF105" i="5"/>
  <c r="MM105" i="5"/>
  <c r="NF87" i="5"/>
  <c r="MM87" i="5"/>
  <c r="NF81" i="5"/>
  <c r="MM81" i="5"/>
  <c r="NF69" i="5"/>
  <c r="MM69" i="5"/>
  <c r="NF63" i="5"/>
  <c r="MM63" i="5"/>
  <c r="NF51" i="5"/>
  <c r="MM51" i="5"/>
  <c r="NF33" i="5"/>
  <c r="MM33" i="5"/>
  <c r="NF27" i="5"/>
  <c r="MM27" i="5"/>
  <c r="NF21" i="5"/>
  <c r="MM21"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CZ122" i="5" l="1"/>
  <c r="CW122" i="5"/>
  <c r="CZ38" i="5"/>
  <c r="CZ66" i="5"/>
  <c r="CZ63" i="5"/>
  <c r="CZ175" i="5"/>
  <c r="CZ69" i="5"/>
  <c r="CZ79" i="5"/>
  <c r="CW123" i="5"/>
  <c r="CZ87" i="5"/>
  <c r="CZ61" i="5"/>
  <c r="CZ21" i="5"/>
  <c r="IE111" i="5"/>
  <c r="IE117" i="5"/>
  <c r="CZ51" i="5"/>
  <c r="CZ161" i="5"/>
  <c r="CW161" i="5"/>
  <c r="CZ85" i="5"/>
  <c r="CZ55" i="5"/>
  <c r="GA239" i="5"/>
  <c r="FR192" i="5"/>
  <c r="CZ29" i="5"/>
  <c r="CZ112" i="5"/>
  <c r="FO160" i="5"/>
  <c r="GD160" i="5"/>
  <c r="FR160" i="5"/>
  <c r="CZ136" i="5"/>
  <c r="CW167" i="5"/>
  <c r="CZ153" i="5"/>
  <c r="CW112" i="5"/>
  <c r="CZ150" i="5"/>
  <c r="DC150" i="5"/>
  <c r="HL150" i="5" s="1"/>
  <c r="CZ36" i="5"/>
  <c r="CZ27" i="5"/>
  <c r="CZ158" i="5"/>
  <c r="CZ100" i="5"/>
  <c r="CZ157" i="5"/>
  <c r="DC157" i="5"/>
  <c r="HL157" i="5" s="1"/>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RX241" i="5" l="1"/>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PE109" i="5" s="1"/>
  <c r="NZ92" i="5"/>
  <c r="NZ89" i="5"/>
  <c r="PC89" i="5" s="1"/>
  <c r="NZ81" i="5"/>
  <c r="PD81" i="5" s="1"/>
  <c r="NZ78" i="5"/>
  <c r="CJ78" i="5" s="1"/>
  <c r="NZ77" i="5"/>
  <c r="OX77" i="5" s="1"/>
  <c r="NZ74" i="5"/>
  <c r="NZ68" i="5"/>
  <c r="NZ67" i="5"/>
  <c r="PD67" i="5" s="1"/>
  <c r="NZ51" i="5"/>
  <c r="NZ50" i="5"/>
  <c r="OU50" i="5" s="1"/>
  <c r="NZ49" i="5"/>
  <c r="NZ48" i="5"/>
  <c r="NZ41" i="5"/>
  <c r="NZ40" i="5"/>
  <c r="PA40" i="5" s="1"/>
  <c r="NZ35" i="5"/>
  <c r="CJ35" i="5" s="1"/>
  <c r="NZ28" i="5"/>
  <c r="CJ28" i="5" s="1"/>
  <c r="NZ27" i="5"/>
  <c r="NZ24" i="5"/>
  <c r="PC24" i="5" s="1"/>
  <c r="NZ19" i="5"/>
  <c r="CJ19" i="5" s="1"/>
  <c r="NZ8" i="5"/>
  <c r="CJ8" i="5" s="1"/>
  <c r="NZ7" i="5"/>
  <c r="CJ7" i="5" s="1"/>
  <c r="NZ4" i="5"/>
  <c r="CJ4" i="5" s="1"/>
  <c r="NZ123" i="5"/>
  <c r="NZ122" i="5"/>
  <c r="NZ120" i="5"/>
  <c r="NZ118" i="5"/>
  <c r="OO118" i="5" s="1"/>
  <c r="NZ116" i="5"/>
  <c r="NZ115" i="5"/>
  <c r="OV115" i="5" s="1"/>
  <c r="NZ106" i="5"/>
  <c r="CJ106" i="5" s="1"/>
  <c r="NZ97" i="5"/>
  <c r="OE97" i="5" s="1"/>
  <c r="NZ85" i="5"/>
  <c r="CJ85" i="5" s="1"/>
  <c r="NZ82" i="5"/>
  <c r="OZ82" i="5" s="1"/>
  <c r="NZ70" i="5"/>
  <c r="NZ58" i="5"/>
  <c r="OO58" i="5" s="1"/>
  <c r="NZ36" i="5"/>
  <c r="CJ36" i="5" s="1"/>
  <c r="NZ32" i="5"/>
  <c r="CJ32" i="5" s="1"/>
  <c r="NZ119" i="5"/>
  <c r="NZ117" i="5"/>
  <c r="CJ117" i="5" s="1"/>
  <c r="NZ105" i="5"/>
  <c r="OT105" i="5" s="1"/>
  <c r="NZ79" i="5"/>
  <c r="NZ69" i="5"/>
  <c r="CJ69" i="5" s="1"/>
  <c r="NZ59" i="5"/>
  <c r="PF59" i="5" s="1"/>
  <c r="NZ55" i="5"/>
  <c r="NZ29" i="5"/>
  <c r="CJ29" i="5" s="1"/>
  <c r="NZ5" i="5"/>
  <c r="CJ5" i="5" s="1"/>
  <c r="NZ103" i="5"/>
  <c r="CJ103" i="5" s="1"/>
  <c r="NZ102" i="5"/>
  <c r="NZ100" i="5"/>
  <c r="CJ100" i="5" s="1"/>
  <c r="NZ98" i="5"/>
  <c r="NZ83" i="5"/>
  <c r="OH83" i="5" s="1"/>
  <c r="NZ72" i="5"/>
  <c r="OX72" i="5" s="1"/>
  <c r="NZ71" i="5"/>
  <c r="CJ71" i="5" s="1"/>
  <c r="NZ63" i="5"/>
  <c r="NZ56" i="5"/>
  <c r="CJ56" i="5" s="1"/>
  <c r="NZ46" i="5"/>
  <c r="OA46" i="5" s="1"/>
  <c r="NZ43" i="5"/>
  <c r="NZ38" i="5"/>
  <c r="NZ37" i="5"/>
  <c r="OH37" i="5" s="1"/>
  <c r="NZ33" i="5"/>
  <c r="NZ11" i="5"/>
  <c r="CJ11" i="5" s="1"/>
  <c r="NZ10" i="5"/>
  <c r="CJ10" i="5" s="1"/>
  <c r="NZ87" i="5"/>
  <c r="PH87" i="5" s="1"/>
  <c r="NZ76" i="5"/>
  <c r="NZ73" i="5"/>
  <c r="OH73" i="5" s="1"/>
  <c r="NZ66" i="5"/>
  <c r="NZ65" i="5"/>
  <c r="OU65" i="5" s="1"/>
  <c r="NZ64" i="5"/>
  <c r="CJ64" i="5" s="1"/>
  <c r="NZ61" i="5"/>
  <c r="OP61" i="5" s="1"/>
  <c r="NZ53" i="5"/>
  <c r="NZ47" i="5"/>
  <c r="NZ26" i="5"/>
  <c r="CJ26" i="5" s="1"/>
  <c r="NZ21" i="5"/>
  <c r="NZ18" i="5"/>
  <c r="CJ18" i="5" s="1"/>
  <c r="NZ13" i="5"/>
  <c r="CJ13" i="5" s="1"/>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OW117" i="5"/>
  <c r="OU116" i="5"/>
  <c r="OY115" i="5"/>
  <c r="OZ106" i="5"/>
  <c r="PF85" i="5"/>
  <c r="OU85" i="5"/>
  <c r="PH85" i="5"/>
  <c r="OW85" i="5"/>
  <c r="OT79" i="5"/>
  <c r="OU70" i="5"/>
  <c r="OW70" i="5"/>
  <c r="OX69" i="5"/>
  <c r="OZ69" i="5"/>
  <c r="PB59" i="5"/>
  <c r="PD55" i="5"/>
  <c r="PF55" i="5"/>
  <c r="PG102" i="5"/>
  <c r="PG98" i="5"/>
  <c r="PA98" i="5"/>
  <c r="PG83"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D33" i="5"/>
  <c r="PF33" i="5"/>
  <c r="OZ10" i="5"/>
  <c r="OW10" i="5"/>
  <c r="PB10" i="5"/>
  <c r="OY10" i="5"/>
  <c r="OW76" i="5"/>
  <c r="PA76" i="5"/>
  <c r="PE76" i="5"/>
  <c r="OT76" i="5"/>
  <c r="OX76" i="5"/>
  <c r="PB76" i="5"/>
  <c r="PF76" i="5"/>
  <c r="OU76" i="5"/>
  <c r="OY76" i="5"/>
  <c r="PC76" i="5"/>
  <c r="PG76" i="5"/>
  <c r="OZ76" i="5"/>
  <c r="PD76" i="5"/>
  <c r="PH76" i="5"/>
  <c r="OV76" i="5"/>
  <c r="OY66" i="5"/>
  <c r="OX65" i="5"/>
  <c r="PC65"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OT113" i="5"/>
  <c r="PC113" i="5"/>
  <c r="PE113" i="5"/>
  <c r="OW112" i="5"/>
  <c r="PA112" i="5"/>
  <c r="PE112" i="5"/>
  <c r="OT112" i="5"/>
  <c r="OX112" i="5"/>
  <c r="PB112" i="5"/>
  <c r="PF112" i="5"/>
  <c r="OU112" i="5"/>
  <c r="OY112" i="5"/>
  <c r="PC112" i="5"/>
  <c r="PG112" i="5"/>
  <c r="PD112" i="5"/>
  <c r="PH112" i="5"/>
  <c r="OV112" i="5"/>
  <c r="OZ112" i="5"/>
  <c r="OY110" i="5"/>
  <c r="PA110" i="5"/>
  <c r="OV109" i="5"/>
  <c r="PD109" i="5"/>
  <c r="OW92" i="5"/>
  <c r="PA92" i="5"/>
  <c r="PE92" i="5"/>
  <c r="OT92" i="5"/>
  <c r="OX92" i="5"/>
  <c r="PB92" i="5"/>
  <c r="PF92" i="5"/>
  <c r="OU92" i="5"/>
  <c r="OY92" i="5"/>
  <c r="PC92" i="5"/>
  <c r="PG92" i="5"/>
  <c r="OZ92" i="5"/>
  <c r="PD92" i="5"/>
  <c r="PH92" i="5"/>
  <c r="OV92" i="5"/>
  <c r="PE89" i="5"/>
  <c r="OV81" i="5"/>
  <c r="OZ81"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PF28" i="5"/>
  <c r="OY28" i="5"/>
  <c r="PB27" i="5"/>
  <c r="PF27" i="5"/>
  <c r="PD27" i="5"/>
  <c r="PH27" i="5"/>
  <c r="OU19" i="5"/>
  <c r="OY19" i="5"/>
  <c r="PF7" i="5"/>
  <c r="OJ102" i="5"/>
  <c r="ON102" i="5"/>
  <c r="OL102" i="5"/>
  <c r="OP102" i="5"/>
  <c r="OD102" i="5"/>
  <c r="OR98" i="5"/>
  <c r="OL98" i="5"/>
  <c r="OC98"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P63" i="5"/>
  <c r="OI63" i="5"/>
  <c r="OM63" i="5"/>
  <c r="OO63" i="5"/>
  <c r="OS63" i="5"/>
  <c r="OG63" i="5"/>
  <c r="OF56" i="5"/>
  <c r="OJ56" i="5"/>
  <c r="ON56" i="5"/>
  <c r="OR56" i="5"/>
  <c r="OG56" i="5"/>
  <c r="OK56" i="5"/>
  <c r="OO56" i="5"/>
  <c r="OS56" i="5"/>
  <c r="OH56" i="5"/>
  <c r="OL56" i="5"/>
  <c r="OP56" i="5"/>
  <c r="OQ56" i="5"/>
  <c r="OI56" i="5"/>
  <c r="OE56" i="5"/>
  <c r="OB56" i="5"/>
  <c r="OM56" i="5"/>
  <c r="OC56" i="5"/>
  <c r="OD56" i="5"/>
  <c r="OB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C73" i="5"/>
  <c r="OQ66" i="5"/>
  <c r="OH65" i="5"/>
  <c r="OQ65" i="5"/>
  <c r="OB65" i="5"/>
  <c r="OC65" i="5"/>
  <c r="OF64" i="5"/>
  <c r="OB64" i="5"/>
  <c r="OC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Q109" i="5"/>
  <c r="OE109" i="5"/>
  <c r="OC109" i="5"/>
  <c r="OF92" i="5"/>
  <c r="OJ92" i="5"/>
  <c r="ON92" i="5"/>
  <c r="OR92" i="5"/>
  <c r="OG92" i="5"/>
  <c r="OK92" i="5"/>
  <c r="OO92" i="5"/>
  <c r="OS92" i="5"/>
  <c r="OH92" i="5"/>
  <c r="OL92" i="5"/>
  <c r="OP92" i="5"/>
  <c r="OI92" i="5"/>
  <c r="OM92" i="5"/>
  <c r="OQ92" i="5"/>
  <c r="OE92" i="5"/>
  <c r="OB92" i="5"/>
  <c r="OC92" i="5"/>
  <c r="OD92" i="5"/>
  <c r="OS89" i="5"/>
  <c r="OK81" i="5"/>
  <c r="OO81"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J28" i="5"/>
  <c r="OG28" i="5"/>
  <c r="OI28" i="5"/>
  <c r="OP27" i="5"/>
  <c r="OM27" i="5"/>
  <c r="OQ27" i="5"/>
  <c r="OF27" i="5"/>
  <c r="OG27" i="5"/>
  <c r="OO27" i="5"/>
  <c r="OE27" i="5"/>
  <c r="OS27" i="5"/>
  <c r="OH19" i="5"/>
  <c r="OS19" i="5"/>
  <c r="OC19" i="5"/>
  <c r="OP7" i="5"/>
  <c r="OF7" i="5"/>
  <c r="OO7" i="5"/>
  <c r="OB7"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N82" i="5"/>
  <c r="OS82" i="5"/>
  <c r="OC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G59" i="5"/>
  <c r="OB59" i="5"/>
  <c r="OC59" i="5"/>
  <c r="OF58" i="5"/>
  <c r="ON58" i="5"/>
  <c r="OS58" i="5"/>
  <c r="OC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H29" i="5"/>
  <c r="OL29" i="5"/>
  <c r="OP29" i="5"/>
  <c r="OI29" i="5"/>
  <c r="OM29" i="5"/>
  <c r="OQ29" i="5"/>
  <c r="OF29" i="5"/>
  <c r="OJ29" i="5"/>
  <c r="ON29" i="5"/>
  <c r="OR29" i="5"/>
  <c r="OK29" i="5"/>
  <c r="OO29" i="5"/>
  <c r="OS29" i="5"/>
  <c r="OE29" i="5"/>
  <c r="OB29" i="5"/>
  <c r="OG29" i="5"/>
  <c r="OC29" i="5"/>
  <c r="OD29" i="5"/>
  <c r="OP5" i="5"/>
  <c r="OF5" i="5"/>
  <c r="OK5" i="5"/>
  <c r="OG5" i="5"/>
  <c r="OA102" i="5"/>
  <c r="OA98" i="5"/>
  <c r="OA72" i="5"/>
  <c r="OA63" i="5"/>
  <c r="OA56" i="5"/>
  <c r="OA43" i="5"/>
  <c r="OA38" i="5"/>
  <c r="OA33" i="5"/>
  <c r="OA11" i="5"/>
  <c r="OA10" i="5"/>
  <c r="OA76" i="5"/>
  <c r="OA66" i="5"/>
  <c r="OA64" i="5"/>
  <c r="OA47" i="5"/>
  <c r="OA26" i="5"/>
  <c r="OA21" i="5"/>
  <c r="OA18" i="5"/>
  <c r="OA113" i="5"/>
  <c r="OA112" i="5"/>
  <c r="OA110" i="5"/>
  <c r="OA92" i="5"/>
  <c r="OA81" i="5"/>
  <c r="OA77" i="5"/>
  <c r="OA74" i="5"/>
  <c r="OA68" i="5"/>
  <c r="OA67" i="5"/>
  <c r="OA51" i="5"/>
  <c r="OA49" i="5"/>
  <c r="OA48" i="5"/>
  <c r="OA41" i="5"/>
  <c r="OA35" i="5"/>
  <c r="OA27" i="5"/>
  <c r="OA19"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79" i="5"/>
  <c r="OA6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36" i="5"/>
  <c r="NP230" i="5"/>
  <c r="NP224" i="5"/>
  <c r="NP204" i="5"/>
  <c r="NP186" i="5"/>
  <c r="NP171" i="5"/>
  <c r="NP166" i="5"/>
  <c r="NP160" i="5"/>
  <c r="NP154" i="5"/>
  <c r="NP151" i="5"/>
  <c r="NP145" i="5"/>
  <c r="NP141" i="5"/>
  <c r="NP135" i="5"/>
  <c r="NP239" i="5"/>
  <c r="NP227" i="5"/>
  <c r="NP221" i="5"/>
  <c r="NP217" i="5"/>
  <c r="NP215" i="5"/>
  <c r="NP189" i="5"/>
  <c r="NP183" i="5"/>
  <c r="NP180" i="5"/>
  <c r="NP174" i="5"/>
  <c r="NP163" i="5"/>
  <c r="NP157" i="5"/>
  <c r="NP148" i="5"/>
  <c r="NP138" i="5"/>
  <c r="NP132" i="5"/>
  <c r="NP126"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S59" i="5" l="1"/>
  <c r="OB50" i="5"/>
  <c r="OG37" i="5"/>
  <c r="OX59" i="5"/>
  <c r="OE59" i="5"/>
  <c r="OS50" i="5"/>
  <c r="OE37" i="5"/>
  <c r="PA13" i="5"/>
  <c r="OT59" i="5"/>
  <c r="OO59" i="5"/>
  <c r="OS37" i="5"/>
  <c r="PG13" i="5"/>
  <c r="PE59" i="5"/>
  <c r="OK59" i="5"/>
  <c r="OO37" i="5"/>
  <c r="PA59" i="5"/>
  <c r="OW59" i="5"/>
  <c r="OR59" i="5"/>
  <c r="OR37" i="5"/>
  <c r="PH59" i="5"/>
  <c r="OK37" i="5"/>
  <c r="ON59" i="5"/>
  <c r="ON37" i="5"/>
  <c r="PD59" i="5"/>
  <c r="PH118" i="5"/>
  <c r="OA37" i="5"/>
  <c r="OJ59" i="5"/>
  <c r="OJ37" i="5"/>
  <c r="OZ59" i="5"/>
  <c r="OA59" i="5"/>
  <c r="OF59" i="5"/>
  <c r="OF37" i="5"/>
  <c r="OV59" i="5"/>
  <c r="OQ59" i="5"/>
  <c r="OQ37" i="5"/>
  <c r="OW50" i="5"/>
  <c r="OM59" i="5"/>
  <c r="OM37" i="5"/>
  <c r="OU59" i="5"/>
  <c r="OI59" i="5"/>
  <c r="OE118" i="5"/>
  <c r="OI37" i="5"/>
  <c r="PG59" i="5"/>
  <c r="OA13" i="5"/>
  <c r="OP59" i="5"/>
  <c r="OQ118" i="5"/>
  <c r="OP37" i="5"/>
  <c r="PC59" i="5"/>
  <c r="OD59" i="5"/>
  <c r="OL59" i="5"/>
  <c r="OE13" i="5"/>
  <c r="OD37" i="5"/>
  <c r="OL37" i="5"/>
  <c r="PH37" i="5"/>
  <c r="OY59" i="5"/>
  <c r="ON13" i="5"/>
  <c r="OC37" i="5"/>
  <c r="OK58" i="5"/>
  <c r="OK82" i="5"/>
  <c r="OG58" i="5"/>
  <c r="OG82" i="5"/>
  <c r="OS28" i="5"/>
  <c r="OP109" i="5"/>
  <c r="OP65" i="5"/>
  <c r="ON100" i="5"/>
  <c r="PH28" i="5"/>
  <c r="PA109" i="5"/>
  <c r="PF65" i="5"/>
  <c r="OR58" i="5"/>
  <c r="OR82" i="5"/>
  <c r="OO28" i="5"/>
  <c r="OD109" i="5"/>
  <c r="OL109" i="5"/>
  <c r="OD65" i="5"/>
  <c r="OL65" i="5"/>
  <c r="OZ28" i="5"/>
  <c r="PH109" i="5"/>
  <c r="PB65" i="5"/>
  <c r="OA28" i="5"/>
  <c r="OD58" i="5"/>
  <c r="OJ58" i="5"/>
  <c r="OD82" i="5"/>
  <c r="OJ82" i="5"/>
  <c r="OR28" i="5"/>
  <c r="OB109" i="5"/>
  <c r="OO65" i="5"/>
  <c r="OU28" i="5"/>
  <c r="OZ109" i="5"/>
  <c r="OT65" i="5"/>
  <c r="PH83" i="5"/>
  <c r="OB58" i="5"/>
  <c r="OB82" i="5"/>
  <c r="OF28" i="5"/>
  <c r="OG109" i="5"/>
  <c r="OE65" i="5"/>
  <c r="OK73" i="5"/>
  <c r="OX28" i="5"/>
  <c r="PG109" i="5"/>
  <c r="PA65" i="5"/>
  <c r="PE73" i="5"/>
  <c r="OA83" i="5"/>
  <c r="OE58" i="5"/>
  <c r="OQ82" i="5"/>
  <c r="OS109" i="5"/>
  <c r="OK65" i="5"/>
  <c r="OG73" i="5"/>
  <c r="PC109" i="5"/>
  <c r="OW65" i="5"/>
  <c r="OQ58" i="5"/>
  <c r="OE82" i="5"/>
  <c r="OO109" i="5"/>
  <c r="OG65" i="5"/>
  <c r="OS73" i="5"/>
  <c r="OC83" i="5"/>
  <c r="OY109" i="5"/>
  <c r="PE65" i="5"/>
  <c r="OM58" i="5"/>
  <c r="OM82" i="5"/>
  <c r="OD28" i="5"/>
  <c r="OK109" i="5"/>
  <c r="OS65" i="5"/>
  <c r="ON73" i="5"/>
  <c r="OK83" i="5"/>
  <c r="OU109" i="5"/>
  <c r="PH65" i="5"/>
  <c r="OA82" i="5"/>
  <c r="OA65" i="5"/>
  <c r="OI58" i="5"/>
  <c r="OI82" i="5"/>
  <c r="OC28" i="5"/>
  <c r="OR109" i="5"/>
  <c r="OR65" i="5"/>
  <c r="OM73" i="5"/>
  <c r="ON83" i="5"/>
  <c r="PF109" i="5"/>
  <c r="PD65" i="5"/>
  <c r="OX58" i="5"/>
  <c r="OP58" i="5"/>
  <c r="OP82" i="5"/>
  <c r="OB28" i="5"/>
  <c r="ON109" i="5"/>
  <c r="ON65" i="5"/>
  <c r="OI73" i="5"/>
  <c r="OI83" i="5"/>
  <c r="PB109" i="5"/>
  <c r="OZ65" i="5"/>
  <c r="PG58" i="5"/>
  <c r="OA73" i="5"/>
  <c r="OL58" i="5"/>
  <c r="OL82" i="5"/>
  <c r="OE28" i="5"/>
  <c r="OJ109" i="5"/>
  <c r="OJ65" i="5"/>
  <c r="OP73" i="5"/>
  <c r="OX109" i="5"/>
  <c r="OV65" i="5"/>
  <c r="OH58" i="5"/>
  <c r="OH82" i="5"/>
  <c r="OM28" i="5"/>
  <c r="OF109" i="5"/>
  <c r="OF65" i="5"/>
  <c r="OT109" i="5"/>
  <c r="PG65" i="5"/>
  <c r="OO82" i="5"/>
  <c r="OL28" i="5"/>
  <c r="OP89" i="5"/>
  <c r="OM109" i="5"/>
  <c r="OM65" i="5"/>
  <c r="PA28" i="5"/>
  <c r="OW109" i="5"/>
  <c r="OY65" i="5"/>
  <c r="OA109" i="5"/>
  <c r="OH28" i="5"/>
  <c r="OI109" i="5"/>
  <c r="OI65" i="5"/>
  <c r="OP100" i="5"/>
  <c r="OW28" i="5"/>
  <c r="OB19" i="5"/>
  <c r="OG81" i="5"/>
  <c r="OM64" i="5"/>
  <c r="PF19" i="5"/>
  <c r="PG81" i="5"/>
  <c r="OV64" i="5"/>
  <c r="OE19" i="5"/>
  <c r="OS81" i="5"/>
  <c r="OE64" i="5"/>
  <c r="PB19" i="5"/>
  <c r="PC81" i="5"/>
  <c r="PH64" i="5"/>
  <c r="OO19" i="5"/>
  <c r="OR81" i="5"/>
  <c r="OI64" i="5"/>
  <c r="OX19" i="5"/>
  <c r="OY81" i="5"/>
  <c r="PD64" i="5"/>
  <c r="PA36" i="5"/>
  <c r="OK19" i="5"/>
  <c r="ON81" i="5"/>
  <c r="OQ64" i="5"/>
  <c r="OT19" i="5"/>
  <c r="OU81" i="5"/>
  <c r="PG64" i="5"/>
  <c r="PG36" i="5"/>
  <c r="OG19" i="5"/>
  <c r="OJ81" i="5"/>
  <c r="OP64" i="5"/>
  <c r="PE19" i="5"/>
  <c r="PF81" i="5"/>
  <c r="PC64" i="5"/>
  <c r="OX36" i="5"/>
  <c r="OR19" i="5"/>
  <c r="OF81" i="5"/>
  <c r="OL64" i="5"/>
  <c r="OC72" i="5"/>
  <c r="PA19" i="5"/>
  <c r="PB81" i="5"/>
  <c r="OY64" i="5"/>
  <c r="ON19" i="5"/>
  <c r="OQ81" i="5"/>
  <c r="OH64" i="5"/>
  <c r="OH72" i="5"/>
  <c r="OW19" i="5"/>
  <c r="OX81" i="5"/>
  <c r="OU64" i="5"/>
  <c r="OJ19" i="5"/>
  <c r="OM81" i="5"/>
  <c r="OS64" i="5"/>
  <c r="OF72" i="5"/>
  <c r="OT81" i="5"/>
  <c r="PF64" i="5"/>
  <c r="OF19" i="5"/>
  <c r="OI81" i="5"/>
  <c r="OO64" i="5"/>
  <c r="PH19" i="5"/>
  <c r="PB64" i="5"/>
  <c r="OQ19" i="5"/>
  <c r="OP81" i="5"/>
  <c r="OK64" i="5"/>
  <c r="PD19" i="5"/>
  <c r="PA81" i="5"/>
  <c r="OX64" i="5"/>
  <c r="OM19" i="5"/>
  <c r="OD81" i="5"/>
  <c r="OL81" i="5"/>
  <c r="OG64" i="5"/>
  <c r="OZ19" i="5"/>
  <c r="OW81" i="5"/>
  <c r="OT64" i="5"/>
  <c r="OI19" i="5"/>
  <c r="OC81" i="5"/>
  <c r="OH81" i="5"/>
  <c r="OR64" i="5"/>
  <c r="OV19" i="5"/>
  <c r="PE81" i="5"/>
  <c r="PE64" i="5"/>
  <c r="OZ72" i="5"/>
  <c r="OP19" i="5"/>
  <c r="OB81" i="5"/>
  <c r="ON64" i="5"/>
  <c r="PG19" i="5"/>
  <c r="PH81" i="5"/>
  <c r="PA64" i="5"/>
  <c r="OD19" i="5"/>
  <c r="OL19" i="5"/>
  <c r="OE81" i="5"/>
  <c r="OD64" i="5"/>
  <c r="OJ64" i="5"/>
  <c r="PC19" i="5"/>
  <c r="OW64" i="5"/>
  <c r="OA61" i="5"/>
  <c r="OL78" i="5"/>
  <c r="OF71" i="5"/>
  <c r="OX8" i="5"/>
  <c r="OP8" i="5"/>
  <c r="OY78" i="5"/>
  <c r="OP32" i="5"/>
  <c r="OL8" i="5"/>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47" i="5"/>
  <c r="QR71" i="5"/>
  <c r="CQ71" i="5" s="1"/>
  <c r="QR87" i="5"/>
  <c r="QR126" i="5"/>
  <c r="QR134" i="5"/>
  <c r="QR142" i="5"/>
  <c r="QR148" i="5"/>
  <c r="QR171" i="5"/>
  <c r="QR179" i="5"/>
  <c r="QR187" i="5"/>
  <c r="CQ187" i="5" s="1"/>
  <c r="QR194" i="5"/>
  <c r="QR201" i="5"/>
  <c r="QR214" i="5"/>
  <c r="QR220" i="5"/>
  <c r="QR224" i="5"/>
  <c r="QR240" i="5"/>
  <c r="QR29" i="5"/>
  <c r="QR53" i="5"/>
  <c r="QR125" i="5"/>
  <c r="QR132" i="5"/>
  <c r="QR140" i="5"/>
  <c r="QR154" i="5"/>
  <c r="QR162" i="5"/>
  <c r="QR192" i="5"/>
  <c r="QR206" i="5"/>
  <c r="QR212" i="5"/>
  <c r="QR216" i="5"/>
  <c r="QR222" i="5"/>
  <c r="QR230" i="5"/>
  <c r="QR238" i="5"/>
  <c r="QR11" i="5"/>
  <c r="QR123" i="5"/>
  <c r="QR138" i="5"/>
  <c r="QR152" i="5"/>
  <c r="QR160" i="5"/>
  <c r="QR175" i="5"/>
  <c r="QR183" i="5"/>
  <c r="CQ183" i="5" s="1"/>
  <c r="QR191" i="5"/>
  <c r="QR198" i="5"/>
  <c r="QR204" i="5"/>
  <c r="CQ204" i="5" s="1"/>
  <c r="QR228" i="5"/>
  <c r="QR236" i="5"/>
  <c r="QR33" i="5"/>
  <c r="QR65" i="5"/>
  <c r="QR97" i="5"/>
  <c r="QR128" i="5"/>
  <c r="QR136" i="5"/>
  <c r="QR150" i="5"/>
  <c r="QR158" i="5"/>
  <c r="QR166" i="5"/>
  <c r="QR181" i="5"/>
  <c r="QR189" i="5"/>
  <c r="QR196" i="5"/>
  <c r="QR202" i="5"/>
  <c r="QR215" i="5"/>
  <c r="QR218" i="5"/>
  <c r="QR226" i="5"/>
  <c r="QR234"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11" i="5"/>
  <c r="PI123" i="5"/>
  <c r="PI138" i="5"/>
  <c r="PI152" i="5"/>
  <c r="PI160" i="5"/>
  <c r="PI175" i="5"/>
  <c r="PI183" i="5"/>
  <c r="PI191" i="5"/>
  <c r="PI198" i="5"/>
  <c r="PI204" i="5"/>
  <c r="PI228" i="5"/>
  <c r="PI236" i="5"/>
  <c r="PI33" i="5"/>
  <c r="PI65" i="5"/>
  <c r="PI97" i="5"/>
  <c r="PI128" i="5"/>
  <c r="PI136" i="5"/>
  <c r="PI150" i="5"/>
  <c r="PI158" i="5"/>
  <c r="PI166" i="5"/>
  <c r="PI181" i="5"/>
  <c r="PI189" i="5"/>
  <c r="PI196" i="5"/>
  <c r="PI202" i="5"/>
  <c r="PI215" i="5"/>
  <c r="PI218" i="5"/>
  <c r="PI226" i="5"/>
  <c r="PI234"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47" i="5"/>
  <c r="PI71" i="5"/>
  <c r="PI87" i="5"/>
  <c r="PI126" i="5"/>
  <c r="PI134" i="5"/>
  <c r="PI142" i="5"/>
  <c r="PI148" i="5"/>
  <c r="PI171" i="5"/>
  <c r="PI179" i="5"/>
  <c r="PI187" i="5"/>
  <c r="PI194" i="5"/>
  <c r="PI201" i="5"/>
  <c r="PI214" i="5"/>
  <c r="PI220" i="5"/>
  <c r="PI224" i="5"/>
  <c r="PI240" i="5"/>
  <c r="PI29" i="5"/>
  <c r="PI53" i="5"/>
  <c r="PI125" i="5"/>
  <c r="PI132" i="5"/>
  <c r="PI140" i="5"/>
  <c r="PI154" i="5"/>
  <c r="PI162" i="5"/>
  <c r="PI192" i="5"/>
  <c r="PI206" i="5"/>
  <c r="PI212" i="5"/>
  <c r="PI216" i="5"/>
  <c r="PI222" i="5"/>
  <c r="PI230" i="5"/>
  <c r="PI238"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20" i="5" l="1"/>
  <c r="HH220" i="5" s="1"/>
  <c r="CO219" i="5"/>
  <c r="HH219" i="5" s="1"/>
  <c r="CQ219" i="5"/>
  <c r="CQ132" i="5"/>
  <c r="CQ174" i="5"/>
  <c r="CO132" i="5"/>
  <c r="HH132" i="5" s="1"/>
  <c r="CQ234" i="5"/>
  <c r="CO231" i="5"/>
  <c r="HH231" i="5" s="1"/>
  <c r="CQ231" i="5"/>
  <c r="CO206" i="5"/>
  <c r="HH206" i="5" s="1"/>
  <c r="CQ180" i="5"/>
  <c r="CQ152" i="5"/>
  <c r="CO64" i="5"/>
  <c r="HH64" i="5" s="1"/>
  <c r="CO194" i="5"/>
  <c r="HH194" i="5" s="1"/>
  <c r="HI194" i="5" s="1"/>
  <c r="CO125" i="5"/>
  <c r="HH125" i="5" s="1"/>
  <c r="CO116" i="5"/>
  <c r="HH116"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1"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ND241" i="5" l="1"/>
  <c r="BU174" i="5"/>
  <c r="RX174" i="5"/>
  <c r="RY174" i="5" s="1"/>
  <c r="BU234" i="5"/>
  <c r="RX234" i="5"/>
  <c r="RY234" i="5" s="1"/>
  <c r="BU176" i="5"/>
  <c r="RX176" i="5"/>
  <c r="RY176" i="5" s="1"/>
  <c r="BS99" i="5"/>
  <c r="RW99" i="5"/>
  <c r="BU175" i="5"/>
  <c r="RX175" i="5"/>
  <c r="RY175"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1" i="5"/>
  <c r="NX237" i="5"/>
  <c r="NX235" i="5"/>
  <c r="NX221" i="5"/>
  <c r="NX217" i="5"/>
  <c r="NX186" i="5"/>
  <c r="NX184" i="5"/>
  <c r="NX182" i="5"/>
  <c r="NX178" i="5"/>
  <c r="NX167" i="5"/>
  <c r="NX163" i="5"/>
  <c r="NX161" i="5"/>
  <c r="NX151" i="5"/>
  <c r="NX147" i="5"/>
  <c r="NX141" i="5"/>
  <c r="NX122" i="5"/>
  <c r="NX118" i="5"/>
  <c r="NX40"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09" i="5"/>
  <c r="NE150" i="5"/>
  <c r="MR150" i="5"/>
  <c r="MS105" i="5"/>
  <c r="NE105" i="5"/>
  <c r="MR105" i="5"/>
  <c r="MR93" i="5"/>
  <c r="MS93" i="5"/>
  <c r="MR226" i="5"/>
  <c r="MS226" i="5"/>
  <c r="MS211" i="5"/>
  <c r="MS165" i="5"/>
  <c r="MS36" i="5"/>
  <c r="MR36" i="5"/>
  <c r="MS232" i="5"/>
  <c r="MS220" i="5"/>
  <c r="MR215" i="5"/>
  <c r="HJ215" i="5" s="1"/>
  <c r="MR131" i="5"/>
  <c r="MS112" i="5"/>
  <c r="MS99" i="5"/>
  <c r="MR96" i="5"/>
  <c r="MS30" i="5"/>
  <c r="MR19" i="5"/>
  <c r="NE135" i="5"/>
  <c r="NE58" i="5"/>
  <c r="MS215" i="5"/>
  <c r="MS235" i="5"/>
  <c r="MS223" i="5"/>
  <c r="MR204" i="5"/>
  <c r="MR185" i="5"/>
  <c r="MR182" i="5"/>
  <c r="ND182" i="5" s="1"/>
  <c r="MR180" i="5"/>
  <c r="MR165" i="5"/>
  <c r="MS151" i="5"/>
  <c r="MR129" i="5"/>
  <c r="MS118" i="5"/>
  <c r="MR91" i="5"/>
  <c r="MR88" i="5"/>
  <c r="MS76" i="5"/>
  <c r="MR13" i="5"/>
  <c r="MR6" i="5"/>
  <c r="NE171" i="5"/>
  <c r="NE111" i="5"/>
  <c r="NE103"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0" i="5"/>
  <c r="HJ240" i="5" s="1"/>
  <c r="MS240" i="5"/>
  <c r="MR234" i="5"/>
  <c r="MS234" i="5"/>
  <c r="MR228" i="5"/>
  <c r="MS228" i="5"/>
  <c r="MR222" i="5"/>
  <c r="MS222" i="5"/>
  <c r="MR208" i="5"/>
  <c r="MS208" i="5"/>
  <c r="MS149" i="5"/>
  <c r="MR149" i="5"/>
  <c r="MR193" i="5"/>
  <c r="MS19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FL154" i="5"/>
  <c r="CW134" i="5"/>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DU134" i="5"/>
  <c r="GD134" i="5"/>
  <c r="IG99" i="5"/>
  <c r="NP99" i="5" s="1"/>
  <c r="RV99" i="5"/>
  <c r="DZ99" i="5"/>
  <c r="BQ99" i="5"/>
  <c r="NE99" i="5" s="1"/>
  <c r="HK99" i="5" s="1"/>
  <c r="HR99" i="5" s="1"/>
  <c r="MM99" i="5"/>
  <c r="NF99" i="5"/>
  <c r="EC99" i="5"/>
  <c r="ED99" i="5" s="1"/>
  <c r="CT99" i="5"/>
  <c r="NZ99" i="5"/>
  <c r="BU99" i="5"/>
  <c r="MY99" i="5" s="1"/>
  <c r="IE175" i="5"/>
  <c r="NX175" i="5" s="1"/>
  <c r="GD175" i="5"/>
  <c r="FG175" i="5"/>
  <c r="GG175" i="5"/>
  <c r="FR175" i="5"/>
  <c r="DU175" i="5"/>
  <c r="GA175" i="5"/>
  <c r="ET175" i="5"/>
  <c r="CW175" i="5"/>
  <c r="FL175" i="5"/>
  <c r="FO175" i="5"/>
  <c r="EZ175" i="5"/>
  <c r="NR175" i="5"/>
  <c r="NN175" i="5"/>
  <c r="NO175" i="5"/>
  <c r="MY175" i="5"/>
  <c r="ET103" i="5"/>
  <c r="GD103" i="5"/>
  <c r="FG106" i="5"/>
  <c r="GG106" i="5"/>
  <c r="FR106"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HK173" i="5" s="1"/>
  <c r="HR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HK143" i="5" s="1"/>
  <c r="HR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HK155" i="5" s="1"/>
  <c r="HR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HK90" i="5" s="1"/>
  <c r="HR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67" i="5"/>
  <c r="NV67" i="5" s="1"/>
  <c r="NT240" i="5"/>
  <c r="NV240" i="5" s="1"/>
  <c r="NT58" i="5"/>
  <c r="NV58" i="5" s="1"/>
  <c r="NT115" i="5"/>
  <c r="NV115" i="5" s="1"/>
  <c r="NT186" i="5"/>
  <c r="NV186" i="5" s="1"/>
  <c r="NT184" i="5"/>
  <c r="NV184" i="5" s="1"/>
  <c r="NT118" i="5"/>
  <c r="NV118" i="5" s="1"/>
  <c r="NT73" i="5"/>
  <c r="NV73" i="5" s="1"/>
  <c r="NT4" i="5"/>
  <c r="NV4" i="5" s="1"/>
  <c r="NT123" i="5"/>
  <c r="NV123" i="5" s="1"/>
  <c r="NT221" i="5"/>
  <c r="NV221" i="5" s="1"/>
  <c r="NT236" i="5"/>
  <c r="NV236" i="5" s="1"/>
  <c r="NT241" i="5"/>
  <c r="NV241" i="5" s="1"/>
  <c r="NT191" i="5"/>
  <c r="NV191" i="5" s="1"/>
  <c r="NT237" i="5"/>
  <c r="NV237" i="5" s="1"/>
  <c r="NT239" i="5"/>
  <c r="NV239" i="5" s="1"/>
  <c r="NT61" i="5"/>
  <c r="NV61"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40" i="5"/>
  <c r="NV40" i="5" s="1"/>
  <c r="NT166" i="5"/>
  <c r="NV166" i="5" s="1"/>
  <c r="NT18" i="5"/>
  <c r="NV18" i="5" s="1"/>
  <c r="NT178" i="5"/>
  <c r="NV178" i="5" s="1"/>
  <c r="NT48" i="5"/>
  <c r="NV48" i="5" s="1"/>
  <c r="NT160" i="5"/>
  <c r="NV160" i="5" s="1"/>
  <c r="NT216" i="5"/>
  <c r="NV216" i="5" s="1"/>
  <c r="NT43" i="5"/>
  <c r="NV43"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14" i="5"/>
  <c r="NU214" i="5" s="1"/>
  <c r="NS241" i="5"/>
  <c r="NU241"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192" i="5"/>
  <c r="NU192" i="5" s="1"/>
  <c r="NS216" i="5"/>
  <c r="NU216" i="5" s="1"/>
  <c r="NS186" i="5"/>
  <c r="NU186" i="5" s="1"/>
  <c r="NS191" i="5"/>
  <c r="NU191" i="5" s="1"/>
  <c r="NS239" i="5"/>
  <c r="NU239" i="5" s="1"/>
  <c r="NS27" i="5"/>
  <c r="NU27" i="5" s="1"/>
  <c r="NS56" i="5"/>
  <c r="NU56" i="5" s="1"/>
  <c r="NS24" i="5"/>
  <c r="NU24" i="5" s="1"/>
  <c r="NS26" i="5"/>
  <c r="NU26" i="5" s="1"/>
  <c r="NS77" i="5"/>
  <c r="NU77" i="5" s="1"/>
  <c r="NS76" i="5"/>
  <c r="NU76" i="5" s="1"/>
  <c r="NS37" i="5"/>
  <c r="NU37" i="5" s="1"/>
  <c r="NS53" i="5"/>
  <c r="NU53" i="5" s="1"/>
  <c r="NS36" i="5"/>
  <c r="NU36" i="5" s="1"/>
  <c r="NR99" i="5" l="1"/>
  <c r="BT101" i="5"/>
  <c r="BT233" i="5"/>
  <c r="FL233" i="5" s="1"/>
  <c r="BT193" i="5"/>
  <c r="GA193" i="5" s="1"/>
  <c r="BT156" i="5"/>
  <c r="DU156" i="5" s="1"/>
  <c r="BT177" i="5"/>
  <c r="GD177" i="5" s="1"/>
  <c r="BT210" i="5"/>
  <c r="BT144" i="5"/>
  <c r="BT211" i="5"/>
  <c r="DU211" i="5" s="1"/>
  <c r="NT234" i="5"/>
  <c r="NV234"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IE121" i="5" s="1"/>
  <c r="NX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CW30" i="5" s="1"/>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30" i="5" l="1"/>
  <c r="ND17" i="5"/>
  <c r="CZ42" i="5"/>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8" i="5"/>
  <c r="MJ29" i="5"/>
  <c r="MJ55" i="5"/>
  <c r="MJ64" i="5"/>
  <c r="MJ73" i="5"/>
  <c r="MJ82" i="5"/>
  <c r="MJ91" i="5"/>
  <c r="MJ110" i="5"/>
  <c r="MJ119" i="5"/>
  <c r="MJ127" i="5"/>
  <c r="MJ136" i="5"/>
  <c r="MJ152" i="5"/>
  <c r="MJ161" i="5"/>
  <c r="MJ170" i="5"/>
  <c r="MJ178" i="5"/>
  <c r="MJ187" i="5"/>
  <c r="MJ202" i="5"/>
  <c r="MJ18" i="5"/>
  <c r="MJ44" i="5"/>
  <c r="MJ94" i="5"/>
  <c r="MJ105" i="5"/>
  <c r="MJ228" i="5"/>
  <c r="MJ237"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HI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NT93" i="5"/>
  <c r="NV93" i="5" s="1"/>
  <c r="NT95" i="5"/>
  <c r="NV95" i="5" s="1"/>
  <c r="NS95" i="5"/>
  <c r="NU95" i="5" s="1"/>
  <c r="HI60" i="5" l="1"/>
  <c r="HI99" i="5"/>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<sst xmlns="http://schemas.openxmlformats.org/spreadsheetml/2006/main" count="23786" uniqueCount="2063">
  <si>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</si>
  <si>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</si>
  <si>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</si>
  <si>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</si>
  <si>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</si>
  <si>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</si>
  <si>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</si>
  <si>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</si>
  <si>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</si>
  <si>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</si>
  <si>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</si>
  <si>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</si>
  <si>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</si>
  <si>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</si>
  <si>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</si>
  <si>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</si>
  <si>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</si>
  <si>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</si>
  <si>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</si>
  <si>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</si>
  <si>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</si>
  <si>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</si>
  <si>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</si>
  <si>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</si>
  <si>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</si>
  <si>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</si>
  <si>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</si>
  <si>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</si>
  <si>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</si>
  <si>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</si>
  <si>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</si>
  <si>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</si>
  <si>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</si>
  <si>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</si>
  <si>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</si>
  <si>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</si>
  <si>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</si>
  <si>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</si>
  <si>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</si>
  <si>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</si>
  <si>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</si>
  <si>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</si>
  <si>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</si>
  <si>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</si>
  <si>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</si>
  <si>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</si>
  <si>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</si>
  <si>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</si>
  <si>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</si>
  <si>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</si>
  <si>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</si>
  <si>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</si>
  <si>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</si>
  <si>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</si>
  <si>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</si>
  <si>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</si>
  <si>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</si>
  <si>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</si>
  <si>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</si>
  <si>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</si>
  <si>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</si>
  <si>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</si>
  <si>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</si>
  <si>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</si>
  <si>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</si>
  <si>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</si>
  <si>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</si>
  <si>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</si>
  <si>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</si>
  <si>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</si>
  <si>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</si>
  <si>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</si>
  <si>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</si>
  <si>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</si>
  <si>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</si>
  <si>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</si>
  <si>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</si>
  <si>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</si>
  <si>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</si>
  <si>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</si>
  <si>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</si>
  <si>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</si>
  <si>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</si>
  <si>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</si>
  <si>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</si>
  <si>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</si>
  <si>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</si>
  <si>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</si>
  <si>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</si>
  <si>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</si>
  <si>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</si>
  <si>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</si>
  <si>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</si>
  <si>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</si>
  <si>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</si>
  <si>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</si>
  <si>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</si>
  <si>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</si>
  <si>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</si>
  <si>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</si>
  <si>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</si>
  <si>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</si>
  <si>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</si>
  <si>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</si>
  <si>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</si>
  <si>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</si>
  <si>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</si>
  <si>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</si>
  <si>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</si>
  <si>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</si>
  <si>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</si>
  <si>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</si>
  <si>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</si>
  <si>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</si>
  <si>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</si>
  <si>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</si>
  <si>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</si>
  <si>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</si>
  <si>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</si>
  <si>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</si>
  <si>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</si>
  <si>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</si>
  <si>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</si>
  <si>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</si>
  <si>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</si>
  <si>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</si>
  <si>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</si>
  <si>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</si>
  <si>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</si>
  <si>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</si>
  <si>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</si>
  <si>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</si>
  <si>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</si>
  <si>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</si>
  <si>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</si>
  <si>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</si>
  <si>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</si>
  <si>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</si>
  <si>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</si>
  <si>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</si>
  <si>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</si>
  <si>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</si>
  <si>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</si>
  <si>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</si>
  <si>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</si>
  <si>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</si>
  <si>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</si>
  <si>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</si>
  <si>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</si>
  <si>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</si>
  <si>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</si>
  <si>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</si>
  <si>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</si>
  <si>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</si>
  <si>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</si>
  <si>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</si>
  <si>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</si>
  <si>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</si>
  <si>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</si>
  <si>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</si>
  <si>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</si>
  <si>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</si>
  <si>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</si>
  <si>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</si>
  <si>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</si>
  <si>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</si>
  <si>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</si>
  <si>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</si>
  <si>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</si>
  <si>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</si>
  <si>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</si>
  <si>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</si>
  <si>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</si>
  <si>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</si>
  <si>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</si>
  <si>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</si>
  <si>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</si>
  <si>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</si>
  <si>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</si>
  <si>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</si>
  <si>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</si>
  <si>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</si>
  <si>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</si>
  <si>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</si>
  <si>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</si>
  <si>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</si>
  <si>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</si>
  <si>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</si>
  <si>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</si>
  <si>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</si>
  <si>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</si>
  <si>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</si>
  <si>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</si>
  <si>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</si>
  <si>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</si>
  <si>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</si>
  <si>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</si>
  <si>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</si>
  <si>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</si>
  <si>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</si>
  <si>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</si>
  <si>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</si>
  <si>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</si>
  <si>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</si>
  <si>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</si>
  <si>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</si>
  <si>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</si>
  <si>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</si>
  <si>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</si>
  <si>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</si>
  <si>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</si>
  <si>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</si>
  <si>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</si>
  <si>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</si>
  <si>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</si>
  <si>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</si>
  <si>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</si>
  <si>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</si>
  <si>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</si>
  <si>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</si>
  <si>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</si>
  <si>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</si>
  <si>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</si>
  <si>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</si>
  <si>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</si>
  <si>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</si>
  <si>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</si>
  <si>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</si>
  <si>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</si>
  <si>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</si>
  <si>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</si>
  <si>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</si>
  <si>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</si>
  <si>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</si>
  <si>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</si>
  <si>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</si>
  <si>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</si>
  <si>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</si>
  <si>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</si>
  <si>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</si>
  <si>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</si>
  <si>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</si>
  <si>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</si>
  <si>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</si>
  <si>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</si>
  <si>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</si>
  <si>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</si>
  <si>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</si>
  <si>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</si>
  <si>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</si>
  <si>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</si>
  <si>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</si>
  <si>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</si>
  <si>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</si>
  <si>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</si>
  <si>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</si>
  <si>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</si>
  <si>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</si>
  <si>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</si>
  <si>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</si>
  <si>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</si>
  <si>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</si>
  <si>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</si>
  <si>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</si>
  <si>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</si>
  <si>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</si>
  <si>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</si>
  <si>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</si>
  <si>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</si>
  <si>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</si>
  <si>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</si>
  <si>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</si>
  <si>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</si>
  <si>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</si>
  <si>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</si>
  <si>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</si>
  <si>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</si>
  <si>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</si>
  <si>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</si>
  <si>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</si>
  <si>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</si>
  <si>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</si>
  <si>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</si>
  <si>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</si>
  <si>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</si>
  <si>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</si>
  <si>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</si>
  <si>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</si>
  <si>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</si>
  <si>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</si>
  <si>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</si>
  <si>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</si>
  <si>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</si>
  <si>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</si>
  <si>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</si>
  <si>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</si>
  <si>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</si>
  <si>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</si>
  <si>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</si>
  <si>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</si>
  <si>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</si>
  <si>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</si>
  <si>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</si>
  <si>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</si>
  <si>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</si>
  <si>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</si>
  <si>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</si>
  <si>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</si>
  <si>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</si>
  <si>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</si>
  <si>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</si>
  <si>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</si>
  <si>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</si>
  <si>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</si>
  <si>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</si>
  <si>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</si>
  <si>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</si>
  <si>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</si>
  <si>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</si>
  <si>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</si>
  <si>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</si>
  <si>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</si>
  <si>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</si>
  <si>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</si>
  <si>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</si>
  <si>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</si>
  <si>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</si>
  <si>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</si>
  <si>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</si>
  <si>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</si>
  <si>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</si>
  <si>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</si>
  <si>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</si>
  <si>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</si>
  <si>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</si>
  <si>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</si>
  <si>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</si>
  <si>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</si>
  <si>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</si>
  <si>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</si>
  <si>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</si>
  <si>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</si>
  <si>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</si>
  <si>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</si>
  <si>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</si>
  <si>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</si>
  <si>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</si>
  <si>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</si>
  <si>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</si>
  <si>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</si>
  <si>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</si>
  <si>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</si>
  <si>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</si>
  <si>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</si>
  <si>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</si>
  <si>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</si>
  <si>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</si>
  <si>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</si>
  <si>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</si>
  <si>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</si>
  <si>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</si>
  <si>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</si>
  <si>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</si>
  <si>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</si>
  <si>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</si>
  <si>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</si>
  <si>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</si>
  <si>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</si>
  <si>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</si>
  <si>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</si>
  <si>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</si>
  <si>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</si>
  <si>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</si>
  <si>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</si>
  <si>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</si>
  <si>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</si>
  <si>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</si>
  <si>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</si>
  <si>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</si>
  <si>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</si>
  <si>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</si>
  <si>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</si>
  <si>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</si>
  <si>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</si>
  <si>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</si>
  <si>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</si>
  <si>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</si>
  <si>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</si>
  <si>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</si>
  <si>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</si>
  <si>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</si>
  <si>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</si>
  <si>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</si>
  <si>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</si>
  <si>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</si>
  <si>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</si>
  <si>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</si>
  <si>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</si>
  <si>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</si>
  <si>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</si>
  <si>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</si>
  <si>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</si>
  <si>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</si>
  <si>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</si>
  <si>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</si>
  <si>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</si>
  <si>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</si>
  <si>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</si>
  <si>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</si>
  <si>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</si>
  <si>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</si>
  <si>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</si>
  <si>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</si>
  <si>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</si>
  <si>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</si>
  <si>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</si>
  <si>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</si>
  <si>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</si>
  <si>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</si>
  <si>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</si>
  <si>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</si>
  <si>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</si>
  <si>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</si>
  <si>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</si>
  <si>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</si>
  <si>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</si>
  <si>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</si>
  <si>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</si>
  <si>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</si>
  <si>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</si>
  <si>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</si>
  <si>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</si>
  <si>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</si>
  <si>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</si>
  <si>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</si>
  <si>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</si>
  <si>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</si>
  <si>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</si>
  <si>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</si>
  <si>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</si>
  <si>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</si>
  <si>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</si>
  <si>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</si>
  <si>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</si>
  <si>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</si>
  <si>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</si>
  <si>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</si>
  <si>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</si>
  <si>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</si>
  <si>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</si>
  <si>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</si>
  <si>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</si>
  <si>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</si>
  <si>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</si>
  <si>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</si>
  <si>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</si>
  <si>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</si>
  <si>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</si>
  <si>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</si>
  <si>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</si>
  <si>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</si>
  <si>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</si>
  <si>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</si>
  <si>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</si>
  <si>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</si>
  <si>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</si>
  <si>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</si>
  <si>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</si>
  <si>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</si>
  <si>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</si>
  <si>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</si>
  <si>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</si>
  <si>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</si>
  <si>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</si>
  <si>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</si>
  <si>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</si>
  <si>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</si>
  <si>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</si>
  <si>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</si>
  <si>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</si>
  <si>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</si>
  <si>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</si>
  <si>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</si>
  <si>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</si>
  <si>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</si>
  <si>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</si>
  <si>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</si>
  <si>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</si>
  <si>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</si>
  <si>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</si>
  <si>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</si>
  <si>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</si>
  <si>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</si>
  <si>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</si>
  <si>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</si>
  <si>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</si>
  <si>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</si>
  <si>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</si>
  <si>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</si>
  <si>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</si>
  <si>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</si>
  <si>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</si>
  <si>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</si>
  <si>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</si>
  <si>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</si>
  <si>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</si>
  <si>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</si>
  <si>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</si>
  <si>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</si>
  <si>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</si>
  <si>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</si>
  <si>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</si>
  <si>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</si>
  <si>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</si>
  <si>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</si>
  <si>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</si>
  <si>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</si>
  <si>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</si>
  <si>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</si>
  <si>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</si>
  <si>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</si>
  <si>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</si>
  <si>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</si>
  <si>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</si>
  <si>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</si>
  <si>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</si>
  <si>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</si>
  <si>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</si>
  <si>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</si>
  <si>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</si>
  <si>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</si>
  <si>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</si>
  <si>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</si>
  <si>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</si>
  <si>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</si>
  <si>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</si>
  <si>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</si>
  <si>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</si>
  <si>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</si>
  <si>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</si>
  <si>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</si>
  <si>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</si>
  <si>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</si>
  <si>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</si>
  <si>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</si>
  <si>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</si>
  <si>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</si>
  <si>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</si>
  <si>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</si>
  <si>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</si>
  <si>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</si>
  <si>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</si>
  <si>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</si>
  <si>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</si>
  <si>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</si>
  <si>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</si>
  <si>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</si>
  <si>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</si>
  <si>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</si>
  <si>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</si>
  <si>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</si>
  <si>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</si>
  <si>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</si>
  <si>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</si>
  <si>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</si>
  <si>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</si>
  <si>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</si>
  <si>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</si>
  <si>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</si>
  <si>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</si>
  <si>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</si>
  <si>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</si>
  <si>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</si>
  <si>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</si>
  <si>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</si>
  <si>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</si>
  <si>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</si>
  <si>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</si>
  <si>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</si>
  <si>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</si>
  <si>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</si>
  <si>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</si>
  <si>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</si>
  <si>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</si>
  <si>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</si>
  <si>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</si>
  <si>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</si>
  <si>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</si>
  <si>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</si>
  <si>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</si>
  <si>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</si>
  <si>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</si>
  <si>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</si>
  <si>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</si>
  <si>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</si>
  <si>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</si>
  <si>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</si>
  <si>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</si>
  <si>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</si>
  <si>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</si>
  <si>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</si>
  <si>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</si>
  <si>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</si>
  <si>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</si>
  <si>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</si>
  <si>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</si>
  <si>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</si>
  <si>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</si>
  <si>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</si>
  <si>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</si>
  <si>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</si>
  <si>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</si>
  <si>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</si>
  <si>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</si>
  <si>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</si>
  <si>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</si>
  <si>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</si>
  <si>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</si>
  <si>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</si>
  <si>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</si>
  <si>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</si>
  <si>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</si>
  <si>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</si>
  <si>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</si>
  <si>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</si>
  <si>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</si>
  <si>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</si>
  <si>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</si>
  <si>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</si>
  <si>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</si>
  <si>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</si>
  <si>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</si>
  <si>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</si>
  <si>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</si>
  <si>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</si>
  <si>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</si>
  <si>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</si>
  <si>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</si>
  <si>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</si>
  <si>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</si>
  <si>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</si>
  <si>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</si>
  <si>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</si>
  <si>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</si>
  <si>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</si>
  <si>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</si>
  <si>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</si>
  <si>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</si>
  <si>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</si>
  <si>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</si>
  <si>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</si>
  <si>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</si>
  <si>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</si>
  <si>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</si>
  <si>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</si>
  <si>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</si>
  <si>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</si>
  <si>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</si>
  <si>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</si>
  <si>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</si>
  <si>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</si>
  <si>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</si>
  <si>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</si>
  <si>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</si>
  <si>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</si>
  <si>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</si>
  <si>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</si>
  <si>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</si>
  <si>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</si>
  <si>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</si>
  <si>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</si>
  <si>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</si>
  <si>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</si>
  <si>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</si>
  <si>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</si>
  <si>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</si>
  <si>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</si>
  <si>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</si>
  <si>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</si>
  <si>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</si>
  <si>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</si>
  <si>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</si>
  <si>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</si>
  <si>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</si>
  <si>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</si>
  <si>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</si>
  <si>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</si>
  <si>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</si>
  <si>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</si>
  <si>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</si>
  <si>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</si>
  <si>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</si>
  <si>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</si>
  <si>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</si>
  <si>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</si>
  <si>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</si>
  <si>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</si>
  <si>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</si>
  <si>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</si>
  <si>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</si>
  <si>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</si>
  <si>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</si>
  <si>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</si>
  <si>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</si>
  <si>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</si>
  <si>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</si>
  <si>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</si>
  <si>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</si>
  <si>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</si>
  <si>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</si>
  <si>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</si>
  <si>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</si>
  <si>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</si>
  <si>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</si>
  <si>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</si>
  <si>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</si>
  <si>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</si>
  <si>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</si>
  <si>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</si>
  <si>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</si>
  <si>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</si>
  <si>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</si>
  <si>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</si>
  <si>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</si>
  <si>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</si>
  <si>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</si>
  <si>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</si>
  <si>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</si>
  <si>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</si>
  <si>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</si>
  <si>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</si>
  <si>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</si>
  <si>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</si>
  <si>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</si>
  <si>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</si>
  <si>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</si>
  <si>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</si>
  <si>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</si>
  <si>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</si>
  <si>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</si>
  <si>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</si>
  <si>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</si>
  <si>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</si>
  <si>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</si>
  <si>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</si>
  <si>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</si>
  <si>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</si>
  <si>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</si>
  <si>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</si>
  <si>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</si>
  <si>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</si>
  <si>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</si>
  <si>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</si>
  <si>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</si>
  <si>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</si>
  <si>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</si>
  <si>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</si>
  <si>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</si>
  <si>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</si>
  <si>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</si>
  <si>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</si>
  <si>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</si>
  <si>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</si>
  <si>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</si>
  <si>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</si>
  <si>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</si>
  <si>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</si>
  <si>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</si>
  <si>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</si>
  <si>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</si>
  <si>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</si>
  <si>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</si>
  <si>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</si>
  <si>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</si>
  <si>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</si>
  <si>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</si>
  <si>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</si>
  <si>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</si>
  <si>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</si>
  <si>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</si>
  <si>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</si>
  <si>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</si>
  <si>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</si>
  <si>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</si>
  <si>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</si>
  <si>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</si>
  <si>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</si>
  <si>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</si>
  <si>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</si>
  <si>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</si>
  <si>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</si>
  <si>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</si>
  <si>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</si>
  <si>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</si>
  <si>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</si>
  <si>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</si>
  <si>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</si>
  <si>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</si>
  <si>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</si>
  <si>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</si>
  <si>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</si>
  <si>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</si>
  <si>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</si>
  <si>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</si>
  <si>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</si>
  <si>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</si>
  <si>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</si>
  <si>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</si>
  <si>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</si>
  <si>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</si>
  <si>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</si>
  <si>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</si>
  <si>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</si>
  <si>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</si>
  <si>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</si>
  <si>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</si>
  <si>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</si>
  <si>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</si>
  <si>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</si>
  <si>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</si>
  <si>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</si>
  <si>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</si>
  <si>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</si>
  <si>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</si>
  <si>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</si>
  <si>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</si>
  <si>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</si>
  <si>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</si>
  <si>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</si>
  <si>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</si>
  <si>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</si>
  <si>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</si>
  <si>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</si>
  <si>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</si>
  <si>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</si>
  <si>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</si>
  <si>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</si>
  <si>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</si>
  <si>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</si>
  <si>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</si>
  <si>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</si>
  <si>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</si>
  <si>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</si>
  <si>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</si>
  <si>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</si>
  <si>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</si>
  <si>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</si>
  <si>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</si>
  <si>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</si>
  <si>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</si>
  <si>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</si>
  <si>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</si>
  <si>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</si>
  <si>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</si>
  <si>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</si>
  <si>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</si>
  <si>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</si>
  <si>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</si>
  <si>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</si>
  <si>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</si>
  <si>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</si>
  <si>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</si>
  <si>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</si>
  <si>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</si>
  <si>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</si>
  <si>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</si>
  <si>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</si>
  <si>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</si>
  <si>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</si>
  <si>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</si>
  <si>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</si>
  <si>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</si>
  <si>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</si>
  <si>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</si>
  <si>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</si>
  <si>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</si>
  <si>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</si>
  <si>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</si>
  <si>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</si>
  <si>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</si>
  <si>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</si>
  <si>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</si>
  <si>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</si>
  <si>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</si>
  <si>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</si>
  <si>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</si>
  <si>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</si>
  <si>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</si>
  <si>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</si>
  <si>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</si>
  <si>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</si>
  <si>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</si>
  <si>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</si>
  <si>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</si>
  <si>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</si>
  <si>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</si>
  <si>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</si>
  <si>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</si>
  <si>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</si>
  <si>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</si>
  <si>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</si>
  <si>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</si>
  <si>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</si>
  <si>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</si>
  <si>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</si>
  <si>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</si>
  <si>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</si>
  <si>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</si>
  <si>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</si>
  <si>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</si>
  <si>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</si>
  <si>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</si>
  <si>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</si>
  <si>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</si>
  <si>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</si>
  <si>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</si>
  <si>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</si>
  <si>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</si>
  <si>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</si>
  <si>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</si>
  <si>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</si>
  <si>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</si>
  <si>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</si>
  <si>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</si>
  <si>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</si>
  <si>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</si>
  <si>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</si>
  <si>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</si>
  <si>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</si>
  <si>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</si>
  <si>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</si>
  <si>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</si>
  <si>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</si>
  <si>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</si>
  <si>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</si>
  <si>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</si>
  <si>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</si>
  <si>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</si>
  <si>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</si>
  <si>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</si>
  <si>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</si>
  <si>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</si>
  <si>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</si>
  <si>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</si>
  <si>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</si>
  <si>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</si>
  <si>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</si>
  <si>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</si>
  <si>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</si>
  <si>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</si>
  <si>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</si>
  <si>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</si>
  <si>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</si>
  <si>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</si>
  <si>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</si>
  <si>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</si>
  <si>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</si>
  <si>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</si>
  <si>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</si>
  <si>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</si>
  <si>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</si>
  <si>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</si>
  <si>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</si>
  <si>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</si>
  <si>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</si>
  <si>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</si>
  <si>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</si>
  <si>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</si>
  <si>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</si>
  <si>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</si>
  <si>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</si>
  <si>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</si>
  <si>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</si>
  <si>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</si>
  <si>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</si>
  <si>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</si>
  <si>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</si>
  <si>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</si>
  <si>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</si>
  <si>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</si>
  <si>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</si>
  <si>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</si>
  <si>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</si>
  <si>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</si>
  <si>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</si>
  <si>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</si>
  <si>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</si>
  <si>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</si>
  <si>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</si>
  <si>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</si>
  <si>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</si>
  <si>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</si>
  <si>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</si>
  <si>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</si>
  <si>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</si>
  <si>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</si>
  <si>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</si>
  <si>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</si>
  <si>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</si>
  <si>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</si>
  <si>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</si>
  <si>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</si>
  <si>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</si>
  <si>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</si>
  <si>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</si>
  <si>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</si>
  <si>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</si>
  <si>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</si>
  <si>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</si>
  <si>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</si>
  <si>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</si>
  <si>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</si>
  <si>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</si>
  <si>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</si>
  <si>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</si>
  <si>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</si>
  <si>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</si>
  <si>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</si>
  <si>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</si>
  <si>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</si>
  <si>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</si>
  <si>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</si>
  <si>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</si>
  <si>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</si>
  <si>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</si>
  <si>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</si>
  <si>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</si>
  <si>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</si>
  <si>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</si>
  <si>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</si>
  <si>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</si>
  <si>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</si>
  <si>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</si>
  <si>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</si>
  <si>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</si>
  <si>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</si>
  <si>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</si>
  <si>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</si>
  <si>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</si>
  <si>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</si>
  <si>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</si>
  <si>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</si>
  <si>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</si>
  <si>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</si>
  <si>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</si>
  <si>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</si>
  <si>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</si>
  <si>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</si>
  <si>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</si>
  <si>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</si>
  <si>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</si>
  <si>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</si>
  <si>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</si>
  <si>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</si>
  <si>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</si>
  <si>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</si>
  <si>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</si>
  <si>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</si>
  <si>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</si>
  <si>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</si>
  <si>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</si>
  <si>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</si>
  <si>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</si>
  <si>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</si>
  <si>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</si>
  <si>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</si>
  <si>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</si>
  <si>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</si>
  <si>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</si>
  <si>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</si>
  <si>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</si>
  <si>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</si>
  <si>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</si>
  <si>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</si>
  <si>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</si>
  <si>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</si>
  <si>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</si>
  <si>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</si>
  <si>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</si>
  <si>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</si>
  <si>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</si>
  <si>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</si>
  <si>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</si>
  <si>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</si>
  <si>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</si>
  <si>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</si>
  <si>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</si>
  <si>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</si>
  <si>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</si>
  <si>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</si>
  <si>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</si>
  <si>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</si>
  <si>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</si>
  <si>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</si>
  <si>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</si>
  <si>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</si>
  <si>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</si>
  <si>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</si>
  <si>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</si>
  <si>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</si>
  <si>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</si>
  <si>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</si>
  <si>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</si>
  <si>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</si>
  <si>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</si>
  <si>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</si>
  <si>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</si>
  <si>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</si>
  <si>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</si>
  <si>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</si>
  <si>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</si>
  <si>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</si>
  <si>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</si>
  <si>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</si>
  <si>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</si>
  <si>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</si>
  <si>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</si>
  <si>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</si>
  <si>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</si>
  <si>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</si>
  <si>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</si>
  <si>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</si>
  <si>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</si>
  <si>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</si>
  <si>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</si>
  <si>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</si>
  <si>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</si>
  <si>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</si>
  <si>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</si>
  <si>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</si>
  <si>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</si>
  <si>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</si>
  <si>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</si>
  <si>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</si>
  <si>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</si>
  <si>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</si>
  <si>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</si>
  <si>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</si>
  <si>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</si>
  <si>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</si>
  <si>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</si>
  <si>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</si>
  <si>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</si>
  <si>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</si>
  <si>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</si>
  <si>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</si>
  <si>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</si>
  <si>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</si>
  <si>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</si>
  <si>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</si>
  <si>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</si>
  <si>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</si>
  <si>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</si>
  <si>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</si>
  <si>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</si>
  <si>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</si>
  <si>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</si>
  <si>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</si>
  <si>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</si>
  <si>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</si>
  <si>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</si>
  <si>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</si>
  <si>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</si>
  <si>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</si>
  <si>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</si>
  <si>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</si>
  <si>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</si>
  <si>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</si>
  <si>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</si>
  <si>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</si>
  <si>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</si>
  <si>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</si>
  <si>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</si>
  <si>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</si>
  <si>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</si>
  <si>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</si>
  <si>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</si>
  <si>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</si>
  <si>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</si>
  <si>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</si>
  <si>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</si>
  <si>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</si>
  <si>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</si>
  <si>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</si>
  <si>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</si>
  <si>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</si>
  <si>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</si>
  <si>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</si>
  <si>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</si>
  <si>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</si>
  <si>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</si>
  <si>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</si>
  <si>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</si>
  <si>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</si>
  <si>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</si>
  <si>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</si>
  <si>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</si>
  <si>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</si>
  <si>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</si>
  <si>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</si>
  <si>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</si>
  <si>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</si>
  <si>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</si>
  <si>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</si>
  <si>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</si>
  <si>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</si>
  <si>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</si>
  <si>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</si>
  <si>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</si>
  <si>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</si>
  <si>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</si>
  <si>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</si>
  <si>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</si>
  <si>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</si>
  <si>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</si>
  <si>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</si>
  <si>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</si>
  <si>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</si>
  <si>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</si>
  <si>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</si>
  <si>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</si>
  <si>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</si>
  <si>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</si>
  <si>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</si>
  <si>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</si>
  <si>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</si>
  <si>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</si>
  <si>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</si>
  <si>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</si>
  <si>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</si>
  <si>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</si>
  <si>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</si>
  <si>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</si>
  <si>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</si>
  <si>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</si>
  <si>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</si>
  <si>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</si>
  <si>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</si>
  <si>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</si>
  <si>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</si>
  <si>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</si>
  <si>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</si>
  <si>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</si>
  <si>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</si>
  <si>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</si>
  <si>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</si>
  <si>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</si>
  <si>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</si>
  <si>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</si>
  <si>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</si>
  <si>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</si>
  <si>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</si>
  <si>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</si>
  <si>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</si>
  <si>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</si>
  <si>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</si>
  <si>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</si>
  <si>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</si>
  <si>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</si>
  <si>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</si>
  <si>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</si>
  <si>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</si>
  <si>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</si>
  <si>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</si>
  <si>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</si>
  <si>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</si>
  <si>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</si>
  <si>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</si>
  <si>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</si>
  <si>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</si>
  <si>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</si>
  <si>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</si>
  <si>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</si>
  <si>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</si>
  <si>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</si>
  <si>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</si>
  <si>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</si>
  <si>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</si>
  <si>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</si>
  <si>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</si>
  <si>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</si>
  <si>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</si>
  <si>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</si>
  <si>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</si>
  <si>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</si>
  <si>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</si>
  <si>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</si>
  <si>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</si>
  <si>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</si>
  <si>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</si>
  <si>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</si>
  <si>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</si>
  <si>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</si>
  <si>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</si>
  <si>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</si>
  <si>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</si>
  <si>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</si>
  <si>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</si>
  <si>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</si>
  <si>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</si>
  <si>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</si>
  <si>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</si>
  <si>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</si>
  <si>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</si>
  <si>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</si>
  <si>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</si>
  <si>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</si>
  <si>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</si>
  <si>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</si>
  <si>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</si>
  <si>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</si>
  <si>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</si>
  <si>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</si>
  <si>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</si>
  <si>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</si>
  <si>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</si>
  <si>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</si>
  <si>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</si>
  <si>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</si>
  <si>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</si>
  <si>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</si>
  <si>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</si>
  <si>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</si>
  <si>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</si>
  <si>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</si>
  <si>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</si>
  <si>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</si>
  <si>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</si>
  <si>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</si>
  <si>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</si>
  <si>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</si>
  <si>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</si>
  <si>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</si>
  <si>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</si>
  <si>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</si>
  <si>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</si>
  <si>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</si>
  <si>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</si>
  <si>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</si>
  <si>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</si>
  <si>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</si>
  <si>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</si>
  <si>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</si>
  <si>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</si>
  <si>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</si>
  <si>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</si>
  <si>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</si>
  <si>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</si>
  <si>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</si>
  <si>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</si>
  <si>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</si>
  <si>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</si>
  <si>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</si>
  <si>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</si>
  <si>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</si>
  <si>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</si>
  <si>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</si>
  <si>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</si>
  <si>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</si>
  <si>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</si>
  <si>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</si>
  <si>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</si>
  <si>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</si>
  <si>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</si>
  <si>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</si>
  <si>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</si>
  <si>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</si>
  <si>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</si>
  <si>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</si>
  <si>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</si>
  <si>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</si>
  <si>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</si>
  <si>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</si>
  <si>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</si>
  <si>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</si>
  <si>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</si>
  <si>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</si>
  <si>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</si>
  <si>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</si>
  <si>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</si>
  <si>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</si>
  <si>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</si>
  <si>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</si>
  <si>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</si>
  <si>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</si>
  <si>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</si>
  <si>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</si>
  <si>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</si>
  <si>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</si>
  <si>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</si>
  <si>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</si>
  <si>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</si>
  <si>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</si>
  <si>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</si>
  <si>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</si>
  <si>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</si>
  <si>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</si>
  <si>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</si>
  <si>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</si>
  <si>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</si>
  <si>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</si>
  <si>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</si>
  <si>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</si>
  <si>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</si>
  <si>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</si>
  <si>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</si>
  <si>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</si>
  <si>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</si>
  <si>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</si>
  <si>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</si>
  <si>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</si>
  <si>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</si>
  <si>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</si>
  <si>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</si>
  <si>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</si>
  <si>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</si>
  <si>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</si>
  <si>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</si>
  <si>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</si>
  <si>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</si>
  <si>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</si>
  <si>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</si>
  <si>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</si>
  <si>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</si>
  <si>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</si>
  <si>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</si>
  <si>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</si>
  <si>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</si>
  <si>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</si>
  <si>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</si>
  <si>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</si>
  <si>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</si>
  <si>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</si>
  <si>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</si>
  <si>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</si>
  <si>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</si>
  <si>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</si>
  <si>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</si>
  <si>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</si>
  <si>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</si>
  <si>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</si>
  <si>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</si>
  <si>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</si>
  <si>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</si>
  <si>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</si>
  <si>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</si>
  <si>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</si>
  <si>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</si>
  <si>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</si>
  <si>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</si>
  <si>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</si>
  <si>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</si>
  <si>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</si>
  <si>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</si>
  <si>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</si>
  <si>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</si>
  <si>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</si>
  <si>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</si>
  <si>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</si>
  <si>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</si>
  <si>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</si>
  <si>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</si>
  <si>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</si>
  <si>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</si>
  <si>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</si>
  <si>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</si>
  <si>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</si>
  <si>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</si>
  <si>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</si>
  <si>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</si>
  <si>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</si>
  <si>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</si>
  <si>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</si>
  <si>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</si>
  <si>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</si>
  <si>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</si>
  <si>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</si>
  <si>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</si>
  <si>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</si>
  <si>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</si>
  <si>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</si>
  <si>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</si>
  <si>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</si>
  <si>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</si>
  <si>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</si>
  <si>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</si>
  <si>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</si>
  <si>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</si>
  <si>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</si>
  <si>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</si>
  <si>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</si>
  <si>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</si>
  <si>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</si>
  <si>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</si>
  <si>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</si>
  <si>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</si>
  <si>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</si>
  <si>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</si>
  <si>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</si>
  <si>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</si>
  <si>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</si>
  <si>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</si>
  <si>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</si>
  <si>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</si>
  <si>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</si>
  <si>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</si>
  <si>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</si>
  <si>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</si>
  <si>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</si>
  <si>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</si>
  <si>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</si>
  <si>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</si>
  <si>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</si>
  <si>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</si>
  <si>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</si>
  <si>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</si>
  <si>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</si>
  <si>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</si>
  <si>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</si>
  <si>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</si>
  <si>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</si>
  <si>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</si>
  <si>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</si>
  <si>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</si>
  <si>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</si>
  <si>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</si>
  <si>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</si>
  <si>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</si>
  <si>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</si>
  <si>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</si>
  <si>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</si>
  <si>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</si>
  <si>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</si>
  <si>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</si>
  <si>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</si>
  <si>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</si>
  <si>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</si>
  <si>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</si>
  <si>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</si>
  <si>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</si>
  <si>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</si>
  <si>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</si>
  <si>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</si>
  <si>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</si>
  <si>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</si>
  <si>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</si>
  <si>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</si>
  <si>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</si>
  <si>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</si>
  <si>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</si>
  <si>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</si>
  <si>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</si>
  <si>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</si>
  <si>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</si>
  <si>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</si>
  <si>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</si>
  <si>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</si>
  <si>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</si>
  <si>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</si>
  <si>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</si>
  <si>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</si>
  <si>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</si>
  <si>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</si>
  <si>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</si>
  <si>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</si>
  <si>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</si>
  <si>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</si>
  <si>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</si>
  <si>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</si>
  <si>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</si>
  <si>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</si>
  <si>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</si>
  <si>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</si>
  <si>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</si>
  <si>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</si>
  <si>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</si>
  <si>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</si>
  <si>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</si>
  <si>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</si>
  <si>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</si>
  <si>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</si>
  <si>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</si>
  <si>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</si>
  <si>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</si>
  <si>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</si>
  <si>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</si>
  <si>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</si>
  <si>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</si>
  <si>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</si>
  <si>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</si>
  <si>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</si>
  <si>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</si>
  <si>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</si>
  <si>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</si>
  <si>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</si>
  <si>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</si>
  <si>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</si>
  <si>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</si>
  <si>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</si>
  <si>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</si>
  <si>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</si>
  <si>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</si>
  <si>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</si>
  <si>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</si>
  <si>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</si>
  <si>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</si>
  <si>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</si>
  <si>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</si>
  <si>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</si>
  <si>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</si>
  <si>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</si>
  <si>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</si>
  <si>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</si>
  <si>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</si>
  <si>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</si>
  <si>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</si>
  <si>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</si>
  <si>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</si>
  <si>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</si>
  <si>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</si>
  <si>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</si>
  <si>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</si>
  <si>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</si>
  <si>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</si>
  <si>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</si>
  <si>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</si>
  <si>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</si>
  <si>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</si>
  <si>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</si>
  <si>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</si>
  <si>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</si>
  <si>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</si>
  <si>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</si>
  <si>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</si>
  <si>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</si>
  <si>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</si>
  <si>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</si>
  <si>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</si>
  <si>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</si>
  <si>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</si>
  <si>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</si>
  <si>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</si>
  <si>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</si>
  <si>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</si>
  <si>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</si>
  <si>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</si>
  <si>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</si>
  <si>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</si>
  <si>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</si>
  <si>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</si>
  <si>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</si>
  <si>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</si>
  <si>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</si>
  <si>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</si>
  <si>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</si>
  <si>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</si>
  <si>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</si>
  <si>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</si>
  <si>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</si>
  <si>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</si>
  <si>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</si>
  <si>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</si>
  <si>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</si>
  <si>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</si>
  <si>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</si>
  <si>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</si>
  <si>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</si>
  <si>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</si>
  <si>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</si>
  <si>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</si>
  <si>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</si>
  <si>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</si>
  <si>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</si>
  <si>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</si>
  <si>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</si>
  <si>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</si>
  <si>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</si>
  <si>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</si>
  <si>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</si>
  <si>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</si>
  <si>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</si>
  <si>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</si>
  <si>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</si>
  <si>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</si>
  <si>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</si>
  <si>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</si>
  <si>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</si>
  <si>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</si>
  <si>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</si>
  <si>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</si>
  <si>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</si>
  <si>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</si>
  <si>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</si>
  <si>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</si>
  <si>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</si>
  <si>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</si>
  <si>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</si>
  <si>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</si>
  <si>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</si>
  <si>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</si>
  <si>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</si>
  <si>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</si>
  <si>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</si>
  <si>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</si>
  <si>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</si>
  <si>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</si>
  <si>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</si>
  <si>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</si>
  <si>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</si>
  <si>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</si>
  <si>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</si>
  <si>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</si>
  <si>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</si>
  <si>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</si>
  <si>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</si>
  <si>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</si>
  <si>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</si>
  <si>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</si>
  <si>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</si>
  <si>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</si>
  <si>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</si>
  <si>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</si>
  <si>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</si>
  <si>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</si>
  <si>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</si>
  <si>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</si>
  <si>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</si>
  <si>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</si>
  <si>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</si>
  <si>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</si>
  <si>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</si>
  <si>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</si>
  <si>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</si>
  <si>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</si>
  <si>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</si>
  <si>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</si>
  <si>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</si>
  <si>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</si>
  <si>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</si>
  <si>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</si>
  <si>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</si>
  <si>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</si>
  <si>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</si>
  <si>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</si>
  <si>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</si>
  <si>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</si>
  <si>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</si>
  <si>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</si>
  <si>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</si>
  <si>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</si>
  <si>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</si>
  <si>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</si>
  <si>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</si>
  <si>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</si>
  <si>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</si>
  <si>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</si>
  <si>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</si>
  <si>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</si>
  <si>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</si>
  <si>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</si>
  <si>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</si>
  <si>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</si>
  <si>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</si>
  <si>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</si>
  <si>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</si>
  <si>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</si>
  <si>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</si>
  <si>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</si>
  <si>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</si>
  <si>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</si>
  <si>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</si>
  <si>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</si>
  <si>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</si>
  <si>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</si>
  <si>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</si>
  <si>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</si>
  <si>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</si>
  <si>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</si>
  <si>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</si>
  <si>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</si>
  <si>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</si>
  <si>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</si>
  <si>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</si>
  <si>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</si>
  <si>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</si>
  <si>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</si>
  <si>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</si>
  <si>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</si>
  <si>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</si>
  <si>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</si>
  <si>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</si>
  <si>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</si>
  <si>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</si>
  <si>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</si>
  <si>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</si>
  <si>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</si>
  <si>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</si>
  <si>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</si>
  <si>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</si>
  <si>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</si>
  <si>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</si>
  <si>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</si>
  <si>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</si>
  <si>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</si>
  <si>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</si>
  <si>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</si>
  <si>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</si>
  <si>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</si>
  <si>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</si>
  <si>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</si>
  <si>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</si>
  <si>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</si>
  <si>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</si>
  <si>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</si>
  <si>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</si>
  <si>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</si>
  <si>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</si>
  <si>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</si>
  <si>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</si>
  <si>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</si>
  <si>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</si>
  <si>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</si>
  <si>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</si>
  <si>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</si>
  <si>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</si>
  <si>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</si>
  <si>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</si>
  <si>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</si>
  <si>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</si>
  <si>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</si>
  <si>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</si>
  <si>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</si>
  <si>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</si>
  <si>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</si>
  <si>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</si>
  <si>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</si>
  <si>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</si>
  <si>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</si>
  <si>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</si>
  <si>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</si>
  <si>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</si>
  <si>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</si>
  <si>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</si>
  <si>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</si>
  <si>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</si>
  <si>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</si>
  <si>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</si>
  <si>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</si>
  <si>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</si>
  <si>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</si>
  <si>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</si>
  <si>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</si>
  <si>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</si>
  <si>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</si>
  <si>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</si>
  <si>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</si>
  <si>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</si>
  <si>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</si>
  <si>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</si>
  <si>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</si>
  <si>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</si>
  <si>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</si>
  <si>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</si>
  <si>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</si>
  <si>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</si>
  <si>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</si>
  <si>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</si>
  <si>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</si>
  <si>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</si>
  <si>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</si>
  <si>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</si>
  <si>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</si>
  <si>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</si>
  <si>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</si>
  <si>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</si>
  <si>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</si>
  <si>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</si>
  <si>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</si>
  <si>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</si>
  <si>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</si>
  <si>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</si>
  <si>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</si>
  <si>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</si>
  <si>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</si>
  <si>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</si>
  <si>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</si>
  <si>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</si>
  <si>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</si>
  <si>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</si>
  <si>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</si>
  <si>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</si>
  <si>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</si>
  <si>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</si>
  <si>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</si>
  <si>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</si>
  <si>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</si>
  <si>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</si>
  <si>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</si>
  <si>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</si>
  <si>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</si>
  <si>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</si>
  <si>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</si>
  <si>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</si>
  <si>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</si>
  <si>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</si>
  <si>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</si>
  <si>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</si>
  <si>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</si>
  <si>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</si>
  <si>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</si>
  <si>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</si>
  <si>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</si>
  <si>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</si>
  <si>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</si>
  <si>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</si>
  <si>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</si>
  <si>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</si>
  <si>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</si>
  <si>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</si>
  <si>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</si>
  <si>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</si>
  <si>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</si>
  <si>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</si>
  <si>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</si>
  <si>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</si>
  <si>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</si>
  <si>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</si>
  <si>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</si>
  <si>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</si>
  <si>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</si>
  <si>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</si>
  <si>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</si>
  <si>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</si>
  <si>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</si>
  <si>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</si>
  <si>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</si>
  <si>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</si>
  <si>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</si>
  <si>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</si>
  <si>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</si>
  <si>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</si>
  <si>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</si>
  <si>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</si>
  <si>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</si>
  <si>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</si>
  <si>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</si>
  <si>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</si>
  <si>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</si>
  <si>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</si>
  <si>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</si>
  <si>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</si>
  <si>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</si>
  <si>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</si>
  <si>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</si>
  <si>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</si>
  <si>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</si>
  <si>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</si>
  <si>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</si>
  <si>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</si>
  <si>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</si>
  <si>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</si>
  <si>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</si>
  <si>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</si>
  <si>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</si>
  <si>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</si>
  <si>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</si>
  <si>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</si>
  <si>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</si>
  <si>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</si>
  <si>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</si>
  <si>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</si>
  <si>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</si>
  <si>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</si>
  <si>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</si>
  <si>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</si>
  <si>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</si>
  <si>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</si>
  <si>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</si>
  <si>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</si>
  <si>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</si>
  <si>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</si>
  <si>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</si>
  <si>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</si>
  <si>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</si>
  <si>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</si>
  <si>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</si>
  <si>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</si>
  <si>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</si>
  <si>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</si>
  <si>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</si>
  <si>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</si>
  <si>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</si>
  <si>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</si>
  <si>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</si>
  <si>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</si>
  <si>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</si>
  <si>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</si>
  <si>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</si>
  <si>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</si>
  <si>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</si>
  <si>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</si>
  <si>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</si>
  <si>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</si>
  <si>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</si>
  <si>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</si>
  <si>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</si>
  <si>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</si>
  <si>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</si>
  <si>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</si>
  <si>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</si>
  <si>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</si>
  <si>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</si>
  <si>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</si>
  <si>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</si>
  <si>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</si>
  <si>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</si>
  <si>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</si>
  <si>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</si>
  <si>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</si>
  <si>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</si>
  <si>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</si>
  <si>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</si>
  <si>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</si>
  <si>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</si>
  <si>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</si>
  <si>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</si>
  <si>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</si>
  <si>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</si>
  <si>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</si>
  <si>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</si>
  <si>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</si>
  <si>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</si>
  <si>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</si>
  <si>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</si>
  <si>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</si>
  <si>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</si>
  <si>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</si>
  <si>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</si>
  <si>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</si>
  <si>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</si>
  <si>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</si>
  <si>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</si>
  <si>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</si>
  <si>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</si>
  <si>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</si>
  <si>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</si>
  <si>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</si>
  <si>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</si>
  <si>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</si>
  <si>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</si>
  <si>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</si>
  <si>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</si>
  <si>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</si>
  <si>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</si>
  <si>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</si>
  <si>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</si>
  <si>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</si>
  <si>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</si>
  <si>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</si>
  <si>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</si>
  <si>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</si>
  <si>
    <t>ARNOL NARAVEZ</t>
  </si>
  <si>
    <t>MENOR SIN IDENTIFICACION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</si>
</sst>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2">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xf numFmtId="0" fontId="57" fillId="0" borderId="1" xfId="0" applyFont="1" applyBorder="1" applyAlignment="1">
      <alignment horizontal="center"/>
    </xf>
    <xf numFmtId="0" fontId="57" fillId="0" borderId="1" xfId="0" applyFont="1" applyBorder="1" applyAlignment="1">
      <alignment horizontal="center"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053">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052"/>
      <tableStyleElement type="firstRowStripe" dxfId="5051"/>
      <tableStyleElement type="secondRowStripe" dxfId="5050"/>
      <tableStyleElement type="firstColumnStripe" dxfId="5049"/>
    </tableStyle>
    <tableStyle name="Estilo de tabla 2" pivot="0" count="3" xr9:uid="{00000000-0011-0000-FFFF-FFFF01000000}">
      <tableStyleElement type="headerRow" dxfId="5048"/>
      <tableStyleElement type="firstRowStripe" dxfId="5047"/>
      <tableStyleElement type="secondRowStripe" dxfId="5046"/>
    </tableStyle>
    <tableStyle name="Estilo de tabla 3" pivot="0" count="2" xr9:uid="{00000000-0011-0000-FFFF-FFFF02000000}">
      <tableStyleElement type="headerRow" dxfId="5045"/>
      <tableStyleElement type="firstRowStripe" dxfId="5044"/>
    </tableStyle>
    <tableStyle name="Estilo de tabla 4" pivot="0" count="0" xr9:uid="{00000000-0011-0000-FFFF-FFFF03000000}"/>
    <tableStyle name="Estilo de tabla 5" pivot="0" count="2" xr9:uid="{00000000-0011-0000-FFFF-FFFF04000000}">
      <tableStyleElement type="wholeTable" dxfId="5043"/>
      <tableStyleElement type="headerRow" dxfId="5042"/>
    </tableStyle>
    <tableStyle name="Estilo de tabla 6" pivot="0" count="3" xr9:uid="{00000000-0011-0000-FFFF-FFFF05000000}">
      <tableStyleElement type="headerRow" dxfId="5041"/>
      <tableStyleElement type="firstRowStripe" dxfId="5040"/>
      <tableStyleElement type="secondRowStripe" dxfId="5039"/>
    </tableStyle>
    <tableStyle name="Estilo de tabla 7" pivot="0" count="3" xr9:uid="{00000000-0011-0000-FFFF-FFFF06000000}">
      <tableStyleElement type="headerRow" dxfId="5038"/>
      <tableStyleElement type="firstRowStripe" dxfId="5037"/>
      <tableStyleElement type="secondRowStripe" dxfId="5036"/>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1" totalsRowShown="0" headerRowDxfId="5035" dataDxfId="5033" headerRowBorderDxfId="5034" headerRowCellStyle="Énfasis5" dataCellStyle="Normal 2">
  <autoFilter ref="A2:NX241" xr:uid="{00000000-000C-0000-FFFF-FFFF00000000}"/>
  <tableColumns count="388">
    <tableColumn id="101" xr3:uid="{00000000-0010-0000-0000-000065000000}" name="OBSERVACIONES PARA SEGUIMIENTO" dataDxfId="5032"/>
    <tableColumn id="1" xr3:uid="{00000000-0010-0000-0000-000001000000}" name=" RESPONSABLE DE LA ZONA" dataDxfId="5031"/>
    <tableColumn id="77" xr3:uid="{00000000-0010-0000-0000-00004D000000}" name="PUNTO O CENTRO DE ATENCION" dataDxfId="5030"/>
    <tableColumn id="2" xr3:uid="{00000000-0010-0000-0000-000002000000}" name="ATENCIÓN PRECONCEPCIONAL" dataDxfId="5029"/>
    <tableColumn id="3" xr3:uid="{00000000-0010-0000-0000-000003000000}" name="APELLIDO" dataDxfId="5028"/>
    <tableColumn id="4" xr3:uid="{00000000-0010-0000-0000-000004000000}" name="APELLIDO 2" dataDxfId="5027"/>
    <tableColumn id="5" xr3:uid="{00000000-0010-0000-0000-000005000000}" name="NOMBRE 1" dataDxfId="5026"/>
    <tableColumn id="6" xr3:uid="{00000000-0010-0000-0000-000006000000}" name="NOMBRE 2" dataDxfId="5025"/>
    <tableColumn id="7" xr3:uid="{00000000-0010-0000-0000-000007000000}" name="TIPO DE DOCUMENTO" dataDxfId="4645"/>
    <tableColumn id="8" xr3:uid="{00000000-0010-0000-0000-000008000000}" name="No DE IDENTIFICACION" dataDxfId="5024"/>
    <tableColumn id="9" xr3:uid="{00000000-0010-0000-0000-000009000000}" name="ESTADO CIVIL" dataDxfId="5023"/>
    <tableColumn id="10" xr3:uid="{00000000-0010-0000-0000-00000A000000}" name="OCUPACION" dataDxfId="5022"/>
    <tableColumn id="11" xr3:uid="{00000000-0010-0000-0000-00000B000000}" name="FECHA DE NACIMIENTO" dataDxfId="5021" dataCellStyle="Normal 2"/>
    <tableColumn id="12" xr3:uid="{00000000-0010-0000-0000-00000C000000}" name="EDAD ACTUAL" dataDxfId="5020" dataCellStyle="Normal 2">
      <calculatedColumnFormula>IF(M3&gt;0,SUM(TODAY()-M3)/365,"")</calculatedColumnFormula>
    </tableColumn>
    <tableColumn id="13" xr3:uid="{00000000-0010-0000-0000-00000D000000}" name="FECHA DE IDENTIFICACION DE LA GESTANTE" dataDxfId="5019" dataCellStyle="Normal 2"/>
    <tableColumn id="14" xr3:uid="{00000000-0010-0000-0000-00000E000000}" name="EFECTIVIDAD DEMANDA" dataDxfId="5018"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5017" dataCellStyle="Normal 2"/>
    <tableColumn id="16" xr3:uid="{00000000-0010-0000-0000-000010000000}" name="FECHA CONSULTA PRIMERA VEZ PROGRAMA CPN " dataDxfId="5016" dataCellStyle="Normal 2"/>
    <tableColumn id="24" xr3:uid="{00000000-0010-0000-0000-000018000000}" name="REGIMEN" dataDxfId="5015" dataCellStyle="Normal 2"/>
    <tableColumn id="25" xr3:uid="{00000000-0010-0000-0000-000019000000}" name="ASEGURADORA" dataDxfId="5014" dataCellStyle="Normal 2"/>
    <tableColumn id="26" xr3:uid="{00000000-0010-0000-0000-00001A000000}" name="MUNICIPIO DE RESIDENCIA" dataDxfId="5013" dataCellStyle="Normal 2"/>
    <tableColumn id="27" xr3:uid="{00000000-0010-0000-0000-00001B000000}" name="ZONA DE RESIDENCIA" dataDxfId="5012" dataCellStyle="Normal 2"/>
    <tableColumn id="28" xr3:uid="{00000000-0010-0000-0000-00001C000000}" name="VEREDA/BARRIO" dataDxfId="5011" dataCellStyle="Normal 2"/>
    <tableColumn id="29" xr3:uid="{00000000-0010-0000-0000-00001D000000}" name="DIRECCION - (ESPECIFICAR UBICACIÓN EN VEREDA)" dataDxfId="5010" dataCellStyle="Normal 2"/>
    <tableColumn id="30" xr3:uid="{00000000-0010-0000-0000-00001E000000}" name="RESGUARDO / CORREGIMIENTO / COMUNA / LOCALIDAD" dataDxfId="5009" dataCellStyle="Normal 2"/>
    <tableColumn id="31" xr3:uid="{00000000-0010-0000-0000-00001F000000}" name="TELEFONO FIJO O CELULAR" dataDxfId="5008" dataCellStyle="Normal 2"/>
    <tableColumn id="32" xr3:uid="{00000000-0010-0000-0000-000020000000}" name="TIPO DE ETNIA" dataDxfId="5007" dataCellStyle="Normal 2"/>
    <tableColumn id="33" xr3:uid="{00000000-0010-0000-0000-000021000000}" name="PUEBLO INDIGENA ESPECIFICO" dataDxfId="5006" dataCellStyle="Normal 2"/>
    <tableColumn id="34" xr3:uid="{00000000-0010-0000-0000-000022000000}" name="ESTUDIOS" dataDxfId="5005" dataCellStyle="Normal 2"/>
    <tableColumn id="68" xr3:uid="{00000000-0010-0000-0000-000044000000}" name="USO DE SUSTANCIAS PSICOACTIVAS" dataDxfId="5004" dataCellStyle="Normal 2"/>
    <tableColumn id="35" xr3:uid="{00000000-0010-0000-0000-000023000000}" name="EMBARAZO ACEPTADO Y/O  DESEADO" dataDxfId="5003" dataCellStyle="Normal 2"/>
    <tableColumn id="36" xr3:uid="{00000000-0010-0000-0000-000024000000}" name="APOYO FAMILIAR" dataDxfId="5002" dataCellStyle="Normal 2"/>
    <tableColumn id="37" xr3:uid="{00000000-0010-0000-0000-000025000000}" name="NIVEL SOCIO ECONOMICO BAJO" dataDxfId="5001" dataCellStyle="Normal 2"/>
    <tableColumn id="38" xr3:uid="{00000000-0010-0000-0000-000026000000}" name="ANSIEDAD (Tensión emocional, Humor depresivo y sx angustia)." dataDxfId="5000" dataCellStyle="Normal 2"/>
    <tableColumn id="39" xr3:uid="{00000000-0010-0000-0000-000027000000}" name="GRUPO DE POBLACION ESPECIAL" dataDxfId="4999" dataCellStyle="Normal 2"/>
    <tableColumn id="40" xr3:uid="{00000000-0010-0000-0000-000028000000}" name="HA SIDO VICTIMA DE VIOLENCIA BASADA EN GENERO" dataDxfId="4998" dataCellStyle="Normal 2"/>
    <tableColumn id="41" xr3:uid="{00000000-0010-0000-0000-000029000000}" name="RIESGO PSICOSOCIAL" dataDxfId="4997">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4996" dataCellStyle="Normal 2"/>
    <tableColumn id="44" xr3:uid="{00000000-0010-0000-0000-00002C000000}" name="ANTECEDENTE. PLACENTA PREVIA, ABRUPTIO DE PLACENTA, RETENCION PLACENTARIA, O HEMORRAGIA POSTPARTO" dataDxfId="4995" dataCellStyle="Normal 2"/>
    <tableColumn id="45" xr3:uid="{00000000-0010-0000-0000-00002D000000}" name="ANTECEDENTE. PESO BEBE MENOR A  2500" dataDxfId="4994" dataCellStyle="Normal 2"/>
    <tableColumn id="399" xr3:uid="{00000000-0010-0000-0000-00008F010000}" name="ANTECEDENTE. PESO BEBE MAYOR A 4000" dataDxfId="4993"/>
    <tableColumn id="47" xr3:uid="{00000000-0010-0000-0000-00002F000000}" name="ANTECEDENTE PARTO PRETERMINO" dataDxfId="4992" dataCellStyle="Normal 2"/>
    <tableColumn id="48" xr3:uid="{00000000-0010-0000-0000-000030000000}" name="ANTECEDENTE. Trabajo de Parto PROLONGADO/PARTO DIFICIL" dataDxfId="4991" dataCellStyle="Normal 2"/>
    <tableColumn id="49" xr3:uid="{00000000-0010-0000-0000-000031000000}" name="ANTECEDENTE. FLIAR PREECLAMPSIA" dataDxfId="4990" dataCellStyle="Normal 2"/>
    <tableColumn id="51" xr3:uid="{00000000-0010-0000-0000-000033000000}" name="ANTECEDENTE GRAVIDA" dataDxfId="4989" dataCellStyle="Normal 2"/>
    <tableColumn id="52" xr3:uid="{00000000-0010-0000-0000-000034000000}" name="ANTECEDENTE PARTOS" dataDxfId="4988" dataCellStyle="Normal 2"/>
    <tableColumn id="53" xr3:uid="{00000000-0010-0000-0000-000035000000}" name="ANTECEDENTE ABORTOS" dataDxfId="4987" dataCellStyle="Normal 2"/>
    <tableColumn id="54" xr3:uid="{00000000-0010-0000-0000-000036000000}" name="ANTE. 3 ABORTOS SEGUIDOS O INFERTILIDAD" dataDxfId="4986" dataCellStyle="Normal 2"/>
    <tableColumn id="55" xr3:uid="{00000000-0010-0000-0000-000037000000}" name="ANTECEDENTE CESAREAS" dataDxfId="4985" dataCellStyle="Normal 2"/>
    <tableColumn id="56" xr3:uid="{00000000-0010-0000-0000-000038000000}" name="ANTECEDENTE OBITO FETAL Y/O MUERTE PERINATAL NEONATAL TEMPRANA" dataDxfId="4984" dataCellStyle="Normal 2"/>
    <tableColumn id="57" xr3:uid="{00000000-0010-0000-0000-000039000000}" name="ANTECEDENTE EMBARAZO ECTOPICO, RECANALIZACION DE TROMPAS O CX UTERINA (MIOMECTOMIA)" dataDxfId="4983" dataCellStyle="Normal 2"/>
    <tableColumn id="58" xr3:uid="{00000000-0010-0000-0000-00003A000000}" name="ANTECEDENTE EMBARAZO MOLAR" dataDxfId="4982" dataCellStyle="Normal 2"/>
    <tableColumn id="59" xr3:uid="{00000000-0010-0000-0000-00003B000000}" name="ANTECEDENTE MUERTE NEONATAL TARDIA" dataDxfId="4981" dataCellStyle="Normal 2"/>
    <tableColumn id="222" xr3:uid="{00000000-0010-0000-0000-0000DE000000}" name="TIENE VIH PRE GESTACIONAL" dataDxfId="4980"/>
    <tableColumn id="217" xr3:uid="{00000000-0010-0000-0000-0000D9000000}" name="TIENE EPILEPSIA" dataDxfId="4979"/>
    <tableColumn id="64" xr3:uid="{00000000-0010-0000-0000-000040000000}" name="TIENE ENFERMEDADES AUTOINMUNES" dataDxfId="4978" dataCellStyle="Normal 2"/>
    <tableColumn id="65" xr3:uid="{00000000-0010-0000-0000-000041000000}" name="TIENE DIABETES MELLITUS" dataDxfId="4977" dataCellStyle="Normal 2"/>
    <tableColumn id="66" xr3:uid="{00000000-0010-0000-0000-000042000000}" name="TIENE ENFERMEDAD CARDIACA" dataDxfId="4976" dataCellStyle="Normal 2"/>
    <tableColumn id="315" xr3:uid="{00000000-0010-0000-0000-00003B010000}" name="TIENE HTA CRONICA" dataDxfId="4975" dataCellStyle="Normal 2"/>
    <tableColumn id="305" xr3:uid="{00000000-0010-0000-0000-000031010000}" name="TIENE ENF RENAL CRONICA" dataDxfId="4974" dataCellStyle="Normal 2"/>
    <tableColumn id="74" xr3:uid="{00000000-0010-0000-0000-00004A000000}" name="EN EMB ACTUAL ENFERMEDADES INFECCIOSAS AGUDAS(BACTERIANAS)" dataDxfId="4973" dataCellStyle="Normal 2"/>
    <tableColumn id="400" xr3:uid="{00000000-0010-0000-0000-000090010000}" name="EMB ACTUAL REPRODUCCIÓN ASISTIDA " dataDxfId="4972"/>
    <tableColumn id="76" xr3:uid="{00000000-0010-0000-0000-00004C000000}" name="EN EMB ACTUAL ANOMALIA CONGÉNITA" dataDxfId="4971" dataCellStyle="Normal 2"/>
    <tableColumn id="79" xr3:uid="{00000000-0010-0000-0000-00004F000000}" name=" EN EMB ACTUAL HEMORRAGIA VAGINAL &gt; 20 SEM22" dataDxfId="4970" dataCellStyle="Normal 2"/>
    <tableColumn id="81" xr3:uid="{00000000-0010-0000-0000-000051000000}" name="EN EMB ACTUAL HEMORRAGIA VAGINAL &lt; 20 SEM" dataDxfId="4969" dataCellStyle="Normal 2"/>
    <tableColumn id="87" xr3:uid="{00000000-0010-0000-0000-000057000000}" name="FECHA TERMINACIÓN ÚLTIMO EMBARAZO" dataDxfId="4968" dataCellStyle="Normal 2"/>
    <tableColumn id="89" xr3:uid="{00000000-0010-0000-0000-000059000000}" name="FUM x AMENORREA" dataDxfId="4967" dataCellStyle="Normal 2"/>
    <tableColumn id="90" xr3:uid="{00000000-0010-0000-0000-00005A000000}" name="FUM FORMULA CONFIABLE" dataDxfId="4966" dataCellStyle="Normal 2"/>
    <tableColumn id="20" xr3:uid="{00000000-0010-0000-0000-000014000000}" name="PERIODO INTERGENESICO (MESES)" dataDxfId="4965" dataCellStyle="Normal 2">
      <calculatedColumnFormula>IF(OR(BN3="SD",RW3=""),"",IF(BN3="",0,SUM(RW3-BN3)/30))</calculatedColumnFormula>
    </tableColumn>
    <tableColumn id="19" xr3:uid="{00000000-0010-0000-0000-000013000000}" name="FUM X ECO 1" dataDxfId="4964" dataCellStyle="Normal 2">
      <calculatedColumnFormula>IF(BX3&gt;0,SUM(BW3-NH3),"")</calculatedColumnFormula>
    </tableColumn>
    <tableColumn id="94" xr3:uid="{00000000-0010-0000-0000-00005E000000}" name="SEMANAS DE GESTACION AL INGRESO" dataDxfId="4963"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4962"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4961" dataCellStyle="Normal 2">
      <calculatedColumnFormula>IF(AND(BO3="",BR3=""),"",IF(SUM((TODAY()-RW3)/7)&gt;43.1,"",IF(AND(RW3&gt;0,OR(BP3="si",BP3="Corregida",BP3="NO")),SUM((TODAY()-RW3)/7),"")))</calculatedColumnFormula>
    </tableColumn>
    <tableColumn id="212" xr3:uid="{00000000-0010-0000-0000-0000D4000000}" name="Tipo de ECO 1" dataDxfId="4960" dataCellStyle="Normal 2"/>
    <tableColumn id="99" xr3:uid="{00000000-0010-0000-0000-000063000000}" name="FECHA ECO 1" dataDxfId="4959" dataCellStyle="Normal 2"/>
    <tableColumn id="100" xr3:uid="{00000000-0010-0000-0000-000064000000}" name="SEMANAS GESTACION ECO 1" dataDxfId="4958" dataCellStyle="Normal 2"/>
    <tableColumn id="216" xr3:uid="{00000000-0010-0000-0000-0000D8000000}" name="Tipo de ECO 2" dataDxfId="4957" dataCellStyle="Normal 2"/>
    <tableColumn id="104" xr3:uid="{00000000-0010-0000-0000-000068000000}" name="FECHA ECO 2" dataDxfId="4956" dataCellStyle="Normal 2"/>
    <tableColumn id="105" xr3:uid="{00000000-0010-0000-0000-000069000000}" name="SEMANAS GESTACION ECO 2" dataDxfId="4955" dataCellStyle="Normal 2"/>
    <tableColumn id="279" xr3:uid="{00000000-0010-0000-0000-000017010000}" name="EN EMB. ACTUAL  RESTRICCIÓN DEL CRECIMIENTO INTRAUTERINO" dataDxfId="4954" dataCellStyle="Normal 2"/>
    <tableColumn id="280" xr3:uid="{00000000-0010-0000-0000-000018010000}" name="TIENE EMB. MUTIPLE ACTUAL " dataDxfId="4953" dataCellStyle="Normal 2"/>
    <tableColumn id="287" xr3:uid="{00000000-0010-0000-0000-00001F010000}" name="PRESENTACION DEL FETO - ACTUALIZAR DESPUÉS DE LA SEMANA 32" dataDxfId="4952" dataCellStyle="Normal 2"/>
    <tableColumn id="293" xr3:uid="{00000000-0010-0000-0000-000025010000}" name="TIENE POLIHIDRAMNIOS" dataDxfId="4951" dataCellStyle="Normal 2"/>
    <tableColumn id="110" xr3:uid="{00000000-0010-0000-0000-00006E000000}" name="MOMENTO EN QUE SE REALIZA EL PESO AL INGRESO A CPN" dataDxfId="4950" dataCellStyle="Normal 2"/>
    <tableColumn id="111" xr3:uid="{00000000-0010-0000-0000-00006F000000}" name="TALLA EN Mts     " dataDxfId="4949" dataCellStyle="Normal 2"/>
    <tableColumn id="112" xr3:uid="{00000000-0010-0000-0000-000070000000}" name="PESO EN Kg INGRESO O PRE GESTACIONAL" dataDxfId="4948" dataCellStyle="Normal 2"/>
    <tableColumn id="113" xr3:uid="{00000000-0010-0000-0000-000071000000}" name="IMC" dataDxfId="4947" dataCellStyle="Normal 2">
      <calculatedColumnFormula>IF(AND(OR(O3&gt;0,R3&gt;0),CG3=""),"SD",IF(AND(OR(O3="",R3=""),CG3=""),"",IF(AND(OR(O3&gt;0,R3&gt;0),CG3&gt;0,CH3&gt;0),SUM(CH3)/(CG3*CG3),"X")))</calculatedColumnFormula>
    </tableColumn>
    <tableColumn id="114" xr3:uid="{00000000-0010-0000-0000-000072000000}" name="CLASIFICACION NUTRICIONAL INGRESO" dataDxfId="4946"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4945" dataCellStyle="Normal 2">
      <calculatedColumnFormula>DY3</calculatedColumnFormula>
    </tableColumn>
    <tableColumn id="121" xr3:uid="{00000000-0010-0000-0000-000079000000}" name="PESO EN Kg  (ACTUALIZAR CADA MES)" dataDxfId="4944" dataCellStyle="Normal 2"/>
    <tableColumn id="123" xr3:uid="{00000000-0010-0000-0000-00007B000000}" name="IMC ÚLTIMO CPN" dataDxfId="4943" dataCellStyle="Normal 2">
      <calculatedColumnFormula>IF(AND(OR(O3&gt;0,R3&gt;0),CG3=""),"SD",IF(AND(OR(O3="",R3=""),CG3=""),"",IF(AND(OR(O3&gt;0,R3&gt;0),CG3&gt;0),SUM(CL3)/(CG3*CG3),"X")))</calculatedColumnFormula>
    </tableColumn>
    <tableColumn id="124" xr3:uid="{00000000-0010-0000-0000-00007C000000}" name="SEMANAS DE GESTACION ULTIMO CPN" dataDxfId="4942" dataCellStyle="Normal 2">
      <calculatedColumnFormula>DZ3</calculatedColumnFormula>
    </tableColumn>
    <tableColumn id="125" xr3:uid="{00000000-0010-0000-0000-00007D000000}" name="CLASIFICACION SEGÚN CURVA ATALAH - ÚLTIMO CPN" dataDxfId="4941" dataCellStyle="Normal 2">
      <calculatedColumnFormula>IF(PI3="","",IF(PI3&gt;0,HLOOKUP(PI3,$PJ$2:QQ3,NY3),""))</calculatedColumnFormula>
    </tableColumn>
    <tableColumn id="117" xr3:uid="{00000000-0010-0000-0000-000075000000}" name="ALTURA UTERINA  (En cm) ACTUALIZAR CADA MES" dataDxfId="4940" dataCellStyle="Normal 2"/>
    <tableColumn id="115" xr3:uid="{00000000-0010-0000-0000-000073000000}" name="ALARMA ALTURA UTERINA" dataDxfId="4939"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4938" dataCellStyle="Normal 2"/>
    <tableColumn id="127" xr3:uid="{00000000-0010-0000-0000-00007F000000}" name="T.A. DIASTOLICA - ANTES DE SEMANA 12" dataDxfId="4937" dataCellStyle="Normal 2"/>
    <tableColumn id="128" xr3:uid="{00000000-0010-0000-0000-000080000000}" name="ALARMA 1 T.A.  ANTES 12 SEMANAS" dataDxfId="4936"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4935" dataCellStyle="Normal 2"/>
    <tableColumn id="130" xr3:uid="{00000000-0010-0000-0000-000082000000}" name="T.A. DIATOLICA (Entre semana 20 y 26)" dataDxfId="4934" dataCellStyle="Normal 2"/>
    <tableColumn id="131" xr3:uid="{00000000-0010-0000-0000-000083000000}" name="ALARMA 2 T.A.  ENTRE SEMANA 20 Y 26 " dataDxfId="4933"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4932"/>
    <tableColumn id="133" xr3:uid="{00000000-0010-0000-0000-000085000000}" name="TA. DIASTOLICA SEM 30 A 34" dataDxfId="4931" dataCellStyle="Normal 2"/>
    <tableColumn id="118" xr3:uid="{00000000-0010-0000-0000-000076000000}" name="ALARMA 3 T.A SEMANA 30 A 34" dataDxfId="4930"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4929" dataCellStyle="Normal 2"/>
    <tableColumn id="135" xr3:uid="{00000000-0010-0000-0000-000087000000}" name="TA DIASTOLICA (ACTUALIZAR CADA MES)" dataDxfId="4928" dataCellStyle="Normal 2"/>
    <tableColumn id="136" xr3:uid="{00000000-0010-0000-0000-000088000000}" name="ALARMA T. A. MENSUAL" dataDxfId="4927"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4926" dataCellStyle="Normal 2"/>
    <tableColumn id="138" xr3:uid="{00000000-0010-0000-0000-00008A000000}" name="FECHA ASESORIA EN ANTICONCEPCION DURANTE CPN" dataDxfId="4925" dataCellStyle="Normal 2"/>
    <tableColumn id="139" xr3:uid="{00000000-0010-0000-0000-00008B000000}" name="FECHA C2" dataDxfId="4924" dataCellStyle="Normal 2"/>
    <tableColumn id="144" xr3:uid="{00000000-0010-0000-0000-000090000000}" name="FECHA C3" dataDxfId="4923" dataCellStyle="Normal 2"/>
    <tableColumn id="145" xr3:uid="{00000000-0010-0000-0000-000091000000}" name="FECHA C4" dataDxfId="4922" dataCellStyle="Normal 2"/>
    <tableColumn id="146" xr3:uid="{00000000-0010-0000-0000-000092000000}" name="FECHA C5" dataDxfId="4921" dataCellStyle="Normal 2"/>
    <tableColumn id="147" xr3:uid="{00000000-0010-0000-0000-000093000000}" name="FECHA C6" dataDxfId="4920" dataCellStyle="Normal 2"/>
    <tableColumn id="148" xr3:uid="{00000000-0010-0000-0000-000094000000}" name="FECHA C7" dataDxfId="4919" dataCellStyle="Normal 2"/>
    <tableColumn id="149" xr3:uid="{00000000-0010-0000-0000-000095000000}" name="FECHA C8" dataDxfId="4918" dataCellStyle="Normal 2"/>
    <tableColumn id="150" xr3:uid="{00000000-0010-0000-0000-000096000000}" name="FECHA C9" dataDxfId="4917" dataCellStyle="Normal 2"/>
    <tableColumn id="151" xr3:uid="{00000000-0010-0000-0000-000097000000}" name="FECHA C10" dataDxfId="4916" dataCellStyle="Normal 2"/>
    <tableColumn id="152" xr3:uid="{00000000-0010-0000-0000-000098000000}" name="FECHA C11" dataDxfId="4915" dataCellStyle="Normal 2"/>
    <tableColumn id="153" xr3:uid="{00000000-0010-0000-0000-000099000000}" name="FECHA C12" dataDxfId="4914" dataCellStyle="Normal 2"/>
    <tableColumn id="83" xr3:uid="{00000000-0010-0000-0000-000053000000}" name="FECHA C13" dataDxfId="4913" dataCellStyle="Normal 2"/>
    <tableColumn id="341" xr3:uid="{00000000-0010-0000-0000-000055010000}" name="CURSO DE MATERNIDAD Y PATERNIDAD" dataDxfId="4912" dataCellStyle="Normal 2"/>
    <tableColumn id="342" xr3:uid="{00000000-0010-0000-0000-000056010000}" name="FECHA DE CONCERTACIÓN PLAN DE PARTO (Soporte HC)" dataDxfId="4911" dataCellStyle="Normal 2"/>
    <tableColumn id="401" xr3:uid="{00000000-0010-0000-0000-000091010000}" name="ACUERDO POSIBLE LUGAR DE NACIMIENTO (SEGÚN PLAN DE PARTO)" dataDxfId="4910" dataCellStyle="Normal 2"/>
    <tableColumn id="343" xr3:uid="{00000000-0010-0000-0000-000057010000}" name="ALERTA DE PLAN DE PARTO" dataDxfId="4909"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4908"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4907"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4906"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4905"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4904"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4903" dataCellStyle="Normal 2">
      <calculatedColumnFormula>IF(R3&gt;0,SUM(COUNTA(DF3:DQ3)+COUNTA(Tabla1[[#This Row],[FECHA CONSULTA PRIMERA VEZ PROGRAMA CPN ]])),"")</calculatedColumnFormula>
    </tableColumn>
    <tableColumn id="155" xr3:uid="{00000000-0010-0000-0000-00009B000000}" name="ADHERENCIA AL CPN" dataDxfId="4902" dataCellStyle="Normal 2">
      <calculatedColumnFormula>IF(AND(EA3&gt;=0,EA3&lt;4),"NO",IF(AND(EA3&gt;=4,EA3&lt;12),"SI",""))</calculatedColumnFormula>
    </tableColumn>
    <tableColumn id="156" xr3:uid="{00000000-0010-0000-0000-00009C000000}" name="CONTROLES PROGRAMADOS " dataDxfId="4901" dataCellStyle="Normal 2">
      <calculatedColumnFormula>IF(BS3="","",IF(BS3&gt;0,INT(SUM(((40-BS3)/4)+2)),"X"))</calculatedColumnFormula>
    </tableColumn>
    <tableColumn id="157" xr3:uid="{00000000-0010-0000-0000-00009D000000}" name="% CUMPLIM INDIVIDUAL" dataDxfId="4900" dataCellStyle="Normal 2">
      <calculatedColumnFormula>IF(EC3="","",IF(EA3&gt;0,SUM(EA3/EC3),"X"))</calculatedColumnFormula>
    </tableColumn>
    <tableColumn id="158" xr3:uid="{00000000-0010-0000-0000-00009E000000}" name="FECHA  REMISION PSICOLOGIA" dataDxfId="4899" dataCellStyle="Normal 2"/>
    <tableColumn id="159" xr3:uid="{00000000-0010-0000-0000-00009F000000}" name="FECHA ASISTENCIA A CONSULTA PSICOLOGIA" dataDxfId="4898" dataCellStyle="Normal 2"/>
    <tableColumn id="160" xr3:uid="{00000000-0010-0000-0000-0000A0000000}" name="FECHA  REMISION NUTRICION" dataDxfId="4897" dataCellStyle="Normal 2"/>
    <tableColumn id="161" xr3:uid="{00000000-0010-0000-0000-0000A1000000}" name="FECHA ASISTENCIA A CONSULTA NUTRICION" dataDxfId="4896" dataCellStyle="Normal 2"/>
    <tableColumn id="162" xr3:uid="{00000000-0010-0000-0000-0000A2000000}" name="FECHA  REMISION GINECOLOGO" dataDxfId="4895" dataCellStyle="Normal 2"/>
    <tableColumn id="163" xr3:uid="{00000000-0010-0000-0000-0000A3000000}" name="FECHA ASISTENCIA PRIMERA VEZ CON GINECOLOGÍA" dataDxfId="4894" dataCellStyle="Normal 2"/>
    <tableColumn id="250" xr3:uid="{00000000-0010-0000-0000-0000FA000000}" name="FECHA ULTIMA ASISTENCIA A CONSULTA GINECO" dataDxfId="4893" dataCellStyle="Normal 2"/>
    <tableColumn id="164" xr3:uid="{00000000-0010-0000-0000-0000A4000000}" name="No CONSULTAS GINECOLOGO" dataDxfId="4892" dataCellStyle="Normal 2"/>
    <tableColumn id="165" xr3:uid="{00000000-0010-0000-0000-0000A5000000}" name="RESULTADO HEMOGLOBINA INGRESO, ANTES DEL III TRIMESTRE" dataDxfId="4891" dataCellStyle="Normal 2"/>
    <tableColumn id="167" xr3:uid="{00000000-0010-0000-0000-0000A7000000}" name="FECHA RESULTADO HB" dataDxfId="4890" dataCellStyle="Normal 2"/>
    <tableColumn id="168" xr3:uid="{00000000-0010-0000-0000-0000A8000000}" name="EDAD GESTACIONAL HB" dataDxfId="4889"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4888"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4887"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4886" dataCellStyle="Normal 2"/>
    <tableColumn id="171" xr3:uid="{00000000-0010-0000-0000-0000AB000000}" name="FECHA RESULTADO HB SEM 28" dataDxfId="4885" dataCellStyle="Normal 2"/>
    <tableColumn id="172" xr3:uid="{00000000-0010-0000-0000-0000AC000000}" name="EDAD GESTACIONAL HB - SEM 28" dataDxfId="4884"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4883"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4882" dataCellStyle="Normal 2"/>
    <tableColumn id="221" xr3:uid="{00000000-0010-0000-0000-0000DD000000}" name="FECHA RESULTADO DE HEMOCLASIFICACIÓN RH Y RIESGO DE ISOINMUNIZACIÓN" dataDxfId="4881"/>
    <tableColumn id="175" xr3:uid="{00000000-0010-0000-0000-0000AF000000}" name="FECHA APLICACIÓN DE RHESUMAN" dataDxfId="4880" dataCellStyle="Normal 2"/>
    <tableColumn id="176" xr3:uid="{00000000-0010-0000-0000-0000B0000000}" name="EDAD GESTACIONAL HEMOCLASIFICACIÓN RH " dataDxfId="4879"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4878"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4877" dataCellStyle="Normal 2"/>
    <tableColumn id="179" xr3:uid="{00000000-0010-0000-0000-0000B3000000}" name="FECHA GLICEMIA" dataDxfId="4876" dataCellStyle="Normal 2"/>
    <tableColumn id="180" xr3:uid="{00000000-0010-0000-0000-0000B4000000}" name="EDAD GESTACIONAL GLICEMIA" dataDxfId="4875"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4874" dataCellStyle="Normal 2"/>
    <tableColumn id="185" xr3:uid="{00000000-0010-0000-0000-0000B9000000}" name="PTOG. carga 75 gr 1 HORA - VALOR" dataDxfId="4873" dataCellStyle="Normal 2"/>
    <tableColumn id="186" xr3:uid="{00000000-0010-0000-0000-0000BA000000}" name="PTOG. carga 75 gr 2 HORA - VALOR" dataDxfId="4872" dataCellStyle="Normal 2"/>
    <tableColumn id="187" xr3:uid="{00000000-0010-0000-0000-0000BB000000}" name="PTOG. carga 75 gr - RESULTADO" dataDxfId="4871"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4870" dataCellStyle="Normal 2"/>
    <tableColumn id="189" xr3:uid="{00000000-0010-0000-0000-0000BD000000}" name="EDAD GESTACIONAL P.T.O.G" dataDxfId="4869"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4868" dataCellStyle="Normal 2"/>
    <tableColumn id="200" xr3:uid="{00000000-0010-0000-0000-0000C8000000}" name="FECHA RESULTADO I TRIM" dataDxfId="4867" dataCellStyle="Normal 2"/>
    <tableColumn id="201" xr3:uid="{00000000-0010-0000-0000-0000C9000000}" name="ALARMA TAMIZAJE SIFILIS I TRIMESTRE" dataDxfId="4866"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4865" dataCellStyle="Normal 2"/>
    <tableColumn id="203" xr3:uid="{00000000-0010-0000-0000-0000CB000000}" name="FECHA RESULTADO PR-  II TRIM" dataDxfId="4864" dataCellStyle="Normal 2"/>
    <tableColumn id="204" xr3:uid="{00000000-0010-0000-0000-0000CC000000}" name="ALARMA TAMIZAJE SIFILIS II TRIMESTRE2" dataDxfId="4863"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4862" dataCellStyle="Normal 2"/>
    <tableColumn id="206" xr3:uid="{00000000-0010-0000-0000-0000CE000000}" name="FECHA RESULTADO PR-  III TRIM" dataDxfId="4861" dataCellStyle="Normal 2"/>
    <tableColumn id="207" xr3:uid="{00000000-0010-0000-0000-0000CF000000}" name="ALARMA TAMIZAJE SIFILIS III TRIMESTRE22" dataDxfId="4860"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4859" dataCellStyle="Normal 2"/>
    <tableColumn id="209" xr3:uid="{00000000-0010-0000-0000-0000D1000000}" name="FECHA RESULTADO PR INTRAPARTO" dataDxfId="4858" dataCellStyle="Normal 2"/>
    <tableColumn id="210" xr3:uid="{00000000-0010-0000-0000-0000D2000000}" name="ALARMA CONSOLIDADA CASOS SIFILIS GESTACIONAL" dataDxfId="4857"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4856" dataCellStyle="Normal 2"/>
    <tableColumn id="219" xr3:uid="{00000000-0010-0000-0000-0000DB000000}" name="FECHA RESULTADO UROCULTIVO" dataDxfId="4855" dataCellStyle="Normal 2"/>
    <tableColumn id="220" xr3:uid="{00000000-0010-0000-0000-0000DC000000}" name="EDAD GESTACIONAL UROCULTIVO" dataDxfId="4854"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4853" dataCellStyle="Normal 2"/>
    <tableColumn id="224" xr3:uid="{00000000-0010-0000-0000-0000E0000000}" name="FECHA RESULTADO TAMIZAJE VIH I TRIMESTRE" dataDxfId="4852" dataCellStyle="Normal 2"/>
    <tableColumn id="225" xr3:uid="{00000000-0010-0000-0000-0000E1000000}" name="ALARMA TAMIZAJE VIH - I TRIM" dataDxfId="4851"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4850" dataCellStyle="Normal 2"/>
    <tableColumn id="103" xr3:uid="{00000000-0010-0000-0000-000067000000}" name="FECHA RESULTADO TAMIZAJE VIH II TRIM" dataDxfId="4849" dataCellStyle="Normal 2"/>
    <tableColumn id="345" xr3:uid="{00000000-0010-0000-0000-000059010000}" name="ALARMA TAMIZAJE VIH - II TRIM" dataDxfId="4848"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4847" dataCellStyle="Normal 2"/>
    <tableColumn id="228" xr3:uid="{00000000-0010-0000-0000-0000E4000000}" name="FECHA RESULTADO TAMIZAJE VIH III TRIM" dataDxfId="4846" dataCellStyle="Normal 2"/>
    <tableColumn id="229" xr3:uid="{00000000-0010-0000-0000-0000E5000000}" name="ALARMA TAMIZAJE VIH - III TRIM" dataDxfId="4845"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4844" dataCellStyle="Normal 2"/>
    <tableColumn id="91" xr3:uid="{00000000-0010-0000-0000-00005B000000}" name="FECHA RESULTADO TAMIZAJE INTRAPARTO" dataDxfId="4843" dataCellStyle="Normal 2"/>
    <tableColumn id="84" xr3:uid="{00000000-0010-0000-0000-000054000000}" name="SEGUNDA PRUEBA ELISA O PR PARA DEFINIR DIAGNOSTICO VIH SEGÚN PROTOCOLO INS" dataDxfId="4842" dataCellStyle="Normal 2"/>
    <tableColumn id="140" xr3:uid="{00000000-0010-0000-0000-00008C000000}" name="FECHA RESULTADO SEGUNDA PRUEBA ELISA O PR PARA DEFINIR DIAGNOSTICO VIH SEGÚN PROTOCOLO INS" dataDxfId="4841" dataCellStyle="Normal 2"/>
    <tableColumn id="141" xr3:uid="{00000000-0010-0000-0000-00008D000000}" name="RESULTADO CARGA VIRAL SEGÚN PROTOCOLO INS" dataDxfId="4840" dataCellStyle="Normal 2"/>
    <tableColumn id="142" xr3:uid="{00000000-0010-0000-0000-00008E000000}" name="FECHA RESULTADO CARGA VIRAL SEGÚN PROTOCOLO INS" dataDxfId="4839" dataCellStyle="Normal 2"/>
    <tableColumn id="143" xr3:uid="{00000000-0010-0000-0000-00008F000000}" name="RESULTADO HEP B ANTIGENO SUPERFICIE" dataDxfId="4838" dataCellStyle="Normal 2"/>
    <tableColumn id="232" xr3:uid="{00000000-0010-0000-0000-0000E8000000}" name="FECHA RESULTADO H ASB" dataDxfId="4837" dataCellStyle="Normal 2"/>
    <tableColumn id="233" xr3:uid="{00000000-0010-0000-0000-0000E9000000}" name="EDAD GESTACIONAL18" dataDxfId="4836"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4835" dataCellStyle="Normal 2"/>
    <tableColumn id="236" xr3:uid="{00000000-0010-0000-0000-0000EC000000}" name="RESULTADO CONFIRM. TOXO. IgM" dataDxfId="4834" dataCellStyle="Normal 2"/>
    <tableColumn id="237" xr3:uid="{00000000-0010-0000-0000-0000ED000000}" name="ALARMA TOXOPLASMOSIS" dataDxfId="4833"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4832" dataCellStyle="Normal 2"/>
    <tableColumn id="239" xr3:uid="{00000000-0010-0000-0000-0000EF000000}" name="EDAD GESTACIONAL21" dataDxfId="4831"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4830"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4829" dataCellStyle="Normal 2"/>
    <tableColumn id="243" xr3:uid="{00000000-0010-0000-0000-0000F3000000}" name="NUMERO VECES TOMA TOXOPLASMA IgM - Control" dataDxfId="4828" dataCellStyle="Normal 2"/>
    <tableColumn id="244" xr3:uid="{00000000-0010-0000-0000-0000F4000000}" name="RESULTADO ULTIMA CITOLOGIA (SEGÚN NORMA Y VIGENTE)" dataDxfId="4827" dataCellStyle="Normal 2"/>
    <tableColumn id="363" xr3:uid="{00000000-0010-0000-0000-00006B010000}" name="TAMIZAJE PARA CHAGAS (ELISA para detección de anticuerpos IgG anti T. cruzi de antígenos totales)" dataDxfId="4826" dataCellStyle="Normal 2"/>
    <tableColumn id="368" xr3:uid="{00000000-0010-0000-0000-000070010000}" name="FECHA RESULTADO TAMIZAJE CHAGAS" dataDxfId="4825" dataCellStyle="Normal 2"/>
    <tableColumn id="356" xr3:uid="{00000000-0010-0000-0000-000064010000}" name="TAMIZAJE INICIAL DE GOTA GRUESA PARA MALARIA (En zonas endémicas)" dataDxfId="4824" dataCellStyle="Normal 2"/>
    <tableColumn id="352" xr3:uid="{00000000-0010-0000-0000-000060010000}" name="FECHA RESULTADO TAMIZAJE INICIAL GOTA GRUESA PARA MALARIA" dataDxfId="4823" dataCellStyle="Normal 2"/>
    <tableColumn id="351" xr3:uid="{00000000-0010-0000-0000-00005F010000}" name="RESULTADO ULTIMO TAMIZAJE GOTA GRUESA (Para Zonas endémicas)" dataDxfId="4822" dataCellStyle="Normal 2"/>
    <tableColumn id="346" xr3:uid="{00000000-0010-0000-0000-00005A010000}" name="NUMERO TAMIZAJES TOMADOS DE GOTA GRUESA PARA MALARIA (Debe ser mensual para zonas endémicas)" dataDxfId="4821" dataCellStyle="Normal 2"/>
    <tableColumn id="249" xr3:uid="{00000000-0010-0000-0000-0000F9000000}" name="DIAGNOSTICO POSITIVO COVID19 - INFECCIÓN POR SARS CoV2" dataDxfId="4820" dataCellStyle="Normal 2"/>
    <tableColumn id="252" xr3:uid="{00000000-0010-0000-0000-0000FC000000}" name="ENFERMEDADES PROPIAS O CULTURALES" dataDxfId="4819"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4818"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4817"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4816"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4815"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4814" dataCellStyle="Normal 2">
      <calculatedColumnFormula>DC3</calculatedColumnFormula>
    </tableColumn>
    <tableColumn id="196" xr3:uid="{00000000-0010-0000-0000-0000C4000000}" name="ALERTA SEGUIMIENTO2" dataDxfId="4813"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4812"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4811" dataCellStyle="Normal 2"/>
    <tableColumn id="102" xr3:uid="{00000000-0010-0000-0000-000066000000}" name="SUMINISTRO DE ASA SEGÚN GPC" dataDxfId="4810" dataCellStyle="Normal 2"/>
    <tableColumn id="119" xr3:uid="{00000000-0010-0000-0000-000077000000}" name="FECHA INICIO DE SUMINISTRO DE ASA" dataDxfId="4809" dataCellStyle="Normal 2"/>
    <tableColumn id="126" xr3:uid="{00000000-0010-0000-0000-00007E000000}" name="ALERTA SUMINISTRO DE ASA" dataDxfId="4808"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4807" dataCellStyle="Normal 2"/>
    <tableColumn id="181" xr3:uid="{00000000-0010-0000-0000-0000B5000000}" name="SUMINISTRO CALCIO " dataDxfId="4806" dataCellStyle="Normal 2"/>
    <tableColumn id="60" xr3:uid="{00000000-0010-0000-0000-00003C000000}" name="FECHA INICIO SUMINISTRO ACIDO FOLICO " dataDxfId="4805" dataCellStyle="Normal 2"/>
    <tableColumn id="241" xr3:uid="{00000000-0010-0000-0000-0000F1000000}" name="SUMINISTRO DE ACIDO FOLICO " dataDxfId="4804" dataCellStyle="Normal 2"/>
    <tableColumn id="256" xr3:uid="{00000000-0010-0000-0000-000000010000}" name="FECHA INICIO SUMINISTRO SULFATO FERROSO " dataDxfId="4803" dataCellStyle="Normal 2"/>
    <tableColumn id="254" xr3:uid="{00000000-0010-0000-0000-0000FE000000}" name="SUMINISTRO DE SULFATO FERROSO " dataDxfId="4802" dataCellStyle="Normal 2"/>
    <tableColumn id="63" xr3:uid="{00000000-0010-0000-0000-00003F000000}" name="FECHA CONSULTA DE 1RA VEZ POR ODONTOLOGIA" dataDxfId="4801" dataCellStyle="Normal 2"/>
    <tableColumn id="258" xr3:uid="{00000000-0010-0000-0000-000002010000}" name="SEMANAS DE GESTACION A LA CONSULTA ODONTOLOGICA" dataDxfId="4800"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4799" dataCellStyle="Normal 2"/>
    <tableColumn id="388" xr3:uid="{00000000-0010-0000-0000-000084010000}" name="VACUNACION COVID19" dataDxfId="4798"/>
    <tableColumn id="260" xr3:uid="{00000000-0010-0000-0000-000004010000}" name="FECHA VACUNA ANTI INFLUENZA" dataDxfId="4797" dataCellStyle="Normal 2"/>
    <tableColumn id="268" xr3:uid="{00000000-0010-0000-0000-00000C010000}" name="FECHA VACUNA DPT ACELULAR" dataDxfId="4796" dataCellStyle="Normal 2"/>
    <tableColumn id="269" xr3:uid="{00000000-0010-0000-0000-00000D010000}" name="ALARMA DPT ACELULAR" dataDxfId="4795"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4794" dataCellStyle="Normal 2"/>
    <tableColumn id="271" xr3:uid="{00000000-0010-0000-0000-00000F010000}" name="FPP2" dataDxfId="4793" dataCellStyle="Normal 2">
      <calculatedColumnFormula>IF(OR(BP3="SI",BP3="Corregida",BP3="NO"),(RW3+280),IF(BP3="Sin Dato","DEFINIR FPP POR ECO",""))</calculatedColumnFormula>
    </tableColumn>
    <tableColumn id="72" xr3:uid="{00000000-0010-0000-0000-000048000000}" name="DIAS PARA EL PARTO2" dataDxfId="4792" dataCellStyle="Normal 2">
      <calculatedColumnFormula>IF(OR(IG3="DEFINIR FPP POR ECO",BT3="ERROR FUM O INGRESO"),"SIN DEFINIR",IF(IG3="","",IF(IG3&gt;0,SUM(IG3-TODAY()),"X")))</calculatedColumnFormula>
    </tableColumn>
    <tableColumn id="70" xr3:uid="{00000000-0010-0000-0000-000046000000}" name="ALERTA PARA PARTO3" dataDxfId="4791"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4790" dataCellStyle="Normal 2"/>
    <tableColumn id="273" xr3:uid="{00000000-0010-0000-0000-000011010000}" name="SALE DEL PROGRAMA POR" dataDxfId="4789" dataCellStyle="Normal 2"/>
    <tableColumn id="275" xr3:uid="{00000000-0010-0000-0000-000013010000}" name=" EVENTO DE INTERES EN SALUD PÚBLICA DE LA MADRE" dataDxfId="4788" dataCellStyle="Normal 2"/>
    <tableColumn id="276" xr3:uid="{00000000-0010-0000-0000-000014010000}" name=" EVENTO DE INTERES EN SALUD PÚBLICA DEL RECIÉN NACIDO2" dataDxfId="4787" dataCellStyle="Normal 2"/>
    <tableColumn id="277" xr3:uid="{00000000-0010-0000-0000-000015010000}" name="FECHA DE SALIDA  DEL PROGRAMA" dataDxfId="4786" dataCellStyle="Normal 2"/>
    <tableColumn id="278" xr3:uid="{00000000-0010-0000-0000-000016010000}" name="LUGAR DE ATENCION DEL PARTO" dataDxfId="4785" dataCellStyle="Normal 2"/>
    <tableColumn id="281" xr3:uid="{00000000-0010-0000-0000-000019010000}" name="EDAD GESTACIONAL SALIDA PROGRAMA" dataDxfId="4784" dataCellStyle="Normal 2">
      <calculatedColumnFormula>IF(AND(IN3&gt;0,IK3&lt;&gt;""),SUM(IN3-RW3)/7,"")</calculatedColumnFormula>
    </tableColumn>
    <tableColumn id="282" xr3:uid="{00000000-0010-0000-0000-00001A010000}" name="NOMBRE DE LA INSTITUCION DONDE SE ATENDIO EL PARTO O LUGAR ESPECIFICO DEL PARTO SI APLICA" dataDxfId="4783" dataCellStyle="Normal 2"/>
    <tableColumn id="283" xr3:uid="{00000000-0010-0000-0000-00001B010000}" name="NIVEL DE COMPLEJIDAD DE LA ATENCION DE LA INSTITUCION DONDE SE ATENDIO EL PARTO" dataDxfId="4782" dataCellStyle="Normal 2"/>
    <tableColumn id="284" xr3:uid="{00000000-0010-0000-0000-00001C010000}" name="PROFESIONAL O PERSONA QUE ATIENDE EL PARTO" dataDxfId="4781" dataCellStyle="Normal 2"/>
    <tableColumn id="373" xr3:uid="{00000000-0010-0000-0000-000075010000}" name="INICIO TRABAJO DE PARTO" dataDxfId="4780" dataCellStyle="Normal 2"/>
    <tableColumn id="285" xr3:uid="{00000000-0010-0000-0000-00001D010000}" name="ACOMPAÑAMIENTO POR PERSONA DE CONFIANZA DURANTE TRABAJO DE PARTO Y PARTO" dataDxfId="4779" dataCellStyle="Normal 2"/>
    <tableColumn id="251" xr3:uid="{00000000-0010-0000-0000-0000FB000000}" name="DILIGENCIAMIENTO DE PARTOGRAMA (NO APLICA EN EXPULSIVO)" dataDxfId="4778" dataCellStyle="Normal 2"/>
    <tableColumn id="261" xr3:uid="{00000000-0010-0000-0000-000005010000}" name="MANEJO ACTIVO DEL TERCER PERIODO DEL PARTO (USO OXITOCINA,MASAJE UTERINO Y TRACCIÓN SOSTENIDA DE CORDÓN)2" dataDxfId="4777" dataCellStyle="Normal 2"/>
    <tableColumn id="262" xr3:uid="{00000000-0010-0000-0000-000006010000}" name="CONTACTO PIEL A PIEL DURANTE MÍNIMO 30 MINUTOS " dataDxfId="4776" dataCellStyle="Normal 2"/>
    <tableColumn id="263" xr3:uid="{00000000-0010-0000-0000-000007010000}" name="INICIO DE LACTANCIA MATERNA DURANTE EL CONTACTO PIEL A PIEL O EN LA PRIMERA HORA DE VIDA" dataDxfId="4775" dataCellStyle="Normal 2"/>
    <tableColumn id="92" xr3:uid="{00000000-0010-0000-0000-00005C000000}" name="MONITORIA CADA 15 MINUTOS DE SIGNOS VITALES DURANTES LAS PRIMERAS DOS HORAS POSTPARTO (SOPORTE EN HC - 8 VALORACIONES EN LAS PRIMERAS 2 HORAS)" dataDxfId="4774" dataCellStyle="Normal 2"/>
    <tableColumn id="264" xr3:uid="{00000000-0010-0000-0000-000008010000}" name="COMPLICACIONES POSTPARTO - HASTA 42 DÍAS" dataDxfId="4773" dataCellStyle="Normal 2"/>
    <tableColumn id="286" xr3:uid="{00000000-0010-0000-0000-00001E010000}" name="NUMERO NACIDOS VIVOS" dataDxfId="4772" dataCellStyle="Normal 2"/>
    <tableColumn id="288" xr3:uid="{00000000-0010-0000-0000-000020010000}" name="SEXO RN" dataDxfId="4771" dataCellStyle="Normal 2"/>
    <tableColumn id="289" xr3:uid="{00000000-0010-0000-0000-000021010000}" name="PESO RN  EN GRAMOS" dataDxfId="4770" dataCellStyle="Normal 2"/>
    <tableColumn id="290" xr3:uid="{00000000-0010-0000-0000-000022010000}" name="PESO AL NACER POR EDAD GESTACIONAL" dataDxfId="4769"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4768" dataCellStyle="Normal 2"/>
    <tableColumn id="294" xr3:uid="{00000000-0010-0000-0000-000026010000}" name="RESULTADO TSH" dataDxfId="4767" dataCellStyle="Normal 2"/>
    <tableColumn id="295" xr3:uid="{00000000-0010-0000-0000-000027010000}" name=" FECHA RESULTADO TSH" dataDxfId="4766" dataCellStyle="Normal 2"/>
    <tableColumn id="296" xr3:uid="{00000000-0010-0000-0000-000028010000}" name="APLICACIÓN DE VIT K" dataDxfId="4765" dataCellStyle="Normal 2"/>
    <tableColumn id="297" xr3:uid="{00000000-0010-0000-0000-000029010000}" name="GRUPO SANGUINEO RN" dataDxfId="4764" dataCellStyle="Normal 2"/>
    <tableColumn id="298" xr3:uid="{00000000-0010-0000-0000-00002A010000}" name="FECHA APLICACIÓN VACUNA HEPATITIS B" dataDxfId="4763" dataCellStyle="Normal 2"/>
    <tableColumn id="299" xr3:uid="{00000000-0010-0000-0000-00002B010000}" name="FECHA APLICACIÓN VACUNA BCG" dataDxfId="4762" dataCellStyle="Normal 2"/>
    <tableColumn id="300" xr3:uid="{00000000-0010-0000-0000-00002C010000}" name="SEXO RN 2" dataDxfId="4761" dataCellStyle="Normal 2"/>
    <tableColumn id="301" xr3:uid="{00000000-0010-0000-0000-00002D010000}" name="PESO RN 2 EN GRAMOS2" dataDxfId="4760" dataCellStyle="Normal 2"/>
    <tableColumn id="302" xr3:uid="{00000000-0010-0000-0000-00002E010000}" name="PESO AL NACER POR EDAD GESTACIONAL RN 2" dataDxfId="4759"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4758" dataCellStyle="Normal 2"/>
    <tableColumn id="306" xr3:uid="{00000000-0010-0000-0000-000032010000}" name="RESULTADO TSH 2" dataDxfId="4757" dataCellStyle="Normal 2"/>
    <tableColumn id="307" xr3:uid="{00000000-0010-0000-0000-000033010000}" name=" FECHA RESULTADO TSH 2" dataDxfId="4756" dataCellStyle="Normal 2"/>
    <tableColumn id="308" xr3:uid="{00000000-0010-0000-0000-000034010000}" name="APLICACIÓN DE VIT K 2" dataDxfId="4755" dataCellStyle="Normal 2"/>
    <tableColumn id="309" xr3:uid="{00000000-0010-0000-0000-000035010000}" name="GRUPO SANGUINEO RN 2" dataDxfId="4754" dataCellStyle="Normal 2"/>
    <tableColumn id="310" xr3:uid="{00000000-0010-0000-0000-000036010000}" name="FECHA APLICACIÓN VACUNA HEPATITIS B 2" dataDxfId="4753" dataCellStyle="Normal 2"/>
    <tableColumn id="311" xr3:uid="{00000000-0010-0000-0000-000037010000}" name="FECHA APLICACIÓN VACUNA BCG 2" dataDxfId="4752" dataCellStyle="Normal 2"/>
    <tableColumn id="312" xr3:uid="{00000000-0010-0000-0000-000038010000}" name="CONTROL RN FECHA ASISTIO " dataDxfId="4751" dataCellStyle="Normal 2"/>
    <tableColumn id="313" xr3:uid="{00000000-0010-0000-0000-000039010000}" name="ALARMA 1 CONTROL RN" dataDxfId="4750"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4749" dataCellStyle="Normal 2"/>
    <tableColumn id="316" xr3:uid="{00000000-0010-0000-0000-00003C010000}" name="ALARMA CONTROL PUERPERIO" dataDxfId="4748"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4747" dataCellStyle="Normal 2"/>
    <tableColumn id="265" xr3:uid="{00000000-0010-0000-0000-000009010000}" name="ASESORIA EN PLANIFICACIÓN FAMILIAR POST EVENTO OBSTETRICO EN AMBITO HOSPITALARIO" dataDxfId="4746" dataCellStyle="Normal 2"/>
    <tableColumn id="240" xr3:uid="{00000000-0010-0000-0000-0000F0000000}" name="PUERPERA SALE CON PLANIFICACIÓN FAMILIAR POST EVENTO OBSTETRICO " dataDxfId="4745" dataCellStyle="Normal 2"/>
    <tableColumn id="97" xr3:uid="{00000000-0010-0000-0000-000061000000}" name="FECHA INSCRIPCION A PLANIFICACION FAMILIAR2" dataDxfId="4744" dataCellStyle="Normal 2"/>
    <tableColumn id="319" xr3:uid="{00000000-0010-0000-0000-00003F010000}" name="METODO DE ANTICONCEPCION INICIADO POSTPARTO" dataDxfId="4743" dataCellStyle="Normal 2"/>
    <tableColumn id="320" xr3:uid="{00000000-0010-0000-0000-000040010000}" name="TIPO DE APOYO REALIZADO POR LA EPS" dataDxfId="4742" dataCellStyle="Normal 2"/>
    <tableColumn id="321" xr3:uid="{00000000-0010-0000-0000-000041010000}" name="TIPO DE APOYO REALIZADO POR LA IPS PRIMARIA" dataDxfId="4741" dataCellStyle="Normal 2"/>
    <tableColumn id="322" xr3:uid="{00000000-0010-0000-0000-000042010000}" name="FECHA SEGUIMIENTO INICIAL POR PERSONAL DE SALUD EN TERRENO" dataDxfId="4740" dataCellStyle="Normal 2"/>
    <tableColumn id="304" xr3:uid="{00000000-0010-0000-0000-000030010000}" name="FECHA ÚLTIMO SEGUIMIENTO" dataDxfId="4739" dataCellStyle="Normal 2"/>
    <tableColumn id="318" xr3:uid="{00000000-0010-0000-0000-00003E010000}" name="NÚMERO DE SEGUIMIENTOS CPN" dataDxfId="4738" dataCellStyle="Normal 2"/>
    <tableColumn id="183" xr3:uid="{00000000-0010-0000-0000-0000B7000000}" name="HALLAZGO GESTACIÓN SEGUIMIENTO POR VISITA DOMICILIARIA" dataDxfId="4737" dataCellStyle="Normal 2"/>
    <tableColumn id="332" xr3:uid="{00000000-0010-0000-0000-00004C010000}" name="FECHA SEGUIMIENTOS TELÉFONICOS" dataDxfId="4736" dataCellStyle="Normal 2"/>
    <tableColumn id="266" xr3:uid="{00000000-0010-0000-0000-00000A010000}" name="NÚMERO SEGUIMIENTOS TELÉFONCOS" dataDxfId="4735" dataCellStyle="Normal 2"/>
    <tableColumn id="267" xr3:uid="{00000000-0010-0000-0000-00000B010000}" name="OBSERVACIÓN SEGUIMIENTO TELÉFONCO" dataDxfId="4734" dataCellStyle="Normal 2"/>
    <tableColumn id="272" xr3:uid="{00000000-0010-0000-0000-000010010000}" name="FECHA SEGUIMIENTO POR PERSONAL DE SALUD EN TERRENO  EN PUERPERIO" dataDxfId="4733" dataCellStyle="Normal 2"/>
    <tableColumn id="344" xr3:uid="{00000000-0010-0000-0000-000058010000}" name="HALLAZGOS ACOMPAÑAMIENTO PERSONAL DE SALUD PUERPERA" dataDxfId="4732" dataCellStyle="Normal 2"/>
    <tableColumn id="347" xr3:uid="{00000000-0010-0000-0000-00005B010000}" name="HALLAZGOS ACOMPAÑAMIENTO PERSONAL DE SALUD RECIEN NACIDO" dataDxfId="4731" dataCellStyle="Normal 2"/>
    <tableColumn id="348" xr3:uid="{00000000-0010-0000-0000-00005C010000}" name="FECHA ULTIMO SEGUIMIENTO POR PERSONAL DE SALUD EN TERRENO  EN PUERPERIO" dataDxfId="4730" dataCellStyle="Normal 2"/>
    <tableColumn id="349" xr3:uid="{00000000-0010-0000-0000-00005D010000}" name="NÚMERO DE SEGUIMIENTOS EN PUERPERIO" dataDxfId="4729" dataCellStyle="Normal 2"/>
    <tableColumn id="350" xr3:uid="{00000000-0010-0000-0000-00005E010000}" name="FECHA PRIMER ACOMPAÑAMIENTO SABEDOR ANCESTRAL" dataDxfId="4728" dataCellStyle="Normal 2"/>
    <tableColumn id="22" xr3:uid="{00000000-0010-0000-0000-000016000000}" name="TIPO DE SABEDOR" dataDxfId="4727" dataCellStyle="Normal 2"/>
    <tableColumn id="191" xr3:uid="{00000000-0010-0000-0000-0000BF000000}" name="NECESIDAD O DESARMONIA DESDE LO PROPIO 1" dataDxfId="4726" dataCellStyle="Normal 2"/>
    <tableColumn id="353" xr3:uid="{00000000-0010-0000-0000-000061010000}" name="ACTIVIDAD O RITUALIDAD REALIZADA1" dataDxfId="4725" dataCellStyle="Normal 2"/>
    <tableColumn id="93" xr3:uid="{00000000-0010-0000-0000-00005D000000}" name="FECHA  ACOMPAÑAMIENTO SABEDOR ANCESTRAL2" dataDxfId="4724" dataCellStyle="Normal 2"/>
    <tableColumn id="354" xr3:uid="{00000000-0010-0000-0000-000062010000}" name="TIPO DE SABEDOR2" dataDxfId="4723" dataCellStyle="Normal 2"/>
    <tableColumn id="355" xr3:uid="{00000000-0010-0000-0000-000063010000}" name="NECESIDAD O DESARMONIA DESDE LO PROPIO 12" dataDxfId="4722" dataCellStyle="Normal 2"/>
    <tableColumn id="107" xr3:uid="{00000000-0010-0000-0000-00006B000000}" name="ACTIVIDAD O RITUALIDAD REALIZADA13" dataDxfId="4721" dataCellStyle="Normal 2"/>
    <tableColumn id="357" xr3:uid="{00000000-0010-0000-0000-000065010000}" name="FECHA ACOMPAÑAMIENTO SABEDOR ANCESTRAL3" dataDxfId="4720" dataCellStyle="Normal 2"/>
    <tableColumn id="358" xr3:uid="{00000000-0010-0000-0000-000066010000}" name="TIPO DE SABEDOR3" dataDxfId="4719" dataCellStyle="Normal 2"/>
    <tableColumn id="359" xr3:uid="{00000000-0010-0000-0000-000067010000}" name="NECESIDAD O DESARMONIA DESDE LO PROPIO 13" dataDxfId="4718" dataCellStyle="Normal 2"/>
    <tableColumn id="360" xr3:uid="{00000000-0010-0000-0000-000068010000}" name="ACTIVIDAD O RITUALIDAD REALIZADA14" dataDxfId="4717" dataCellStyle="Normal 2"/>
    <tableColumn id="361" xr3:uid="{00000000-0010-0000-0000-000069010000}" name="FECHA ACOMPAÑAMIENTO SABEDOR ANCESTRAL4" dataDxfId="4716" dataCellStyle="Normal 2"/>
    <tableColumn id="109" xr3:uid="{00000000-0010-0000-0000-00006D000000}" name="TIPO DE SABEDOR4" dataDxfId="4715" dataCellStyle="Normal 2"/>
    <tableColumn id="362" xr3:uid="{00000000-0010-0000-0000-00006A010000}" name="NECESIDAD O DESARMONIA DESDE LO PROPIO 14" dataDxfId="4714" dataCellStyle="Normal 2"/>
    <tableColumn id="364" xr3:uid="{00000000-0010-0000-0000-00006C010000}" name="ACTIVIDAD O RITUALIDAD REALIZADA15" dataDxfId="4713" dataCellStyle="Normal 2"/>
    <tableColumn id="365" xr3:uid="{00000000-0010-0000-0000-00006D010000}" name="FECHA ACOMPAÑAMIENTO SABEDOR ANCESTRAL5" dataDxfId="4712" dataCellStyle="Normal 2"/>
    <tableColumn id="366" xr3:uid="{00000000-0010-0000-0000-00006E010000}" name="TIPO DE SABEDOR5" dataDxfId="4711" dataCellStyle="Normal 2"/>
    <tableColumn id="367" xr3:uid="{00000000-0010-0000-0000-00006F010000}" name="NECESIDAD O DESARMONIA DESDE LO PROPIO 15" dataDxfId="4710" dataCellStyle="Normal 2"/>
    <tableColumn id="369" xr3:uid="{00000000-0010-0000-0000-000071010000}" name="ACTIVIDAD O RITUALIDAD REALIZADA16" dataDxfId="4709" dataCellStyle="Normal 2"/>
    <tableColumn id="370" xr3:uid="{00000000-0010-0000-0000-000072010000}" name="FECHA ACOMPAÑAMIENTO SABEDOR ANCESTRAL PUERPERIO Y RECIEN NACIDO" dataDxfId="4708" dataCellStyle="Normal 2"/>
    <tableColumn id="371" xr3:uid="{00000000-0010-0000-0000-000073010000}" name="TIPO DE SABEDOR6" dataDxfId="4707" dataCellStyle="Normal 2"/>
    <tableColumn id="372" xr3:uid="{00000000-0010-0000-0000-000074010000}" name="NECESIDAD O DESARMONIA DESDE LO PROPIO 16" dataDxfId="4706" dataCellStyle="Normal 2"/>
    <tableColumn id="69" xr3:uid="{00000000-0010-0000-0000-000045000000}" name="ACTIVIDAD O RITUALIDAD REALIZADA 6" dataDxfId="4705" dataCellStyle="Normal 2"/>
    <tableColumn id="374" xr3:uid="{00000000-0010-0000-0000-000076010000}" name="FECHA ACOMPAÑAMIENTO SABEDOR ANCESTRAL PUERPERIO Y RECIEN NACIDO2" dataDxfId="4704" dataCellStyle="Normal 2"/>
    <tableColumn id="182" xr3:uid="{00000000-0010-0000-0000-0000B6000000}" name="TIPO DE SABEDOR7" dataDxfId="4703" dataCellStyle="Normal 2"/>
    <tableColumn id="274" xr3:uid="{00000000-0010-0000-0000-000012010000}" name="NECESIDAD O DESARMONIA DESDE LO PROPIO 17" dataDxfId="4702" dataCellStyle="Normal 2"/>
    <tableColumn id="292" xr3:uid="{00000000-0010-0000-0000-000024010000}" name="ACTIVIDAD O RITUALIDAD REALIZADA18" dataDxfId="4701" dataCellStyle="Normal 2"/>
    <tableColumn id="323" xr3:uid="{00000000-0010-0000-0000-000043010000}" name="FECHA ACOMPAÑAMIENTO SABEDOR ANCESTRAL PUERPERIO Y RECIEN NACIDO22" dataDxfId="4700" dataCellStyle="Normal 2"/>
    <tableColumn id="324" xr3:uid="{00000000-0010-0000-0000-000044010000}" name="TIPO DE SABEDOR73" dataDxfId="4699" dataCellStyle="Normal 2"/>
    <tableColumn id="325" xr3:uid="{00000000-0010-0000-0000-000045010000}" name="NECESIDAD O DESARMONIA DESDE LO PROPIO 174" dataDxfId="4698" dataCellStyle="Normal 2"/>
    <tableColumn id="326" xr3:uid="{00000000-0010-0000-0000-000046010000}" name="ACTIVIDAD O RITUALIDAD REALIZADA185" dataDxfId="4697" dataCellStyle="Normal 2"/>
    <tableColumn id="327" xr3:uid="{00000000-0010-0000-0000-000047010000}" name="FECHA ACOMPAÑAMIENTO SABEDOR ANCESTRAL PUERPERIO Y RECIEN NACIDO222" dataDxfId="4696" dataCellStyle="Normal 2"/>
    <tableColumn id="328" xr3:uid="{00000000-0010-0000-0000-000048010000}" name="TIPO DE SABEDOR733" dataDxfId="4695" dataCellStyle="Normal 2"/>
    <tableColumn id="329" xr3:uid="{00000000-0010-0000-0000-000049010000}" name="NECESIDAD O DESARMONIA DESDE LO PROPIO 1744" dataDxfId="4694" dataCellStyle="Normal 2"/>
    <tableColumn id="330" xr3:uid="{00000000-0010-0000-0000-00004A010000}" name="ACTIVIDAD O RITUALIDAD REALIZADA1855" dataDxfId="4693" dataCellStyle="Normal 2"/>
    <tableColumn id="331" xr3:uid="{00000000-0010-0000-0000-00004B010000}" name="FECHA ACOMPAÑAMIENTO SABEDOR ANCESTRAL PUERPERIO Y RECIEN NACIDO2222" dataDxfId="4692" dataCellStyle="Normal 2"/>
    <tableColumn id="375" xr3:uid="{00000000-0010-0000-0000-000077010000}" name="TIPO DE SABEDOR7333" dataDxfId="4691" dataCellStyle="Normal 2"/>
    <tableColumn id="376" xr3:uid="{00000000-0010-0000-0000-000078010000}" name="NECESIDAD O DESARMONIA DESDE LO PROPIO 17444" dataDxfId="4690" dataCellStyle="Normal 2"/>
    <tableColumn id="377" xr3:uid="{00000000-0010-0000-0000-000079010000}" name="ACTIVIDAD O RITUALIDAD REALIZADA18555" dataDxfId="4689" dataCellStyle="Normal 2"/>
    <tableColumn id="383" xr3:uid="{00000000-0010-0000-0000-00007F010000}" name="TOTAL SEGUIMIENTOS POR PARTERA" dataDxfId="4688">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4687">
      <calculatedColumnFormula>IF(AND(R3="",O3=""),"",IF(AND(OR(O3&gt;0,R3&gt;0),KT3&gt;0),SUM(KT3-RW3)/7,""))</calculatedColumnFormula>
    </tableColumn>
    <tableColumn id="387" xr3:uid="{00000000-0010-0000-0000-000083010000}" name="TRIMESTRE DE GESTACIÓN AL PRIMER SEGUIMIENTO POR SABEDOR" dataDxfId="4686">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4685">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4684">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4683">
      <calculatedColumnFormula>IF(AND(O3&gt;0,RW3&gt;0),SUM(O3-RW3)/7,"")</calculatedColumnFormula>
    </tableColumn>
    <tableColumn id="184" xr3:uid="{00000000-0010-0000-0000-0000B8000000}" name="MES2 INGRESO CPN" dataDxfId="4682">
      <calculatedColumnFormula>IF(R3&gt;0,MONTH(R3),"")</calculatedColumnFormula>
    </tableColumn>
    <tableColumn id="192" xr3:uid="{00000000-0010-0000-0000-0000C0000000}" name="AÑO3 INGRESO CPN" dataDxfId="4681">
      <calculatedColumnFormula>IF(R3&gt;0,YEAR(R3),"")</calculatedColumnFormula>
    </tableColumn>
    <tableColumn id="193" xr3:uid="{00000000-0010-0000-0000-0000C1000000}" name="TRIM DEL AÑOS4 INGRESO CPN" dataDxfId="4680">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4679">
      <calculatedColumnFormula>IF(AND(M3&gt;0,R3&gt;0),DAYS360(M3,R3)/30.44/12,IF(AND(M3&gt;0,O3&gt;0,R3=""),DAYS360(M3,O3)/30.44/12,""))</calculatedColumnFormula>
    </tableColumn>
    <tableColumn id="198" xr3:uid="{00000000-0010-0000-0000-0000C6000000}" name="PUNTAJE ERBPS6 EDAD" dataDxfId="4678">
      <calculatedColumnFormula>IF(AND(MQ3&gt;7,MQ3&lt;14),2,IF(MQ3&lt;16,1,IF(MQ3&lt;=35,0,IF(AND(MQ3&gt;35,MQ3&lt;50),2,""))))</calculatedColumnFormula>
    </tableColumn>
    <tableColumn id="199" xr3:uid="{00000000-0010-0000-0000-0000C7000000}" name="RANGO DE EDAD INICIO7" dataDxfId="4677">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4676">
      <calculatedColumnFormula>IF(OR(AX3="SI",BA3="SI"),1,IF(AND(AX3="NO",BA3="NO"),0,""))</calculatedColumnFormula>
    </tableColumn>
    <tableColumn id="213" xr3:uid="{00000000-0010-0000-0000-0000D5000000}" name="PARTOS23" dataDxfId="4675">
      <calculatedColumnFormula>IF(AT3="","",IF(AT3=0,1,IF(AND(AT3&gt;=1,AT3&lt;=4),0,IF(AT3&gt;=5,2,"X"))))</calculatedColumnFormula>
    </tableColumn>
    <tableColumn id="215" xr3:uid="{00000000-0010-0000-0000-0000D7000000}" name="CESAREAS34" dataDxfId="4674">
      <calculatedColumnFormula>IF(AW3="","",IF(AW3=0,0,IF(AW3=1,1,IF(OR(AW3=2,AW3="3 o MAS"),2,"X"))))</calculatedColumnFormula>
    </tableColumn>
    <tableColumn id="227" xr3:uid="{00000000-0010-0000-0000-0000E3000000}" name="EMB ECTOP CX UTER5" dataDxfId="4673">
      <calculatedColumnFormula>IF(AY3="SI",1,IF(AY3="NO",0,""))</calculatedColumnFormula>
    </tableColumn>
    <tableColumn id="80" xr3:uid="{00000000-0010-0000-0000-000050000000}" name="PUNTAJE ANEMIA RBPS" dataDxfId="4672">
      <calculatedColumnFormula>IF(OR(AND(EM3&gt;0,EM3&lt;11),AND(ER3&gt;0,ER3&lt;10.5)),1,"")</calculatedColumnFormula>
    </tableColumn>
    <tableColumn id="78" xr3:uid="{00000000-0010-0000-0000-00004E000000}" name="PUNTAJE EMBARAZO PROLONGADO RBPS2" dataDxfId="4671">
      <calculatedColumnFormula>IF(AND(AND(BU3&gt;40.9,BU3&lt;43),IN3=""),1,"")</calculatedColumnFormula>
    </tableColumn>
    <tableColumn id="82" xr3:uid="{00000000-0010-0000-0000-000052000000}" name="PUNTAJE VIH DX ACTUAL O ANTIGUO RBPS3" dataDxfId="4670">
      <calculatedColumnFormula>IF(AND(GJ3="",GL3="",BB3=""),"",IF(OR(OR(GJ3="P.R REACTIVA",GJ3="ELISA REACTIVA"),OR(BB3="SI",GL3="POSITIVA",GL3="NO CONCLUYENTE")),3,""))</calculatedColumnFormula>
    </tableColumn>
    <tableColumn id="378" xr3:uid="{00000000-0010-0000-0000-00007A010000}" name="PUNTAJE PRESENTACIÓN RBPS4" dataDxfId="4669">
      <calculatedColumnFormula>IF(CD3="","",IF(OR(CD3="CEFÁLICA",CD3="SD"),0,IF(OR(CD3="PODÁLICA",CD3="TRANSVERSA O DE FRENTE",CD3="OBLICUA"),3,"")))</calculatedColumnFormula>
    </tableColumn>
    <tableColumn id="379" xr3:uid="{00000000-0010-0000-0000-00007B010000}" name="PUNTAJE TAMIZAJE CHAGAS RBPS5" dataDxfId="4668">
      <calculatedColumnFormula>IF(GZ3="","",IF(GZ3="POSITIVO",2,"0"))</calculatedColumnFormula>
    </tableColumn>
    <tableColumn id="380" xr3:uid="{00000000-0010-0000-0000-00007C010000}" name="PUNTAJE TAMIZAJE MALARIA RBPS6" dataDxfId="4667">
      <calculatedColumnFormula>IF(AND(HB3="",HD3=""),"",IF(OR(HB3="POSITIVO",HD3="POSITIVO"),3,0))</calculatedColumnFormula>
    </tableColumn>
    <tableColumn id="231" xr3:uid="{00000000-0010-0000-0000-0000E7000000}" name="PUNTAJE TOTAL ERBPS2" dataDxfId="4666">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4665">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4664">
      <calculatedColumnFormula>IF(AND(R3="",O3=""),"",IF(AND(OR(O3&gt;0,R3&gt;0),RW3=""),"SD",IF(AND(OR(O3&gt;0,R3&gt;0),ID3&gt;0),SUM(ID3-RW3)/7,"")))</calculatedColumnFormula>
    </tableColumn>
    <tableColumn id="17" xr3:uid="{00000000-0010-0000-0000-000011000000}" name="CUENTA RIESGO PSICOSOCIAL" dataDxfId="4663">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4662">
      <calculatedColumnFormula>IF(BX3&gt;0,BX3*7,"")</calculatedColumnFormula>
    </tableColumn>
    <tableColumn id="86" xr3:uid="{00000000-0010-0000-0000-000056000000}" name="DIAS2 " dataDxfId="4661">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4660">
      <calculatedColumnFormula>MONTH(Tabla1[[#This Row],[FECHA DE SALIDA  DEL PROGRAMA]])</calculatedColumnFormula>
    </tableColumn>
    <tableColumn id="98" xr3:uid="{00000000-0010-0000-0000-000062000000}" name="AÑO PARTO" dataDxfId="4659">
      <calculatedColumnFormula>YEAR(Tabla1[[#This Row],[FECHA DE SALIDA  DEL PROGRAMA]])</calculatedColumnFormula>
    </tableColumn>
    <tableColumn id="88" xr3:uid="{00000000-0010-0000-0000-000058000000}" name="OPORTUNIDAD CONSULTA GINECOLOGÍA (DIAS)" dataDxfId="4658">
      <calculatedColumnFormula>IF(AND(O3&gt;0,R3=""),"NO CPN",IF(AND(O3="",R3=""),"",IF(AND(R3&gt;0,EJ3&gt;0,EI3&gt;0),_xlfn.DAYS(EJ3,EI3),IF(AND(R3&gt;0,EJ3&gt;0,EI3=""),"NO CITA","X"))))</calculatedColumnFormula>
    </tableColumn>
    <tableColumn id="166" xr3:uid="{00000000-0010-0000-0000-0000A6000000}" name="GESTANTES CON RESULTADO DE EXAMENES DE INGRESO " dataDxfId="4657">
      <calculatedColumnFormula>IF(AND(O3&gt;0,R3=""),"NO CPN",IF(AND(O3="",R3=""),"",IF(AND(EN3&lt;&gt;"",EX3&lt;&gt;"",FB3&lt;&gt;"",FK3&lt;&gt;"",FW3&lt;&gt;"",FZ3&lt;&gt;"",GO3&lt;&gt;"",GQ3&lt;&gt;"",GR3&lt;&gt;""),"SI","NO")))</calculatedColumnFormula>
    </tableColumn>
    <tableColumn id="194" xr3:uid="{00000000-0010-0000-0000-0000C2000000}" name="GESTANTES CON RESULTADOS DE EXAMENES II TRIMESTRE" dataDxfId="4656">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4655">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4654"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4653"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4652"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4651" dataCellStyle="Normal 2">
      <calculatedColumnFormula>COUNT(FL3,FO3,FR3,FT3)</calculatedColumnFormula>
    </tableColumn>
    <tableColumn id="392" xr3:uid="{00000000-0010-0000-0000-000088010000}" name="# DE TAMIZAJES VIH TOMADOS " dataDxfId="4650" dataCellStyle="Normal 2">
      <calculatedColumnFormula>COUNT(GA3,GD3,GG3,GI3)</calculatedColumnFormula>
    </tableColumn>
    <tableColumn id="396" xr3:uid="{00000000-0010-0000-0000-00008C010000}" name="Alarma de apoyo Tamizaje Sífilis" dataDxfId="4649"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4648"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4647"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4646"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393" t="s">
        <v>433</v>
      </c>
      <c r="B1" s="393"/>
      <c r="C1" s="393"/>
      <c r="D1" s="393"/>
      <c r="E1" s="393"/>
      <c r="F1" s="393"/>
    </row>
    <row r="2" spans="1:345" ht="44.25" customHeight="1" x14ac:dyDescent="0.3">
      <c r="A2" s="394" t="s">
        <v>553</v>
      </c>
      <c r="B2" s="394"/>
      <c r="C2" s="394"/>
      <c r="D2" s="394"/>
      <c r="E2" s="394"/>
      <c r="F2" s="394"/>
    </row>
    <row r="3" spans="1:345" ht="44.25" customHeight="1" thickBot="1" x14ac:dyDescent="0.35">
      <c r="A3" s="394" t="s">
        <v>456</v>
      </c>
      <c r="B3" s="394"/>
      <c r="C3" s="394"/>
      <c r="D3" s="394"/>
      <c r="E3" s="394"/>
      <c r="F3" s="394"/>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395" t="s">
        <v>187</v>
      </c>
      <c r="AM5" s="395"/>
      <c r="AN5" s="395"/>
      <c r="AO5" s="395"/>
      <c r="AP5" s="395"/>
      <c r="AQ5" s="395"/>
      <c r="AR5" s="395"/>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390" t="s">
        <v>458</v>
      </c>
      <c r="DG5" s="391"/>
      <c r="DH5" s="391"/>
      <c r="DI5" s="391"/>
      <c r="DJ5" s="391"/>
      <c r="DK5" s="391"/>
      <c r="DL5" s="391"/>
      <c r="DM5" s="391"/>
      <c r="DN5" s="391"/>
      <c r="DO5" s="391"/>
      <c r="DP5" s="391"/>
      <c r="DQ5" s="392"/>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396" t="s">
        <v>216</v>
      </c>
      <c r="EF5" s="397"/>
      <c r="EG5" s="397"/>
      <c r="EH5" s="397"/>
      <c r="EI5" s="398"/>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390" t="s">
        <v>246</v>
      </c>
      <c r="JN5" s="391"/>
      <c r="JO5" s="391"/>
      <c r="JP5" s="391"/>
      <c r="JQ5" s="391"/>
      <c r="JR5" s="391"/>
      <c r="JS5" s="391"/>
      <c r="JT5" s="391"/>
      <c r="JU5" s="391"/>
      <c r="JV5" s="392"/>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4644" priority="5">
      <formula>LEN(TRIM(IP4))&gt;0</formula>
    </cfRule>
  </conditionalFormatting>
  <conditionalFormatting sqref="JE4">
    <cfRule type="notContainsBlanks" dxfId="4643" priority="4">
      <formula>LEN(TRIM(JE4))&gt;0</formula>
    </cfRule>
  </conditionalFormatting>
  <conditionalFormatting sqref="JO4">
    <cfRule type="notContainsBlanks" dxfId="4642" priority="3">
      <formula>LEN(TRIM(JO4))&gt;0</formula>
    </cfRule>
  </conditionalFormatting>
  <conditionalFormatting sqref="JX4">
    <cfRule type="notContainsBlanks" dxfId="4641" priority="2">
      <formula>LEN(TRIM(JX4))&gt;0</formula>
    </cfRule>
  </conditionalFormatting>
  <conditionalFormatting sqref="JZ4">
    <cfRule type="notContainsBlanks" dxfId="4640" priority="1">
      <formula>LEN(TRIM(JZ4))&gt;0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zoomScaleNormal="100" workbookViewId="0">
      <selection activeCell="L14" sqref="L14"/>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142</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11" t="s">
        <v>701</v>
      </c>
      <c r="C13" s="412"/>
      <c r="D13" s="413" t="s">
        <v>720</v>
      </c>
      <c r="E13" s="414"/>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07">
        <f ca="1">IFERROR((SUM(B14/B15)),"")</f>
        <v>0.25</v>
      </c>
      <c r="D14" s="157">
        <f ca="1">COUNTIFS(Tabla1[GESTANTES ACTUALES],"ACTIVA INGRESO A CPN",Tabla1[RIESGO BIOPSICOSOCIAL],"ALTO RIESGO",Tabla1[FECHA ASISTENCIA PRIMERA VEZ CON GINECOLOGÍA],"&lt;&gt;")</f>
        <v>2</v>
      </c>
      <c r="E14" s="407">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08"/>
      <c r="D15" s="157">
        <f ca="1">COUNTIFS(Tabla1[GESTANTES ACTUALES],"ACTIVA INGRESO A CPN",Tabla1[RIESGO BIOPSICOSOCIAL],"ALTO RIESGO")</f>
        <v>8</v>
      </c>
      <c r="E15" s="408"/>
      <c r="F15" s="69"/>
      <c r="G15" s="69"/>
      <c r="H15" s="69"/>
      <c r="I15" s="69"/>
      <c r="J15" s="69"/>
      <c r="K15" s="69"/>
      <c r="L15" s="69"/>
      <c r="M15" s="69"/>
    </row>
    <row r="16" spans="1:14" ht="19.5" thickBot="1" x14ac:dyDescent="0.35">
      <c r="B16" s="411" t="s">
        <v>701</v>
      </c>
      <c r="C16" s="412"/>
      <c r="D16" s="413" t="s">
        <v>720</v>
      </c>
      <c r="E16" s="414"/>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09">
        <f>IFERROR(SUM(B17/B18),"")</f>
        <v>0.21126760563380281</v>
      </c>
      <c r="D17" s="157">
        <f>COUNTIFS(Tabla1[GESTANTES ACTUALES],"ACTIVA INGRESO A CPN",Tabla1['# DE MUJERES CON SUMINISTRO ADECUADO DE MICRONUTRIENTES],"COMPLETO")</f>
        <v>30</v>
      </c>
      <c r="E17" s="409">
        <f>IFERROR(SUM(D17/D18),"")</f>
        <v>0.21126760563380281</v>
      </c>
      <c r="F17" s="69"/>
      <c r="G17" s="69"/>
      <c r="H17" s="69"/>
      <c r="I17" s="69"/>
      <c r="J17" s="69"/>
      <c r="K17" s="69"/>
      <c r="L17" s="69"/>
      <c r="M17" s="69"/>
    </row>
    <row r="18" spans="1:13" ht="15.75" thickBot="1" x14ac:dyDescent="0.3">
      <c r="A18" s="50" t="s">
        <v>398</v>
      </c>
      <c r="B18" s="157">
        <f>COUNTIFS(Tabla1[GESTANTES ACTUALES],"ACTIVA INGRESO A CPN",Tabla1[ASEGURADORA],$A$13)</f>
        <v>142</v>
      </c>
      <c r="C18" s="410"/>
      <c r="D18" s="157">
        <f>COUNTIFS(Tabla1[GESTANTES ACTUALES],"ACTIVA INGRESO A CPN")</f>
        <v>142</v>
      </c>
      <c r="E18" s="410"/>
      <c r="F18" s="69"/>
      <c r="G18" s="69"/>
      <c r="H18" s="69"/>
      <c r="I18" s="69"/>
      <c r="J18" s="69"/>
      <c r="K18" s="69"/>
      <c r="L18" s="69"/>
      <c r="M18" s="69"/>
    </row>
    <row r="19" spans="1:13" ht="19.5" thickBot="1" x14ac:dyDescent="0.35">
      <c r="B19" s="411" t="s">
        <v>701</v>
      </c>
      <c r="C19" s="412"/>
      <c r="D19" s="413" t="s">
        <v>720</v>
      </c>
      <c r="E19" s="414"/>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15">
        <f ca="1">IFERROR(SUM(B20/B21),"")</f>
        <v>2.8169014084507043E-2</v>
      </c>
      <c r="D20" s="157">
        <f ca="1">COUNTIFS(Tabla1[GESTANTES ACTUALES],"ACTIVA INGRESO A CPN",Tabla1[Alarma de apoyo Tamizaje Sífilis],"COMPLETO")</f>
        <v>4</v>
      </c>
      <c r="E20" s="415">
        <f ca="1">IFERROR(SUM(D20/D21),"")</f>
        <v>2.8169014084507043E-2</v>
      </c>
      <c r="F20" s="69"/>
      <c r="G20" s="69"/>
      <c r="H20" s="69"/>
      <c r="I20" s="69"/>
      <c r="J20" s="69"/>
      <c r="K20" s="69"/>
      <c r="L20" s="69"/>
      <c r="M20" s="69"/>
    </row>
    <row r="21" spans="1:13" ht="15.75" customHeight="1" thickBot="1" x14ac:dyDescent="0.3">
      <c r="A21" s="50" t="s">
        <v>398</v>
      </c>
      <c r="B21" s="157">
        <f>COUNTIFS(Tabla1[GESTANTES ACTUALES],"ACTIVA INGRESO A CPN",Tabla1[ASEGURADORA],$A$13)</f>
        <v>142</v>
      </c>
      <c r="C21" s="416"/>
      <c r="D21" s="157">
        <f>COUNTIFS(Tabla1[GESTANTES ACTUALES],"ACTIVA INGRESO A CPN")</f>
        <v>142</v>
      </c>
      <c r="E21" s="416"/>
      <c r="F21" s="69"/>
      <c r="G21" s="69"/>
      <c r="H21" s="69"/>
      <c r="I21" s="69"/>
      <c r="J21" s="69"/>
      <c r="K21" s="69"/>
      <c r="L21" s="69"/>
      <c r="M21" s="69"/>
    </row>
    <row r="22" spans="1:13" ht="19.5" thickBot="1" x14ac:dyDescent="0.35">
      <c r="B22" s="411" t="s">
        <v>701</v>
      </c>
      <c r="C22" s="412"/>
      <c r="D22" s="413" t="s">
        <v>720</v>
      </c>
      <c r="E22" s="414"/>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15">
        <f ca="1">IFERROR(SUM(B23/B24),"")</f>
        <v>3.5211267605633804E-2</v>
      </c>
      <c r="D23" s="157">
        <f ca="1">COUNTIFS(Tabla1[GESTANTES ACTUALES],"ACTIVA INGRESO A CPN",Tabla1[Alarma de apoyo Tamizaje VIH],"COMPLETO")</f>
        <v>5</v>
      </c>
      <c r="E23" s="415">
        <f ca="1">IFERROR(SUM(D23/D24),"")</f>
        <v>3.5211267605633804E-2</v>
      </c>
      <c r="F23" s="69"/>
      <c r="G23" s="69"/>
      <c r="H23" s="69"/>
      <c r="I23" s="69"/>
      <c r="J23" s="69"/>
      <c r="K23" s="69"/>
      <c r="L23" s="69"/>
      <c r="M23" s="69"/>
    </row>
    <row r="24" spans="1:13" ht="15.75" thickBot="1" x14ac:dyDescent="0.3">
      <c r="A24" s="50" t="s">
        <v>398</v>
      </c>
      <c r="B24" s="157">
        <f>COUNTIFS(Tabla1[GESTANTES ACTUALES],"ACTIVA INGRESO A CPN",Tabla1[ASEGURADORA],$A$13)</f>
        <v>142</v>
      </c>
      <c r="C24" s="416"/>
      <c r="D24" s="157">
        <f>COUNTIFS(Tabla1[GESTANTES ACTUALES],"ACTIVA INGRESO A CPN")</f>
        <v>142</v>
      </c>
      <c r="E24" s="416"/>
      <c r="F24" s="69"/>
      <c r="G24" s="69"/>
      <c r="H24" s="69"/>
      <c r="I24" s="69"/>
      <c r="J24" s="69"/>
      <c r="K24" s="69"/>
      <c r="L24" s="69"/>
      <c r="M24" s="69"/>
    </row>
    <row r="25" spans="1:13" ht="19.5" thickBot="1" x14ac:dyDescent="0.35">
      <c r="B25" s="411" t="s">
        <v>701</v>
      </c>
      <c r="C25" s="412"/>
      <c r="D25" s="413" t="s">
        <v>720</v>
      </c>
      <c r="E25" s="414"/>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15">
        <f ca="1">IFERROR(SUM(B26/B27),"")</f>
        <v>0</v>
      </c>
      <c r="D26" s="157">
        <f ca="1">COUNTIFS(Tabla1[GESTANTES ACTUALES],"ACTIVA INGRESO A CPN",Tabla1[SEMANAS DE GESTACION ACTUALIZADAS],"&gt;36",Tabla1[SEMANAS DE GESTACION ACTUALIZADAS],"&lt;44",Tabla1[FECHA DE CONCERTACIÓN PLAN DE PARTO (Soporte HC)],"&lt;&gt;")</f>
        <v>0</v>
      </c>
      <c r="E26" s="415">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35</v>
      </c>
      <c r="C27" s="416"/>
      <c r="D27" s="157">
        <f ca="1">COUNTIFS(Tabla1[GESTANTES ACTUALES],"ACTIVA INGRESO A CPN",Tabla1[SEMANAS DE GESTACION ACTUALIZADAS],"&gt;36",Tabla1[SEMANAS DE GESTACION ACTUALIZADAS],"&lt;44")</f>
        <v>35</v>
      </c>
      <c r="E27" s="416"/>
      <c r="F27" s="69"/>
      <c r="G27" s="69"/>
      <c r="H27" s="69"/>
      <c r="I27" s="69"/>
      <c r="J27" s="69"/>
      <c r="K27" s="69"/>
      <c r="L27" s="69"/>
      <c r="M27" s="69"/>
    </row>
    <row r="28" spans="1:13" ht="19.5" thickBot="1" x14ac:dyDescent="0.35">
      <c r="B28" s="411" t="s">
        <v>701</v>
      </c>
      <c r="C28" s="412"/>
      <c r="D28" s="413" t="s">
        <v>720</v>
      </c>
      <c r="E28" s="414"/>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15">
        <f ca="1">IFERROR(SUM(B29/B30),"")</f>
        <v>0.11428571428571428</v>
      </c>
      <c r="D29" s="157">
        <f ca="1">COUNTIFS(Tabla1[GESTANTES ACTUALES],"ACTIVA INGRESO A CPN",Tabla1[SEMANAS DE GESTACION ACTUALIZADAS],"&gt;36",Tabla1[SEMANAS DE GESTACION ACTUALIZADAS],"&lt;44",Tabla1[FECHA VACUNA DPT ACELULAR],"&lt;&gt;")</f>
        <v>4</v>
      </c>
      <c r="E29" s="415">
        <f ca="1">IFERROR(SUM(D29/D30),"")</f>
        <v>0.11428571428571428</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35</v>
      </c>
      <c r="C30" s="416"/>
      <c r="D30" s="157">
        <f ca="1">COUNTIFS(Tabla1[GESTANTES ACTUALES],"ACTIVA INGRESO A CPN",Tabla1[SEMANAS DE GESTACION ACTUALIZADAS],"&gt;36",Tabla1[SEMANAS DE GESTACION ACTUALIZADAS],"&lt;44")</f>
        <v>35</v>
      </c>
      <c r="E30" s="416"/>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401"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402"/>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11</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156</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0.24358974358974358</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9.0909090909090912E-2</v>
      </c>
      <c r="J44" s="84" t="str">
        <f t="shared" si="3"/>
        <v/>
      </c>
      <c r="K44" s="84" t="str">
        <f t="shared" si="3"/>
        <v/>
      </c>
      <c r="L44" s="84" t="str">
        <f t="shared" si="3"/>
        <v/>
      </c>
      <c r="M44" s="84" t="str">
        <f t="shared" si="3"/>
        <v/>
      </c>
      <c r="N44" s="85">
        <f>IF(N40=0,"",SUM(N43/N40))</f>
        <v>0.37820512820512819</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11</v>
      </c>
      <c r="J45" s="81">
        <f t="shared" si="4"/>
        <v>0</v>
      </c>
      <c r="K45" s="81">
        <f t="shared" si="4"/>
        <v>0</v>
      </c>
      <c r="L45" s="81">
        <f t="shared" si="4"/>
        <v>0</v>
      </c>
      <c r="M45" s="81">
        <f t="shared" si="4"/>
        <v>0</v>
      </c>
      <c r="N45" s="90">
        <f>SUM(B45:M45)</f>
        <v>156</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0.24358974358974358</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1</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37</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9.0909090909090912E-2</v>
      </c>
      <c r="J86" s="84" t="str">
        <f t="shared" si="24"/>
        <v/>
      </c>
      <c r="K86" s="84" t="str">
        <f t="shared" si="24"/>
        <v/>
      </c>
      <c r="L86" s="84" t="str">
        <f t="shared" si="24"/>
        <v/>
      </c>
      <c r="M86" s="84" t="str">
        <f t="shared" si="24"/>
        <v/>
      </c>
      <c r="N86" s="85">
        <f t="shared" si="24"/>
        <v>0.23717948717948717</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0</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2</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0</v>
      </c>
      <c r="J88" s="84" t="str">
        <f>IF(J$40=0,"",SUM(J87/J$40))</f>
        <v/>
      </c>
      <c r="K88" s="84" t="str">
        <f t="shared" si="25"/>
        <v/>
      </c>
      <c r="L88" s="84" t="str">
        <f t="shared" si="25"/>
        <v/>
      </c>
      <c r="M88" s="84" t="str">
        <f t="shared" si="25"/>
        <v/>
      </c>
      <c r="N88" s="85">
        <f t="shared" si="25"/>
        <v>1.282051282051282E-2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403"/>
      <c r="C133" s="404"/>
      <c r="D133" s="404"/>
      <c r="E133" s="404"/>
      <c r="F133" s="404"/>
      <c r="G133" s="404"/>
      <c r="H133" s="404"/>
      <c r="I133" s="404"/>
      <c r="J133" s="404"/>
      <c r="K133" s="404"/>
      <c r="L133" s="404"/>
      <c r="M133" s="404"/>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403"/>
      <c r="C135" s="404"/>
      <c r="D135" s="404"/>
      <c r="E135" s="404"/>
      <c r="F135" s="404"/>
      <c r="G135" s="404"/>
      <c r="H135" s="404"/>
      <c r="I135" s="404"/>
      <c r="J135" s="404"/>
      <c r="K135" s="404"/>
      <c r="L135" s="404"/>
      <c r="M135" s="404"/>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405"/>
      <c r="C137" s="406"/>
      <c r="D137" s="406"/>
      <c r="E137" s="406"/>
      <c r="F137" s="406"/>
      <c r="G137" s="406"/>
      <c r="H137" s="406"/>
      <c r="I137" s="406"/>
      <c r="J137" s="406"/>
      <c r="K137" s="406"/>
      <c r="L137" s="406"/>
      <c r="M137" s="406"/>
      <c r="N137" s="141">
        <f>IF(N$128=0,"",SUM((N136/N$128)*100000))</f>
        <v>0</v>
      </c>
    </row>
    <row r="138" spans="1:14" ht="26.25" thickBot="1" x14ac:dyDescent="0.3">
      <c r="A138" s="137" t="s">
        <v>637</v>
      </c>
      <c r="B138" s="405" t="str">
        <f t="shared" ref="B138:N138" si="42">IF(B$136=0,"",SUM(B134/B136))</f>
        <v/>
      </c>
      <c r="C138" s="406" t="str">
        <f t="shared" si="42"/>
        <v/>
      </c>
      <c r="D138" s="406" t="str">
        <f t="shared" si="42"/>
        <v/>
      </c>
      <c r="E138" s="406" t="str">
        <f t="shared" si="42"/>
        <v/>
      </c>
      <c r="F138" s="406" t="str">
        <f t="shared" si="42"/>
        <v/>
      </c>
      <c r="G138" s="406" t="str">
        <f t="shared" si="42"/>
        <v/>
      </c>
      <c r="H138" s="406" t="str">
        <f t="shared" si="42"/>
        <v/>
      </c>
      <c r="I138" s="406" t="str">
        <f t="shared" si="42"/>
        <v/>
      </c>
      <c r="J138" s="406" t="str">
        <f t="shared" si="42"/>
        <v/>
      </c>
      <c r="K138" s="406" t="str">
        <f t="shared" si="42"/>
        <v/>
      </c>
      <c r="L138" s="406" t="str">
        <f t="shared" si="42"/>
        <v/>
      </c>
      <c r="M138" s="406"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399" t="str">
        <f>IF(B$139=0,"",SUM(B136/B139))</f>
        <v/>
      </c>
      <c r="C140" s="400"/>
      <c r="D140" s="400"/>
      <c r="E140" s="400"/>
      <c r="F140" s="400"/>
      <c r="G140" s="400"/>
      <c r="H140" s="400"/>
      <c r="I140" s="400"/>
      <c r="J140" s="400"/>
      <c r="K140" s="400"/>
      <c r="L140" s="400"/>
      <c r="M140" s="400"/>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28:C28"/>
    <mergeCell ref="D28:E28"/>
    <mergeCell ref="C29:C30"/>
    <mergeCell ref="E29:E30"/>
    <mergeCell ref="C23:C24"/>
    <mergeCell ref="E23:E24"/>
    <mergeCell ref="B25:C25"/>
    <mergeCell ref="D25:E25"/>
    <mergeCell ref="C26:C27"/>
    <mergeCell ref="E26:E27"/>
    <mergeCell ref="B19:C19"/>
    <mergeCell ref="D19:E19"/>
    <mergeCell ref="C20:C21"/>
    <mergeCell ref="E20:E21"/>
    <mergeCell ref="B22:C22"/>
    <mergeCell ref="D22:E22"/>
    <mergeCell ref="C14:C15"/>
    <mergeCell ref="C17:C18"/>
    <mergeCell ref="E14:E15"/>
    <mergeCell ref="B13:C13"/>
    <mergeCell ref="D13:E13"/>
    <mergeCell ref="E17:E18"/>
    <mergeCell ref="B16:C16"/>
    <mergeCell ref="D16:E16"/>
    <mergeCell ref="B140:M140"/>
    <mergeCell ref="N35:N36"/>
    <mergeCell ref="B133:M133"/>
    <mergeCell ref="B135:M135"/>
    <mergeCell ref="B137:M137"/>
    <mergeCell ref="B138:M138"/>
  </mergeCells>
  <conditionalFormatting sqref="A33">
    <cfRule type="containsText" dxfId="4639" priority="45" operator="containsText" text="SE TRASLADO DE EPS">
      <formula>NOT(ISERROR(SEARCH("SE TRASLADO DE EPS",A33)))</formula>
    </cfRule>
    <cfRule type="containsText" dxfId="4638" priority="46" operator="containsText" text="INMIGRANTE VENEZOLANA">
      <formula>NOT(ISERROR(SEARCH("INMIGRANTE VENEZOLANA",A33)))</formula>
    </cfRule>
    <cfRule type="containsText" dxfId="4637" priority="47" operator="containsText" text="SIN AFILIACIÓN A EPS">
      <formula>NOT(ISERROR(SEARCH("SIN AFILIACIÓN A EPS",A33)))</formula>
    </cfRule>
    <cfRule type="containsText" dxfId="4636" priority="48" operator="containsText" text="NOVEDAD">
      <formula>NOT(ISERROR(SEARCH("NOVEDAD",A33)))</formula>
    </cfRule>
    <cfRule type="containsText" dxfId="4635" priority="49" operator="containsText" text="IDENTIDAD">
      <formula>NOT(ISERROR(SEARCH("IDENTIDAD",A33)))</formula>
    </cfRule>
    <cfRule type="containsText" dxfId="4634" priority="50" operator="containsText" text="CPN">
      <formula>NOT(ISERROR(SEARCH("CPN",A33)))</formula>
    </cfRule>
    <cfRule type="containsText" dxfId="4633" priority="51" operator="containsText" text="VIENE">
      <formula>NOT(ISERROR(SEARCH("VIENE",A33)))</formula>
    </cfRule>
    <cfRule type="cellIs" dxfId="4632" priority="52" operator="equal">
      <formula>"TRAMITE DE PORTABILIDAD"</formula>
    </cfRule>
  </conditionalFormatting>
  <conditionalFormatting sqref="A39">
    <cfRule type="containsText" dxfId="4631" priority="9" operator="containsText" text="SE TRASLADO DE EPS">
      <formula>NOT(ISERROR(SEARCH("SE TRASLADO DE EPS",A39)))</formula>
    </cfRule>
    <cfRule type="containsText" dxfId="4630" priority="10" operator="containsText" text="INMIGRANTE VENEZOLANA">
      <formula>NOT(ISERROR(SEARCH("INMIGRANTE VENEZOLANA",A39)))</formula>
    </cfRule>
    <cfRule type="containsText" dxfId="4629" priority="11" operator="containsText" text="SIN AFILIACIÓN A EPS">
      <formula>NOT(ISERROR(SEARCH("SIN AFILIACIÓN A EPS",A39)))</formula>
    </cfRule>
    <cfRule type="containsText" dxfId="4628" priority="12" operator="containsText" text="NOVEDAD">
      <formula>NOT(ISERROR(SEARCH("NOVEDAD",A39)))</formula>
    </cfRule>
    <cfRule type="containsText" dxfId="4627" priority="13" operator="containsText" text="IDENTIDAD">
      <formula>NOT(ISERROR(SEARCH("IDENTIDAD",A39)))</formula>
    </cfRule>
    <cfRule type="containsText" dxfId="4626" priority="14" operator="containsText" text="CPN">
      <formula>NOT(ISERROR(SEARCH("CPN",A39)))</formula>
    </cfRule>
    <cfRule type="containsText" dxfId="4625" priority="15" operator="containsText" text="VIENE">
      <formula>NOT(ISERROR(SEARCH("VIENE",A39)))</formula>
    </cfRule>
    <cfRule type="cellIs" dxfId="4624"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1"/>
  <sheetViews>
    <sheetView tabSelected="1" zoomScale="70" zoomScaleNormal="70" zoomScaleSheetLayoutView="76" workbookViewId="0">
      <pane ySplit="2" topLeftCell="A3" activePane="bottomLeft" state="frozen"/>
      <selection pane="bottomLeft" activeCell="K8" sqref="K8"/>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1"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1"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s>
  <sheetData>
    <row r="1" spans="1:493" ht="27.75" hidden="1"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89"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89"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89"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89"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89"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5"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48"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6"/>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t="s">
        <v>2061</v>
      </c>
      <c r="C4" s="43" t="s">
        <v>845</v>
      </c>
      <c r="D4" s="124" t="s">
        <v>846</v>
      </c>
      <c r="E4" s="43" t="s">
        <v>847</v>
      </c>
      <c r="F4" s="43" t="s">
        <v>848</v>
      </c>
      <c r="G4" s="43" t="s">
        <v>849</v>
      </c>
      <c r="H4" s="43" t="s">
        <v>850</v>
      </c>
      <c r="I4" t="s">
        <v>1648</v>
      </c>
      <c r="J4" s="110">
        <v>1002848782</v>
      </c>
      <c r="K4" s="43" t="s">
        <v>852</v>
      </c>
      <c r="L4" s="175" t="s">
        <v>853</v>
      </c>
      <c r="M4" s="22">
        <v>37086</v>
      </c>
      <c r="N4" s="213">
        <f t="shared" ca="1" si="0"/>
        <v>22.32054794520548</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-140</v>
      </c>
      <c r="II4" s="22" t="str">
        <f t="shared" ca="1" si="52"/>
        <v>POSIBLEMENTE NACIO</v>
      </c>
      <c r="IJ4" s="22"/>
      <c r="IK4" s="21" t="s">
        <v>898</v>
      </c>
      <c r="IL4" s="21"/>
      <c r="IM4" s="34"/>
      <c r="IN4" s="346">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t="s">
        <v>1648</v>
      </c>
      <c r="J5" s="110">
        <v>1193574048</v>
      </c>
      <c r="K5" s="43" t="s">
        <v>852</v>
      </c>
      <c r="L5" s="175" t="s">
        <v>853</v>
      </c>
      <c r="M5" s="22">
        <v>37393</v>
      </c>
      <c r="N5" s="213">
        <f t="shared" ca="1" si="0"/>
        <v>21.479452054794521</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-224</v>
      </c>
      <c r="II5" s="22" t="str">
        <f t="shared" ca="1" si="52"/>
        <v>POSIBLEMENTE NACIO</v>
      </c>
      <c r="IJ5" s="22"/>
      <c r="IK5" s="21" t="s">
        <v>898</v>
      </c>
      <c r="IL5" s="21"/>
      <c r="IM5" s="34"/>
      <c r="IN5" s="346">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t="s">
        <v>2062</v>
      </c>
      <c r="J6" s="110">
        <v>1059594099</v>
      </c>
      <c r="K6" s="43" t="s">
        <v>852</v>
      </c>
      <c r="L6" s="175" t="s">
        <v>886</v>
      </c>
      <c r="M6" s="22">
        <v>37916</v>
      </c>
      <c r="N6" s="213">
        <f t="shared" ca="1" si="0"/>
        <v>20.046575342465754</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-232</v>
      </c>
      <c r="II6" s="22" t="str">
        <f t="shared" ca="1" si="52"/>
        <v>POSIBLEMENTE NACIO</v>
      </c>
      <c r="IJ6" s="22"/>
      <c r="IK6" s="21" t="s">
        <v>898</v>
      </c>
      <c r="IL6" s="21"/>
      <c r="IM6" s="34"/>
      <c r="IN6" s="346">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c r="J7" s="110">
        <v>1059597797</v>
      </c>
      <c r="K7" s="43" t="s">
        <v>852</v>
      </c>
      <c r="L7" s="175" t="s">
        <v>853</v>
      </c>
      <c r="M7" s="22">
        <v>32040</v>
      </c>
      <c r="N7" s="213">
        <f t="shared" ca="1" si="0"/>
        <v>36.145205479452052</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-213</v>
      </c>
      <c r="II7" s="22" t="str">
        <f t="shared" ca="1" si="52"/>
        <v>POSIBLEMENTE NACIO</v>
      </c>
      <c r="IJ7" s="22"/>
      <c r="IK7" s="21" t="s">
        <v>898</v>
      </c>
      <c r="IL7" s="21"/>
      <c r="IM7" s="34"/>
      <c r="IN7" s="346">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c r="J8" s="110">
        <v>1002847560</v>
      </c>
      <c r="K8" s="43" t="s">
        <v>852</v>
      </c>
      <c r="L8" s="175" t="s">
        <v>853</v>
      </c>
      <c r="M8" s="22">
        <v>37461</v>
      </c>
      <c r="N8" s="213">
        <f t="shared" ca="1" si="0"/>
        <v>21.293150684931508</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-227</v>
      </c>
      <c r="II8" s="22" t="str">
        <f t="shared" ca="1" si="52"/>
        <v>POSIBLEMENTE NACIO</v>
      </c>
      <c r="IJ8" s="22"/>
      <c r="IK8" s="21" t="s">
        <v>898</v>
      </c>
      <c r="IL8" s="21"/>
      <c r="IM8" s="34"/>
      <c r="IN8" s="346">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c r="J9" s="110">
        <v>1002950264</v>
      </c>
      <c r="K9" s="43" t="s">
        <v>904</v>
      </c>
      <c r="L9" s="175" t="s">
        <v>853</v>
      </c>
      <c r="M9" s="22">
        <v>37963</v>
      </c>
      <c r="N9" s="213">
        <f t="shared" ca="1" si="0"/>
        <v>19.917808219178081</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-227.5</v>
      </c>
      <c r="II9" s="22" t="str">
        <f t="shared" ca="1" si="52"/>
        <v>POSIBLEMENTE NACIO</v>
      </c>
      <c r="IJ9" s="22"/>
      <c r="IK9" s="21" t="s">
        <v>898</v>
      </c>
      <c r="IL9" s="21"/>
      <c r="IM9" s="34"/>
      <c r="IN9" s="346">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c r="J10" s="110">
        <v>1002846321</v>
      </c>
      <c r="K10" s="43" t="s">
        <v>852</v>
      </c>
      <c r="L10" s="175" t="s">
        <v>886</v>
      </c>
      <c r="M10" s="22">
        <v>35911</v>
      </c>
      <c r="N10" s="213">
        <f t="shared" ca="1" si="0"/>
        <v>25.539726027397261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-222</v>
      </c>
      <c r="II10" s="22" t="str">
        <f t="shared" ca="1" si="52"/>
        <v>POSIBLEMENTE NACIO</v>
      </c>
      <c r="IJ10" s="22"/>
      <c r="IK10" s="21" t="s">
        <v>1652</v>
      </c>
      <c r="IL10" s="21"/>
      <c r="IM10" s="34"/>
      <c r="IN10" s="346">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c r="J11" s="110">
        <v>1059595527</v>
      </c>
      <c r="K11" s="43" t="s">
        <v>904</v>
      </c>
      <c r="L11" s="175" t="s">
        <v>846</v>
      </c>
      <c r="M11" s="22">
        <v>37918</v>
      </c>
      <c r="N11" s="213">
        <f t="shared" ca="1" si="0"/>
        <v>20.041095890410958</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-180</v>
      </c>
      <c r="II11" s="22" t="str">
        <f t="shared" ca="1" si="52"/>
        <v>POSIBLEMENTE NACIO</v>
      </c>
      <c r="IJ11" s="22"/>
      <c r="IK11" s="21" t="s">
        <v>1652</v>
      </c>
      <c r="IL11" s="21"/>
      <c r="IM11" s="34"/>
      <c r="IN11" s="346">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c r="J12" s="110">
        <v>25546638</v>
      </c>
      <c r="K12" s="43" t="s">
        <v>852</v>
      </c>
      <c r="L12" s="175" t="s">
        <v>853</v>
      </c>
      <c r="M12" s="22">
        <v>29393</v>
      </c>
      <c r="N12" s="213">
        <f t="shared" ca="1" si="0"/>
        <v>43.397260273972606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-212.09999999999854</v>
      </c>
      <c r="II12" s="22" t="str">
        <f t="shared" ca="1" si="52"/>
        <v>POSIBLEMENTE NACIO</v>
      </c>
      <c r="IJ12" s="22"/>
      <c r="IK12" s="21" t="s">
        <v>1652</v>
      </c>
      <c r="IL12" s="21"/>
      <c r="IM12" s="34"/>
      <c r="IN12" s="346">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c r="J13" s="110">
        <v>1002847209</v>
      </c>
      <c r="K13" s="43" t="s">
        <v>932</v>
      </c>
      <c r="L13" s="175" t="s">
        <v>853</v>
      </c>
      <c r="M13" s="22">
        <v>35188</v>
      </c>
      <c r="N13" s="213">
        <f t="shared" ca="1" si="0"/>
        <v>27.520547945205479</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-234</v>
      </c>
      <c r="II13" s="22" t="str">
        <f t="shared" ca="1" si="52"/>
        <v>POSIBLEMENTE NACIO</v>
      </c>
      <c r="IJ13" s="22"/>
      <c r="IK13" s="21" t="s">
        <v>898</v>
      </c>
      <c r="IL13" s="21"/>
      <c r="IM13" s="34"/>
      <c r="IN13" s="346">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c r="J14" s="110">
        <v>1002846328</v>
      </c>
      <c r="K14" s="43" t="s">
        <v>904</v>
      </c>
      <c r="L14" s="175" t="s">
        <v>853</v>
      </c>
      <c r="M14" s="22">
        <v>35167</v>
      </c>
      <c r="N14" s="213">
        <f t="shared" ca="1" si="0"/>
        <v>27.578082191780823</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-195</v>
      </c>
      <c r="II14" s="22" t="str">
        <f t="shared" ca="1" si="52"/>
        <v>POSIBLEMENTE NACIO</v>
      </c>
      <c r="IJ14" s="22">
        <v>44814</v>
      </c>
      <c r="IK14" s="21"/>
      <c r="IL14" s="21"/>
      <c r="IM14" s="34"/>
      <c r="IN14" s="346"/>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c r="J15" s="110">
        <v>1002847740</v>
      </c>
      <c r="K15" s="43" t="s">
        <v>852</v>
      </c>
      <c r="L15" s="175" t="s">
        <v>853</v>
      </c>
      <c r="M15" s="22">
        <v>37227</v>
      </c>
      <c r="N15" s="213">
        <f t="shared" ca="1" si="0"/>
        <v>21.934246575342467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-193</v>
      </c>
      <c r="II15" s="22" t="str">
        <f t="shared" ca="1" si="52"/>
        <v>POSIBLEMENTE NACIO</v>
      </c>
      <c r="IJ15" s="22"/>
      <c r="IK15" s="21" t="s">
        <v>1652</v>
      </c>
      <c r="IL15" s="21"/>
      <c r="IM15" s="34"/>
      <c r="IN15" s="346">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c r="J16" s="110">
        <v>1002971041</v>
      </c>
      <c r="K16" s="43" t="s">
        <v>852</v>
      </c>
      <c r="L16" s="175" t="s">
        <v>886</v>
      </c>
      <c r="M16" s="22">
        <v>36473</v>
      </c>
      <c r="N16" s="213">
        <f t="shared" ca="1" si="0"/>
        <v>24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-236</v>
      </c>
      <c r="II16" s="22" t="str">
        <f t="shared" ca="1" si="52"/>
        <v>POSIBLEMENTE NACIO</v>
      </c>
      <c r="IJ16" s="22"/>
      <c r="IK16" s="21"/>
      <c r="IL16" s="21"/>
      <c r="IM16" s="34"/>
      <c r="IN16" s="346"/>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c r="J17" s="110">
        <v>1059604759</v>
      </c>
      <c r="K17" s="43" t="s">
        <v>852</v>
      </c>
      <c r="L17" s="175" t="s">
        <v>853</v>
      </c>
      <c r="M17" s="22">
        <v>35014</v>
      </c>
      <c r="N17" s="213">
        <f t="shared" ca="1" si="0"/>
        <v>27.997260273972604</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-280</v>
      </c>
      <c r="II17" s="22" t="str">
        <f t="shared" ca="1" si="52"/>
        <v>POSIBLEMENTE NACIO</v>
      </c>
      <c r="IJ17" s="22"/>
      <c r="IK17" s="21"/>
      <c r="IL17" s="21"/>
      <c r="IM17" s="34"/>
      <c r="IN17" s="346"/>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c r="J18" s="110">
        <v>1002848208</v>
      </c>
      <c r="K18" s="43" t="s">
        <v>852</v>
      </c>
      <c r="L18" s="175" t="s">
        <v>853</v>
      </c>
      <c r="M18" s="22">
        <v>37938</v>
      </c>
      <c r="N18" s="213">
        <f t="shared" ca="1" si="0"/>
        <v>19.986301369863014</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-183</v>
      </c>
      <c r="II18" s="22" t="str">
        <f t="shared" ca="1" si="52"/>
        <v>POSIBLEMENTE NACIO</v>
      </c>
      <c r="IJ18" s="22">
        <v>44834</v>
      </c>
      <c r="IK18" s="21" t="s">
        <v>959</v>
      </c>
      <c r="IL18" s="21"/>
      <c r="IM18" s="34"/>
      <c r="IN18" s="346"/>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c r="J19" s="110">
        <v>1059606704</v>
      </c>
      <c r="K19" s="43" t="s">
        <v>852</v>
      </c>
      <c r="L19" s="175" t="s">
        <v>853</v>
      </c>
      <c r="M19" s="22">
        <v>36202</v>
      </c>
      <c r="N19" s="213">
        <f t="shared" ca="1" si="0"/>
        <v>24.742465753424657</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-167</v>
      </c>
      <c r="II19" s="22" t="str">
        <f t="shared" ca="1" si="52"/>
        <v>POSIBLEMENTE NACIO</v>
      </c>
      <c r="IJ19" s="22"/>
      <c r="IK19" s="21" t="s">
        <v>898</v>
      </c>
      <c r="IL19" s="21"/>
      <c r="IM19" s="34"/>
      <c r="IN19" s="346">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c r="J20" s="110">
        <v>1002848677</v>
      </c>
      <c r="K20" s="43" t="s">
        <v>852</v>
      </c>
      <c r="L20" s="175" t="s">
        <v>853</v>
      </c>
      <c r="M20" s="22">
        <v>36452</v>
      </c>
      <c r="N20" s="213">
        <f t="shared" ca="1" si="0"/>
        <v>24.057534246575344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1">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-161</v>
      </c>
      <c r="II20" s="22" t="str">
        <f t="shared" ca="1" si="52"/>
        <v>POSIBLEMENTE NACIO</v>
      </c>
      <c r="IJ20" s="22"/>
      <c r="IK20" s="21" t="s">
        <v>898</v>
      </c>
      <c r="IL20" s="21"/>
      <c r="IM20" s="34"/>
      <c r="IN20" s="346">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c r="J21" s="110">
        <v>1067464106</v>
      </c>
      <c r="K21" s="43" t="s">
        <v>852</v>
      </c>
      <c r="L21" s="175" t="s">
        <v>853</v>
      </c>
      <c r="M21" s="22">
        <v>39341</v>
      </c>
      <c r="N21" s="213">
        <f t="shared" ca="1" si="0"/>
        <v>16.142465753424659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-225</v>
      </c>
      <c r="II21" s="22" t="str">
        <f t="shared" ca="1" si="52"/>
        <v>POSIBLEMENTE NACIO</v>
      </c>
      <c r="IJ21" s="22"/>
      <c r="IK21" s="21" t="s">
        <v>898</v>
      </c>
      <c r="IL21" s="21"/>
      <c r="IM21" s="34"/>
      <c r="IN21" s="346">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c r="J22" s="110">
        <v>1002847211</v>
      </c>
      <c r="K22" s="43" t="s">
        <v>852</v>
      </c>
      <c r="L22" s="175" t="s">
        <v>853</v>
      </c>
      <c r="M22" s="22">
        <v>36771</v>
      </c>
      <c r="N22" s="213">
        <f t="shared" ca="1" si="0"/>
        <v>23.183561643835617</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-164</v>
      </c>
      <c r="II22" s="22" t="str">
        <f t="shared" ca="1" si="52"/>
        <v>POSIBLEMENTE NACIO</v>
      </c>
      <c r="IJ22" s="22"/>
      <c r="IK22" s="21" t="s">
        <v>898</v>
      </c>
      <c r="IL22" s="21"/>
      <c r="IM22" s="34"/>
      <c r="IN22" s="346">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c r="J23" s="110">
        <v>1059595259</v>
      </c>
      <c r="K23" s="43" t="s">
        <v>852</v>
      </c>
      <c r="L23" s="175" t="s">
        <v>886</v>
      </c>
      <c r="M23" s="22">
        <v>38454</v>
      </c>
      <c r="N23" s="213">
        <f t="shared" ca="1" si="0"/>
        <v>18.572602739726026</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-150</v>
      </c>
      <c r="II23" s="22" t="str">
        <f t="shared" ca="1" si="52"/>
        <v>POSIBLEMENTE NACIO</v>
      </c>
      <c r="IJ23" s="22"/>
      <c r="IK23" s="21" t="s">
        <v>898</v>
      </c>
      <c r="IL23" s="21"/>
      <c r="IM23" s="34"/>
      <c r="IN23" s="346">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c r="J24" s="110">
        <v>1059596516</v>
      </c>
      <c r="K24" s="43" t="s">
        <v>852</v>
      </c>
      <c r="L24" s="175" t="s">
        <v>853</v>
      </c>
      <c r="M24" s="22">
        <v>31916</v>
      </c>
      <c r="N24" s="213">
        <f t="shared" ca="1" si="0"/>
        <v>36.484931506849314</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-259</v>
      </c>
      <c r="II24" s="22" t="str">
        <f t="shared" ca="1" si="52"/>
        <v>POSIBLEMENTE NACIO</v>
      </c>
      <c r="IJ24" s="22"/>
      <c r="IK24" s="21" t="s">
        <v>1652</v>
      </c>
      <c r="IL24" s="21"/>
      <c r="IM24" s="34"/>
      <c r="IN24" s="346">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c r="J25" s="110">
        <v>1002846560</v>
      </c>
      <c r="K25" s="43" t="s">
        <v>852</v>
      </c>
      <c r="L25" s="175" t="s">
        <v>853</v>
      </c>
      <c r="M25" s="22">
        <v>36188</v>
      </c>
      <c r="N25" s="213">
        <f t="shared" ca="1" si="0"/>
        <v>24.780821917808218</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-179</v>
      </c>
      <c r="II25" s="22" t="str">
        <f t="shared" ca="1" si="52"/>
        <v>POSIBLEMENTE NACIO</v>
      </c>
      <c r="IJ25" s="22"/>
      <c r="IK25" s="21" t="s">
        <v>898</v>
      </c>
      <c r="IL25" s="21"/>
      <c r="IM25" s="34"/>
      <c r="IN25" s="346">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c r="J26" s="110">
        <v>1061784538</v>
      </c>
      <c r="K26" s="43" t="s">
        <v>852</v>
      </c>
      <c r="L26" s="175" t="s">
        <v>853</v>
      </c>
      <c r="M26" s="22">
        <v>34829</v>
      </c>
      <c r="N26" s="213">
        <f t="shared" ca="1" si="0"/>
        <v>28.504109589041096</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-160</v>
      </c>
      <c r="II26" s="22" t="str">
        <f t="shared" ca="1" si="52"/>
        <v>POSIBLEMENTE NACIO</v>
      </c>
      <c r="IJ26" s="22"/>
      <c r="IK26" s="21" t="s">
        <v>898</v>
      </c>
      <c r="IL26" s="21"/>
      <c r="IM26" s="34"/>
      <c r="IN26" s="346">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c r="J27" s="110">
        <v>1002848971</v>
      </c>
      <c r="K27" s="43" t="s">
        <v>852</v>
      </c>
      <c r="L27" s="175" t="s">
        <v>853</v>
      </c>
      <c r="M27" s="22">
        <v>37014</v>
      </c>
      <c r="N27" s="213">
        <f t="shared" ca="1" si="0"/>
        <v>22.517808219178082</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-223</v>
      </c>
      <c r="II27" s="22" t="str">
        <f t="shared" ca="1" si="52"/>
        <v>POSIBLEMENTE NACIO</v>
      </c>
      <c r="IJ27" s="22"/>
      <c r="IK27" s="21" t="s">
        <v>1652</v>
      </c>
      <c r="IL27" s="21"/>
      <c r="IM27" s="34"/>
      <c r="IN27" s="346">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c r="J28" s="110">
        <v>34322648</v>
      </c>
      <c r="K28" s="301" t="s">
        <v>852</v>
      </c>
      <c r="L28" s="304" t="s">
        <v>853</v>
      </c>
      <c r="M28" s="305">
        <v>30325</v>
      </c>
      <c r="N28" s="306">
        <f t="shared" ca="1" si="0"/>
        <v>40.843835616438355</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-161</v>
      </c>
      <c r="II28" s="305" t="str">
        <f t="shared" ca="1" si="52"/>
        <v>POSIBLEMENTE NACIO</v>
      </c>
      <c r="IJ28" s="305"/>
      <c r="IK28" s="309"/>
      <c r="IL28" s="309"/>
      <c r="IM28" s="331"/>
      <c r="IN28" s="347"/>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c r="J29" s="110">
        <v>1059604272</v>
      </c>
      <c r="K29" s="43" t="s">
        <v>932</v>
      </c>
      <c r="L29" s="175" t="s">
        <v>853</v>
      </c>
      <c r="M29" s="22">
        <v>35177</v>
      </c>
      <c r="N29" s="213">
        <f t="shared" ca="1" si="0"/>
        <v>27.550684931506851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-160</v>
      </c>
      <c r="II29" s="22" t="str">
        <f t="shared" ca="1" si="52"/>
        <v>POSIBLEMENTE NACIO</v>
      </c>
      <c r="IJ29" s="22"/>
      <c r="IK29" s="21" t="s">
        <v>898</v>
      </c>
      <c r="IL29" s="21"/>
      <c r="IM29" s="34"/>
      <c r="IN29" s="346">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c r="J30" s="110">
        <v>1002848230</v>
      </c>
      <c r="K30" s="43" t="s">
        <v>852</v>
      </c>
      <c r="L30" s="175" t="s">
        <v>886</v>
      </c>
      <c r="M30" s="22">
        <v>37951</v>
      </c>
      <c r="N30" s="213">
        <f t="shared" ca="1" si="0"/>
        <v>19.950684931506849</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-222</v>
      </c>
      <c r="II30" s="22" t="str">
        <f t="shared" ca="1" si="52"/>
        <v>POSIBLEMENTE NACIO</v>
      </c>
      <c r="IJ30" s="22"/>
      <c r="IK30" s="21" t="s">
        <v>898</v>
      </c>
      <c r="IL30" s="21"/>
      <c r="IM30" s="34"/>
      <c r="IN30" s="346">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c r="J31" s="110">
        <v>1059606995</v>
      </c>
      <c r="K31" s="43" t="s">
        <v>852</v>
      </c>
      <c r="L31" s="175" t="s">
        <v>853</v>
      </c>
      <c r="M31" s="22">
        <v>36318</v>
      </c>
      <c r="N31" s="213">
        <f t="shared" ca="1" si="0"/>
        <v>24.424657534246574</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-185</v>
      </c>
      <c r="II31" s="22" t="str">
        <f t="shared" ca="1" si="52"/>
        <v>POSIBLEMENTE NACIO</v>
      </c>
      <c r="IJ31" s="22"/>
      <c r="IK31" s="21" t="s">
        <v>898</v>
      </c>
      <c r="IL31" s="21"/>
      <c r="IM31" s="34"/>
      <c r="IN31" s="346">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c r="J32" s="110">
        <v>1002848059</v>
      </c>
      <c r="K32" s="43" t="s">
        <v>852</v>
      </c>
      <c r="L32" s="175" t="s">
        <v>853</v>
      </c>
      <c r="M32" s="22">
        <v>37087</v>
      </c>
      <c r="N32" s="213">
        <f t="shared" ca="1" si="0"/>
        <v>22.317808219178083</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-154</v>
      </c>
      <c r="II32" s="22" t="str">
        <f t="shared" ca="1" si="52"/>
        <v>POSIBLEMENTE NACIO</v>
      </c>
      <c r="IJ32" s="22"/>
      <c r="IK32" s="21" t="s">
        <v>898</v>
      </c>
      <c r="IL32" s="21"/>
      <c r="IM32" s="34"/>
      <c r="IN32" s="346">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c r="J33" s="110">
        <v>1059599632</v>
      </c>
      <c r="K33" s="43" t="s">
        <v>932</v>
      </c>
      <c r="L33" s="175" t="s">
        <v>853</v>
      </c>
      <c r="M33" s="22">
        <v>33361</v>
      </c>
      <c r="N33" s="213">
        <f t="shared" ca="1" si="0"/>
        <v>32.526027397260272</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-220</v>
      </c>
      <c r="II33" s="22" t="str">
        <f t="shared" ca="1" si="52"/>
        <v>POSIBLEMENTE NACIO</v>
      </c>
      <c r="IJ33" s="22"/>
      <c r="IK33" s="21" t="s">
        <v>898</v>
      </c>
      <c r="IL33" s="21"/>
      <c r="IM33" s="34"/>
      <c r="IN33" s="346">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c r="J34" s="110">
        <v>1059594475</v>
      </c>
      <c r="K34" s="43" t="s">
        <v>852</v>
      </c>
      <c r="L34" s="175" t="s">
        <v>886</v>
      </c>
      <c r="M34" s="22">
        <v>37962</v>
      </c>
      <c r="N34" s="213">
        <f t="shared" ca="1" si="0"/>
        <v>19.920547945205481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-221</v>
      </c>
      <c r="II34" s="22" t="str">
        <f t="shared" ca="1" si="52"/>
        <v>POSIBLEMENTE NACIO</v>
      </c>
      <c r="IJ34" s="22"/>
      <c r="IK34" s="21" t="s">
        <v>898</v>
      </c>
      <c r="IL34" s="21"/>
      <c r="IM34" s="34"/>
      <c r="IN34" s="346">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c r="J35" s="110">
        <v>1059594776</v>
      </c>
      <c r="K35" s="43" t="s">
        <v>852</v>
      </c>
      <c r="L35" s="175" t="s">
        <v>886</v>
      </c>
      <c r="M35" s="22">
        <v>38280</v>
      </c>
      <c r="N35" s="213">
        <f t="shared" ca="1" si="0"/>
        <v>19.049315068493151</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-149</v>
      </c>
      <c r="II35" s="22" t="str">
        <f t="shared" ca="1" si="52"/>
        <v>POSIBLEMENTE NACIO</v>
      </c>
      <c r="IJ35" s="22"/>
      <c r="IK35" s="21" t="s">
        <v>898</v>
      </c>
      <c r="IL35" s="21"/>
      <c r="IM35" s="34"/>
      <c r="IN35" s="346">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c r="J36" s="110">
        <v>1059602228</v>
      </c>
      <c r="K36" s="43" t="s">
        <v>852</v>
      </c>
      <c r="L36" s="175" t="s">
        <v>853</v>
      </c>
      <c r="M36" s="22">
        <v>34307</v>
      </c>
      <c r="N36" s="213">
        <f t="shared" ca="1" si="0"/>
        <v>29.934246575342467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-123</v>
      </c>
      <c r="II36" s="22" t="str">
        <f t="shared" ca="1" si="52"/>
        <v>POSIBLEMENTE NACIO</v>
      </c>
      <c r="IJ36" s="22"/>
      <c r="IK36" s="21" t="s">
        <v>898</v>
      </c>
      <c r="IL36" s="21"/>
      <c r="IM36" s="34"/>
      <c r="IN36" s="346">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c r="J37" s="110">
        <v>1067462101</v>
      </c>
      <c r="K37" s="43" t="s">
        <v>852</v>
      </c>
      <c r="L37" s="175" t="s">
        <v>853</v>
      </c>
      <c r="M37" s="22">
        <v>38678</v>
      </c>
      <c r="N37" s="213">
        <f t="shared" ca="1" si="0"/>
        <v>17.958904109589042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-184</v>
      </c>
      <c r="II37" s="22" t="str">
        <f t="shared" ca="1" si="52"/>
        <v>POSIBLEMENTE NACIO</v>
      </c>
      <c r="IJ37" s="22"/>
      <c r="IK37" s="21" t="s">
        <v>1652</v>
      </c>
      <c r="IL37" s="21"/>
      <c r="IM37" s="34"/>
      <c r="IN37" s="346">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c r="J38" s="110">
        <v>1059598027</v>
      </c>
      <c r="K38" s="43" t="s">
        <v>852</v>
      </c>
      <c r="L38" s="175" t="s">
        <v>853</v>
      </c>
      <c r="M38" s="22">
        <v>32872</v>
      </c>
      <c r="N38" s="213">
        <f t="shared" ca="1" si="0"/>
        <v>33.865753424657534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-232</v>
      </c>
      <c r="II38" s="22" t="str">
        <f t="shared" ca="1" si="52"/>
        <v>POSIBLEMENTE NACIO</v>
      </c>
      <c r="IJ38" s="22"/>
      <c r="IK38" s="21" t="s">
        <v>898</v>
      </c>
      <c r="IL38" s="21"/>
      <c r="IM38" s="34"/>
      <c r="IN38" s="346">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c r="J39" s="110">
        <v>1061708805</v>
      </c>
      <c r="K39" s="43" t="s">
        <v>852</v>
      </c>
      <c r="L39" s="175" t="s">
        <v>853</v>
      </c>
      <c r="M39" s="22">
        <v>32229</v>
      </c>
      <c r="N39" s="213">
        <f t="shared" ca="1" si="0"/>
        <v>35.627397260273973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-221</v>
      </c>
      <c r="II39" s="22" t="str">
        <f t="shared" ca="1" si="52"/>
        <v>POSIBLEMENTE NACIO</v>
      </c>
      <c r="IJ39" s="22"/>
      <c r="IK39" s="21" t="s">
        <v>898</v>
      </c>
      <c r="IL39" s="21"/>
      <c r="IM39" s="34"/>
      <c r="IN39" s="346">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c r="J40" s="110">
        <v>1059601540</v>
      </c>
      <c r="K40" s="43" t="s">
        <v>852</v>
      </c>
      <c r="L40" s="175" t="s">
        <v>853</v>
      </c>
      <c r="M40" s="22">
        <v>34011</v>
      </c>
      <c r="N40" s="213">
        <f t="shared" ca="1" si="0"/>
        <v>30.745205479452054</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-226</v>
      </c>
      <c r="II40" s="22" t="str">
        <f t="shared" ca="1" si="52"/>
        <v>POSIBLEMENTE NACIO</v>
      </c>
      <c r="IJ40" s="22"/>
      <c r="IK40" s="21" t="s">
        <v>898</v>
      </c>
      <c r="IL40" s="21"/>
      <c r="IM40" s="34"/>
      <c r="IN40" s="346">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c r="J41" s="110">
        <v>1007459317</v>
      </c>
      <c r="K41" s="43" t="s">
        <v>852</v>
      </c>
      <c r="L41" s="175" t="s">
        <v>1081</v>
      </c>
      <c r="M41" s="22">
        <v>36940</v>
      </c>
      <c r="N41" s="213">
        <f t="shared" ca="1" si="0"/>
        <v>22.720547945205478</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-293</v>
      </c>
      <c r="II41" s="22" t="str">
        <f t="shared" ca="1" si="52"/>
        <v>POSIBLEMENTE NACIO</v>
      </c>
      <c r="IJ41" s="22"/>
      <c r="IK41" s="21"/>
      <c r="IL41" s="21"/>
      <c r="IM41" s="34"/>
      <c r="IN41" s="346"/>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c r="J42" s="110">
        <v>1059603753</v>
      </c>
      <c r="K42" s="43" t="s">
        <v>852</v>
      </c>
      <c r="L42" s="175" t="s">
        <v>853</v>
      </c>
      <c r="M42" s="22">
        <v>34943</v>
      </c>
      <c r="N42" s="213">
        <f t="shared" ca="1" si="0"/>
        <v>28.19178082191781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-229</v>
      </c>
      <c r="II42" s="22" t="str">
        <f t="shared" ca="1" si="52"/>
        <v>POSIBLEMENTE NACIO</v>
      </c>
      <c r="IJ42" s="22"/>
      <c r="IK42" s="21" t="s">
        <v>898</v>
      </c>
      <c r="IL42" s="21"/>
      <c r="IM42" s="34"/>
      <c r="IN42" s="346">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c r="J43" s="110">
        <v>1060868929</v>
      </c>
      <c r="K43" s="43" t="s">
        <v>852</v>
      </c>
      <c r="L43" s="175" t="s">
        <v>1081</v>
      </c>
      <c r="M43" s="22">
        <v>38393</v>
      </c>
      <c r="N43" s="213">
        <f t="shared" ca="1" si="0"/>
        <v>18.739726027397261</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-202</v>
      </c>
      <c r="II43" s="22" t="str">
        <f t="shared" ca="1" si="52"/>
        <v>POSIBLEMENTE NACIO</v>
      </c>
      <c r="IJ43" s="22"/>
      <c r="IK43" s="21" t="s">
        <v>898</v>
      </c>
      <c r="IL43" s="21"/>
      <c r="IM43" s="34"/>
      <c r="IN43" s="346">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c r="J44" s="110">
        <v>1002919465</v>
      </c>
      <c r="K44" s="43" t="s">
        <v>852</v>
      </c>
      <c r="L44" s="175" t="s">
        <v>853</v>
      </c>
      <c r="M44" s="22">
        <v>35120</v>
      </c>
      <c r="N44" s="213">
        <f t="shared" ca="1" si="0"/>
        <v>27.706849315068492</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-136</v>
      </c>
      <c r="II44" s="22" t="str">
        <f t="shared" ca="1" si="52"/>
        <v>POSIBLEMENTE NACIO</v>
      </c>
      <c r="IJ44" s="22"/>
      <c r="IK44" s="21" t="s">
        <v>898</v>
      </c>
      <c r="IL44" s="21"/>
      <c r="IM44" s="34"/>
      <c r="IN44" s="346">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c r="J45" s="110">
        <v>1144068238</v>
      </c>
      <c r="K45" s="43" t="s">
        <v>852</v>
      </c>
      <c r="L45" s="175" t="s">
        <v>853</v>
      </c>
      <c r="M45" s="22">
        <v>34294</v>
      </c>
      <c r="N45" s="213">
        <f t="shared" ca="1" si="0"/>
        <v>29.969863013698632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-122</v>
      </c>
      <c r="II45" s="22" t="str">
        <f t="shared" ca="1" si="52"/>
        <v>POSIBLEMENTE NACIO</v>
      </c>
      <c r="IJ45" s="22"/>
      <c r="IK45" s="21" t="s">
        <v>898</v>
      </c>
      <c r="IL45" s="21"/>
      <c r="IM45" s="34"/>
      <c r="IN45" s="346">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c r="J46" s="110">
        <v>1002847924</v>
      </c>
      <c r="K46" s="43" t="s">
        <v>852</v>
      </c>
      <c r="L46" s="175" t="s">
        <v>853</v>
      </c>
      <c r="M46" s="22">
        <v>37609</v>
      </c>
      <c r="N46" s="213">
        <f t="shared" ca="1" si="0"/>
        <v>20.887671232876713</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-125</v>
      </c>
      <c r="II46" s="22" t="str">
        <f t="shared" ca="1" si="52"/>
        <v>POSIBLEMENTE NACIO</v>
      </c>
      <c r="IJ46" s="22"/>
      <c r="IK46" s="21"/>
      <c r="IL46" s="21"/>
      <c r="IM46" s="34"/>
      <c r="IN46" s="346"/>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c r="J47" s="110">
        <v>1059597252</v>
      </c>
      <c r="K47" s="43" t="s">
        <v>852</v>
      </c>
      <c r="L47" s="175" t="s">
        <v>853</v>
      </c>
      <c r="M47" s="22">
        <v>32470</v>
      </c>
      <c r="N47" s="213">
        <f t="shared" ca="1" si="0"/>
        <v>34.967123287671235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-218</v>
      </c>
      <c r="II47" s="22" t="str">
        <f t="shared" ca="1" si="52"/>
        <v>POSIBLEMENTE NACIO</v>
      </c>
      <c r="IJ47" s="22"/>
      <c r="IK47" s="21"/>
      <c r="IL47" s="21"/>
      <c r="IM47" s="34"/>
      <c r="IN47" s="346"/>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c r="J48" s="110">
        <v>1059607246</v>
      </c>
      <c r="K48" s="43" t="s">
        <v>852</v>
      </c>
      <c r="L48" s="175" t="s">
        <v>853</v>
      </c>
      <c r="M48" s="22">
        <v>36423</v>
      </c>
      <c r="N48" s="213">
        <f t="shared" ca="1" si="0"/>
        <v>24.136986301369863</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-177</v>
      </c>
      <c r="II48" s="22" t="str">
        <f t="shared" ca="1" si="52"/>
        <v>POSIBLEMENTE NACIO</v>
      </c>
      <c r="IJ48" s="22"/>
      <c r="IK48" s="21" t="s">
        <v>898</v>
      </c>
      <c r="IL48" s="21"/>
      <c r="IM48" s="34"/>
      <c r="IN48" s="346">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c r="J49" s="110">
        <v>1059594848</v>
      </c>
      <c r="K49" s="43" t="s">
        <v>852</v>
      </c>
      <c r="L49" s="175" t="s">
        <v>853</v>
      </c>
      <c r="M49" s="22">
        <v>38278</v>
      </c>
      <c r="N49" s="213">
        <f t="shared" ca="1" si="0"/>
        <v>19.054794520547944</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-197</v>
      </c>
      <c r="II49" s="22" t="str">
        <f t="shared" ca="1" si="52"/>
        <v>POSIBLEMENTE NACIO</v>
      </c>
      <c r="IJ49" s="22"/>
      <c r="IK49" s="21" t="s">
        <v>898</v>
      </c>
      <c r="IL49" s="21"/>
      <c r="IM49" s="34"/>
      <c r="IN49" s="346">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c r="J50" s="110">
        <v>1059595020</v>
      </c>
      <c r="K50" s="43" t="s">
        <v>852</v>
      </c>
      <c r="L50" s="175" t="s">
        <v>853</v>
      </c>
      <c r="M50" s="22">
        <v>38365</v>
      </c>
      <c r="N50" s="213">
        <f t="shared" ca="1" si="0"/>
        <v>18.816438356164383</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1">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-152</v>
      </c>
      <c r="II50" s="22" t="str">
        <f t="shared" ca="1" si="52"/>
        <v>POSIBLEMENTE NACIO</v>
      </c>
      <c r="IJ50" s="22"/>
      <c r="IK50" s="21" t="s">
        <v>898</v>
      </c>
      <c r="IL50" s="21"/>
      <c r="IM50" s="34"/>
      <c r="IN50" s="346">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c r="J51" s="110">
        <v>1002848775</v>
      </c>
      <c r="K51" s="43" t="s">
        <v>852</v>
      </c>
      <c r="L51" s="175" t="s">
        <v>853</v>
      </c>
      <c r="M51" s="22">
        <v>37102</v>
      </c>
      <c r="N51" s="213">
        <f t="shared" ca="1" si="0"/>
        <v>22.276712328767122</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-146</v>
      </c>
      <c r="II51" s="22" t="str">
        <f t="shared" ca="1" si="52"/>
        <v>POSIBLEMENTE NACIO</v>
      </c>
      <c r="IJ51" s="22"/>
      <c r="IK51" s="21" t="s">
        <v>898</v>
      </c>
      <c r="IL51" s="21"/>
      <c r="IM51" s="34"/>
      <c r="IN51" s="346">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c r="J52" s="110">
        <v>1002846304</v>
      </c>
      <c r="K52" s="43" t="s">
        <v>852</v>
      </c>
      <c r="L52" s="175" t="s">
        <v>853</v>
      </c>
      <c r="M52" s="22">
        <v>35143</v>
      </c>
      <c r="N52" s="213">
        <f t="shared" ca="1" si="0"/>
        <v>27.643835616438356</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-209</v>
      </c>
      <c r="II52" s="22" t="str">
        <f t="shared" ca="1" si="52"/>
        <v>POSIBLEMENTE NACIO</v>
      </c>
      <c r="IJ52" s="22"/>
      <c r="IK52" s="21" t="s">
        <v>898</v>
      </c>
      <c r="IL52" s="21"/>
      <c r="IM52" s="34"/>
      <c r="IN52" s="346">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c r="J53" s="110">
        <v>1059597691</v>
      </c>
      <c r="K53" s="43" t="s">
        <v>852</v>
      </c>
      <c r="L53" s="175" t="s">
        <v>853</v>
      </c>
      <c r="M53" s="22">
        <v>39091</v>
      </c>
      <c r="N53" s="213">
        <f t="shared" ca="1" si="0"/>
        <v>16.827397260273973</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-132</v>
      </c>
      <c r="II53" s="22" t="str">
        <f t="shared" ca="1" si="52"/>
        <v>POSIBLEMENTE NACIO</v>
      </c>
      <c r="IJ53" s="22"/>
      <c r="IK53" s="21" t="s">
        <v>898</v>
      </c>
      <c r="IL53" s="21"/>
      <c r="IM53" s="34"/>
      <c r="IN53" s="346">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c r="J54" s="110">
        <v>1059605233</v>
      </c>
      <c r="K54" s="43" t="s">
        <v>904</v>
      </c>
      <c r="L54" s="175" t="s">
        <v>886</v>
      </c>
      <c r="M54" s="22">
        <v>35601</v>
      </c>
      <c r="N54" s="213">
        <f t="shared" ca="1" si="0"/>
        <v>26.389041095890413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-125</v>
      </c>
      <c r="II54" s="22" t="str">
        <f t="shared" ca="1" si="52"/>
        <v>POSIBLEMENTE NACIO</v>
      </c>
      <c r="IJ54" s="22"/>
      <c r="IK54" s="21" t="s">
        <v>1652</v>
      </c>
      <c r="IL54" s="21"/>
      <c r="IM54" s="34"/>
      <c r="IN54" s="346">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c r="J55" s="110">
        <v>1059605958</v>
      </c>
      <c r="K55" s="43" t="s">
        <v>852</v>
      </c>
      <c r="L55" s="175" t="s">
        <v>853</v>
      </c>
      <c r="M55" s="22">
        <v>35324</v>
      </c>
      <c r="N55" s="213">
        <f t="shared" ca="1" si="0"/>
        <v>27.147945205479452</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-146</v>
      </c>
      <c r="II55" s="22" t="str">
        <f t="shared" ca="1" si="52"/>
        <v>POSIBLEMENTE NACIO</v>
      </c>
      <c r="IJ55" s="22"/>
      <c r="IK55" s="21" t="s">
        <v>898</v>
      </c>
      <c r="IL55" s="21"/>
      <c r="IM55" s="34"/>
      <c r="IN55" s="346">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c r="J56" s="110">
        <v>1002847205</v>
      </c>
      <c r="K56" s="43" t="s">
        <v>852</v>
      </c>
      <c r="L56" s="175" t="s">
        <v>853</v>
      </c>
      <c r="M56" s="22">
        <v>36150</v>
      </c>
      <c r="N56" s="213">
        <f t="shared" ca="1" si="0"/>
        <v>24.884931506849316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-136</v>
      </c>
      <c r="II56" s="22" t="str">
        <f t="shared" ca="1" si="52"/>
        <v>POSIBLEMENTE NACIO</v>
      </c>
      <c r="IJ56" s="22"/>
      <c r="IK56" s="21" t="s">
        <v>898</v>
      </c>
      <c r="IL56" s="21"/>
      <c r="IM56" s="34"/>
      <c r="IN56" s="346">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ht="45" customHeight="1" x14ac:dyDescent="0.25">
      <c r="A57" s="300"/>
      <c r="B57" s="301" t="s">
        <v>1159</v>
      </c>
      <c r="C57" s="301" t="s">
        <v>845</v>
      </c>
      <c r="D57" s="302" t="s">
        <v>846</v>
      </c>
      <c r="E57" s="301" t="s">
        <v>1160</v>
      </c>
      <c r="F57" s="301" t="s">
        <v>1161</v>
      </c>
      <c r="G57" s="301" t="s">
        <v>1162</v>
      </c>
      <c r="H57" s="301"/>
      <c r="I57"/>
      <c r="J57" s="303">
        <v>1067468278</v>
      </c>
      <c r="K57" s="301" t="s">
        <v>852</v>
      </c>
      <c r="L57" s="304" t="s">
        <v>853</v>
      </c>
      <c r="M57" s="305">
        <v>35386</v>
      </c>
      <c r="N57" s="306">
        <f t="shared" ca="1" si="0"/>
        <v>26.978082191780821</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-98</v>
      </c>
      <c r="II57" s="305" t="str">
        <f t="shared" ca="1" si="52"/>
        <v>POSIBLEMENTE NACIO</v>
      </c>
      <c r="IJ57" s="305"/>
      <c r="IK57" s="309"/>
      <c r="IL57" s="309"/>
      <c r="IM57" s="331"/>
      <c r="IN57" s="347"/>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c r="J58" s="110">
        <v>1059600837</v>
      </c>
      <c r="K58" s="43" t="s">
        <v>852</v>
      </c>
      <c r="L58" s="175" t="s">
        <v>853</v>
      </c>
      <c r="M58" s="22">
        <v>33668</v>
      </c>
      <c r="N58" s="213">
        <f t="shared" ca="1" si="0"/>
        <v>31.684931506849313</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-176</v>
      </c>
      <c r="II58" s="22" t="str">
        <f t="shared" ca="1" si="52"/>
        <v>POSIBLEMENTE NACIO</v>
      </c>
      <c r="IJ58" s="22"/>
      <c r="IK58" s="21" t="s">
        <v>1652</v>
      </c>
      <c r="IL58" s="21"/>
      <c r="IM58" s="34"/>
      <c r="IN58" s="346">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c r="J59" s="110">
        <v>1002848334</v>
      </c>
      <c r="K59" s="43" t="s">
        <v>852</v>
      </c>
      <c r="L59" s="175" t="s">
        <v>853</v>
      </c>
      <c r="M59" s="22">
        <v>36064</v>
      </c>
      <c r="N59" s="213">
        <f t="shared" ca="1" si="0"/>
        <v>25.12054794520548</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-132</v>
      </c>
      <c r="II59" s="22" t="str">
        <f t="shared" ca="1" si="52"/>
        <v>POSIBLEMENTE NACIO</v>
      </c>
      <c r="IJ59" s="22"/>
      <c r="IK59" s="21" t="s">
        <v>898</v>
      </c>
      <c r="IL59" s="21"/>
      <c r="IM59" s="34"/>
      <c r="IN59" s="346">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c r="J60" s="110">
        <v>1002846348</v>
      </c>
      <c r="K60" s="43" t="s">
        <v>852</v>
      </c>
      <c r="L60" s="175" t="s">
        <v>853</v>
      </c>
      <c r="M60" s="22">
        <v>35907</v>
      </c>
      <c r="N60" s="213">
        <f t="shared" ca="1" si="0"/>
        <v>25.550684931506851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-121.5</v>
      </c>
      <c r="II60" s="22" t="str">
        <f t="shared" ca="1" si="52"/>
        <v>POSIBLEMENTE NACIO</v>
      </c>
      <c r="IJ60" s="22"/>
      <c r="IK60" s="21" t="s">
        <v>1652</v>
      </c>
      <c r="IL60" s="21"/>
      <c r="IM60" s="34"/>
      <c r="IN60" s="346">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ht="45" customHeight="1" x14ac:dyDescent="0.25">
      <c r="A61" s="300"/>
      <c r="B61" s="301" t="s">
        <v>942</v>
      </c>
      <c r="C61" s="301" t="s">
        <v>845</v>
      </c>
      <c r="D61" s="302" t="s">
        <v>846</v>
      </c>
      <c r="E61" s="301" t="s">
        <v>1126</v>
      </c>
      <c r="F61" s="301" t="s">
        <v>874</v>
      </c>
      <c r="G61" s="301" t="s">
        <v>1178</v>
      </c>
      <c r="H61" s="301"/>
      <c r="I61"/>
      <c r="J61" s="303">
        <v>1002848392</v>
      </c>
      <c r="K61" s="301" t="s">
        <v>852</v>
      </c>
      <c r="L61" s="304" t="s">
        <v>853</v>
      </c>
      <c r="M61" s="305">
        <v>36104</v>
      </c>
      <c r="N61" s="306">
        <f t="shared" ca="1" si="0"/>
        <v>25.010958904109589</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-187</v>
      </c>
      <c r="II61" s="305" t="str">
        <f t="shared" ca="1" si="52"/>
        <v>POSIBLEMENTE NACIO</v>
      </c>
      <c r="IJ61" s="305"/>
      <c r="IK61" s="309"/>
      <c r="IL61" s="309"/>
      <c r="IM61" s="331"/>
      <c r="IN61" s="347"/>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c r="J62" s="110">
        <v>1059597173</v>
      </c>
      <c r="K62" s="43" t="s">
        <v>852</v>
      </c>
      <c r="L62" s="175" t="s">
        <v>886</v>
      </c>
      <c r="M62" s="22">
        <v>39117</v>
      </c>
      <c r="N62" s="213">
        <f t="shared" ca="1" si="0"/>
        <v>16.756164383561643</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-77</v>
      </c>
      <c r="II62" s="22" t="str">
        <f t="shared" ca="1" si="52"/>
        <v>POSIBLEMENTE NACIO</v>
      </c>
      <c r="IJ62" s="22"/>
      <c r="IK62" s="21" t="s">
        <v>1185</v>
      </c>
      <c r="IL62" s="21"/>
      <c r="IM62" s="34"/>
      <c r="IN62" s="346">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c r="J63" s="110">
        <v>1062077317</v>
      </c>
      <c r="K63" s="43" t="s">
        <v>852</v>
      </c>
      <c r="L63" s="175" t="s">
        <v>886</v>
      </c>
      <c r="M63" s="22">
        <v>38599</v>
      </c>
      <c r="N63" s="213">
        <f t="shared" ca="1" si="0"/>
        <v>18.175342465753424</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-134</v>
      </c>
      <c r="II63" s="22" t="str">
        <f t="shared" ca="1" si="52"/>
        <v>POSIBLEMENTE NACIO</v>
      </c>
      <c r="IJ63" s="22"/>
      <c r="IK63" s="21" t="s">
        <v>898</v>
      </c>
      <c r="IL63" s="21"/>
      <c r="IM63" s="34"/>
      <c r="IN63" s="346">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c r="J64" s="110">
        <v>1059595334</v>
      </c>
      <c r="K64" s="43" t="s">
        <v>852</v>
      </c>
      <c r="L64" s="175" t="s">
        <v>886</v>
      </c>
      <c r="M64" s="22">
        <v>38344</v>
      </c>
      <c r="N64" s="213">
        <f t="shared" ca="1" si="0"/>
        <v>18.873972602739727</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22.857142857142858</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6">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120</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c r="J65" s="110">
        <v>1059601546</v>
      </c>
      <c r="K65" s="43" t="s">
        <v>852</v>
      </c>
      <c r="L65" s="175" t="s">
        <v>853</v>
      </c>
      <c r="M65" s="22">
        <v>34010</v>
      </c>
      <c r="N65" s="213">
        <f t="shared" ca="1" si="0"/>
        <v>30.747945205479454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-189</v>
      </c>
      <c r="II65" s="22" t="str">
        <f t="shared" ca="1" si="52"/>
        <v>POSIBLEMENTE NACIO</v>
      </c>
      <c r="IJ65" s="22"/>
      <c r="IK65" s="21" t="s">
        <v>898</v>
      </c>
      <c r="IL65" s="21"/>
      <c r="IM65" s="34"/>
      <c r="IN65" s="346">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c r="J66" s="110">
        <v>25545957</v>
      </c>
      <c r="K66" s="43" t="s">
        <v>852</v>
      </c>
      <c r="L66" s="175" t="s">
        <v>853</v>
      </c>
      <c r="M66" s="22">
        <v>29665</v>
      </c>
      <c r="N66" s="213">
        <f t="shared" ca="1" si="0"/>
        <v>42.652054794520545</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-147</v>
      </c>
      <c r="II66" s="22" t="str">
        <f t="shared" ca="1" si="52"/>
        <v>POSIBLEMENTE NACIO</v>
      </c>
      <c r="IJ66" s="22"/>
      <c r="IK66" s="21" t="s">
        <v>898</v>
      </c>
      <c r="IL66" s="21"/>
      <c r="IM66" s="34"/>
      <c r="IN66" s="346">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c r="J67" s="110">
        <v>25546720</v>
      </c>
      <c r="K67" s="43" t="s">
        <v>852</v>
      </c>
      <c r="L67" s="175" t="s">
        <v>1509</v>
      </c>
      <c r="M67" s="22">
        <v>29382</v>
      </c>
      <c r="N67" s="213">
        <f t="shared" ref="N67:N130" ca="1" si="252">IF(M67&gt;0,SUM(TODAY()-M67)/365,"")</f>
        <v>43.42739726027397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-116</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6">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c r="J68" s="110">
        <v>1002848281</v>
      </c>
      <c r="K68" s="43" t="s">
        <v>852</v>
      </c>
      <c r="L68" s="175" t="s">
        <v>853</v>
      </c>
      <c r="M68" s="22">
        <v>37978</v>
      </c>
      <c r="N68" s="213">
        <f t="shared" ca="1" si="252"/>
        <v>19.876712328767123</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-169</v>
      </c>
      <c r="II68" s="22" t="str">
        <f t="shared" ca="1" si="297"/>
        <v>POSIBLEMENTE NACIO</v>
      </c>
      <c r="IJ68" s="22"/>
      <c r="IK68" s="21" t="s">
        <v>1652</v>
      </c>
      <c r="IL68" s="21"/>
      <c r="IM68" s="34"/>
      <c r="IN68" s="346">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c r="J69" s="110">
        <v>1059844668</v>
      </c>
      <c r="K69" s="43" t="s">
        <v>852</v>
      </c>
      <c r="L69" s="175" t="s">
        <v>853</v>
      </c>
      <c r="M69" s="22">
        <v>34422</v>
      </c>
      <c r="N69" s="213">
        <f t="shared" ca="1" si="252"/>
        <v>29.61917808219178</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-93</v>
      </c>
      <c r="II69" s="22" t="str">
        <f t="shared" ca="1" si="297"/>
        <v>POSIBLEMENTE NACIO</v>
      </c>
      <c r="IJ69" s="22"/>
      <c r="IK69" s="21" t="s">
        <v>1652</v>
      </c>
      <c r="IL69" s="21"/>
      <c r="IM69" s="34"/>
      <c r="IN69" s="346">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c r="J70" s="110">
        <v>1059607085</v>
      </c>
      <c r="K70" s="43" t="s">
        <v>852</v>
      </c>
      <c r="L70" s="175" t="s">
        <v>853</v>
      </c>
      <c r="M70" s="22">
        <v>36331</v>
      </c>
      <c r="N70" s="213">
        <f t="shared" ca="1" si="252"/>
        <v>24.389041095890413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-161</v>
      </c>
      <c r="II70" s="22" t="str">
        <f t="shared" ca="1" si="297"/>
        <v>POSIBLEMENTE NACIO</v>
      </c>
      <c r="IJ70" s="22"/>
      <c r="IK70" s="21" t="s">
        <v>898</v>
      </c>
      <c r="IL70" s="21"/>
      <c r="IM70" s="34"/>
      <c r="IN70" s="346">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c r="J71" s="110">
        <v>1059596128</v>
      </c>
      <c r="K71" s="43" t="s">
        <v>852</v>
      </c>
      <c r="L71" s="175" t="s">
        <v>853</v>
      </c>
      <c r="M71" s="22">
        <v>38661</v>
      </c>
      <c r="N71" s="213">
        <f t="shared" ca="1" si="252"/>
        <v>18.005479452054793</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-77</v>
      </c>
      <c r="II71" s="22" t="str">
        <f t="shared" ca="1" si="297"/>
        <v>POSIBLEMENTE NACIO</v>
      </c>
      <c r="IJ71" s="22"/>
      <c r="IK71" s="21"/>
      <c r="IL71" s="21"/>
      <c r="IM71" s="34"/>
      <c r="IN71" s="346"/>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c r="J72" s="110">
        <v>1067461625</v>
      </c>
      <c r="K72" s="43" t="s">
        <v>852</v>
      </c>
      <c r="L72" s="175" t="s">
        <v>853</v>
      </c>
      <c r="M72" s="22">
        <v>31661</v>
      </c>
      <c r="N72" s="213">
        <f t="shared" ca="1" si="252"/>
        <v>37.183561643835617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-189</v>
      </c>
      <c r="II72" s="22" t="str">
        <f t="shared" ca="1" si="297"/>
        <v>POSIBLEMENTE NACIO</v>
      </c>
      <c r="IJ72" s="22"/>
      <c r="IK72" s="21" t="s">
        <v>898</v>
      </c>
      <c r="IL72" s="21"/>
      <c r="IM72" s="34"/>
      <c r="IN72" s="349">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c r="J73" s="110">
        <v>1059598378</v>
      </c>
      <c r="K73" s="43" t="s">
        <v>852</v>
      </c>
      <c r="L73" s="175" t="s">
        <v>853</v>
      </c>
      <c r="M73" s="22">
        <v>39404</v>
      </c>
      <c r="N73" s="213">
        <f t="shared" ca="1" si="252"/>
        <v>15.96986301369863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-130</v>
      </c>
      <c r="II73" s="22" t="str">
        <f t="shared" ca="1" si="297"/>
        <v>POSIBLEMENTE NACIO</v>
      </c>
      <c r="IJ73" s="22"/>
      <c r="IK73" s="21" t="s">
        <v>898</v>
      </c>
      <c r="IL73" s="21"/>
      <c r="IM73" s="34"/>
      <c r="IN73" s="346">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c r="J74" s="110">
        <v>1059598103</v>
      </c>
      <c r="K74" s="43" t="s">
        <v>852</v>
      </c>
      <c r="L74" s="175" t="s">
        <v>853</v>
      </c>
      <c r="M74" s="22">
        <v>39130</v>
      </c>
      <c r="N74" s="213">
        <f t="shared" ca="1" si="252"/>
        <v>16.720547945205478</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-164</v>
      </c>
      <c r="II74" s="22" t="str">
        <f t="shared" ca="1" si="297"/>
        <v>POSIBLEMENTE NACIO</v>
      </c>
      <c r="IJ74" s="22"/>
      <c r="IK74" s="21" t="s">
        <v>898</v>
      </c>
      <c r="IL74" s="21"/>
      <c r="IM74" s="34"/>
      <c r="IN74" s="346">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c r="J75" s="110">
        <v>1061537002</v>
      </c>
      <c r="K75" s="43" t="s">
        <v>852</v>
      </c>
      <c r="L75" s="175" t="s">
        <v>853</v>
      </c>
      <c r="M75" s="22">
        <v>33653</v>
      </c>
      <c r="N75" s="213">
        <f t="shared" ca="1" si="252"/>
        <v>31.726027397260275</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-132</v>
      </c>
      <c r="II75" s="22" t="str">
        <f t="shared" ca="1" si="297"/>
        <v>POSIBLEMENTE NACIO</v>
      </c>
      <c r="IJ75" s="22"/>
      <c r="IK75" s="21" t="s">
        <v>898</v>
      </c>
      <c r="IL75" s="21"/>
      <c r="IM75" s="34"/>
      <c r="IN75" s="349">
        <v>45067</v>
      </c>
      <c r="IO75" s="338"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c r="J76" s="110">
        <v>1062780402</v>
      </c>
      <c r="K76" s="43" t="s">
        <v>852</v>
      </c>
      <c r="L76" s="175" t="s">
        <v>853</v>
      </c>
      <c r="M76" s="22">
        <v>35597</v>
      </c>
      <c r="N76" s="213">
        <f t="shared" ca="1" si="252"/>
        <v>26.4</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-221</v>
      </c>
      <c r="II76" s="22" t="str">
        <f t="shared" ca="1" si="297"/>
        <v>POSIBLEMENTE NACIO</v>
      </c>
      <c r="IJ76" s="22"/>
      <c r="IK76" s="21" t="s">
        <v>898</v>
      </c>
      <c r="IL76" s="21"/>
      <c r="IM76" s="34"/>
      <c r="IN76" s="349">
        <v>45033</v>
      </c>
      <c r="IO76" s="338"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c r="J77" s="110">
        <v>1059594268</v>
      </c>
      <c r="K77" s="43" t="s">
        <v>852</v>
      </c>
      <c r="L77" s="175" t="s">
        <v>853</v>
      </c>
      <c r="M77" s="22">
        <v>36323</v>
      </c>
      <c r="N77" s="213">
        <f t="shared" ca="1" si="252"/>
        <v>24.410958904109588</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-215</v>
      </c>
      <c r="II77" s="22" t="str">
        <f t="shared" ca="1" si="297"/>
        <v>POSIBLEMENTE NACIO</v>
      </c>
      <c r="IJ77" s="22"/>
      <c r="IK77" s="21" t="s">
        <v>898</v>
      </c>
      <c r="IL77" s="21"/>
      <c r="IM77" s="34"/>
      <c r="IN77" s="346">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c r="J78" s="110">
        <v>1002847053</v>
      </c>
      <c r="K78" s="43" t="s">
        <v>852</v>
      </c>
      <c r="L78" s="175" t="s">
        <v>853</v>
      </c>
      <c r="M78" s="22">
        <v>36852</v>
      </c>
      <c r="N78" s="213">
        <f t="shared" ca="1" si="252"/>
        <v>22.961643835616439</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-78</v>
      </c>
      <c r="II78" s="22" t="str">
        <f t="shared" ca="1" si="297"/>
        <v>POSIBLEMENTE NACIO</v>
      </c>
      <c r="IJ78" s="22"/>
      <c r="IK78" s="21"/>
      <c r="IL78" s="21"/>
      <c r="IM78" s="34"/>
      <c r="IN78" s="346"/>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c r="J79" s="110">
        <v>1002846466</v>
      </c>
      <c r="K79" s="43" t="s">
        <v>852</v>
      </c>
      <c r="L79" s="175" t="s">
        <v>853</v>
      </c>
      <c r="M79" s="22">
        <v>35195</v>
      </c>
      <c r="N79" s="213">
        <f t="shared" ca="1" si="252"/>
        <v>27.5013698630137</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-111</v>
      </c>
      <c r="II79" s="22" t="str">
        <f t="shared" ca="1" si="297"/>
        <v>POSIBLEMENTE NACIO</v>
      </c>
      <c r="IJ79" s="22"/>
      <c r="IK79" s="21" t="s">
        <v>1652</v>
      </c>
      <c r="IL79" s="21"/>
      <c r="IM79" s="34"/>
      <c r="IN79" s="346">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c r="J80" s="110">
        <v>1002848594</v>
      </c>
      <c r="K80" s="43" t="s">
        <v>852</v>
      </c>
      <c r="L80" s="175" t="s">
        <v>853</v>
      </c>
      <c r="M80" s="22">
        <v>31849</v>
      </c>
      <c r="N80" s="213">
        <f t="shared" ca="1" si="252"/>
        <v>36.668493150684931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-157</v>
      </c>
      <c r="II80" s="22" t="str">
        <f t="shared" ca="1" si="297"/>
        <v>POSIBLEMENTE NACIO</v>
      </c>
      <c r="IJ80" s="22"/>
      <c r="IK80" s="21" t="s">
        <v>898</v>
      </c>
      <c r="IL80" s="21"/>
      <c r="IM80" s="34"/>
      <c r="IN80" s="346">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c r="J81" s="110">
        <v>1059596197</v>
      </c>
      <c r="K81" s="43" t="s">
        <v>852</v>
      </c>
      <c r="L81" s="175" t="s">
        <v>853</v>
      </c>
      <c r="M81" s="22">
        <v>38748</v>
      </c>
      <c r="N81" s="213">
        <f t="shared" ca="1" si="252"/>
        <v>17.767123287671232</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-142</v>
      </c>
      <c r="II81" s="22" t="str">
        <f t="shared" ca="1" si="297"/>
        <v>POSIBLEMENTE NACIO</v>
      </c>
      <c r="IJ81" s="22"/>
      <c r="IK81" s="21" t="s">
        <v>898</v>
      </c>
      <c r="IL81" s="21"/>
      <c r="IM81" s="34"/>
      <c r="IN81" s="346">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c r="J82" s="110">
        <v>1061809950</v>
      </c>
      <c r="K82" s="43" t="s">
        <v>852</v>
      </c>
      <c r="L82" s="175" t="s">
        <v>853</v>
      </c>
      <c r="M82" s="22">
        <v>35945</v>
      </c>
      <c r="N82" s="213">
        <f t="shared" ca="1" si="252"/>
        <v>25.446575342465753</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1">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-81</v>
      </c>
      <c r="II82" s="22" t="str">
        <f t="shared" ca="1" si="297"/>
        <v>POSIBLEMENTE NACIO</v>
      </c>
      <c r="IJ82" s="22"/>
      <c r="IK82" s="21" t="s">
        <v>1652</v>
      </c>
      <c r="IL82" s="21" t="s">
        <v>1639</v>
      </c>
      <c r="IM82" s="34"/>
      <c r="IN82" s="346">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c r="J83" s="110">
        <v>1006956188</v>
      </c>
      <c r="K83" s="43" t="s">
        <v>852</v>
      </c>
      <c r="L83" s="175" t="s">
        <v>853</v>
      </c>
      <c r="M83" s="22">
        <v>36663</v>
      </c>
      <c r="N83" s="213">
        <f t="shared" ca="1" si="252"/>
        <v>23.479452054794521</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-92</v>
      </c>
      <c r="II83" s="22" t="str">
        <f t="shared" ca="1" si="297"/>
        <v>POSIBLEMENTE NACIO</v>
      </c>
      <c r="IJ83" s="22"/>
      <c r="IK83" s="21" t="s">
        <v>1652</v>
      </c>
      <c r="IL83" s="21"/>
      <c r="IM83" s="34"/>
      <c r="IN83" s="346">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c r="J84" s="110">
        <v>1002847463</v>
      </c>
      <c r="K84" s="43" t="s">
        <v>852</v>
      </c>
      <c r="L84" s="175" t="s">
        <v>853</v>
      </c>
      <c r="M84" s="22">
        <v>37200</v>
      </c>
      <c r="N84" s="213">
        <f t="shared" ca="1" si="252"/>
        <v>22.008219178082193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-140</v>
      </c>
      <c r="II84" s="22" t="str">
        <f t="shared" ca="1" si="297"/>
        <v>POSIBLEMENTE NACIO</v>
      </c>
      <c r="IJ84" s="22"/>
      <c r="IK84" s="21" t="s">
        <v>898</v>
      </c>
      <c r="IL84" s="21"/>
      <c r="IM84" s="34"/>
      <c r="IN84" s="346">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c r="J85" s="110">
        <v>1061690037</v>
      </c>
      <c r="K85" s="43" t="s">
        <v>852</v>
      </c>
      <c r="L85" s="175" t="s">
        <v>853</v>
      </c>
      <c r="M85" s="22">
        <v>37994</v>
      </c>
      <c r="N85" s="213">
        <f t="shared" ca="1" si="252"/>
        <v>19.832876712328765</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-64</v>
      </c>
      <c r="II85" s="22" t="str">
        <f t="shared" ca="1" si="297"/>
        <v>POSIBLEMENTE NACIO</v>
      </c>
      <c r="IJ85" s="22"/>
      <c r="IK85" s="21"/>
      <c r="IL85" s="21"/>
      <c r="IM85" s="34"/>
      <c r="IN85" s="346"/>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c r="J86" s="110">
        <v>1059605939</v>
      </c>
      <c r="K86" s="43" t="s">
        <v>852</v>
      </c>
      <c r="L86" s="175" t="s">
        <v>853</v>
      </c>
      <c r="M86" s="22">
        <v>35816</v>
      </c>
      <c r="N86" s="213">
        <f t="shared" ca="1" si="252"/>
        <v>25.8</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-104</v>
      </c>
      <c r="II86" s="22" t="str">
        <f t="shared" ca="1" si="297"/>
        <v>POSIBLEMENTE NACIO</v>
      </c>
      <c r="IJ86" s="22"/>
      <c r="IK86" s="21" t="s">
        <v>898</v>
      </c>
      <c r="IL86" s="21"/>
      <c r="IM86" s="34"/>
      <c r="IN86" s="346">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c r="J87" s="110">
        <v>1059604648</v>
      </c>
      <c r="K87" s="43" t="s">
        <v>852</v>
      </c>
      <c r="L87" s="175" t="s">
        <v>853</v>
      </c>
      <c r="M87" s="22">
        <v>35379</v>
      </c>
      <c r="N87" s="213">
        <f t="shared" ca="1" si="252"/>
        <v>26.997260273972604</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-103</v>
      </c>
      <c r="II87" s="22" t="str">
        <f t="shared" ca="1" si="297"/>
        <v>POSIBLEMENTE NACIO</v>
      </c>
      <c r="IJ87" s="22"/>
      <c r="IK87" s="21" t="s">
        <v>1652</v>
      </c>
      <c r="IL87" s="21"/>
      <c r="IM87" s="34"/>
      <c r="IN87" s="346">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c r="J88" s="110">
        <v>1059597793</v>
      </c>
      <c r="K88" s="43" t="s">
        <v>904</v>
      </c>
      <c r="L88" s="175" t="s">
        <v>1270</v>
      </c>
      <c r="M88" s="22">
        <v>39122</v>
      </c>
      <c r="N88" s="213">
        <f t="shared" ca="1" si="252"/>
        <v>16.742465753424657</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-199.5</v>
      </c>
      <c r="II88" s="22" t="str">
        <f t="shared" ca="1" si="297"/>
        <v>POSIBLEMENTE NACIO</v>
      </c>
      <c r="IJ88" s="22"/>
      <c r="IK88" s="21"/>
      <c r="IL88" s="21"/>
      <c r="IM88" s="34"/>
      <c r="IN88" s="346"/>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c r="J89" s="110">
        <v>1061782600</v>
      </c>
      <c r="K89" s="43" t="s">
        <v>1274</v>
      </c>
      <c r="L89" s="175" t="s">
        <v>853</v>
      </c>
      <c r="M89" s="22">
        <v>34901</v>
      </c>
      <c r="N89" s="213">
        <f t="shared" ca="1" si="252"/>
        <v>28.306849315068494</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-91</v>
      </c>
      <c r="II89" s="22" t="str">
        <f t="shared" ca="1" si="297"/>
        <v>POSIBLEMENTE NACIO</v>
      </c>
      <c r="IJ89" s="22"/>
      <c r="IK89" s="21" t="s">
        <v>1652</v>
      </c>
      <c r="IL89" s="21"/>
      <c r="IM89" s="34"/>
      <c r="IN89" s="346">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c r="J90" s="110">
        <v>1003150920</v>
      </c>
      <c r="K90" s="43" t="s">
        <v>852</v>
      </c>
      <c r="L90" s="175" t="s">
        <v>1509</v>
      </c>
      <c r="M90" s="22">
        <v>35341</v>
      </c>
      <c r="N90" s="213">
        <f t="shared" ca="1" si="252"/>
        <v>27.101369863013698</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1">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-100.80000000000291</v>
      </c>
      <c r="II90" s="22" t="str">
        <f t="shared" ca="1" si="297"/>
        <v>POSIBLEMENTE NACIO</v>
      </c>
      <c r="IJ90" s="22"/>
      <c r="IK90" s="21" t="s">
        <v>898</v>
      </c>
      <c r="IL90" s="21"/>
      <c r="IM90" s="34"/>
      <c r="IN90" s="346">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c r="J91" s="110">
        <v>1059599177</v>
      </c>
      <c r="K91" s="43" t="s">
        <v>852</v>
      </c>
      <c r="L91" s="175" t="s">
        <v>886</v>
      </c>
      <c r="M91" s="22">
        <v>39798</v>
      </c>
      <c r="N91" s="213">
        <f t="shared" ca="1" si="252"/>
        <v>14.890410958904109</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1">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-72.80000000000291</v>
      </c>
      <c r="II91" s="22" t="str">
        <f t="shared" ca="1" si="297"/>
        <v>POSIBLEMENTE NACIO</v>
      </c>
      <c r="IJ91" s="22"/>
      <c r="IK91" s="21"/>
      <c r="IL91" s="21"/>
      <c r="IM91" s="34"/>
      <c r="IN91" s="346"/>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c r="J92" s="110">
        <v>25547178</v>
      </c>
      <c r="K92" s="43" t="s">
        <v>852</v>
      </c>
      <c r="L92" s="175" t="s">
        <v>1509</v>
      </c>
      <c r="M92" s="22">
        <v>28905</v>
      </c>
      <c r="N92" s="213">
        <f t="shared" ca="1" si="252"/>
        <v>44.734246575342468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1">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-173</v>
      </c>
      <c r="II92" s="22" t="str">
        <f t="shared" ca="1" si="297"/>
        <v>POSIBLEMENTE NACIO</v>
      </c>
      <c r="IJ92" s="22"/>
      <c r="IK92" s="21" t="s">
        <v>898</v>
      </c>
      <c r="IL92" s="21" t="s">
        <v>1639</v>
      </c>
      <c r="IM92" s="34"/>
      <c r="IN92" s="346">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c r="J93" s="110">
        <v>1002848394</v>
      </c>
      <c r="K93" s="43" t="s">
        <v>852</v>
      </c>
      <c r="L93" s="175" t="s">
        <v>1509</v>
      </c>
      <c r="M93" s="22">
        <v>36598</v>
      </c>
      <c r="N93" s="213">
        <f t="shared" ca="1" si="252"/>
        <v>23.657534246575342</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-150</v>
      </c>
      <c r="II93" s="22" t="str">
        <f t="shared" ca="1" si="297"/>
        <v>POSIBLEMENTE NACIO</v>
      </c>
      <c r="IJ93" s="22"/>
      <c r="IK93" s="21" t="s">
        <v>1652</v>
      </c>
      <c r="IL93" s="21"/>
      <c r="IM93" s="34"/>
      <c r="IN93" s="346">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ht="45" customHeight="1" x14ac:dyDescent="0.25">
      <c r="A94" s="300"/>
      <c r="B94" s="301"/>
      <c r="C94" s="301" t="s">
        <v>845</v>
      </c>
      <c r="D94" s="302"/>
      <c r="E94" s="301" t="s">
        <v>1147</v>
      </c>
      <c r="F94" s="301" t="s">
        <v>1286</v>
      </c>
      <c r="G94" s="301" t="s">
        <v>1287</v>
      </c>
      <c r="H94" s="301" t="s">
        <v>1043</v>
      </c>
      <c r="I94"/>
      <c r="J94" s="303">
        <v>1059597815</v>
      </c>
      <c r="K94" s="301" t="s">
        <v>852</v>
      </c>
      <c r="L94" s="304" t="s">
        <v>1509</v>
      </c>
      <c r="M94" s="305">
        <v>32252</v>
      </c>
      <c r="N94" s="306">
        <f t="shared" ca="1" si="252"/>
        <v>35.564383561643837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-86.80000000000291</v>
      </c>
      <c r="II94" s="305" t="str">
        <f t="shared" ca="1" si="297"/>
        <v>POSIBLEMENTE NACIO</v>
      </c>
      <c r="IJ94" s="305"/>
      <c r="IK94" s="309"/>
      <c r="IL94" s="309"/>
      <c r="IM94" s="331"/>
      <c r="IN94" s="347"/>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c r="J95" s="110">
        <v>1059596690</v>
      </c>
      <c r="K95" s="43" t="s">
        <v>852</v>
      </c>
      <c r="L95" s="175" t="s">
        <v>853</v>
      </c>
      <c r="M95" s="22">
        <v>34961</v>
      </c>
      <c r="N95" s="213">
        <f t="shared" ca="1" si="252"/>
        <v>28.142465753424659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-72</v>
      </c>
      <c r="II95" s="22" t="str">
        <f t="shared" ca="1" si="297"/>
        <v>POSIBLEMENTE NACIO</v>
      </c>
      <c r="IJ95" s="22"/>
      <c r="IK95" s="21"/>
      <c r="IL95" s="21"/>
      <c r="IM95" s="34"/>
      <c r="IN95" s="346"/>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c r="J96" s="110">
        <v>1059597222</v>
      </c>
      <c r="K96" s="43"/>
      <c r="L96" s="175" t="s">
        <v>886</v>
      </c>
      <c r="M96" s="22">
        <v>39131</v>
      </c>
      <c r="N96" s="213">
        <f t="shared" ca="1" si="252"/>
        <v>16.717808219178082</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1">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-94.099999999998545</v>
      </c>
      <c r="II96" s="22" t="str">
        <f t="shared" ca="1" si="297"/>
        <v>POSIBLEMENTE NACIO</v>
      </c>
      <c r="IJ96" s="22"/>
      <c r="IK96" s="21"/>
      <c r="IL96" s="21"/>
      <c r="IM96" s="34"/>
      <c r="IN96" s="346"/>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c r="J97" s="110">
        <v>1059597528</v>
      </c>
      <c r="K97" s="43"/>
      <c r="L97" s="175" t="s">
        <v>1509</v>
      </c>
      <c r="M97" s="22">
        <v>39066</v>
      </c>
      <c r="N97" s="213">
        <f t="shared" ca="1" si="252"/>
        <v>16.895890410958906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-134</v>
      </c>
      <c r="II97" s="22" t="str">
        <f t="shared" ca="1" si="297"/>
        <v>POSIBLEMENTE NACIO</v>
      </c>
      <c r="IJ97" s="22"/>
      <c r="IK97" s="21" t="s">
        <v>898</v>
      </c>
      <c r="IL97" s="21"/>
      <c r="IM97" s="34"/>
      <c r="IN97" s="346">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c r="J98" s="110">
        <v>1002847470</v>
      </c>
      <c r="K98" s="43"/>
      <c r="L98" s="175" t="s">
        <v>1509</v>
      </c>
      <c r="M98" s="22">
        <v>37060</v>
      </c>
      <c r="N98" s="213">
        <f t="shared" ca="1" si="252"/>
        <v>22.391780821917809</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-129</v>
      </c>
      <c r="II98" s="22" t="str">
        <f t="shared" ca="1" si="297"/>
        <v>POSIBLEMENTE NACIO</v>
      </c>
      <c r="IJ98" s="22"/>
      <c r="IK98" s="21" t="s">
        <v>898</v>
      </c>
      <c r="IL98" s="21"/>
      <c r="IM98" s="34"/>
      <c r="IN98" s="346">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c r="J99" s="110">
        <v>1060186045</v>
      </c>
      <c r="K99" s="301" t="s">
        <v>852</v>
      </c>
      <c r="L99" s="304" t="s">
        <v>1509</v>
      </c>
      <c r="M99" s="305">
        <v>38193</v>
      </c>
      <c r="N99" s="306">
        <f t="shared" ca="1" si="252"/>
        <v>19.287671232876711</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47">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-32.19999999999709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c r="J100" s="110" t="s">
        <v>1301</v>
      </c>
      <c r="K100" s="43" t="s">
        <v>852</v>
      </c>
      <c r="L100" s="175" t="s">
        <v>886</v>
      </c>
      <c r="M100" s="22">
        <v>38269</v>
      </c>
      <c r="N100" s="213">
        <f t="shared" ca="1" si="252"/>
        <v>19.079452054794519</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6"/>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-33</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c r="J101" s="110">
        <v>1059594726</v>
      </c>
      <c r="K101" s="43" t="s">
        <v>852</v>
      </c>
      <c r="L101" s="175" t="s">
        <v>853</v>
      </c>
      <c r="M101" s="22">
        <v>30828</v>
      </c>
      <c r="N101" s="213">
        <f t="shared" ca="1" si="252"/>
        <v>39.465753424657535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8"/>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1">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-50</v>
      </c>
      <c r="II101" s="22" t="str">
        <f t="shared" ca="1" si="297"/>
        <v>POSIBLEMENTE NACIO</v>
      </c>
      <c r="IJ101" s="22"/>
      <c r="IK101" s="21"/>
      <c r="IL101" s="21"/>
      <c r="IM101" s="34"/>
      <c r="IN101" s="346"/>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c r="J102" s="110">
        <v>1002848765</v>
      </c>
      <c r="K102" s="43" t="s">
        <v>852</v>
      </c>
      <c r="L102" s="175" t="s">
        <v>853</v>
      </c>
      <c r="M102" s="22">
        <v>36517</v>
      </c>
      <c r="N102" s="213">
        <f t="shared" ca="1" si="252"/>
        <v>23.87945205479452</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-52</v>
      </c>
      <c r="II102" s="22" t="str">
        <f t="shared" ca="1" si="297"/>
        <v>POSIBLEMENTE NACIO</v>
      </c>
      <c r="IJ102" s="22"/>
      <c r="IK102" s="21" t="s">
        <v>898</v>
      </c>
      <c r="IL102" s="21"/>
      <c r="IM102" s="34"/>
      <c r="IN102" s="346">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c r="J103" s="110">
        <v>1059604869</v>
      </c>
      <c r="K103" s="43" t="s">
        <v>852</v>
      </c>
      <c r="L103" s="175" t="s">
        <v>1509</v>
      </c>
      <c r="M103" s="22">
        <v>35395</v>
      </c>
      <c r="N103" s="213">
        <f t="shared" ca="1" si="252"/>
        <v>26.953424657534246</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6">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-36</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c r="J104" s="110">
        <v>1062088572</v>
      </c>
      <c r="K104" s="43" t="s">
        <v>852</v>
      </c>
      <c r="L104" s="175" t="s">
        <v>1509</v>
      </c>
      <c r="M104" s="22">
        <v>35325</v>
      </c>
      <c r="N104" s="213">
        <f t="shared" ca="1" si="252"/>
        <v>27.145205479452056</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1">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-121</v>
      </c>
      <c r="II104" s="22" t="str">
        <f t="shared" ca="1" si="297"/>
        <v>POSIBLEMENTE NACIO</v>
      </c>
      <c r="IJ104" s="22"/>
      <c r="IK104" s="21" t="s">
        <v>898</v>
      </c>
      <c r="IL104" s="21"/>
      <c r="IM104" s="34"/>
      <c r="IN104" s="346">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c r="J105" s="110">
        <v>1002848080</v>
      </c>
      <c r="K105" s="43" t="s">
        <v>852</v>
      </c>
      <c r="L105" s="175" t="s">
        <v>1509</v>
      </c>
      <c r="M105" s="22">
        <v>37801</v>
      </c>
      <c r="N105" s="213">
        <f t="shared" ca="1" si="252"/>
        <v>20.361643835616437</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-176</v>
      </c>
      <c r="II105" s="22" t="str">
        <f t="shared" ca="1" si="297"/>
        <v>POSIBLEMENTE NACIO</v>
      </c>
      <c r="IJ105" s="22"/>
      <c r="IK105" s="21" t="s">
        <v>898</v>
      </c>
      <c r="IL105" s="21"/>
      <c r="IM105" s="34"/>
      <c r="IN105" s="346">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c r="J106" s="110">
        <v>1059594373</v>
      </c>
      <c r="K106" s="43" t="s">
        <v>852</v>
      </c>
      <c r="L106" s="175" t="s">
        <v>1509</v>
      </c>
      <c r="M106" s="22">
        <v>37960</v>
      </c>
      <c r="N106" s="213">
        <f t="shared" ca="1" si="252"/>
        <v>19.926027397260274</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1">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6">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-36</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c r="J107" s="110" t="s">
        <v>1320</v>
      </c>
      <c r="K107" s="43" t="s">
        <v>852</v>
      </c>
      <c r="L107" s="175" t="s">
        <v>853</v>
      </c>
      <c r="M107" s="22">
        <v>35924</v>
      </c>
      <c r="N107" s="213">
        <f t="shared" ca="1" si="252"/>
        <v>25.504109589041096</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6">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-34</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c r="J108" s="110" t="s">
        <v>1325</v>
      </c>
      <c r="K108" s="43" t="s">
        <v>852</v>
      </c>
      <c r="L108" s="175" t="s">
        <v>853</v>
      </c>
      <c r="M108" s="22">
        <v>34229</v>
      </c>
      <c r="N108" s="213">
        <f t="shared" ca="1" si="252"/>
        <v>30.147945205479452</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-70.69999999999709</v>
      </c>
      <c r="II108" s="22" t="str">
        <f t="shared" ca="1" si="297"/>
        <v>POSIBLEMENTE NACIO</v>
      </c>
      <c r="IJ108" s="22"/>
      <c r="IK108" s="21"/>
      <c r="IL108" s="21"/>
      <c r="IM108" s="34"/>
      <c r="IN108" s="346"/>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c r="J109" s="110">
        <v>1061499220</v>
      </c>
      <c r="K109" s="43" t="s">
        <v>852</v>
      </c>
      <c r="L109" s="175" t="s">
        <v>1509</v>
      </c>
      <c r="M109" s="22">
        <v>38830</v>
      </c>
      <c r="N109" s="213">
        <f t="shared" ca="1" si="252"/>
        <v>17.542465753424658</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-131</v>
      </c>
      <c r="II109" s="22" t="str">
        <f t="shared" ca="1" si="297"/>
        <v>POSIBLEMENTE NACIO</v>
      </c>
      <c r="IJ109" s="22"/>
      <c r="IK109" s="21" t="s">
        <v>898</v>
      </c>
      <c r="IL109" s="21"/>
      <c r="IM109" s="34"/>
      <c r="IN109" s="346">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c r="J110" s="110">
        <v>1059598469</v>
      </c>
      <c r="K110" s="43" t="s">
        <v>852</v>
      </c>
      <c r="L110" s="175" t="s">
        <v>853</v>
      </c>
      <c r="M110" s="22">
        <v>33012</v>
      </c>
      <c r="N110" s="213">
        <f t="shared" ca="1" si="252"/>
        <v>33.482191780821921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-99</v>
      </c>
      <c r="II110" s="22" t="str">
        <f t="shared" ca="1" si="297"/>
        <v>POSIBLEMENTE NACIO</v>
      </c>
      <c r="IJ110" s="22"/>
      <c r="IK110" s="21" t="s">
        <v>898</v>
      </c>
      <c r="IL110" s="21"/>
      <c r="IM110" s="34"/>
      <c r="IN110" s="346">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c r="J111" s="110">
        <v>1059595374</v>
      </c>
      <c r="K111" s="43" t="s">
        <v>852</v>
      </c>
      <c r="L111" s="175" t="s">
        <v>1270</v>
      </c>
      <c r="M111" s="22">
        <v>38436</v>
      </c>
      <c r="N111" s="213">
        <f t="shared" ca="1" si="252"/>
        <v>18.621917808219177</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6">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-43</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c r="J112" s="110" t="s">
        <v>1335</v>
      </c>
      <c r="K112" s="43" t="s">
        <v>852</v>
      </c>
      <c r="L112" s="175" t="s">
        <v>853</v>
      </c>
      <c r="M112" s="22">
        <v>32527</v>
      </c>
      <c r="N112" s="213">
        <f t="shared" ca="1" si="252"/>
        <v>34.81095890410959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-55</v>
      </c>
      <c r="II112" s="22" t="str">
        <f t="shared" ca="1" si="297"/>
        <v>POSIBLEMENTE NACIO</v>
      </c>
      <c r="IJ112" s="22"/>
      <c r="IK112" s="21"/>
      <c r="IL112" s="21"/>
      <c r="IM112" s="34"/>
      <c r="IN112" s="346"/>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c r="J113" s="110">
        <v>1062326726</v>
      </c>
      <c r="K113" s="43" t="s">
        <v>852</v>
      </c>
      <c r="L113" s="175" t="s">
        <v>853</v>
      </c>
      <c r="M113" s="22">
        <v>35427</v>
      </c>
      <c r="N113" s="213">
        <f t="shared" ca="1" si="252"/>
        <v>26.865753424657534</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-90</v>
      </c>
      <c r="II113" s="22" t="str">
        <f t="shared" ca="1" si="297"/>
        <v>POSIBLEMENTE NACIO</v>
      </c>
      <c r="IJ113" s="22"/>
      <c r="IK113" s="21" t="s">
        <v>898</v>
      </c>
      <c r="IL113" s="21"/>
      <c r="IM113" s="34"/>
      <c r="IN113" s="346">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c r="J114" s="110">
        <v>1059597393</v>
      </c>
      <c r="K114" s="43" t="s">
        <v>852</v>
      </c>
      <c r="L114" s="175" t="s">
        <v>886</v>
      </c>
      <c r="M114" s="22">
        <v>39085</v>
      </c>
      <c r="N114" s="213">
        <f t="shared" ca="1" si="252"/>
        <v>16.843835616438355</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41.714285714285715</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6">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-12</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c r="J115" s="110">
        <v>1113541820</v>
      </c>
      <c r="K115" s="43" t="s">
        <v>852</v>
      </c>
      <c r="L115" s="175" t="s">
        <v>853</v>
      </c>
      <c r="M115" s="22">
        <v>36355</v>
      </c>
      <c r="N115" s="213">
        <f t="shared" ca="1" si="252"/>
        <v>24.323287671232876</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-61</v>
      </c>
      <c r="II115" s="22" t="str">
        <f t="shared" ca="1" si="297"/>
        <v>POSIBLEMENTE NACIO</v>
      </c>
      <c r="IJ115" s="22"/>
      <c r="IK115" s="21"/>
      <c r="IL115" s="21"/>
      <c r="IM115" s="34"/>
      <c r="IN115" s="346"/>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c r="J116" s="110" t="s">
        <v>1347</v>
      </c>
      <c r="K116" s="43" t="s">
        <v>852</v>
      </c>
      <c r="L116" s="175" t="s">
        <v>853</v>
      </c>
      <c r="M116" s="22">
        <v>35034</v>
      </c>
      <c r="N116" s="213">
        <f t="shared" ca="1" si="252"/>
        <v>27.942465753424656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-73</v>
      </c>
      <c r="II116" s="22" t="str">
        <f t="shared" ca="1" si="297"/>
        <v>POSIBLEMENTE NACIO</v>
      </c>
      <c r="IJ116" s="22"/>
      <c r="IK116" s="21"/>
      <c r="IL116" s="21"/>
      <c r="IM116" s="34"/>
      <c r="IN116" s="346"/>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c r="J117" s="110">
        <v>1059598169</v>
      </c>
      <c r="K117" s="43" t="s">
        <v>852</v>
      </c>
      <c r="L117" s="175" t="s">
        <v>886</v>
      </c>
      <c r="M117" s="22">
        <v>39463</v>
      </c>
      <c r="N117" s="213">
        <f t="shared" ca="1" si="252"/>
        <v>15.808219178082192</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6">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-30</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ht="45" customHeight="1" x14ac:dyDescent="0.25">
      <c r="A118" s="300"/>
      <c r="B118" s="301"/>
      <c r="C118" s="301" t="s">
        <v>845</v>
      </c>
      <c r="D118" s="302"/>
      <c r="E118" s="301" t="s">
        <v>909</v>
      </c>
      <c r="F118" s="301" t="s">
        <v>914</v>
      </c>
      <c r="G118" s="301" t="s">
        <v>1348</v>
      </c>
      <c r="H118" s="301"/>
      <c r="I118"/>
      <c r="J118" s="303">
        <v>1002847764</v>
      </c>
      <c r="K118" s="301" t="s">
        <v>852</v>
      </c>
      <c r="L118" s="304" t="s">
        <v>853</v>
      </c>
      <c r="M118" s="305">
        <v>37192</v>
      </c>
      <c r="N118" s="306">
        <f t="shared" ca="1" si="252"/>
        <v>22.030136986301368</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-118</v>
      </c>
      <c r="II118" s="305" t="str">
        <f t="shared" ca="1" si="297"/>
        <v>POSIBLEMENTE NACIO</v>
      </c>
      <c r="IJ118" s="305"/>
      <c r="IK118" s="309"/>
      <c r="IL118" s="309"/>
      <c r="IM118" s="331"/>
      <c r="IN118" s="347"/>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c r="J119" s="110" t="s">
        <v>1353</v>
      </c>
      <c r="K119" s="43" t="s">
        <v>852</v>
      </c>
      <c r="L119" s="175" t="s">
        <v>853</v>
      </c>
      <c r="M119" s="22">
        <v>29560</v>
      </c>
      <c r="N119" s="213">
        <f t="shared" ca="1" si="252"/>
        <v>42.939726027397263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-221</v>
      </c>
      <c r="II119" s="22" t="str">
        <f t="shared" ca="1" si="297"/>
        <v>POSIBLEMENTE NACIO</v>
      </c>
      <c r="IJ119" s="22"/>
      <c r="IK119" s="21" t="s">
        <v>898</v>
      </c>
      <c r="IL119" s="21"/>
      <c r="IM119" s="34"/>
      <c r="IN119" s="346">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c r="J120" s="110">
        <v>1059604950</v>
      </c>
      <c r="K120" s="43" t="s">
        <v>852</v>
      </c>
      <c r="L120" s="175" t="s">
        <v>853</v>
      </c>
      <c r="M120" s="22">
        <v>35437</v>
      </c>
      <c r="N120" s="213">
        <f t="shared" ca="1" si="252"/>
        <v>26.838356164383562</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1">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-108</v>
      </c>
      <c r="II120" s="22" t="str">
        <f t="shared" ca="1" si="297"/>
        <v>POSIBLEMENTE NACIO</v>
      </c>
      <c r="IJ120" s="22"/>
      <c r="IK120" s="21" t="s">
        <v>898</v>
      </c>
      <c r="IL120" s="21"/>
      <c r="IM120" s="34"/>
      <c r="IN120" s="346">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c r="J121" s="110" t="s">
        <v>1358</v>
      </c>
      <c r="K121" s="43" t="s">
        <v>852</v>
      </c>
      <c r="L121" s="175" t="s">
        <v>886</v>
      </c>
      <c r="M121" s="22">
        <v>38664</v>
      </c>
      <c r="N121" s="213">
        <f t="shared" ca="1" si="252"/>
        <v>17.997260273972604</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-53.19999999999709</v>
      </c>
      <c r="II121" s="22" t="str">
        <f t="shared" ca="1" si="297"/>
        <v>POSIBLEMENTE NACIO</v>
      </c>
      <c r="IJ121" s="22"/>
      <c r="IK121" s="21"/>
      <c r="IL121" s="21"/>
      <c r="IM121" s="34"/>
      <c r="IN121" s="346"/>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c r="J122" s="110" t="s">
        <v>1363</v>
      </c>
      <c r="K122" s="43" t="s">
        <v>852</v>
      </c>
      <c r="L122" s="175" t="s">
        <v>1509</v>
      </c>
      <c r="M122" s="22">
        <v>38336</v>
      </c>
      <c r="N122" s="213">
        <f t="shared" ca="1" si="252"/>
        <v>18.895890410958906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41.714285714285715</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6"/>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-12</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c r="J123" s="110">
        <v>1059600026</v>
      </c>
      <c r="K123" s="43" t="s">
        <v>852</v>
      </c>
      <c r="L123" s="175" t="s">
        <v>853</v>
      </c>
      <c r="M123" s="22">
        <v>33624</v>
      </c>
      <c r="N123" s="213">
        <f t="shared" ca="1" si="252"/>
        <v>31.805479452054794</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6">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-40</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c r="J124" s="110">
        <v>1002953350</v>
      </c>
      <c r="K124" s="43" t="s">
        <v>852</v>
      </c>
      <c r="L124" s="175" t="s">
        <v>1367</v>
      </c>
      <c r="M124" s="22">
        <v>36505</v>
      </c>
      <c r="N124" s="213">
        <f t="shared" ca="1" si="252"/>
        <v>23.912328767123288</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40</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1">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6">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0</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c r="J125" s="110">
        <v>1059603417</v>
      </c>
      <c r="K125" s="43" t="s">
        <v>852</v>
      </c>
      <c r="L125" s="175" t="s">
        <v>853</v>
      </c>
      <c r="M125" s="22">
        <v>34865</v>
      </c>
      <c r="N125" s="213">
        <f t="shared" ca="1" si="252"/>
        <v>28.405479452054795</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42.142857142857146</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6">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-15</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c r="J126" s="110">
        <v>1068216345</v>
      </c>
      <c r="K126" s="43" t="s">
        <v>852</v>
      </c>
      <c r="L126" s="175" t="s">
        <v>1509</v>
      </c>
      <c r="M126" s="22">
        <v>38296</v>
      </c>
      <c r="N126" s="213">
        <f t="shared" ca="1" si="252"/>
        <v>19.005479452054793</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-50</v>
      </c>
      <c r="II126" s="22" t="str">
        <f t="shared" ca="1" si="297"/>
        <v>POSIBLEMENTE NACIO</v>
      </c>
      <c r="IJ126" s="22"/>
      <c r="IK126" s="21"/>
      <c r="IL126" s="21"/>
      <c r="IM126" s="34"/>
      <c r="IN126" s="346"/>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c r="J127" s="110">
        <v>1059594597</v>
      </c>
      <c r="K127" s="43" t="s">
        <v>852</v>
      </c>
      <c r="L127" s="175" t="s">
        <v>853</v>
      </c>
      <c r="M127" s="22">
        <v>37622</v>
      </c>
      <c r="N127" s="213">
        <f t="shared" ca="1" si="252"/>
        <v>20.852054794520548</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-210</v>
      </c>
      <c r="II127" s="22" t="str">
        <f t="shared" ca="1" si="297"/>
        <v>POSIBLEMENTE NACIO</v>
      </c>
      <c r="IJ127" s="22"/>
      <c r="IK127" s="21" t="s">
        <v>898</v>
      </c>
      <c r="IL127" s="21"/>
      <c r="IM127" s="34"/>
      <c r="IN127" s="346">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ht="45" customHeight="1" x14ac:dyDescent="0.25">
      <c r="A128" s="300"/>
      <c r="B128" s="301" t="s">
        <v>1571</v>
      </c>
      <c r="C128" s="301" t="s">
        <v>845</v>
      </c>
      <c r="D128" s="302"/>
      <c r="E128" s="301" t="s">
        <v>914</v>
      </c>
      <c r="F128" s="301" t="s">
        <v>917</v>
      </c>
      <c r="G128" s="301" t="s">
        <v>1376</v>
      </c>
      <c r="H128" s="301"/>
      <c r="I128"/>
      <c r="J128" s="303">
        <v>1002847472</v>
      </c>
      <c r="K128" s="301" t="s">
        <v>932</v>
      </c>
      <c r="L128" s="304" t="s">
        <v>853</v>
      </c>
      <c r="M128" s="305">
        <v>37409</v>
      </c>
      <c r="N128" s="306">
        <f t="shared" ca="1" si="252"/>
        <v>21.435616438356163</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-79</v>
      </c>
      <c r="II128" s="305" t="str">
        <f t="shared" ca="1" si="297"/>
        <v>POSIBLEMENTE NACIO</v>
      </c>
      <c r="IJ128" s="305"/>
      <c r="IK128" s="309"/>
      <c r="IL128" s="309"/>
      <c r="IM128" s="331"/>
      <c r="IN128" s="347"/>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c r="J129" s="110">
        <v>1059594610</v>
      </c>
      <c r="K129" s="43" t="s">
        <v>852</v>
      </c>
      <c r="L129" s="175" t="s">
        <v>853</v>
      </c>
      <c r="M129" s="22">
        <v>31303</v>
      </c>
      <c r="N129" s="213">
        <f t="shared" ca="1" si="252"/>
        <v>38.164383561643838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-56.69999999999709</v>
      </c>
      <c r="II129" s="22" t="str">
        <f t="shared" ca="1" si="297"/>
        <v>POSIBLEMENTE NACIO</v>
      </c>
      <c r="IJ129" s="22"/>
      <c r="IK129" s="21"/>
      <c r="IL129" s="21"/>
      <c r="IM129" s="34"/>
      <c r="IN129" s="346"/>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c r="J130" s="110">
        <v>1003371767</v>
      </c>
      <c r="K130" s="43" t="s">
        <v>852</v>
      </c>
      <c r="L130" s="175" t="s">
        <v>1509</v>
      </c>
      <c r="M130" s="22">
        <v>37567</v>
      </c>
      <c r="N130" s="213">
        <f t="shared" ca="1" si="252"/>
        <v>21.002739726027396</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39.299999999999791</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6">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4.9000000000014552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c r="J131" s="110">
        <v>34655779</v>
      </c>
      <c r="K131" s="43" t="s">
        <v>852</v>
      </c>
      <c r="L131" s="175" t="s">
        <v>1509</v>
      </c>
      <c r="M131" s="22">
        <v>30477</v>
      </c>
      <c r="N131" s="213">
        <f t="shared" ref="N131:N193" ca="1" si="601">IF(M131&gt;0,SUM(TODAY()-M131)/365,"")</f>
        <v>40.42739726027397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-191.80000000000291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6">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c r="J132" s="110">
        <v>25547491</v>
      </c>
      <c r="K132" s="43" t="s">
        <v>852</v>
      </c>
      <c r="L132" s="175" t="s">
        <v>853</v>
      </c>
      <c r="M132" s="22">
        <v>30843</v>
      </c>
      <c r="N132" s="213">
        <f t="shared" ca="1" si="601"/>
        <v>39.424657534246577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37.714285714285715</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6"/>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16</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c r="J133" s="110">
        <v>1059594142</v>
      </c>
      <c r="K133" s="43" t="s">
        <v>852</v>
      </c>
      <c r="L133" s="175" t="s">
        <v>1509</v>
      </c>
      <c r="M133" s="22">
        <v>38054</v>
      </c>
      <c r="N133" s="213">
        <f t="shared" ca="1" si="601"/>
        <v>19.668493150684931</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-51.099999999998545</v>
      </c>
      <c r="II133" s="22" t="str">
        <f t="shared" ca="1" si="640"/>
        <v>POSIBLEMENTE NACIO</v>
      </c>
      <c r="IJ133" s="22"/>
      <c r="IK133" s="21"/>
      <c r="IL133" s="21"/>
      <c r="IM133" s="34"/>
      <c r="IN133" s="346"/>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c r="J134" s="110">
        <v>1002846528</v>
      </c>
      <c r="K134" s="43" t="s">
        <v>852</v>
      </c>
      <c r="L134" s="175" t="s">
        <v>1509</v>
      </c>
      <c r="M134" s="22">
        <v>35970</v>
      </c>
      <c r="N134" s="213">
        <f t="shared" ca="1" si="601"/>
        <v>25.378082191780823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6">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-31</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c r="J135" s="110">
        <v>1002848796</v>
      </c>
      <c r="K135" s="43" t="s">
        <v>852</v>
      </c>
      <c r="L135" s="175" t="s">
        <v>1401</v>
      </c>
      <c r="M135" s="22">
        <v>36562</v>
      </c>
      <c r="N135" s="213">
        <f t="shared" ca="1" si="601"/>
        <v>23.756164383561643</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6"/>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-44</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ht="45" customHeight="1" x14ac:dyDescent="0.25">
      <c r="A136" s="300"/>
      <c r="B136" s="301"/>
      <c r="C136" s="301" t="s">
        <v>845</v>
      </c>
      <c r="D136" s="302"/>
      <c r="E136" s="301" t="s">
        <v>953</v>
      </c>
      <c r="F136" s="301" t="s">
        <v>1402</v>
      </c>
      <c r="G136" s="301" t="s">
        <v>1403</v>
      </c>
      <c r="H136" s="301" t="s">
        <v>982</v>
      </c>
      <c r="I136"/>
      <c r="J136" s="303">
        <v>1002922124</v>
      </c>
      <c r="K136" s="301" t="s">
        <v>852</v>
      </c>
      <c r="L136" s="175" t="s">
        <v>1509</v>
      </c>
      <c r="M136" s="305">
        <v>37178</v>
      </c>
      <c r="N136" s="306">
        <f t="shared" ca="1" si="601"/>
        <v>22.068493150684933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-99</v>
      </c>
      <c r="II136" s="305" t="str">
        <f t="shared" ca="1" si="640"/>
        <v>POSIBLEMENTE NACIO</v>
      </c>
      <c r="IJ136" s="305"/>
      <c r="IK136" s="309"/>
      <c r="IL136" s="309"/>
      <c r="IM136" s="331"/>
      <c r="IN136" s="347"/>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c r="J137" s="110">
        <v>1059601552</v>
      </c>
      <c r="K137" s="43" t="s">
        <v>932</v>
      </c>
      <c r="L137" s="175" t="s">
        <v>1509</v>
      </c>
      <c r="M137" s="22">
        <v>34151</v>
      </c>
      <c r="N137" s="213">
        <f t="shared" ca="1" si="601"/>
        <v>30.361643835616437</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36</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1">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6"/>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28</v>
      </c>
      <c r="II137" s="22" t="str">
        <f t="shared" ca="1" si="640"/>
        <v>MENOS DE 4 SEMANAS</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c r="J138" s="110">
        <v>1005860830</v>
      </c>
      <c r="K138" s="43" t="s">
        <v>852</v>
      </c>
      <c r="L138" s="175" t="s">
        <v>853</v>
      </c>
      <c r="M138" s="22">
        <v>37021</v>
      </c>
      <c r="N138" s="213">
        <f t="shared" ca="1" si="601"/>
        <v>22.4986301369863</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42.571428571428569</v>
      </c>
      <c r="BV138" s="340"/>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6">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-18</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c r="J139" s="110">
        <v>1059595537</v>
      </c>
      <c r="K139" s="43" t="s">
        <v>852</v>
      </c>
      <c r="L139" s="175" t="s">
        <v>853</v>
      </c>
      <c r="M139" s="22">
        <v>38520</v>
      </c>
      <c r="N139" s="213">
        <f t="shared" ca="1" si="601"/>
        <v>18.391780821917809</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-44.099999999998545</v>
      </c>
      <c r="II139" s="22" t="str">
        <f t="shared" ca="1" si="640"/>
        <v>POSIBLEMENTE NACIO</v>
      </c>
      <c r="IJ139" s="22"/>
      <c r="IK139" s="21"/>
      <c r="IL139" s="21"/>
      <c r="IM139" s="34"/>
      <c r="IN139" s="346"/>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c r="J140" s="110">
        <v>1059594835</v>
      </c>
      <c r="K140" s="43" t="s">
        <v>852</v>
      </c>
      <c r="L140" s="175" t="s">
        <v>1509</v>
      </c>
      <c r="M140" s="22">
        <v>38404</v>
      </c>
      <c r="N140" s="213">
        <f t="shared" ca="1" si="601"/>
        <v>18.709589041095889</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-165</v>
      </c>
      <c r="II140" s="22" t="str">
        <f t="shared" ca="1" si="640"/>
        <v>POSIBLEMENTE NACIO</v>
      </c>
      <c r="IJ140" s="22"/>
      <c r="IK140" s="21" t="s">
        <v>898</v>
      </c>
      <c r="IL140" s="21"/>
      <c r="IM140" s="34"/>
      <c r="IN140" s="346">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c r="J141" s="110">
        <v>1002847434</v>
      </c>
      <c r="K141" s="43" t="s">
        <v>852</v>
      </c>
      <c r="L141" s="175" t="s">
        <v>853</v>
      </c>
      <c r="M141" s="22">
        <v>37384</v>
      </c>
      <c r="N141" s="213">
        <f t="shared" ca="1" si="601"/>
        <v>21.504109589041096</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ht="45" customHeight="1" x14ac:dyDescent="0.25">
      <c r="A142" s="300"/>
      <c r="B142" s="301"/>
      <c r="C142" s="301" t="s">
        <v>845</v>
      </c>
      <c r="D142" s="302"/>
      <c r="E142" s="301" t="s">
        <v>974</v>
      </c>
      <c r="F142" s="301" t="s">
        <v>1144</v>
      </c>
      <c r="G142" s="301" t="s">
        <v>1419</v>
      </c>
      <c r="H142" s="301"/>
      <c r="I142"/>
      <c r="J142" s="303">
        <v>1059598995</v>
      </c>
      <c r="K142" s="301" t="s">
        <v>852</v>
      </c>
      <c r="L142" s="175" t="s">
        <v>1509</v>
      </c>
      <c r="M142" s="305">
        <v>33067</v>
      </c>
      <c r="N142" s="306">
        <f t="shared" ca="1" si="601"/>
        <v>33.331506849315069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-96</v>
      </c>
      <c r="II142" s="305" t="str">
        <f t="shared" ca="1" si="640"/>
        <v>POSIBLEMENTE NACIO</v>
      </c>
      <c r="IJ142" s="305"/>
      <c r="IK142" s="309"/>
      <c r="IL142" s="309"/>
      <c r="IM142" s="331"/>
      <c r="IN142" s="347"/>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c r="J143" s="110">
        <v>1002846728</v>
      </c>
      <c r="K143" s="43" t="s">
        <v>852</v>
      </c>
      <c r="L143" s="175" t="s">
        <v>853</v>
      </c>
      <c r="M143" s="22">
        <v>35893</v>
      </c>
      <c r="N143" s="213">
        <f t="shared" ca="1" si="601"/>
        <v>25.589041095890412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-44.099999999998545</v>
      </c>
      <c r="II143" s="22" t="str">
        <f t="shared" ca="1" si="640"/>
        <v>POSIBLEMENTE NACIO</v>
      </c>
      <c r="IJ143" s="22"/>
      <c r="IK143" s="21"/>
      <c r="IL143" s="21" t="s">
        <v>1639</v>
      </c>
      <c r="IM143" s="34"/>
      <c r="IN143" s="346"/>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c r="J144" s="110">
        <v>1002846330</v>
      </c>
      <c r="K144" s="43" t="s">
        <v>852</v>
      </c>
      <c r="L144" s="175" t="s">
        <v>1509</v>
      </c>
      <c r="M144" s="22">
        <v>36201</v>
      </c>
      <c r="N144" s="213">
        <f t="shared" ca="1" si="601"/>
        <v>24.745205479452054</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37.400000000000418</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6">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18.19999999999709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c r="J145" s="110">
        <v>1193097625</v>
      </c>
      <c r="K145" s="43" t="s">
        <v>852</v>
      </c>
      <c r="L145" s="175" t="s">
        <v>1509</v>
      </c>
      <c r="M145" s="22">
        <v>37116</v>
      </c>
      <c r="N145" s="213">
        <f t="shared" ca="1" si="601"/>
        <v>22.238356164383561</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37.857142857142854</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6">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15</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c r="J146" s="110">
        <v>1059602162</v>
      </c>
      <c r="K146" s="43" t="s">
        <v>852</v>
      </c>
      <c r="L146" s="175" t="s">
        <v>1509</v>
      </c>
      <c r="M146" s="22">
        <v>33308</v>
      </c>
      <c r="N146" s="213">
        <f t="shared" ca="1" si="601"/>
        <v>32.671232876712331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-107.09999999999854</v>
      </c>
      <c r="II146" s="22" t="str">
        <f t="shared" ca="1" si="640"/>
        <v>POSIBLEMENTE NACIO</v>
      </c>
      <c r="IJ146" s="22"/>
      <c r="IK146" s="21" t="s">
        <v>898</v>
      </c>
      <c r="IL146" s="21"/>
      <c r="IM146" s="34"/>
      <c r="IN146" s="346">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c r="J147" s="110">
        <v>1061528490</v>
      </c>
      <c r="K147" s="43" t="s">
        <v>852</v>
      </c>
      <c r="L147" s="175" t="s">
        <v>1509</v>
      </c>
      <c r="M147" s="22">
        <v>38096</v>
      </c>
      <c r="N147" s="213">
        <f t="shared" ca="1" si="601"/>
        <v>19.553424657534247</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38.285714285714285</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6"/>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12</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c r="J148" s="110">
        <v>1059596594</v>
      </c>
      <c r="K148" s="43" t="s">
        <v>852</v>
      </c>
      <c r="L148" s="175" t="s">
        <v>1509</v>
      </c>
      <c r="M148" s="22">
        <v>39610</v>
      </c>
      <c r="N148" s="213">
        <f t="shared" ca="1" si="601"/>
        <v>15.405479452054795</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6">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-24</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c r="J149" s="110">
        <v>1059601742</v>
      </c>
      <c r="K149" s="43" t="s">
        <v>852</v>
      </c>
      <c r="L149" s="175" t="s">
        <v>853</v>
      </c>
      <c r="M149" s="22">
        <v>34229</v>
      </c>
      <c r="N149" s="213">
        <f t="shared" ca="1" si="601"/>
        <v>30.147945205479452</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39.785714285714285</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6">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1.5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c r="J150" s="110">
        <v>1002847533</v>
      </c>
      <c r="K150" s="43" t="s">
        <v>852</v>
      </c>
      <c r="L150" s="175" t="s">
        <v>853</v>
      </c>
      <c r="M150" s="22">
        <v>36963</v>
      </c>
      <c r="N150" s="213">
        <f t="shared" ca="1" si="601"/>
        <v>22.657534246575342</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41.285714285714285</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6"/>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-9</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c r="J151" s="110">
        <v>1002848635</v>
      </c>
      <c r="K151" s="43" t="s">
        <v>904</v>
      </c>
      <c r="L151" s="175" t="s">
        <v>1509</v>
      </c>
      <c r="M151" s="22">
        <v>36139</v>
      </c>
      <c r="N151" s="213">
        <f t="shared" ca="1" si="601"/>
        <v>24.915068493150685</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40.285714285714285</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6">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-2</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c r="J152" s="110">
        <v>1061757665</v>
      </c>
      <c r="K152" s="43" t="s">
        <v>852</v>
      </c>
      <c r="L152" s="175" t="s">
        <v>853</v>
      </c>
      <c r="M152" s="22">
        <v>34062</v>
      </c>
      <c r="N152" s="213">
        <f t="shared" ca="1" si="601"/>
        <v>30.605479452054794</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40.428571428571431</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6"/>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-3</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c r="J153" s="110">
        <v>1073246645</v>
      </c>
      <c r="K153" s="43" t="s">
        <v>852</v>
      </c>
      <c r="L153" s="175" t="s">
        <v>846</v>
      </c>
      <c r="M153" s="22">
        <v>35242</v>
      </c>
      <c r="N153" s="213">
        <f t="shared" ca="1" si="601"/>
        <v>27.372602739726027</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-46</v>
      </c>
      <c r="II153" s="22" t="str">
        <f t="shared" ca="1" si="640"/>
        <v>POSIBLEMENTE NACIO</v>
      </c>
      <c r="IJ153" s="22"/>
      <c r="IK153" s="21"/>
      <c r="IL153" s="21"/>
      <c r="IM153" s="34"/>
      <c r="IN153" s="346"/>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c r="J154" s="110">
        <v>1059594096</v>
      </c>
      <c r="K154" s="43" t="s">
        <v>852</v>
      </c>
      <c r="L154" s="175" t="s">
        <v>1509</v>
      </c>
      <c r="M154" s="22">
        <v>38058</v>
      </c>
      <c r="N154" s="213">
        <f t="shared" ca="1" si="601"/>
        <v>19.657534246575342</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40.285714285714285</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6"/>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-2</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c r="J155" s="110">
        <v>25547109</v>
      </c>
      <c r="K155" s="43" t="s">
        <v>852</v>
      </c>
      <c r="L155" s="175" t="s">
        <v>1509</v>
      </c>
      <c r="M155" s="22">
        <v>30225</v>
      </c>
      <c r="N155" s="213">
        <f t="shared" ca="1" si="601"/>
        <v>41.11780821917808</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-98.69999999999709</v>
      </c>
      <c r="II155" s="22" t="str">
        <f t="shared" ca="1" si="640"/>
        <v>POSIBLEMENTE NACIO</v>
      </c>
      <c r="IJ155" s="22"/>
      <c r="IK155" s="21" t="s">
        <v>898</v>
      </c>
      <c r="IL155" s="21"/>
      <c r="IM155" s="34"/>
      <c r="IN155" s="346">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c r="J156" s="110">
        <v>1059598007</v>
      </c>
      <c r="K156" s="43" t="s">
        <v>852</v>
      </c>
      <c r="L156" s="175" t="s">
        <v>1509</v>
      </c>
      <c r="M156" s="22">
        <v>32317</v>
      </c>
      <c r="N156" s="213">
        <f t="shared" ca="1" si="601"/>
        <v>35.386301369863013</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33.400000000000418</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6">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46.19999999999709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c r="J157" s="110">
        <v>1059599315</v>
      </c>
      <c r="K157" s="43" t="s">
        <v>852</v>
      </c>
      <c r="L157" s="175" t="s">
        <v>853</v>
      </c>
      <c r="M157" s="22">
        <v>33214</v>
      </c>
      <c r="N157" s="213">
        <f t="shared" ca="1" si="601"/>
        <v>32.92876712328767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31.428571428571427</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6">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60</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c r="J158" s="110">
        <v>1002847188</v>
      </c>
      <c r="K158" s="43" t="s">
        <v>852</v>
      </c>
      <c r="L158" s="175" t="s">
        <v>1509</v>
      </c>
      <c r="M158" s="22">
        <v>36745</v>
      </c>
      <c r="N158" s="213">
        <f t="shared" ca="1" si="601"/>
        <v>23.254794520547946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-94</v>
      </c>
      <c r="II158" s="22" t="str">
        <f t="shared" ca="1" si="640"/>
        <v>POSIBLEMENTE NACIO</v>
      </c>
      <c r="IJ158" s="22"/>
      <c r="IK158" s="21" t="s">
        <v>898</v>
      </c>
      <c r="IL158" s="21" t="s">
        <v>1639</v>
      </c>
      <c r="IM158" s="34"/>
      <c r="IN158" s="346">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c r="J159" s="110">
        <v>1059595977</v>
      </c>
      <c r="K159" s="43" t="s">
        <v>852</v>
      </c>
      <c r="L159" s="175" t="s">
        <v>886</v>
      </c>
      <c r="M159" s="22">
        <v>38559</v>
      </c>
      <c r="N159" s="213">
        <f t="shared" ca="1" si="601"/>
        <v>18.284931506849315</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41.428571428571431</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6">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-10</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c r="J160" s="110">
        <v>25545401</v>
      </c>
      <c r="K160" s="43" t="s">
        <v>852</v>
      </c>
      <c r="L160" s="175" t="s">
        <v>1509</v>
      </c>
      <c r="M160" s="22">
        <v>28763</v>
      </c>
      <c r="N160" s="213">
        <f t="shared" ca="1" si="601"/>
        <v>45.123287671232873</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38.571428571428569</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6">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10</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c r="J161" s="110">
        <v>1062295885</v>
      </c>
      <c r="K161" s="43" t="s">
        <v>852</v>
      </c>
      <c r="L161" s="175" t="s">
        <v>1461</v>
      </c>
      <c r="M161" s="22">
        <v>39711</v>
      </c>
      <c r="N161" s="213">
        <f t="shared" ca="1" si="601"/>
        <v>15.128767123287671</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36</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6">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28</v>
      </c>
      <c r="II161" s="22" t="str">
        <f t="shared" ca="1" si="640"/>
        <v>MENOS DE 4 SEMANAS</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c r="J162" s="110">
        <v>1060186081</v>
      </c>
      <c r="K162" s="43" t="s">
        <v>852</v>
      </c>
      <c r="L162" s="175" t="s">
        <v>886</v>
      </c>
      <c r="M162" s="22">
        <v>38905</v>
      </c>
      <c r="N162" s="213">
        <f t="shared" ca="1" si="601"/>
        <v>17.336986301369862</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37.857142857142854</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6"/>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15</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c r="J163" s="110">
        <v>1061530990</v>
      </c>
      <c r="K163" s="43" t="s">
        <v>904</v>
      </c>
      <c r="L163" s="175" t="s">
        <v>1509</v>
      </c>
      <c r="M163" s="22">
        <v>38911</v>
      </c>
      <c r="N163" s="213">
        <f t="shared" ca="1" si="601"/>
        <v>17.32054794520548</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38.714285714285715</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6">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9</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c r="J164" s="110">
        <v>1059594587</v>
      </c>
      <c r="K164" s="43" t="s">
        <v>852</v>
      </c>
      <c r="L164" s="175" t="s">
        <v>1509</v>
      </c>
      <c r="M164" s="22">
        <v>37873</v>
      </c>
      <c r="N164" s="213">
        <f t="shared" ca="1" si="601"/>
        <v>20.164383561643834</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33.028571428571013</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6"/>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48.80000000000291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c r="J165" s="110">
        <v>1059607505</v>
      </c>
      <c r="K165" s="43" t="s">
        <v>852</v>
      </c>
      <c r="L165" s="175" t="s">
        <v>1509</v>
      </c>
      <c r="M165" s="22">
        <v>36347</v>
      </c>
      <c r="N165" s="213">
        <f t="shared" ca="1" si="601"/>
        <v>24.345205479452055</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42</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6"/>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-14</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c r="J166" s="110">
        <v>1059600344</v>
      </c>
      <c r="K166" s="43" t="s">
        <v>852</v>
      </c>
      <c r="L166" s="175" t="s">
        <v>1509</v>
      </c>
      <c r="M166" s="22">
        <v>33562</v>
      </c>
      <c r="N166" s="213">
        <f t="shared" ca="1" si="601"/>
        <v>31.975342465753425</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-89</v>
      </c>
      <c r="II166" s="22" t="str">
        <f t="shared" ca="1" si="640"/>
        <v>POSIBLEMENTE NACIO</v>
      </c>
      <c r="IJ166" s="22"/>
      <c r="IK166" s="21" t="s">
        <v>898</v>
      </c>
      <c r="IL166" s="21"/>
      <c r="IM166" s="34"/>
      <c r="IN166" s="346">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c r="J167" s="110">
        <v>1002848150</v>
      </c>
      <c r="K167" s="43" t="s">
        <v>852</v>
      </c>
      <c r="L167" s="175" t="s">
        <v>1509</v>
      </c>
      <c r="M167" s="22">
        <v>37854</v>
      </c>
      <c r="N167" s="213">
        <f t="shared" ca="1" si="601"/>
        <v>20.216438356164385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-93</v>
      </c>
      <c r="II167" s="22" t="str">
        <f t="shared" ca="1" si="640"/>
        <v>POSIBLEMENTE NACIO</v>
      </c>
      <c r="IJ167" s="22"/>
      <c r="IK167" s="21" t="s">
        <v>898</v>
      </c>
      <c r="IL167" s="21"/>
      <c r="IM167" s="34"/>
      <c r="IN167" s="346">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c r="J168" s="110">
        <v>1002846252</v>
      </c>
      <c r="K168" s="43" t="s">
        <v>852</v>
      </c>
      <c r="L168" s="175" t="s">
        <v>853</v>
      </c>
      <c r="M168" s="22">
        <v>34837</v>
      </c>
      <c r="N168" s="213">
        <f t="shared" ca="1" si="601"/>
        <v>28.482191780821918</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-73.5</v>
      </c>
      <c r="II168" s="22" t="str">
        <f t="shared" ca="1" si="640"/>
        <v>POSIBLEMENTE NACIO</v>
      </c>
      <c r="IJ168" s="22"/>
      <c r="IK168" s="21"/>
      <c r="IL168" s="21"/>
      <c r="IM168" s="34"/>
      <c r="IN168" s="346"/>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c r="J169" s="110">
        <v>1059604081</v>
      </c>
      <c r="K169" s="43" t="s">
        <v>852</v>
      </c>
      <c r="L169" s="175" t="s">
        <v>853</v>
      </c>
      <c r="M169" s="22">
        <v>35165</v>
      </c>
      <c r="N169" s="213">
        <f t="shared" ca="1" si="601"/>
        <v>27.583561643835615</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31.299999999999791</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6">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60.900000000001455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c r="J170" s="110">
        <v>1002847894</v>
      </c>
      <c r="K170" s="43" t="s">
        <v>1274</v>
      </c>
      <c r="L170" s="175" t="s">
        <v>846</v>
      </c>
      <c r="M170" s="22">
        <v>36893</v>
      </c>
      <c r="N170" s="213">
        <f t="shared" ca="1" si="601"/>
        <v>22.849315068493151</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6">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-42</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c r="J171" s="110">
        <v>1002846249</v>
      </c>
      <c r="K171" s="43" t="s">
        <v>852</v>
      </c>
      <c r="L171" s="175" t="s">
        <v>1509</v>
      </c>
      <c r="M171" s="22">
        <v>31760</v>
      </c>
      <c r="N171" s="213">
        <f t="shared" ca="1" si="601"/>
        <v>36.912328767123284</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6">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-37</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c r="J172" s="110" t="s">
        <v>1486</v>
      </c>
      <c r="K172" s="43" t="s">
        <v>852</v>
      </c>
      <c r="L172" s="175" t="s">
        <v>853</v>
      </c>
      <c r="M172" s="22">
        <v>35991</v>
      </c>
      <c r="N172" s="213">
        <f t="shared" ca="1" si="601"/>
        <v>25.32054794520548</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6">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-30.099999999998545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c r="J173" s="110" t="s">
        <v>1488</v>
      </c>
      <c r="K173" s="43" t="s">
        <v>852</v>
      </c>
      <c r="L173" s="175"/>
      <c r="M173" s="22">
        <v>32971</v>
      </c>
      <c r="N173" s="213">
        <f t="shared" ca="1" si="601"/>
        <v>33.594520547945208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-113.19999999999709</v>
      </c>
      <c r="II173" s="22" t="str">
        <f t="shared" ca="1" si="640"/>
        <v>POSIBLEMENTE NACIO</v>
      </c>
      <c r="IJ173" s="22"/>
      <c r="IK173" s="21"/>
      <c r="IL173" s="21"/>
      <c r="IM173" s="34"/>
      <c r="IN173" s="346"/>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c r="J174" s="110" t="s">
        <v>1491</v>
      </c>
      <c r="K174" s="43" t="s">
        <v>852</v>
      </c>
      <c r="L174" s="175" t="s">
        <v>1509</v>
      </c>
      <c r="M174" s="22">
        <v>31149</v>
      </c>
      <c r="N174" s="213">
        <f t="shared" ca="1" si="601"/>
        <v>38.586301369863016</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6">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42</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c r="J175" s="110" t="s">
        <v>1493</v>
      </c>
      <c r="K175" s="43" t="s">
        <v>852</v>
      </c>
      <c r="L175" s="175"/>
      <c r="M175" s="22">
        <v>31948</v>
      </c>
      <c r="N175" s="213">
        <f t="shared" ca="1" si="601"/>
        <v>36.397260273972606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29</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6">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77</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c r="J176" s="110" t="s">
        <v>1496</v>
      </c>
      <c r="K176" s="43" t="s">
        <v>852</v>
      </c>
      <c r="L176" s="175" t="s">
        <v>1509</v>
      </c>
      <c r="M176" s="22">
        <v>34472</v>
      </c>
      <c r="N176" s="213">
        <f t="shared" ca="1" si="601"/>
        <v>29.482191780821918</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30.714285714285715</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6">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65</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c r="J177" s="110" t="s">
        <v>1500</v>
      </c>
      <c r="K177" s="43" t="s">
        <v>852</v>
      </c>
      <c r="L177" s="175" t="s">
        <v>853</v>
      </c>
      <c r="M177" s="22">
        <v>30081</v>
      </c>
      <c r="N177" s="213">
        <f t="shared" ca="1" si="601"/>
        <v>41.512328767123286</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34.642857142857146</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6">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37.5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c r="J178" s="110" t="s">
        <v>1502</v>
      </c>
      <c r="K178" s="43" t="s">
        <v>852</v>
      </c>
      <c r="L178" s="175"/>
      <c r="M178" s="22">
        <v>36299</v>
      </c>
      <c r="N178" s="213">
        <f t="shared" ca="1" si="601"/>
        <v>24.476712328767125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32.428571428571431</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6"/>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53</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c r="J179" s="110">
        <v>1002848292</v>
      </c>
      <c r="K179" s="43" t="s">
        <v>852</v>
      </c>
      <c r="L179" s="175" t="s">
        <v>1509</v>
      </c>
      <c r="M179" s="22">
        <v>38020</v>
      </c>
      <c r="N179" s="213">
        <f t="shared" ca="1" si="601"/>
        <v>19.761643835616439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25.571428571428573</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6"/>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101</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c r="J180" s="110">
        <v>1059600322</v>
      </c>
      <c r="K180" s="43" t="s">
        <v>852</v>
      </c>
      <c r="L180" s="175" t="s">
        <v>1509</v>
      </c>
      <c r="M180" s="22">
        <v>37744</v>
      </c>
      <c r="N180" s="213">
        <f t="shared" ca="1" si="601"/>
        <v>20.517808219178082</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29.714285714285715</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6"/>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72</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c r="J181" s="110">
        <v>1059604976</v>
      </c>
      <c r="K181" s="43" t="s">
        <v>852</v>
      </c>
      <c r="L181" s="175" t="s">
        <v>1509</v>
      </c>
      <c r="M181" s="22">
        <v>35501</v>
      </c>
      <c r="N181" s="213">
        <f t="shared" ca="1" si="601"/>
        <v>26.663013698630138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33.428571428571431</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6"/>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46</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c r="J182" s="110">
        <v>1067461286</v>
      </c>
      <c r="K182" s="43" t="s">
        <v>852</v>
      </c>
      <c r="L182" s="175" t="s">
        <v>1516</v>
      </c>
      <c r="M182" s="22">
        <v>36963</v>
      </c>
      <c r="N182" s="213">
        <f t="shared" ca="1" si="601"/>
        <v>22.657534246575342</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38.571428571428569</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6"/>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10</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c r="J183" s="110">
        <v>1002950269</v>
      </c>
      <c r="K183" s="43" t="s">
        <v>852</v>
      </c>
      <c r="L183" s="175" t="s">
        <v>1516</v>
      </c>
      <c r="M183" s="22">
        <v>37950</v>
      </c>
      <c r="N183" s="213">
        <f t="shared" ca="1" si="601"/>
        <v>19.953424657534246</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36.857142857142854</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6"/>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22</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c r="J184" s="110">
        <v>1059602321</v>
      </c>
      <c r="K184" s="43" t="s">
        <v>852</v>
      </c>
      <c r="L184" s="175" t="s">
        <v>1509</v>
      </c>
      <c r="M184" s="22">
        <v>34400</v>
      </c>
      <c r="N184" s="213">
        <f t="shared" ca="1" si="601"/>
        <v>29.67945205479452</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-85</v>
      </c>
      <c r="II184" s="22" t="str">
        <f t="shared" ca="1" si="640"/>
        <v>POSIBLEMENTE NACIO</v>
      </c>
      <c r="IJ184" s="22"/>
      <c r="IK184" s="21"/>
      <c r="IL184" s="21"/>
      <c r="IM184" s="34"/>
      <c r="IN184" s="346"/>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c r="J185" s="110">
        <v>1002970266</v>
      </c>
      <c r="K185" s="43" t="s">
        <v>852</v>
      </c>
      <c r="L185" s="175" t="s">
        <v>1509</v>
      </c>
      <c r="M185" s="22">
        <v>36532</v>
      </c>
      <c r="N185" s="213">
        <f t="shared" ca="1" si="601"/>
        <v>23.838356164383562</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38.200000000000209</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6"/>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12.599999999998545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c r="J186" s="110">
        <v>1059596250</v>
      </c>
      <c r="K186" s="43" t="s">
        <v>852</v>
      </c>
      <c r="L186" s="175" t="s">
        <v>1516</v>
      </c>
      <c r="M186" s="22">
        <v>38773</v>
      </c>
      <c r="N186" s="213">
        <f t="shared" ca="1" si="601"/>
        <v>17.698630136986303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-64</v>
      </c>
      <c r="II186" s="22" t="str">
        <f t="shared" ca="1" si="640"/>
        <v>POSIBLEMENTE NACIO</v>
      </c>
      <c r="IJ186" s="22"/>
      <c r="IK186" s="21" t="s">
        <v>898</v>
      </c>
      <c r="IL186" s="21"/>
      <c r="IM186" s="34"/>
      <c r="IN186" s="346">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c r="J187" s="110">
        <v>1059594419</v>
      </c>
      <c r="K187" s="43" t="s">
        <v>852</v>
      </c>
      <c r="L187" s="175" t="s">
        <v>1509</v>
      </c>
      <c r="M187" s="22">
        <v>31110</v>
      </c>
      <c r="N187" s="213">
        <f t="shared" ca="1" si="601"/>
        <v>38.69315068493151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32.428571428571431</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6"/>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53</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c r="J188" s="110">
        <v>1151452891</v>
      </c>
      <c r="K188" s="43" t="s">
        <v>852</v>
      </c>
      <c r="L188" s="175" t="s">
        <v>1509</v>
      </c>
      <c r="M188" s="22">
        <v>35187</v>
      </c>
      <c r="N188" s="213">
        <f t="shared" ca="1" si="601"/>
        <v>27.523287671232875</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6"/>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-40</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c r="J189" s="110">
        <v>1193105051</v>
      </c>
      <c r="K189" s="43" t="s">
        <v>852</v>
      </c>
      <c r="L189" s="175" t="s">
        <v>1509</v>
      </c>
      <c r="M189" s="22">
        <v>37320</v>
      </c>
      <c r="N189" s="213">
        <f t="shared" ca="1" si="601"/>
        <v>21.67945205479452</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40</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6"/>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0</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c r="J190" s="110">
        <v>1059596092</v>
      </c>
      <c r="K190" s="43" t="s">
        <v>852</v>
      </c>
      <c r="L190" s="175" t="s">
        <v>1509</v>
      </c>
      <c r="M190" s="22">
        <v>38096</v>
      </c>
      <c r="N190" s="213">
        <f t="shared" ca="1" si="601"/>
        <v>19.553424657534247</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42.857142857142854</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6"/>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-20</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c r="J191" s="288">
        <v>1002846626</v>
      </c>
      <c r="K191" s="43" t="s">
        <v>852</v>
      </c>
      <c r="L191" s="175" t="s">
        <v>1509</v>
      </c>
      <c r="M191" s="22">
        <v>36622</v>
      </c>
      <c r="N191" s="213">
        <f t="shared" ca="1" si="601"/>
        <v>23.591780821917808</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40.857142857142854</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6"/>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-6</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c r="J192" s="288">
        <v>1002848307</v>
      </c>
      <c r="K192" s="43" t="s">
        <v>852</v>
      </c>
      <c r="L192" s="175" t="s">
        <v>1509</v>
      </c>
      <c r="M192" s="22">
        <v>32067</v>
      </c>
      <c r="N192" s="213">
        <f t="shared" ca="1" si="601"/>
        <v>36.07123287671233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36.285714285714285</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6"/>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26</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c r="J193" s="298">
        <v>1059598472</v>
      </c>
      <c r="K193" s="43" t="s">
        <v>852</v>
      </c>
      <c r="L193" s="175" t="s">
        <v>1509</v>
      </c>
      <c r="M193" s="22">
        <v>32899</v>
      </c>
      <c r="N193" s="213">
        <f t="shared" ca="1" si="601"/>
        <v>33.791780821917811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6"/>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-35</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c r="J194" s="110">
        <v>1002846350</v>
      </c>
      <c r="K194" s="43" t="s">
        <v>852</v>
      </c>
      <c r="L194" s="175" t="s">
        <v>1509</v>
      </c>
      <c r="M194" s="22">
        <v>34702</v>
      </c>
      <c r="N194" s="213">
        <f t="shared" ref="N194:N241" ca="1" si="841">IF(M194&gt;0,SUM(TODAY()-M194)/365,"")</f>
        <v>28.852054794520548</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1" si="842">IF(OR(BN194="SD",RW194=""),"",IF(BN194="",0,SUM(RW194-BN194)/30))</f>
        <v>0</v>
      </c>
      <c r="BR194" s="223" t="str">
        <f t="shared" ref="BR194:BR241" si="843">IF(BX194&gt;0,SUM(BW194-NH194),"")</f>
        <v/>
      </c>
      <c r="BS194" s="224">
        <f t="shared" ref="BS194:BS241" si="844">IF(AND(BP194="Corregida",BO194&gt;0,R194&gt;0,ISBLANK(BX194)),"SIN SEMANAS X ECO",IF(AND(BP194="Corregida",BO194&gt;0,R194&gt;0),SUM(R194-BR194)/7,IF(AND(OR(BP194="SI",BP194="NO"),BO194&gt;0,R194&gt;0),SUM(R194-BO194)/7,"")))</f>
        <v>12</v>
      </c>
      <c r="BT194" s="216" t="str">
        <f t="shared" ref="BT194:BT241"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32.857142857142854</v>
      </c>
      <c r="BV194" s="25"/>
      <c r="BW194" s="22"/>
      <c r="BX194" s="28"/>
      <c r="BY194" s="28"/>
      <c r="BZ194" s="22"/>
      <c r="CA194" s="21"/>
      <c r="CB194" s="26"/>
      <c r="CC194" s="26"/>
      <c r="CD194" s="26"/>
      <c r="CE194" s="26"/>
      <c r="CF194" s="22" t="s">
        <v>1517</v>
      </c>
      <c r="CG194" s="21">
        <v>1.47</v>
      </c>
      <c r="CH194" s="21">
        <v>56</v>
      </c>
      <c r="CI194" s="214">
        <f t="shared" ref="CI194:CI241"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1" si="848">DY194</f>
        <v>45140</v>
      </c>
      <c r="CL194" s="21">
        <v>63.2</v>
      </c>
      <c r="CM194" s="214">
        <f t="shared" ref="CM194:CM241" si="849">IF(AND(OR(O194&gt;0,R194&gt;0),CG194=""),"SD",IF(AND(OR(O194="",R194=""),CG194=""),"",IF(AND(OR(O194&gt;0,R194&gt;0),CG194&gt;0),SUM(CL194)/(CG194*CG194),"X")))</f>
        <v>29.24707297885141</v>
      </c>
      <c r="CN194" s="216">
        <f t="shared" ref="CN194:CN241"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1"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1"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1"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1" si="854">IF(AND(EA194&gt;=0,EA194&lt;4),"NO",IF(AND(EA194&gt;=4,EA194&lt;12),"SI",""))</f>
        <v>NO</v>
      </c>
      <c r="EC194" s="214">
        <f t="shared" ref="EC194:EC241" si="855">IF(BS194="","",IF(BS194&gt;0,INT(SUM(((40-BS194)/4)+2)),"X"))</f>
        <v>9</v>
      </c>
      <c r="ED194" s="227">
        <f t="shared" ref="ED194:ED241" si="856">IF(EC194="","",IF(EA194&gt;0,SUM(EA194/EC194),"X"))</f>
        <v>0.22222222222222221</v>
      </c>
      <c r="EE194" s="22">
        <v>45087</v>
      </c>
      <c r="EF194" s="22"/>
      <c r="EG194" s="22">
        <v>45087</v>
      </c>
      <c r="EH194" s="22"/>
      <c r="EI194" s="22">
        <v>45087</v>
      </c>
      <c r="EJ194" s="22"/>
      <c r="EK194" s="22"/>
      <c r="EL194" s="21"/>
      <c r="EM194" s="21">
        <v>13.6</v>
      </c>
      <c r="EN194" s="22">
        <v>45087</v>
      </c>
      <c r="EO194" s="222">
        <f t="shared" ref="EO194:EO241" si="857">IF(AND(BT194="ERROR FUM O INGRESO",EN194&gt;0),"ERROR FUM O INGRESO",IF(AND(EN194="",R194="",O194=""),"",IF(OR(AND(EN194&lt;&gt;"",EN194&lt;RW194),AND(EN194&lt;&gt;"",SUM((EN194-RW194)/7)&gt;40)),"CORREGIR FECHA RESULTADO",IF(AND(EN194="",OR(O194&gt;0,R194&gt;0)),"TOMAR EXAMEN",IF(EN194&gt;0,SUM(EN194-RW194)/7,"")))))</f>
        <v>12</v>
      </c>
      <c r="EP194" s="214" t="str">
        <f t="shared" ref="EP194:EP241"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1"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1"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1"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1"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1"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1"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1"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1"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1" si="867">IF(AND(BT194="ERROR FUM O INGRESO",GT194&gt;0),"ERROR FUM O INGRESO",IF(AND(GT194="",R194="",O194=""),"",IF(OR(AND(GT194&lt;&gt;"",GT194&lt;BO194),AND(GT194&lt;&gt;"",SUM((GT194-BO194)/7)&gt;40)),"CORREGIR FECHA RESULTADO",IF(AND(GT194="",OR(O194&gt;0,R194&gt;0)),"TOMAR EXAMEN",IF(GT194&gt;0,SUM(GT194-BO194)/7,"")))))</f>
        <v>12</v>
      </c>
      <c r="GV194" s="21" t="str">
        <f t="shared" ref="GV194:GV241"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1"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1"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1"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1"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1" si="873">DC194</f>
        <v>APARENTEMENTE NORMAL</v>
      </c>
      <c r="HM194" s="21" t="str">
        <f t="shared" ref="HM194:HM241"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6"/>
      <c r="HR194" s="21"/>
      <c r="HS194" s="22"/>
      <c r="HT194" s="22"/>
      <c r="HU194" s="22">
        <v>45087</v>
      </c>
      <c r="HV194" s="22" t="s">
        <v>1506</v>
      </c>
      <c r="HW194" s="22">
        <v>45087</v>
      </c>
      <c r="HX194" s="22" t="s">
        <v>1511</v>
      </c>
      <c r="HY194" s="22">
        <v>45087</v>
      </c>
      <c r="HZ194" s="28">
        <f t="shared" ref="HZ194:HZ241"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1"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1" si="877">IF(OR(BP194="SI",BP194="Corregida",BP194="NO"),(RW194+280),IF(BP194="Sin Dato","DEFINIR FPP POR ECO",""))</f>
        <v>45283</v>
      </c>
      <c r="IH194" s="29">
        <f t="shared" ref="IH194:IH241" ca="1" si="878">IF(OR(IG194="DEFINIR FPP POR ECO",BT194="ERROR FUM O INGRESO"),"SIN DEFINIR",IF(IG194="","",IF(IG194&gt;0,SUM(IG194-TODAY()),"X")))</f>
        <v>50</v>
      </c>
      <c r="II194" s="22" t="str">
        <f t="shared" ref="II194:II241"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c r="J195" s="288">
        <v>1059602285</v>
      </c>
      <c r="K195" s="43" t="s">
        <v>852</v>
      </c>
      <c r="L195" s="175" t="s">
        <v>1509</v>
      </c>
      <c r="M195" s="22">
        <v>34107</v>
      </c>
      <c r="N195" s="213">
        <f t="shared" ca="1" si="841"/>
        <v>30.482191780821918</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28.714285714285715</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6"/>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79</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c r="J196" s="289" t="s">
        <v>1539</v>
      </c>
      <c r="K196" s="43" t="s">
        <v>852</v>
      </c>
      <c r="L196" s="175" t="s">
        <v>1509</v>
      </c>
      <c r="M196" s="22">
        <v>37989</v>
      </c>
      <c r="N196" s="213">
        <f t="shared" ca="1" si="841"/>
        <v>19.846575342465755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41.285714285714285</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6"/>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-9</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c r="J197" s="288">
        <v>1059604012</v>
      </c>
      <c r="K197" s="43" t="s">
        <v>852</v>
      </c>
      <c r="L197" s="175" t="s">
        <v>1509</v>
      </c>
      <c r="M197" s="22">
        <v>35124</v>
      </c>
      <c r="N197" s="213">
        <f t="shared" ca="1" si="841"/>
        <v>27.695890410958903</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33.142857142857146</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6"/>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48</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c r="J198" s="110">
        <v>25545389</v>
      </c>
      <c r="K198" s="43" t="s">
        <v>852</v>
      </c>
      <c r="L198" s="175" t="s">
        <v>1509</v>
      </c>
      <c r="M198" s="22">
        <v>28834</v>
      </c>
      <c r="N198" s="213">
        <f t="shared" ca="1" si="841"/>
        <v>44.92876712328767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27.857142857142858</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6"/>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85</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c r="J199" s="110">
        <v>1059597328</v>
      </c>
      <c r="K199" s="43" t="s">
        <v>852</v>
      </c>
      <c r="L199" s="175" t="s">
        <v>1509</v>
      </c>
      <c r="M199" s="22">
        <v>39129</v>
      </c>
      <c r="N199" s="213">
        <f t="shared" ca="1" si="841"/>
        <v>16.723287671232878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16</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6"/>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168</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c r="J200" s="291" t="s">
        <v>1548</v>
      </c>
      <c r="K200" s="43" t="s">
        <v>852</v>
      </c>
      <c r="L200" s="175" t="s">
        <v>1509</v>
      </c>
      <c r="M200" s="22">
        <v>37158</v>
      </c>
      <c r="N200" s="213">
        <f t="shared" ca="1" si="841"/>
        <v>22.123287671232877</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16</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6"/>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168</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c r="J201" s="110">
        <v>1059594153</v>
      </c>
      <c r="K201" s="43" t="s">
        <v>852</v>
      </c>
      <c r="L201" s="175" t="s">
        <v>1509</v>
      </c>
      <c r="M201" s="22">
        <v>30485</v>
      </c>
      <c r="N201" s="213">
        <f t="shared" ca="1" si="841"/>
        <v>40.405479452054792</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38.142857142857146</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6"/>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13</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c r="J202" s="110">
        <v>1059599329</v>
      </c>
      <c r="K202" s="43" t="s">
        <v>852</v>
      </c>
      <c r="L202" s="175" t="s">
        <v>1509</v>
      </c>
      <c r="M202" s="22">
        <v>39559</v>
      </c>
      <c r="N202" s="213">
        <f t="shared" ca="1" si="841"/>
        <v>15.545205479452054</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29.571428571428573</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6"/>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73</v>
      </c>
      <c r="II202" s="22" t="str">
        <f t="shared" ca="1" si="879"/>
        <v>PENDIENTE</v>
      </c>
      <c r="IJ202" s="22"/>
      <c r="IK202" s="21"/>
      <c r="IL202" s="21"/>
      <c r="IM202" s="34"/>
      <c r="IN202" s="22"/>
      <c r="IO202" s="21"/>
      <c r="IP202" s="29" t="str">
        <f t="shared" ref="IP202:IP241" si="880">IF(AND(IN202&gt;0,IK202&lt;&gt;""),SUM(IN202-RW202)/7,"")</f>
        <v/>
      </c>
      <c r="IQ202" s="35"/>
      <c r="IR202" s="21"/>
      <c r="IS202" s="21"/>
      <c r="IT202" s="21"/>
      <c r="IU202" s="21"/>
      <c r="IV202" s="21"/>
      <c r="IW202" s="21"/>
      <c r="IX202" s="21"/>
      <c r="IY202" s="21"/>
      <c r="IZ202" s="21"/>
      <c r="JA202" s="21"/>
      <c r="JB202" s="30"/>
      <c r="JC202" s="21"/>
      <c r="JD202" s="36"/>
      <c r="JE202" s="21" t="str">
        <f t="shared" ref="JE202:JE241"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1"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1" si="883">IF(AND(JW202&lt;&gt;"",JW202&lt;IN202),"INCONSISTENCIA FECHA CONTROL",IF(AND(OR(IK202="Parto",IK202="Cesarea"),JW202&gt;0,IN202&gt;0),SUM(JW202-IN202),IF(AND(OR(IK202="Parto",IK202="Cesarea"),JW202="",IN202&gt;0),"INASISTENTE","")))</f>
        <v/>
      </c>
      <c r="JY202" s="33"/>
      <c r="JZ202" s="28" t="str">
        <f t="shared" ref="JZ202:JZ241"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1"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1" si="887">IF(AND(MI202="",BT202=""),"",IF(AND(MI202&lt;&gt;"",BT202="SIN DATO"),"SIN DATO",IF(AND(MI202="",BT202&lt;&gt;""),"",IF(AND(MI202&lt;0,BT202&gt;0),"ERROR FUM O INGRESO",IF(MI202&lt;=13,"I TRIM",IF(MI202&lt;28,"II TRIM",IF(AND(MI202&gt;27,MI202&lt;45),"III TRIM","POR DEFINIR")))))))</f>
        <v/>
      </c>
      <c r="MK202" s="43">
        <f t="shared" ref="MK202:MK241"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1"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1" si="894">IF(AND(MQ202&gt;7,MQ202&lt;14),2,IF(MQ202&lt;16,1,IF(MQ202&lt;=35,0,IF(AND(MQ202&gt;35,MQ202&lt;50),2,""))))</f>
        <v>1</v>
      </c>
      <c r="MS202" s="43" t="str">
        <f t="shared" ref="MS202:MS241" si="895">+IF(MQ202="","",IF(MQ202&lt;14,"MENOR 14 AÑOS",IF(MQ202&lt;20,"DE 14 A 19AÑOS",IF(MQ202&lt;25," DE 20 A 24 AÑOS",IF(MQ202&lt;30," DE 25 A 29 AÑOS",IF(MQ202&lt;35," DE 30 A 34 AÑOS",IF(MQ202&lt;40," DE 35 A 39 AÑOS"," DE 40 Y MAS")))))))</f>
        <v>DE 14 A 19AÑOS</v>
      </c>
      <c r="MT202" s="43">
        <f t="shared" ref="MT202:MT241" si="896">IF(OR(AX202="SI",BA202="SI"),1,IF(AND(AX202="NO",BA202="NO"),0,""))</f>
        <v>0</v>
      </c>
      <c r="MU202" s="43">
        <f t="shared" ref="MU202:MU241" si="897">IF(AT202="","",IF(AT202=0,1,IF(AND(AT202&gt;=1,AT202&lt;=4),0,IF(AT202&gt;=5,2,"X"))))</f>
        <v>1</v>
      </c>
      <c r="MV202" s="43">
        <f t="shared" ref="MV202:MV241" si="898">IF(AW202="","",IF(AW202=0,0,IF(AW202=1,1,IF(OR(AW202=2,AW202="3 o MAS"),2,"X"))))</f>
        <v>0</v>
      </c>
      <c r="MW202" s="43">
        <f t="shared" ref="MW202:MW241" si="899">IF(AY202="SI",1,IF(AY202="NO",0,""))</f>
        <v>0</v>
      </c>
      <c r="MX202" s="43" t="str">
        <f t="shared" ref="MX202:MX241" si="900">IF(OR(AND(EM202&gt;0,EM202&lt;11),AND(ER202&gt;0,ER202&lt;10.5)),1,"")</f>
        <v/>
      </c>
      <c r="MY202" s="43" t="str">
        <f t="shared" ref="MY202:MY241" ca="1" si="901">IF(AND(AND(BU202&gt;40.9,BU202&lt;43),IN202=""),1,"")</f>
        <v/>
      </c>
      <c r="MZ202" s="43" t="str">
        <f t="shared" ref="MZ202:MZ241" si="902">IF(AND(GJ202="",GL202="",BB202=""),"",IF(OR(OR(GJ202="P.R REACTIVA",GJ202="ELISA REACTIVA"),OR(BB202="SI",GL202="POSITIVA",GL202="NO CONCLUYENTE")),3,""))</f>
        <v/>
      </c>
      <c r="NA202" s="43" t="str">
        <f t="shared" ref="NA202:NA241" si="903">IF(CD202="","",IF(OR(CD202="CEFÁLICA",CD202="SD"),0,IF(OR(CD202="PODÁLICA",CD202="TRANSVERSA O DE FRENTE",CD202="OBLICUA"),3,"")))</f>
        <v/>
      </c>
      <c r="NB202" s="43" t="str">
        <f t="shared" ref="NB202:NB241" si="904">IF(GZ202="","",IF(GZ202="POSITIVO",2,"0"))</f>
        <v/>
      </c>
      <c r="NC202" s="43" t="str">
        <f t="shared" ref="NC202:NC241"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1"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1"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1"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1" ca="1" si="914">COUNT(FL202,FO202,FR202,FT202)</f>
        <v>1</v>
      </c>
      <c r="NT202" s="21">
        <f t="shared" ref="NT202:NT241" ca="1" si="915">COUNT(GA202,GD202,GG202,GI202)</f>
        <v>1</v>
      </c>
      <c r="NU202" s="21" t="str">
        <f t="shared" ref="NU202:NU241" ca="1" si="916">IF(NR202="","",IF(NR202="REVISAR FUM O FECHA SALIDA PROGRAMA","POR DEFINIR",IF(OR(NR202=NS202,NS202&gt;NR202),"COMPLETO",IF(NS202&lt;NR202,"INCOMPLETO",""))))</f>
        <v>INCOMPLETO</v>
      </c>
      <c r="NV202" s="21" t="str">
        <f t="shared" ref="NV202:NV241"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c r="J203" s="110">
        <v>1059599873</v>
      </c>
      <c r="K203" s="43" t="s">
        <v>852</v>
      </c>
      <c r="L203" s="175" t="s">
        <v>1509</v>
      </c>
      <c r="M203" s="22">
        <v>40138</v>
      </c>
      <c r="N203" s="213">
        <f t="shared" ca="1" si="841"/>
        <v>13.95890410958904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36</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6"/>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28</v>
      </c>
      <c r="II203" s="22" t="str">
        <f t="shared" ca="1" si="879"/>
        <v>MENOS DE 4 SEMANAS</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c r="J204" s="110">
        <v>25552089</v>
      </c>
      <c r="K204" s="43" t="s">
        <v>852</v>
      </c>
      <c r="L204" s="175" t="s">
        <v>1509</v>
      </c>
      <c r="M204" s="22">
        <v>28912</v>
      </c>
      <c r="N204" s="213">
        <f t="shared" ca="1" si="841"/>
        <v>44.715068493150682</v>
      </c>
      <c r="O204" s="22">
        <v>45118</v>
      </c>
      <c r="P204" s="214" t="str">
        <f t="shared" ref="P204:P241"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29</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1"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1"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1"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1"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1"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1"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1"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6"/>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77</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c r="J205" s="110">
        <v>1059606933</v>
      </c>
      <c r="K205" s="43" t="s">
        <v>852</v>
      </c>
      <c r="L205" s="175" t="s">
        <v>1509</v>
      </c>
      <c r="M205" s="22">
        <v>36102</v>
      </c>
      <c r="N205" s="213">
        <f t="shared" ca="1" si="841"/>
        <v>25.016438356164382</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-63.69999999999709</v>
      </c>
      <c r="II205" s="22" t="str">
        <f t="shared" ca="1" si="879"/>
        <v>POSIBLEMENTE NACIO</v>
      </c>
      <c r="IJ205" s="22"/>
      <c r="IK205" s="21"/>
      <c r="IL205" s="21"/>
      <c r="IM205" s="34"/>
      <c r="IN205" s="346"/>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c r="J206" s="110">
        <v>1059595865</v>
      </c>
      <c r="K206" s="43" t="s">
        <v>852</v>
      </c>
      <c r="L206" s="175" t="s">
        <v>1509</v>
      </c>
      <c r="M206" s="22">
        <v>31513</v>
      </c>
      <c r="N206" s="213">
        <f t="shared" ca="1" si="841"/>
        <v>37.589041095890408</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1" ca="1" si="928">IF(AND(BO206="",BR206=""),"",IF(SUM((TODAY()-RW206)/7)&gt;43.1,"",IF(AND(RW206&gt;0,OR(BP206="si",BP206="Corregida",BP206="NO")),SUM((TODAY()-RW206)/7),"")))</f>
        <v>22.428571428571427</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6"/>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123</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c r="J207" s="110">
        <v>1059606238</v>
      </c>
      <c r="K207" s="43" t="s">
        <v>852</v>
      </c>
      <c r="L207" s="175" t="s">
        <v>1509</v>
      </c>
      <c r="M207" s="22">
        <v>36014</v>
      </c>
      <c r="N207" s="213">
        <f t="shared" ca="1" si="841"/>
        <v>25.257534246575343</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22</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6"/>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126</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c r="J208" s="110">
        <v>1059597986</v>
      </c>
      <c r="K208" s="43" t="s">
        <v>852</v>
      </c>
      <c r="L208" s="175" t="s">
        <v>1509</v>
      </c>
      <c r="M208" s="22">
        <v>39304</v>
      </c>
      <c r="N208" s="213">
        <f t="shared" ca="1" si="841"/>
        <v>16.243835616438357</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22.857142857142858</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6"/>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120</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1"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1" si="930">IF(AND(O208&gt;0,RW208&gt;0),SUM(O208-RW208)/7,"")</f>
        <v>6</v>
      </c>
      <c r="MN208" s="43">
        <f t="shared" ref="MN208:MN241" si="931">IF(R208&gt;0,MONTH(R208),"")</f>
        <v>7</v>
      </c>
      <c r="MO208" s="43">
        <f t="shared" ref="MO208:MO241" si="932">IF(R208&gt;0,YEAR(R208),"")</f>
        <v>2023</v>
      </c>
      <c r="MP208" s="43" t="str">
        <f t="shared" si="892"/>
        <v>III TRIMESTRE AÑO</v>
      </c>
      <c r="MQ208" s="43">
        <f t="shared" ref="MQ208:MQ241"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1"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1"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1"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1"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1"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c r="J209" s="110">
        <v>1059594976</v>
      </c>
      <c r="K209" s="43" t="s">
        <v>852</v>
      </c>
      <c r="L209" s="175" t="s">
        <v>1509</v>
      </c>
      <c r="M209" s="22">
        <v>38333</v>
      </c>
      <c r="N209" s="213">
        <f t="shared" ca="1" si="841"/>
        <v>18.904109589041095</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31</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TOMA DE HEMOGLOBINA TARDÍA</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6"/>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63</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c r="J210" s="110">
        <v>1002848733</v>
      </c>
      <c r="K210" s="43" t="s">
        <v>852</v>
      </c>
      <c r="L210" s="175" t="s">
        <v>1509</v>
      </c>
      <c r="M210" s="22">
        <v>36365</v>
      </c>
      <c r="N210" s="213">
        <f t="shared" ca="1" si="841"/>
        <v>24.295890410958904</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41.5</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6"/>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-10.5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c r="J211" s="110">
        <v>1059595460</v>
      </c>
      <c r="K211" s="43" t="s">
        <v>852</v>
      </c>
      <c r="L211" s="175" t="s">
        <v>1509</v>
      </c>
      <c r="M211" s="22">
        <v>38479</v>
      </c>
      <c r="N211" s="213">
        <f t="shared" ca="1" si="841"/>
        <v>18.504109589041096</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1"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6"/>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42</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1"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c r="J212" s="110">
        <v>1002849181</v>
      </c>
      <c r="K212" s="43" t="s">
        <v>852</v>
      </c>
      <c r="L212" s="175" t="s">
        <v>1509</v>
      </c>
      <c r="M212" s="22">
        <v>36747</v>
      </c>
      <c r="N212" s="213">
        <f t="shared" ca="1" si="841"/>
        <v>23.24931506849315</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39.857142857142854</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6"/>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1</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c r="J213" s="291" t="s">
        <v>1483</v>
      </c>
      <c r="K213" s="43" t="s">
        <v>852</v>
      </c>
      <c r="L213" s="175" t="s">
        <v>1509</v>
      </c>
      <c r="M213" s="22">
        <v>37306</v>
      </c>
      <c r="N213" s="213">
        <f t="shared" ca="1" si="841"/>
        <v>21.717808219178082</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31.38571428571387</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6"/>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60.30000000000291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c r="J214" s="289" t="s">
        <v>1574</v>
      </c>
      <c r="K214" s="43" t="s">
        <v>852</v>
      </c>
      <c r="L214" s="175" t="s">
        <v>1509</v>
      </c>
      <c r="M214" s="22">
        <v>34882</v>
      </c>
      <c r="N214" s="213">
        <f t="shared" ca="1" si="841"/>
        <v>28.358904109589041</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-78</v>
      </c>
      <c r="II214" s="22" t="str">
        <f t="shared" ca="1" si="879"/>
        <v>POSIBLEMENTE NACIO</v>
      </c>
      <c r="IJ214" s="22"/>
      <c r="IK214" s="21"/>
      <c r="IL214" s="21"/>
      <c r="IM214" s="34"/>
      <c r="IN214" s="346"/>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c r="J215" s="289" t="s">
        <v>1576</v>
      </c>
      <c r="K215" s="43" t="s">
        <v>852</v>
      </c>
      <c r="L215" s="175" t="s">
        <v>1509</v>
      </c>
      <c r="M215" s="22">
        <v>35789</v>
      </c>
      <c r="N215" s="213">
        <f t="shared" ca="1" si="841"/>
        <v>25.873972602739727</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-106</v>
      </c>
      <c r="II215" s="22" t="str">
        <f t="shared" ca="1" si="879"/>
        <v>POSIBLEMENTE NACIO</v>
      </c>
      <c r="IJ215" s="22"/>
      <c r="IK215" s="21"/>
      <c r="IL215" s="21"/>
      <c r="IM215" s="34"/>
      <c r="IN215" s="346"/>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c r="J216" s="289" t="s">
        <v>1578</v>
      </c>
      <c r="K216" s="43" t="s">
        <v>852</v>
      </c>
      <c r="L216" s="175" t="s">
        <v>1509</v>
      </c>
      <c r="M216" s="22">
        <v>37843</v>
      </c>
      <c r="N216" s="213">
        <f t="shared" ca="1" si="841"/>
        <v>20.246575342465754</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39.857142857142854</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6"/>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1</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c r="J217" s="289">
        <v>1002846447</v>
      </c>
      <c r="K217" s="43" t="s">
        <v>852</v>
      </c>
      <c r="L217" s="175" t="s">
        <v>1509</v>
      </c>
      <c r="M217" s="22">
        <v>33909</v>
      </c>
      <c r="N217" s="213">
        <f t="shared" ca="1" si="841"/>
        <v>31.024657534246575</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33.714285714285715</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6"/>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44</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c r="J218" s="289" t="s">
        <v>1582</v>
      </c>
      <c r="K218" s="43" t="s">
        <v>852</v>
      </c>
      <c r="L218" s="175" t="s">
        <v>1509</v>
      </c>
      <c r="M218" s="22">
        <v>36893</v>
      </c>
      <c r="N218" s="213">
        <f t="shared" ca="1" si="841"/>
        <v>22.849315068493151</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28.571428571428573</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6"/>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80</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c r="J219" s="289" t="s">
        <v>1586</v>
      </c>
      <c r="K219" s="43" t="s">
        <v>852</v>
      </c>
      <c r="L219" s="175" t="s">
        <v>1509</v>
      </c>
      <c r="M219" s="22">
        <v>32396</v>
      </c>
      <c r="N219" s="213">
        <f t="shared" ca="1" si="841"/>
        <v>35.169863013698631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23.428571428571427</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6"/>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116</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1" si="942">IF(BS219="","",IF(BS219&lt;10,"Menor",INT(BS219)))</f>
        <v>Menor</v>
      </c>
      <c r="OA219" s="43" t="str">
        <f t="shared" ref="OA219:OA241" si="943">IF(AND(NZ219=$OA$2,CI219&gt;10,CI219&lt;18.5),"BAJO PESO",IF(AND(NZ219=$OA$2,CI219&gt;18.4,CI219&lt;25),"NORMAL",IF(AND(NZ219=$OA$2,CI219&gt;24,CI219&lt;30),"SOBREPESO",IF(AND(NZ219=$OA$2,CI219&gt;29,CI219&lt;50),"OBESIDAD",""))))</f>
        <v>NORMAL</v>
      </c>
      <c r="OB219" s="43" t="str">
        <f t="shared" ref="OB219:OB241" si="944">IF(AND(NZ219=$OB$2,CI219&gt;10,CI219&lt;20.3),"BAJO PESO",IF(AND(NZ219=$OB$2,CI219&gt;20.2,CI219&lt;25.3),"NORMAL",IF(AND(NZ219=$OB$2,CI219&gt;25.2,CI219&lt;30.3),"SOBREPESO",IF(AND(NZ219=$OB$2,CI219&gt;30.2,CI219&lt;50),"OBESIDAD",""))))</f>
        <v/>
      </c>
      <c r="OC219" s="43" t="str">
        <f t="shared" ref="OC219:OC241" si="945">IF(AND(NZ219=$OC$2,CI219&gt;10,CI219&lt;20.4),"BAJO PESO",IF(AND(NZ219=$OC$2,CI219&gt;20.3,CI219&lt;25.4),"NORMAL",IF(AND(NZ219=$OC$2,CI219&gt;25.3,CI219&lt;30.4),"SOBREPESO",IF(AND(NZ219=$OC$2,CI219&gt;30.3,CI219&lt;50),"OBESIDAD",""))))</f>
        <v/>
      </c>
      <c r="OD219" s="43" t="str">
        <f t="shared" ref="OD219:OD241" si="946">IF(AND(NZ219=$OD$2,CI219&gt;10,CI219&lt;20.5),"BAJO PESO",IF(AND(NZ219=$OD$2,CI219&gt;20.4,CI219&lt;25.5),"NORMAL",IF(AND(NZ219=$OD$2,CI219&gt;25.4,CI219&lt;30.4),"SOBREPESO",IF(AND(NZ219=$OD$2,CI219&gt;30.3,CI219&lt;50),"OBESIDAD",""))))</f>
        <v/>
      </c>
      <c r="OE219" s="43" t="str">
        <f t="shared" ref="OE219:OE241" si="947">IF(AND(NZ219=$OE$2,CI219&gt;10,CI219&lt;20.7),"BAJO PESO",IF(AND(NZ219=$OE$2,CI219&gt;20.6,CI219&lt;25.7),"NORMAL",IF(AND(NZ219=$OE$2,CI219&gt;25.7,CI219&lt;30.5),"SOBREPESO",IF(AND(NZ219=$OE$2,CI219&gt;30.4,CI219&lt;50),"OBESIDAD",""))))</f>
        <v/>
      </c>
      <c r="OF219" s="43" t="str">
        <f t="shared" ref="OF219:OF241" si="948">IF(AND(NZ219=$OF$2,CI219&gt;10,CI219&lt;20.8),"BAJO PESO",IF(AND(NZ219=$OF$2,CI219&gt;20.7,CI219&lt;25.8),"NORMAL",IF(AND(NZ219=$OF$2,CI219&gt;25.7,CI219&lt;30.6),"SOBREPESO",IF(AND(NZ219=$OF$2,CI219&gt;30.5,CI219&lt;50),"OBESIDAD",""))))</f>
        <v/>
      </c>
      <c r="OG219" s="43" t="str">
        <f t="shared" ref="OG219:OG241" si="949">IF(AND(NZ219=$OG$2,CI219&gt;10,CI219&lt;20.9),"BAJO PESO",IF(AND(NZ219=$OG$2,CI219&gt;20.8,CI219&lt;25.9),"NORMAL",IF(AND(NZ219=$OG$2,CI219&gt;25.8,CI219&lt;30.7),"SOBREPESO",IF(AND(NZ219=$OG$2,CI219&gt;30.6,CI219&lt;50),"OBESIDAD",""))))</f>
        <v/>
      </c>
      <c r="OH219" s="43" t="str">
        <f t="shared" ref="OH219:OH241" si="950">IF(AND(NZ219=$OH$2,CI219&gt;10,CI219&lt;21.1),"BAJO PESO",IF(AND(NZ219=$OH$2,CI219&gt;21,CI219&lt;26),"NORMAL",IF(AND(NZ219=$OH$2,CI219&gt;25.9,CI219&lt;30.8),"SOBREPESO",IF(AND(NZ219=$OH$2,CI219&gt;30.7,CI219&lt;50),"OBESIDAD",""))))</f>
        <v/>
      </c>
      <c r="OI219" s="43" t="str">
        <f t="shared" ref="OI219:OI241" si="951">IF(AND(NZ219=$OI$2,CI219&gt;10,CI219&lt;21.2),"BAJO PESO",IF(AND(NZ219=$OI$2,CI219&gt;21.1,CI219&lt;26.1),"NORMAL",IF(AND(NZ219=$OI$2,CI219&gt;26,CI219&lt;31.9),"SOBREPESO",IF(AND(NZ219=$OI$2,CI219&gt;30.8,CI219&lt;50),"OBESIDAD",""))))</f>
        <v/>
      </c>
      <c r="OJ219" s="43" t="str">
        <f t="shared" ref="OJ219:OJ241" si="952">IF(AND(NZ219=$OJ$2,CI219&gt;10,CI219&lt;21.3),"BAJO PESO",IF(AND(NZ219=$OJ$2,CI219&gt;21.2,CI219&lt;26.2),"NORMAL",IF(AND(NZ219=$OJ$2,CI219&gt;26.1,CI219&lt;31),"SOBREPESO",IF(AND(NZ219=$OJ$2,CI219&gt;30.9,CI219&lt;50),"OBESIDAD",""))))</f>
        <v/>
      </c>
      <c r="OK219" s="43" t="str">
        <f t="shared" ref="OK219:OK241" si="953">IF(AND(NZ219=$OK$2,CI219&gt;10,CI219&lt;21.5),"BAJO PESO",IF(AND(NZ219=$OK$2,CI219&gt;21.4,CI219&lt;26.3),"NORMAL",IF(AND(NZ219=$OK$2,CI219&gt;26.2,CI219&lt;31),"SOBREPESO",IF(AND(NZ219=$OK$2,CI219&gt;30.9,CI219&lt;50),"OBESIDAD",""))))</f>
        <v/>
      </c>
      <c r="OL219" s="43" t="str">
        <f t="shared" ref="OL219:OL241" si="954">IF(AND(NZ219=$OL$2,CI219&gt;10,CI219&lt;21.6),"BAJO PESO",IF(AND(NZ219=$OL$2,CI219&gt;21.5,CI219&lt;26.4),"NORMAL",IF(AND(NZ219=$OL$2,CI219&gt;26.3,CI219&lt;31.1),"SOBREPESO",IF(AND(NZ219=$OL$2,CI219&gt;31,CI219&lt;50),"OBESIDAD",""))))</f>
        <v/>
      </c>
      <c r="OM219" s="43" t="str">
        <f t="shared" ref="OM219:OM241" si="955">IF(AND(NZ219=$OM$2,CI219&gt;10,CI219&lt;21.8),"BAJO PESO",IF(AND(NZ219=$OM$2,CI219&gt;21.7,CI219&lt;26.5),"NORMAL",IF(AND(NZ219=$OM$2,CI219&gt;26.4,CI219&lt;31.2),"SOBREPESO",IF(AND(NZ219=$OM$2,CI219&gt;31.1,CI219&lt;50),"OBESIDAD",""))))</f>
        <v/>
      </c>
      <c r="ON219" s="43" t="str">
        <f t="shared" ref="ON219:ON241" si="956">IF(AND(NZ219=$ON$2,CI219&gt;10,CI219&lt;21.9),"BAJO PESO",IF(AND(NZ219=$ON$2,CI219&gt;21.8,CI219&lt;26.7),"NORMAL",IF(AND(NZ219=$ON$2,CI219&gt;26.6,CI219&lt;31.3),"SOBREPESO",IF(AND(NZ219=$ON$2,CI219&gt;31.2,CI219&lt;50),"OBESIDAD",""))))</f>
        <v/>
      </c>
      <c r="OO219" s="43" t="str">
        <f t="shared" ref="OO219:OO241" si="957">IF(AND(NZ219=$OO$2,CI219&gt;10,CI219&lt;22.1),"BAJO PESO",IF(AND(NZ219=$OO$2,CI219&gt;22,CI219&lt;26.8),"NORMAL",IF(AND(NZ219=$OO$2,CI219&gt;26.7,CI219&lt;31.4),"SOBREPESO",IF(AND(NZ219=$OO$2,CI219&gt;31.3,CI219&lt;50),"OBESIDAD",""))))</f>
        <v/>
      </c>
      <c r="OP219" s="43" t="str">
        <f t="shared" ref="OP219:OP241" si="958">IF(AND(NZ219=$OP$2,CI219&gt;10,CI219&lt;22.3),"BAJO PESO",IF(AND(NZ219=$OP$2,CI219&gt;22.2,CI219&lt;27),"NORMAL",IF(AND(NZ219=$OP$2,CI219&gt;26.9,CI219&lt;31.6),"SOBREPESO",IF(AND(NZ219=$OP$2,CI219&gt;31.5,CI219&lt;50),"OBESIDAD",""))))</f>
        <v/>
      </c>
      <c r="OQ219" s="43" t="str">
        <f t="shared" ref="OQ219:OQ241" si="959">IF(AND(NZ219=$OQ$2,$CI219&gt;10,CI219&lt;22.5),"BAJO PESO",IF(AND(NZ219=$OQ$2,CI219&gt;22.4,CI219&lt;27.1),"NORMAL",IF(AND(NZ219=$OQ$2,CI219&gt;27,CI219&lt;31.7),"SOBREPESO",IF(AND(NZ219=$OQ$2,CI219&gt;31.6,CI219&lt;50),"OBESIDAD",""))))</f>
        <v/>
      </c>
      <c r="OR219" s="43" t="str">
        <f t="shared" ref="OR219:OR241" si="960">IF(AND(NZ219=$OR$2,CI219&gt;10,CI219&lt;22.7),"BAJO PESO",IF(AND(NZ219=$OR$2,CI219&gt;22.6,CI219&lt;27.3),"NORMAL",IF(AND(NZ219=$OR$2,CI219&gt;27.1,CI219&lt;31.8),"SOBREPESO",IF(AND(NZ219=$OR$2,CI219&gt;31.7,CI219&lt;50),"OBESIDAD",""))))</f>
        <v/>
      </c>
      <c r="OS219" s="43" t="str">
        <f t="shared" ref="OS219:OS241" si="961">IF(AND(NZ219=$OS$2,CI219&gt;10,CI219&lt;22.8),"BAJO PESO",IF(AND(NZ219=$OS$2,CI219&gt;22.7,CI219&lt;27.4),"NORMAL",IF(AND(NZ219=$OS$2,CI219&gt;27.3,CI219&lt;31.9),"SOBREPESO",IF(AND(NZ219=$OS$2,CI219&gt;31.8,CI219&lt;50),"OBESIDAD",""))))</f>
        <v/>
      </c>
      <c r="OT219" s="43" t="str">
        <f t="shared" ref="OT219:OT241" si="962">IF(AND(NZ219=$OT$2,CI219&gt;10,CI219&lt;23),"BAJO PESO",IF(AND(NZ219=$OT$2,CI219&gt;22.9,CI219&lt;27.6),"NORMAL",IF(AND(NZ219=$OT$2,CI219&gt;27.5,CI219&lt;32),"SOBREPESO",IF(AND(NZ219=$OT$2,CI219&gt;31.9,CI219&lt;50),"OBESIDAD",""))))</f>
        <v/>
      </c>
      <c r="OU219" s="43" t="str">
        <f t="shared" ref="OU219:OU241" si="963">IF(AND(NZ219=$OU$2,CI219&gt;10,CI219&lt;23.2),"BAJO PESO",IF(AND(NZ219=$OU$2,CI219&gt;23.1,CI219&lt;27.7),"NORMAL",IF(AND(NZ219=$OU$2,CI219&gt;27.6,CI219&lt;32.1),"SOBREPESO",IF(AND(NZ219=$OU$2,CI219&gt;32,CI219&lt;50),"OBESIDAD",""))))</f>
        <v/>
      </c>
      <c r="OV219" s="110" t="str">
        <f t="shared" ref="OV219:OV241" si="964">IF(AND(NZ219=$OV$2,CI219&gt;10,CI219&lt;23.4),"BAJO PESO",IF(AND(NZ219=$OV$2,CI219&gt;23.3,CI219&lt;27.9),"NORMAL",IF(AND(NZ219=$OV$2,CI219&gt;27.8,CI219&lt;32.2),"SOBREPESO",IF(AND(NZ219=$OV$2,CI219&gt;32.1,CI219&lt;50),"OBESIDAD",""))))</f>
        <v/>
      </c>
      <c r="OW219" s="43" t="str">
        <f t="shared" ref="OW219:OW241" si="965">IF(AND(NZ219=$OW$2,CI219&gt;10,CI219&lt;23.5),"BAJO PESO",IF(AND(NZ219=$OW$2,CI219&gt;23.4,CI219&lt;28),"NORMAL",IF(AND(NZ219=$OW$2,CI219&gt;27.9,CI219&lt;32.1),"SOBREPESO",IF(AND(NZ219=$OW$2,CI219&gt;32.2,CI219&lt;50),"OBESIDAD",""))))</f>
        <v/>
      </c>
      <c r="OX219" s="43" t="str">
        <f t="shared" ref="OX219:OX241" si="966">IF(AND(NZ219=$OX$2,CI219&gt;10,CI219&lt;23.7),"BAJO PESO",IF(AND(NZ219=$OX$2,CI219&gt;23.6,CI219&lt;28.1),"NORMAL",IF(AND(NZ219=$OX$2,CI219&gt;28,CI219&lt;33.4),"SOBREPESO",IF(AND(NZ219=$OX$2,CI219&gt;33.3,CI219&lt;50),"OBESIDAD",""))))</f>
        <v/>
      </c>
      <c r="OY219" s="43" t="str">
        <f t="shared" ref="OY219:OY241" si="967">IF(AND(NZ219=$OY$2,CI219&gt;10,CI219&lt;23.9),"BAJO PESO",IF(AND(NZ219=$OY$2,CI219&gt;23.8,CI219&lt;28.2),"NORMAL",IF(AND(NZ219=$OY$2,CI219&gt;28.1,CI219&lt;33.5),"SOBREPESO",IF(AND(NZ219=$OY$2,CI219&gt;33.4,CI219&lt;50),"OBESIDAD",""))))</f>
        <v/>
      </c>
      <c r="OZ219" s="43" t="str">
        <f t="shared" ref="OZ219:OZ241" si="968">IF(AND(NZ219=$OZ$2,CI219&gt;10,CI219&lt;24),"BAJO PESO",IF(AND(NZ219=$OZ$2,CI219&gt;23.9,CI219&lt;28.4),"NORMAL",IF(AND(NZ219=$OZ$2,CI219&gt;28.3,CI219&lt;33.6),"SOBREPESO",IF(AND(NZ219=$OZ$2,CI219&gt;33.5,CI219&lt;50),"OBESIDAD",""))))</f>
        <v/>
      </c>
      <c r="PA219" s="43" t="str">
        <f t="shared" ref="PA219:PA241" si="969">IF(AND(NZ219=$PA$2,CI219&gt;10,CI219&lt;24.2),"BAJO PESO",IF(AND(NZ219=$PA$2,CI219&gt;24.1,CI219&lt;28.5),"NORMAL",IF(AND(NZ219=$PA$2,CI219&gt;28.4,CI219&lt;33.7),"SOBREPESO",IF(AND(NZ219=$PA$2,CI219&gt;33.6,CI219&lt;50),"OBESIDAD",""))))</f>
        <v/>
      </c>
      <c r="PB219" s="43" t="str">
        <f t="shared" ref="PB219:PB241" si="970">IF(AND(NZ219=$PB$2,CI219&gt;10,CI219&lt;24.3),"BAJO PESO",IF(AND(NZ219=$PB$2,CI219&gt;24.2,CI219&lt;28.6),"NORMAL",IF(AND(NZ219=$PB$2,CI219&gt;28.5,CI219&lt;33.8),"SOBREPESO",IF(AND(NZ219=$PB$2,CI219&gt;33.7,CI219&lt;50),"OBESIDAD",""))))</f>
        <v/>
      </c>
      <c r="PC219" s="43" t="str">
        <f t="shared" ref="PC219:PC241" si="971">IF(AND(NZ219=$PC$2,CI219&gt;10,CI219&lt;24.5),"BAJO PESO",IF(AND(NZ219=$PC$2,CI219&gt;24.4,CI219&lt;28.8),"NORMAL",IF(AND(NZ219=$PC$2,CI219&gt;28.7,CI219&lt;32.9),"SOBREPESO",IF(AND(NZ219=$PC$2,CI219&gt;32.8,CI219&lt;50),"OBESIDAD",""))))</f>
        <v/>
      </c>
      <c r="PD219" s="43" t="str">
        <f t="shared" ref="PD219:PD241" si="972">IF(AND(NZ219=$PD$2,CI219&gt;10,CI219&lt;24.6),"BAJO PESO",IF(AND(NZ219=$PD$2,CI219&gt;24.5,CI219&lt;28.9),"NORMAL",IF(AND(NZ219=$PD$2,CI219&gt;28.8,CI219&lt;33),"SOBREPESO",IF(AND(NZ219=$PD$2,CI219&gt;32.9,CI219&lt;50),"OBESIDAD",""))))</f>
        <v/>
      </c>
      <c r="PE219" s="43" t="str">
        <f t="shared" ref="PE219:PE241" si="973">IF(AND(NZ219=$PE$2,CI219&gt;10,CI219&lt;24.8),"BAJO PESO",IF(AND(NZ219=$PE$2,CI219&gt;24.7,CI219&lt;29),"NORMAL",IF(AND(NZ219=$PE$2,CI219&gt;28.9,CI219&lt;33.1),"SOBREPESO",IF(AND(NZ219=$PE$2,CI219&gt;33,CI219&lt;50),"OBESIDAD",""))))</f>
        <v/>
      </c>
      <c r="PF219" s="43" t="str">
        <f t="shared" ref="PF219:PF241" si="974">IF(AND(NZ219=$PF$2,CI219&gt;10,CI219&lt;25),"BAJO PESO",IF(AND(NZ219=$PF$2,CI219&gt;24.9,CI219&lt;29.2),"NORMAL",IF(AND(NZ219=$PF$2,CI219&gt;29.1,CI219&lt;33.2),"SOBREPESO",IF(AND(NZ219=$PF$2,CI219&gt;33.1,CI219&lt;50),"OBESIDAD",""))))</f>
        <v/>
      </c>
      <c r="PG219" s="43" t="str">
        <f t="shared" ref="PG219:PG241" si="975">IF(AND(NZ219=$PG$2,CI219&gt;10,CI219&lt;25.1),"BAJO PESO",IF(AND(NZ219=$PG$2,CI219&gt;25,CI219&lt;29.3),"NORMAL",IF(AND(NZ219=$PG$2,CI219&gt;29.2,CI219&lt;33.3),"SOBREPESO",IF(AND(NZ219=$PG$2,CI219&gt;33.2,CI219&lt;50),"OBESIDAD",""))))</f>
        <v/>
      </c>
      <c r="PH219" s="43" t="str">
        <f t="shared" ref="PH219:PH241" si="976">IF(AND(NZ219=$PH$2,CI219&gt;10,CI219&lt;25.1),"BAJO PESO",IF(AND(NZ219=$PH$2,CI219&gt;25,CI219&lt;29.4),"NORMAL",IF(AND(NZ219=$PH$2,CI219&gt;29.3,CI219&lt;33.3),"SOBREPESO",IF(AND(NZ219=$PH$2,CI219&gt;33.2,CI219&lt;50),"OBESIDAD",""))))</f>
        <v/>
      </c>
      <c r="PI219" s="43">
        <f t="shared" ref="PI219:PI241" si="977">IF(DZ219="","",IF(DZ219&lt;10,"Menor",DZ219))</f>
        <v>13</v>
      </c>
      <c r="PJ219" s="43" t="str">
        <f t="shared" ref="PJ219:PJ241" si="978">IF(AND(PI219=$PJ$2,CM219&gt;10,CM219&lt;18.5),"BAJO PESO",IF(AND(PI219=$PJ$2,CM219&gt;18.4,CM219&lt;25),"NORMAL",IF(AND(PI219=$PJ$2,CM219&gt;24,CM219&lt;30),"SOBREPESO",IF(AND(PI219=$PJ$2,CM219&gt;29,CM219&lt;50),"OBESIDAD",""))))</f>
        <v/>
      </c>
      <c r="PK219" s="43" t="str">
        <f t="shared" ref="PK219:PK241" si="979">IF(AND(PI219=$PK$2,CM219&gt;10,CM219&lt;20.3),"BAJO PESO",IF(AND(PI219=$PK$2,CM219&gt;20.2,CM219&lt;25.3),"NORMAL",IF(AND(PI219=$PK$2,CM219&gt;25.2,CM219&lt;30.3),"SOBREPESO",IF(AND(PI219=$PK$2,CM219&gt;30.2,CM219&lt;50),"OBESIDAD",""))))</f>
        <v/>
      </c>
      <c r="PL219" s="43" t="str">
        <f t="shared" ref="PL219:PL241" si="980">IF(AND(PI219=$PL$2,CM219&gt;10,CM219&lt;20.4),"BAJO PESO",IF(AND(PI219=$PL$2,CM219&gt;20.3,CM219&lt;25.4),"NORMAL",IF(AND(PI219=$PL$2,CM219&gt;25.3,CM219&lt;30.4),"SOBREPESO",IF(AND(PI219=$PL$2,CM219&gt;30.3,CM219&lt;50),"OBESIDAD",""))))</f>
        <v/>
      </c>
      <c r="PM219" s="43" t="str">
        <f t="shared" ref="PM219:PM241" si="981">IF(AND(PI219=$PM$2,CM219&gt;10,CM219&lt;20.5),"BAJO PESO",IF(AND(PI219=$PM$2,CM219&gt;20.4,CM219&lt;25.5),"NORMAL",IF(AND(PI219=$PM$2,CM219&gt;25.4,CM219&lt;30.4),"SOBREPESO",IF(AND(PI219=$PM$2,CM219&gt;30.3,CM219&lt;50),"OBESIDAD",""))))</f>
        <v/>
      </c>
      <c r="PN219" s="43" t="str">
        <f t="shared" ref="PN219:PN241" si="982">IF(AND(PI219=$PN$2,CM219&gt;10,CM219&lt;20.7),"BAJO PESO",IF(AND(PI219=$PN$2,CM219&gt;20.6,CM219&lt;25.7),"NORMAL",IF(AND(PI219=$PN$2,CM219&gt;25.7,CM219&lt;30.5),"SOBREPESO",IF(AND(PI219=$PN$2,CM219&gt;30.4,CM219&lt;50),"OBESIDAD",""))))</f>
        <v>NORMAL</v>
      </c>
      <c r="PO219" s="43" t="str">
        <f t="shared" ref="PO219:PO241" si="983">IF(AND(PI219=$PO$2,CM219&gt;10,CM219&lt;20.8),"BAJO PESO",IF(AND(PI219=$PO$2,CM219&gt;20.7,CM219&lt;25.8),"NORMAL",IF(AND(PI219=$PO$2,CM219&gt;25.7,CM219&lt;30.6),"SOBREPESO",IF(AND(PI219=$PO$2,CM219&gt;30.5,CM219&lt;50),"OBESIDAD",""))))</f>
        <v/>
      </c>
      <c r="PP219" s="43" t="str">
        <f t="shared" ref="PP219:PP241" si="984">IF(AND(PI219=$PP$2,CM219&gt;10,CM219&lt;20.9),"BAJO PESO",IF(AND(PI219=$PP$2,CM219&gt;20.8,CM219&lt;25.9),"NORMAL",IF(AND(PI219=$PP$2,CM219&gt;25.8,CM219&lt;30.7),"SOBREPESO",IF(AND(PI219=$PP$2,CM219&gt;30.6,CM219&lt;50),"OBESIDAD",""))))</f>
        <v/>
      </c>
      <c r="PQ219" s="43" t="str">
        <f t="shared" ref="PQ219:PQ241" si="985">IF(AND(PI219=$PQ$2,CM219&gt;10,CM219&lt;21.1),"BAJO PESO",IF(AND(PI219=$PQ$2,CM219&gt;21,CM219&lt;26),"NORMAL",IF(AND(PI219=$PQ$2,CM219&gt;25.9,CM219&lt;30.8),"SOBREPESO",IF(AND(PI219=$PQ$2,CM219&gt;30.7,CM219&lt;50),"OBESIDAD",""))))</f>
        <v/>
      </c>
      <c r="PR219" s="43" t="str">
        <f t="shared" ref="PR219:PR241" si="986">IF(AND(PI219=$PR$2,CM219&gt;10,CM219&lt;21.2),"BAJO PESO",IF(AND(PI219=$PR$2,CM219&gt;21.1,CM219&lt;26.1),"NORMAL",IF(AND(PI219=$PR$2,CM219&gt;26,CM219&lt;31.9),"SOBREPESO",IF(AND(PI219=$PR$2,CM219&gt;30.8,CM219&lt;50),"OBESIDAD",""))))</f>
        <v/>
      </c>
      <c r="PS219" s="43" t="str">
        <f t="shared" ref="PS219:PS241" si="987">IF(AND(PI219=$PS$2,CM219&gt;10,CM219&lt;21.3),"BAJO PESO",IF(AND(PI219=$PS$2,CM219&gt;21.2,CM219&lt;26.2),"NORMAL",IF(AND(PI219=$PS$2,CM219&gt;26.1,CM219&lt;31),"SOBREPESO",IF(AND(PI219=$PS$2,CM219&gt;30.9,CM219&lt;50),"OBESIDAD",""))))</f>
        <v/>
      </c>
      <c r="PT219" s="43" t="str">
        <f t="shared" ref="PT219:PT241" si="988">IF(AND(PI219=$PT$2,CM219&gt;10,CM219&lt;21.5),"BAJO PESO",IF(AND(PI219=$PT$2,CM219&gt;21.4,CM219&lt;26.3),"NORMAL",IF(AND(PI219=$PT$2,CM219&gt;26.2,CM219&lt;31),"SOBREPESO",IF(AND(PI219=$PT$2,CM219&gt;30.9,CM219&lt;50),"OBESIDAD",""))))</f>
        <v/>
      </c>
      <c r="PU219" s="43" t="str">
        <f t="shared" ref="PU219:PU241" si="989">IF(AND(PI219=$PU$2,CM219&gt;10,CM219&lt;21.6),"BAJO PESO",IF(AND(PI219=$PU$2,CM219&gt;21.5,CM219&lt;26.4),"NORMAL",IF(AND(PI219=$PU$2,CM219&gt;26.3,CM219&lt;31.1),"SOBREPESO",IF(AND(PI219=$PU$2,CM219&gt;31,CM219&lt;50),"OBESIDAD",""))))</f>
        <v/>
      </c>
      <c r="PV219" s="43" t="str">
        <f t="shared" ref="PV219:PV241" si="990">IF(AND(PI219=$PV$2,CM219&gt;10,CM219&lt;21.8),"BAJO PESO",IF(AND(PI219=$PV$2,CM219&gt;21.7,CM219&lt;26.5),"NORMAL",IF(AND(PI219=$PV$2,CM219&gt;26.4,CM219&lt;31.2),"SOBREPESO",IF(AND(PI219=$PV$2,CM219&gt;31.1,CM219&lt;50),"OBESIDAD",""))))</f>
        <v/>
      </c>
      <c r="PW219" s="43" t="str">
        <f t="shared" ref="PW219:PW241" si="991">IF(AND(PI219=$PW$2,CM219&gt;10,CM219&lt;21.9),"BAJO PESO",IF(AND(PI219=$PW$2,CM219&gt;21.8,CM219&lt;26.7),"NORMAL",IF(AND(PI219=$PW$2,CM219&gt;26.6,CM219&lt;31.3),"SOBREPESO",IF(AND(PI219=$PW$2,CM219&gt;31.2,CM219&lt;50),"OBESIDAD",""))))</f>
        <v/>
      </c>
      <c r="PX219" s="43" t="str">
        <f t="shared" ref="PX219:PX241" si="992">IF(AND(PI219=$PX$2,CM219&gt;10,CM219&lt;22.1),"BAJO PESO",IF(AND(PI219=$PX$2,CM219&gt;22,CM219&lt;26.8),"NORMAL",IF(AND(PI219=$PX$2,CM219&gt;26.7,CM219&lt;31.4),"SOBREPESO",IF(AND(PI219=$PX$2,CM219&gt;31.3,CM219&lt;50),"OBESIDAD",""))))</f>
        <v/>
      </c>
      <c r="PY219" s="43" t="str">
        <f t="shared" ref="PY219:PY241" si="993">IF(AND(PI219=$PY$2,CM219&gt;10,CM219&lt;22.3),"BAJO PESO",IF(AND(PI219=$PY$2,CM219&gt;22.2,CM219&lt;27),"NORMAL",IF(AND(PI219=$PY$2,CM219&gt;26.9,CM219&lt;31.6),"SOBREPESO",IF(AND(PI219=$PY$2,CM219&gt;31.5,CM219&lt;50),"OBESIDAD",""))))</f>
        <v/>
      </c>
      <c r="PZ219" s="43" t="str">
        <f t="shared" ref="PZ219:PZ241" si="994">IF(AND(PI219=$PZ$2,$CM219&gt;10,CM219&lt;22.5),"BAJO PESO",IF(AND(PI219=$PZ$2,CM219&gt;22.4,CM219&lt;27.1),"NORMAL",IF(AND(PI219=$PZ$2,CM219&gt;27,CM219&lt;31.7),"SOBREPESO",IF(AND(PI219=$PZ$2,CM219&gt;31.6,CM219&lt;50),"OBESIDAD",""))))</f>
        <v/>
      </c>
      <c r="QA219" s="43" t="str">
        <f t="shared" ref="QA219:QA241" si="995">IF(AND(PI219=$QA$2,CM219&gt;10,CM219&lt;22.7),"BAJO PESO",IF(AND(PI219=$QA$2,CM219&gt;22.6,CM219&lt;27.3),"NORMAL",IF(AND(PI219=$QA$2,CM219&gt;27.1,CM219&lt;31.8),"SOBREPESO",IF(AND(PI219=$QA$2,CM219&gt;31.7,CM219&lt;50),"OBESIDAD",""))))</f>
        <v/>
      </c>
      <c r="QB219" s="43" t="str">
        <f t="shared" ref="QB219:QB241" si="996">IF(AND(PI219=$QB$2,CM219&gt;10,CM219&lt;22.8),"BAJO PESO",IF(AND(PI219=$QB$2,CM219&gt;22.7,CM219&lt;27.4),"NORMAL",IF(AND(PI219=$QB$2,CM219&gt;27.3,CM219&lt;31.9),"SOBREPESO",IF(AND(PI219=$QB$2,CM219&gt;31.8,CM219&lt;50),"OBESIDAD",""))))</f>
        <v/>
      </c>
      <c r="QC219" s="43" t="str">
        <f t="shared" ref="QC219:QC241" si="997">IF(AND(PI219=$QC$2,CM219&gt;10,CM219&lt;23),"BAJO PESO",IF(AND(PI219=$QC$2,CM219&gt;22.9,CM219&lt;27.6),"NORMAL",IF(AND(PI219=$QC$2,CM219&gt;27.5,CM219&lt;32),"SOBREPESO",IF(AND(PI219=$QC$2,CM219&gt;31.9,CM219&lt;50),"OBESIDAD",""))))</f>
        <v/>
      </c>
      <c r="QD219" s="43" t="str">
        <f t="shared" ref="QD219:QD241" si="998">IF(AND(PI219=$QD$2,CM219&gt;10,CM219&lt;23.2),"BAJO PESO",IF(AND(PI219=$QD$2,CM219&gt;23.1,CM219&lt;27.7),"NORMAL",IF(AND(PI219=$QD$2,CM219&gt;27.6,CM219&lt;32.1),"SOBREPESO",IF(AND(PI219=$QD$2,CM219&gt;32,CM219&lt;50),"OBESIDAD",""))))</f>
        <v/>
      </c>
      <c r="QE219" s="43" t="str">
        <f t="shared" ref="QE219:QE241" si="999">IF(AND(PI219=$QE$2,CM219&gt;10,CM219&lt;23.4),"BAJO PESO",IF(AND(PI219=$QE$2,CM219&gt;23.3,CM219&lt;27.9),"NORMAL",IF(AND(PI219=$QE$2,CM219&gt;27.8,CM219&lt;32.2),"SOBREPESO",IF(AND(PI219=$QE$2,CM219&gt;32.1,CM219&lt;50),"OBESIDAD",""))))</f>
        <v/>
      </c>
      <c r="QF219" s="43" t="str">
        <f t="shared" ref="QF219:QF241" si="1000">IF(AND(PI219=$QF$2,CM219&gt;10,CM219&lt;23.5),"BAJO PESO",IF(AND(PI219=$QF$2,CM219&gt;23.4,CM219&lt;28),"NORMAL",IF(AND(PI219=$QF$2,CM219&gt;27.9,CM219&lt;32.1),"SOBREPESO",IF(AND(PI219=$QF$2,CM219&gt;32.2,CM219&lt;50),"OBESIDAD",""))))</f>
        <v/>
      </c>
      <c r="QG219" s="43" t="str">
        <f t="shared" ref="QG219:QG241" si="1001">IF(AND(PI219=$QG$2,CM219&gt;10,CM219&lt;23.7),"BAJO PESO",IF(AND(PI219=$QG$2,CM219&gt;23.6,CM219&lt;28.1),"NORMAL",IF(AND(PI219=$QG$2,CM219&gt;28,CM219&lt;33.4),"SOBREPESO",IF(AND(PI219=$QG$2,CM219&gt;33.3,CM219&lt;50),"OBESIDAD",""))))</f>
        <v/>
      </c>
      <c r="QH219" s="43" t="str">
        <f t="shared" ref="QH219:QH241" si="1002">IF(AND(PI219=$QH$2,CM219&gt;10,CM219&lt;23.9),"BAJO PESO",IF(AND(PI219=$QH$2,CM219&gt;23.8,CM219&lt;28.2),"NORMAL",IF(AND(PI219=$QH$2,CM219&gt;28.1,CM219&lt;33.5),"SOBREPESO",IF(AND(PI219=$QH$2,CM219&gt;33.4,CM219&lt;50),"OBESIDAD",""))))</f>
        <v/>
      </c>
      <c r="QI219" s="43" t="str">
        <f t="shared" ref="QI219:QI241" si="1003">IF(AND(PI219=$QI$2,CM219&gt;10,CM219&lt;24),"BAJO PESO",IF(AND(PI219=$QI$2,CM219&gt;23.9,CM219&lt;28.4),"NORMAL",IF(AND(PI219=$QI$2,CM219&gt;28.3,CM219&lt;33.6),"SOBREPESO",IF(AND(PI219=$QI$2,CM219&gt;33.5,CM219&lt;50),"OBESIDAD",""))))</f>
        <v/>
      </c>
      <c r="QJ219" s="43" t="str">
        <f t="shared" ref="QJ219:QJ241" si="1004">IF(AND(PI219=$QJ$2,CM219&gt;10,CM219&lt;24.2),"BAJO PESO",IF(AND(PI219=$QJ$2,CM219&gt;24.1,CM219&lt;28.5),"NORMAL",IF(AND(PI219=$QJ$2,CM219&gt;28.4,CM219&lt;33.7),"SOBREPESO",IF(AND(PI219=$QJ$2,CM219&gt;33.6,CM219&lt;50),"OBESIDAD",""))))</f>
        <v/>
      </c>
      <c r="QK219" s="43" t="str">
        <f t="shared" ref="QK219:QK241" si="1005">IF(AND(PI219=$QK$2,CM219&gt;10,CM219&lt;24.3),"BAJO PESO",IF(AND(PI219=$QK$2,CM219&gt;24.2,CM219&lt;28.6),"NORMAL",IF(AND(PI219=$QK$2,CM219&gt;28.5,CM219&lt;33.8),"SOBREPESO",IF(AND(PI219=$QK$2,CM219&gt;33.7,CM219&lt;50),"OBESIDAD",""))))</f>
        <v/>
      </c>
      <c r="QL219" s="43" t="str">
        <f t="shared" ref="QL219:QL241" si="1006">IF(AND(PI219=$QL$2,CM219&gt;10,CM219&lt;24.5),"BAJO PESO",IF(AND(PI219=$QL$2,CM219&gt;24.4,CM219&lt;28.8),"NORMAL",IF(AND(PI219=$QL$2,CM219&gt;28.7,CM219&lt;32.9),"SOBREPESO",IF(AND(PI219=$QL$2,CM219&gt;32.8,CM219&lt;50),"OBESIDAD",""))))</f>
        <v/>
      </c>
      <c r="QM219" s="43" t="str">
        <f t="shared" ref="QM219:QM241" si="1007">IF(AND(PI219=$QM$2,CM219&gt;10,CM219&lt;24.6),"BAJO PESO",IF(AND(PI219=$QM$2,CM219&gt;24.5,CM219&lt;28.9),"NORMAL",IF(AND(PI219=$QM$2,CM219&gt;28.8,CM219&lt;33),"SOBREPESO",IF(AND(PI219=$QM$2,CM219&gt;32.9,CM219&lt;50),"OBESIDAD",""))))</f>
        <v/>
      </c>
      <c r="QN219" s="43" t="str">
        <f t="shared" ref="QN219:QN241" si="1008">IF(AND(PI219=$QN$2,CM219&gt;10,CM219&lt;24.8),"BAJO PESO",IF(AND(PI219=$QN$2,CM219&gt;24.7,CM219&lt;29),"NORMAL",IF(AND(PI219=$QN$2,CM219&gt;28.9,CM219&lt;33.1),"SOBREPESO",IF(AND(PI219=$QN$2,CM219&gt;33,CM219&lt;50),"OBESIDAD",""))))</f>
        <v/>
      </c>
      <c r="QO219" s="43" t="str">
        <f t="shared" ref="QO219:QO241" si="1009">IF(AND(PI219=$QO$2,CM219&gt;10,CM219&lt;25),"BAJO PESO",IF(AND(PI219=$QO$2,CM219&gt;24.9,CM219&lt;29.2),"NORMAL",IF(AND(PI219=$QO$2,CM219&gt;29.1,CM219&lt;33.2),"SOBREPESO",IF(AND(PI219=$QO$2,CM219&gt;33.1,CM219&lt;50),"OBESIDAD",""))))</f>
        <v/>
      </c>
      <c r="QP219" s="43" t="str">
        <f t="shared" ref="QP219:QP241" si="1010">IF(AND(PI219=$QP$2,CM219&gt;10,CM219&lt;25.1),"BAJO PESO",IF(AND(PI219=$QP$2,CM219&gt;25,CM219&lt;29.3),"NORMAL",IF(AND(PI219=$QP$2,CM219&gt;29.2,CM219&lt;33.3),"SOBREPESO",IF(AND(PI219=$QP$2,CM219&gt;33.2,CM219&lt;50),"OBESIDAD",""))))</f>
        <v/>
      </c>
      <c r="QQ219" s="43" t="str">
        <f t="shared" ref="QQ219:QQ241" si="1011">IF(AND(PI219=$QQ$2,CM219&gt;10,CM219&lt;25.1),"BAJO PESO",IF(AND(PI219=$QQ$2,CM219&gt;25,CM219&lt;29.4),"NORMAL",IF(AND(PI219=$QQ$2,CM219&gt;29.3,CM219&lt;33.3),"SOBREPESO",IF(AND(PI219=$QQ$2,CM219&gt;33.2,CM219&lt;50),"OBESIDAD",""))))</f>
        <v/>
      </c>
      <c r="QR219" s="43">
        <f t="shared" ref="QR219:QR241" si="1012">IF(DZ219="","",IF(DZ219&lt;13,"Menor",IF(DZ219&gt;40,"Mayor",DZ219)))</f>
        <v>13</v>
      </c>
      <c r="QS219" s="43"/>
      <c r="QT219" s="21" t="str">
        <f t="shared" ref="QT219:QT241" si="1013">IF(AND(QR219=$QT$2,CP219&gt;1,CP219&lt;8),"BAJO PARA EDAD GESTACIONAL",IF(AND(QR219=$QT$2,CP219&gt;=8,CP219&lt;=12),"ADECUADO PARA EDAD GESTACIONAL",IF(AND(QR219=$QT$2,CP219&gt;12,CP219&lt;38),"ALTO PARA EDAD GESTACIONAL","")))</f>
        <v/>
      </c>
      <c r="QU219" s="21" t="str">
        <f t="shared" ref="QU219:QU241" si="1014">IF(AND(QR219=$QU$2,CP219&gt;1,CP219&lt;8.5),"BAJO PARA EDAD GESTACIONAL",IF(AND(QR219=$QU$2,CP219&gt;=8.5,CP219&lt;=14.5),"ADECUADO PARA EDAD GESTACIONAL",IF(AND(QR219=$QU$2,CP219&gt;14.5,CP219&lt;38),"ALTO PARA EDAD GESTACIONAL","")))</f>
        <v/>
      </c>
      <c r="QV219" s="21" t="str">
        <f t="shared" ref="QV219:QV241" si="1015">IF(AND(QR219=$QV$2,CP219&gt;1,CP219&lt;9.5),"BAJO PARA EDAD GESTACIONAL",IF(AND(QR219=$QV$2,CP219&gt;=9.5,CP219&lt;=15),"ADECUADO PARA EDAD GESTACIONAL",IF(AND(QR219=$QV$2,CP219&gt;15,CP219&lt;38),"ALTO PARA EDAD GESTACIONAL","")))</f>
        <v/>
      </c>
      <c r="QW219" s="21" t="str">
        <f t="shared" ref="QW219:QW241" si="1016">IF(AND(QR219=$QW$2,CP219&gt;1,CP219&lt;11.5),"BAJO PARA EDAD GESTACIONAL",IF(AND(QR219=$QW$2,CP219&gt;=11.5,CP219&lt;=18),"ADECUADO PARA EDAD GESTACIONAL",IF(AND(QR219=$QW$2,CP219&gt;18,CP219&lt;38),"ALTO PARA EDAD GESTACIONAL","")))</f>
        <v/>
      </c>
      <c r="QX219" s="21" t="str">
        <f t="shared" ref="QX219:QX241" si="1017">IF(AND(QR219=$QX$2,CP219&gt;1,CP219&lt;12.5),"BAJO PARA EDAD GESTACIONAL",IF(AND(QR219=$QX$2,CP219&gt;=12.5,CP219&lt;=18),"ADECUADO PARA EDAD GESTACIONAL",IF(AND(QR219=$QX$2,CP219&gt;18,CP219&lt;38),"ALTO PARA EDAD GESTACIONAL","")))</f>
        <v/>
      </c>
      <c r="QY219" s="21" t="str">
        <f t="shared" ref="QY219:QY241" si="1018">IF(AND(QR219=$QY$2,CP219&gt;1,CP219&lt;13.5),"BAJO PARA EDAD GESTACIONAL",IF(AND(QR219=$QY$2,CP219&gt;=13.5,CP219&lt;=19),"ADECUADO PARA EDAD GESTACIONAL",IF(AND(QR219=$QY$2,CP219&gt;19,CP219&lt;38),"ALTO PARA EDAD GESTACIONAL","")))</f>
        <v/>
      </c>
      <c r="QZ219" s="21" t="str">
        <f t="shared" ref="QZ219:QZ241" si="1019">IF(AND(QR219=$QZ$2,CP219&gt;1,CP219&lt;14),"BAJO PARA EDAD GESTACIONAL",IF(AND(QR219=$QZ$2,CP219&gt;=14,CP219&lt;=19.5),"ADECUADO PARA EDAD GESTACIONAL",IF(AND(QR219=$QZ$2,CP219&gt;19.5,CP219&lt;38),"ALTO PARA EDAD GESTACIONAL","")))</f>
        <v/>
      </c>
      <c r="RA219" s="21" t="str">
        <f t="shared" ref="RA219:RA241" si="1020">IF(AND(QR219=$RA$2,CP219&gt;1,CP219&lt;15),"BAJO PARA EDAD GESTACIONAL",IF(AND(QR219=$RA$2,CP219&gt;=15,CP219&lt;=21),"ADECUADO PARA EDAD GESTACIONAL",IF(AND(QR219=$RA$2,CP219&gt;21,CP219&lt;38),"ALTO PARA EDAD GESTACIONAL","")))</f>
        <v/>
      </c>
      <c r="RB219" s="21" t="str">
        <f t="shared" ref="RB219:RB241" si="1021">IF(AND(QR219=$RB$2,CP219&gt;1,CP219&lt;15.5),"BAJO PARA EDAD GESTACIONAL",IF(AND(QR219=$RB$2,CP219&gt;=15.5,CP219&lt;=21.5),"ADECUADO PARA EDAD GESTACIONAL",IF(AND(QR219=$RB$2,CP219&gt;21.5,CP219&lt;38),"ALTO PARA EDAD GESTACIONAL","")))</f>
        <v/>
      </c>
      <c r="RC219" s="21" t="str">
        <f t="shared" ref="RC219:RC241" si="1022">IF(AND(QR219=$RC$2,CP219&gt;1,CP219&lt;16.5),"BAJO PARA EDAD GESTACIONAL",IF(AND(QR219=$RC$2,CP219&gt;=16.5,CP219&lt;=22.5),"ADECUADO PARA EDAD GESTACIONAL",IF(AND(QR219=$RC$2,CP219&gt;22.5,CP219&lt;38),"ALTO PARA EDAD GESTACIONAL","")))</f>
        <v/>
      </c>
      <c r="RD219" s="21" t="str">
        <f t="shared" ref="RD219:RD241" si="1023">IF(AND(QR219=$RD$2,CP219&gt;1,CP219&lt;17.5),"BAJO PARA EDAD GESTACIONAL",IF(AND(QR219=$RD$2,CP219&gt;=17.5,CP219&lt;=23),"ADECUADO PARA EDAD GESTACIONAL",IF(AND(QR219=$RD$2,CP219&gt;23,CP219&lt;38),"ALTO PARA EDAD GESTACIONAL","")))</f>
        <v/>
      </c>
      <c r="RE219" s="21" t="str">
        <f t="shared" ref="RE219:RE241" si="1024">IF(AND(QR219=$RE$2,CP219&gt;1,CP219&lt;18.5),"BAJO PARA EDAD GESTACIONAL",IF(AND(QR219=$RE$2,CP219&gt;=18.5,CP219&lt;=24),"ADECUADO PARA EDAD GESTACIONAL",IF(AND(QR219=$RE$2,CP219&gt;24,CP219&lt;38),"ALTO PARA EDAD GESTACIONAL","")))</f>
        <v/>
      </c>
      <c r="RF219" s="21" t="str">
        <f t="shared" ref="RF219:RF241" si="1025">IF(AND(QR219=$RF$2,CP219&gt;1,CP219&lt;19.5),"BAJO PARA EDAD GESTACIONAL",IF(AND(QR219=$RF$2,CP219&gt;=19.5,CP219&lt;=25),"ADECUADO PARA EDAD GESTACIONAL",IF(AND(QR219=$RF$2,CP219&gt;25,CP219&lt;38),"ALTO PARA EDAD GESTACIONAL","")))</f>
        <v/>
      </c>
      <c r="RG219" s="21" t="str">
        <f t="shared" ref="RG219:RG241" si="1026">IF(AND(QR219=$RG$2,CP219&gt;1,CP219&lt;20),"BAJO PARA EDAD GESTACIONAL",IF(AND(QR219=$RG$2,CP219&gt;=20,CP219&lt;=25.5),"ADECUADO PARA EDAD GESTACIONAL",IF(AND(QR219=$RG$2,CP219&gt;25.5,CP219&lt;38),"ALTO PARA EDAD GESTACIONAL","")))</f>
        <v/>
      </c>
      <c r="RH219" s="21" t="str">
        <f t="shared" ref="RH219:RH241" si="1027">IF(AND(QR219=$RH$2,CP219&gt;1,CP219&lt;20.5),"BAJO PARA EDAD GESTACIONAL",IF(AND(QR219=$RH$2,CP219&gt;=20.5,CP219&lt;=26.5),"ADECUADO PARA EDAD GESTACIONAL",IF(AND(QR219=$RH$2,CP219&gt;26.5,CP219&lt;38),"ALTO PARA EDAD GESTACIONAL","")))</f>
        <v/>
      </c>
      <c r="RI219" s="21" t="str">
        <f t="shared" ref="RI219:RI241" si="1028">IF(AND(QR219=$RI$2,CP219&gt;1,CP219&lt;21),"BAJO PARA EDAD GESTACIONAL",IF(AND(QR219=$RI$2,CP219&gt;=21,CP219&lt;=27),"ADECUADO PARA EDAD GESTACIONAL",IF(AND(QR219=$RI$2,CP219&gt;27,CP219&lt;38),"ALTO PARA EDAD GESTACIONAL","")))</f>
        <v/>
      </c>
      <c r="RJ219" s="21" t="str">
        <f t="shared" ref="RJ219:RJ241" si="1029">IF(AND(QR219=$RJ$2,CP219&gt;1,CP219&lt;22.5),"BAJO PARA EDAD GESTACIONAL",IF(AND(QR219=$RJ$2,CP219&gt;=22.5,CP219&lt;=28),"ADECUADO PARA EDAD GESTACIONAL",IF(AND(QR219=$RJ$2,CP219&gt;28,CP219&lt;38),"ALTO PARA EDAD GESTACIONAL","")))</f>
        <v/>
      </c>
      <c r="RK219" s="21" t="str">
        <f t="shared" ref="RK219:RK241" si="1030">IF(AND(QR219=$RK$2,CP219&gt;1,CP219&lt;23.5),"BAJO PARA EDAD GESTACIONAL",IF(AND(QR219=$RK$2,CP219&gt;=23.5,CP219&lt;=29),"ADECUADO PARA EDAD GESTACIONAL",IF(AND(QR219=$RK$2,CP219&gt;29,CP219&lt;38),"ALTO PARA EDAD GESTACIONAL","")))</f>
        <v/>
      </c>
      <c r="RL219" s="21" t="str">
        <f t="shared" ref="RL219:RL241" si="1031">IF(AND(QR219=$RL$2,CP219&gt;1,CP219&lt;24),"BAJO PARA EDAD GESTACIONAL",IF(AND(QR219=$RL$2,CP219&gt;=24,CP219&lt;=29.5),"ADECUADO PARA EDAD GESTACIONAL",IF(AND(QR219=$RL$2,CP219&gt;29.5,CP219&lt;38),"ALTO PARA EDAD GESTACIONAL","")))</f>
        <v/>
      </c>
      <c r="RM219" s="21" t="str">
        <f t="shared" ref="RM219:RM241" si="1032">IF(AND(QR219=$RM$2,CP219&gt;1,CP219&lt;25),"BAJO PARA EDAD GESTACIONAL",IF(AND(QR219=$RM$2,CP219&gt;=25,CP219&lt;=30),"ADECUADO PARA EDAD GESTACIONAL",IF(AND(QR219=$RM$2,CP219&gt;30,CP219&lt;38),"ALTO PARA EDAD GESTACIONAL","")))</f>
        <v/>
      </c>
      <c r="RN219" s="21" t="str">
        <f t="shared" ref="RN219:RN241" si="1033">IF(AND(QR219=$RN$2,CP219&gt;1,CP219&lt;25.5),"BAJO PARA EDAD GESTACIONAL",IF(AND(QR219=$RN$2,CP219&gt;=25.5,CP219&lt;=31),"ADECUADO PARA EDAD GESTACIONAL",IF(AND(QR219=$RN$2,CP219&gt;31,CP219&lt;38),"ALTO PARA EDAD GESTACIONAL","")))</f>
        <v/>
      </c>
      <c r="RO219" s="21" t="str">
        <f t="shared" ref="RO219:RO241" si="1034">IF(AND(QR219=$RO$2,CP219&gt;1,CP219&lt;26),"BAJO PARA EDAD GESTACIONAL",IF(AND(QR219=$RO$2,CP219&gt;=26,CP219&lt;=32),"ADECUADO PARA EDAD GESTACIONAL",IF(AND(QR219=$RO$2,CP219&gt;32,CP219&lt;38),"ALTO PARA EDAD GESTACIONAL","")))</f>
        <v/>
      </c>
      <c r="RP219" s="21" t="str">
        <f t="shared" ref="RP219:RP241" si="1035">IF(AND(QR219=$RP$2,CP219&gt;1,CP219&lt;26.5),"BAJO PARA EDAD GESTACIONAL",IF(AND(QR219=$RP$2,CP219&gt;=26.5,CP219&lt;=33),"ADECUADO PARA EDAD GESTACIONAL",IF(AND(QR219=$RP$2,CP219&gt;33,CP219&lt;38),"ALTO PARA EDAD GESTACIONAL","")))</f>
        <v/>
      </c>
      <c r="RQ219" s="21" t="str">
        <f t="shared" ref="RQ219:RQ241" si="1036">IF(AND(QR219=$RQ$2,CP219&gt;1,CP219&lt;28),"BAJO PARA EDAD GESTACIONAL",IF(AND(QR219=$RQ$2,CP219&gt;=28,CP219&lt;=33),"ADECUADO PARA EDAD GESTACIONAL",IF(AND(QR219=$RQ$2,CP219&gt;33,CP219&lt;38),"ALTO PARA EDAD GESTACIONAL","")))</f>
        <v/>
      </c>
      <c r="RR219" s="21" t="str">
        <f t="shared" ref="RR219:RR241" si="1037">IF(AND(QR219=$RR$2,CP219&gt;1,CP219&lt;28.5),"BAJO PARA EDAD GESTACIONAL",IF(AND(QR219=$RR$2,CP219&gt;=28.5,CP219&lt;=34),"ADECUADO PARA EDAD GESTACIONAL",IF(AND(QR219=$RR$2,CP219&gt;34,CP219&lt;38),"ALTO PARA EDAD GESTACIONAL","")))</f>
        <v/>
      </c>
      <c r="RS219" s="21" t="str">
        <f t="shared" ref="RS219:RS241" si="1038">IF(AND(QR219=$RS$2,CP219&gt;1,CP219&lt;29.5),"BAJO PARA EDAD GESTACIONAL",IF(AND(QR219=$RS$2,CP219&gt;=29.5,CP219&lt;=34),"ADECUADO PARA EDAD GESTACIONAL",IF(AND(QR219=$RS$2,CP219&gt;34,CP219&lt;38),"ALTO PARA EDAD GESTACIONAL","")))</f>
        <v/>
      </c>
      <c r="RT219" s="21" t="str">
        <f t="shared" ref="RT219:RT241" si="1039">IF(AND(QR219=$RT$2,CP219&gt;1,CP219&lt;30.5),"BAJO PARA EDAD GESTACIONAL",IF(AND(QR219=$RT$2,CP219&gt;=30.5,CP219&lt;=34),"ADECUADO PARA EDAD GESTACIONAL",IF(AND(QR219=$RT$2,CP219&gt;34,CP219&lt;38),"ALTO PARA EDAD GESTACIONAL","")))</f>
        <v/>
      </c>
      <c r="RU219" s="21" t="str">
        <f t="shared" ref="RU219:RU241" si="1040">IF(AND(QR219=$RU$2,CP219&gt;1,CP219&lt;31),"BAJO PARA EDAD GESTACIONAL",IF(AND(QR219=$RU$2,CP219&gt;=31,CP219&lt;=34.5),"ADECUADO PARA EDAD GESTACIONAL",IF(AND(QR219=$RU$2,CP219&gt;34.5,CP219&lt;38),"ALTO PARA EDAD GESTACIONAL","")))</f>
        <v/>
      </c>
      <c r="RV219" s="21">
        <f t="shared" ref="RV219:RV241"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1" si="1042">IF(RX219="","",IF(RX219="x","x",IF(OR(RX219&gt;6,RX219&lt;-7),1,0)))</f>
        <v>0</v>
      </c>
    </row>
    <row r="220" spans="1:493" ht="45" customHeight="1" x14ac:dyDescent="0.25">
      <c r="A220" s="109"/>
      <c r="B220" s="43"/>
      <c r="C220" s="43" t="s">
        <v>845</v>
      </c>
      <c r="D220" s="124"/>
      <c r="E220" s="43" t="s">
        <v>1590</v>
      </c>
      <c r="F220" s="43" t="s">
        <v>874</v>
      </c>
      <c r="G220" s="43" t="s">
        <v>1591</v>
      </c>
      <c r="H220" s="43"/>
      <c r="I220"/>
      <c r="J220" s="289" t="s">
        <v>1589</v>
      </c>
      <c r="K220" s="43" t="s">
        <v>852</v>
      </c>
      <c r="L220" s="175" t="s">
        <v>1509</v>
      </c>
      <c r="M220" s="22">
        <v>31563</v>
      </c>
      <c r="N220" s="213">
        <f t="shared" ca="1" si="841"/>
        <v>37.452054794520549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20.857142857142858</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1"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1"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6"/>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134</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c r="J221" s="289" t="s">
        <v>1593</v>
      </c>
      <c r="K221" s="43" t="s">
        <v>852</v>
      </c>
      <c r="L221" s="175" t="s">
        <v>1509</v>
      </c>
      <c r="M221" s="22">
        <v>38580</v>
      </c>
      <c r="N221" s="213">
        <f t="shared" ca="1" si="841"/>
        <v>18.227397260273971</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24.285714285714285</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6"/>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110</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c r="J222" s="110">
        <v>1002846452</v>
      </c>
      <c r="K222" s="43" t="s">
        <v>852</v>
      </c>
      <c r="L222" s="175" t="s">
        <v>1509</v>
      </c>
      <c r="M222" s="22">
        <v>35871</v>
      </c>
      <c r="N222" s="213">
        <f t="shared" ca="1" si="841"/>
        <v>25.649315068493152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30</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0"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6"/>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70</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0"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c r="J223" s="110">
        <v>1003370775</v>
      </c>
      <c r="K223" s="43" t="s">
        <v>852</v>
      </c>
      <c r="L223" s="175" t="s">
        <v>1509</v>
      </c>
      <c r="M223" s="22">
        <v>36712</v>
      </c>
      <c r="N223" s="213">
        <f t="shared" ca="1" si="841"/>
        <v>23.345205479452055</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23.571428571428573</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6"/>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115</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c r="J224" s="110">
        <v>1002847645</v>
      </c>
      <c r="K224" s="43" t="s">
        <v>852</v>
      </c>
      <c r="L224" s="175" t="s">
        <v>1509</v>
      </c>
      <c r="M224" s="22">
        <v>37477</v>
      </c>
      <c r="N224" s="213">
        <f t="shared" ca="1" si="841"/>
        <v>21.24931506849315</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31.571428571428573</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6"/>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59</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c r="J225" s="110">
        <v>1060800773</v>
      </c>
      <c r="K225" s="43" t="s">
        <v>904</v>
      </c>
      <c r="L225" s="175" t="s">
        <v>1509</v>
      </c>
      <c r="M225" s="22">
        <v>33006</v>
      </c>
      <c r="N225" s="213">
        <f t="shared" ca="1" si="841"/>
        <v>33.4986301369863</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41.285714285714285</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1"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6"/>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-9</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c r="J226" s="110">
        <v>1059605317</v>
      </c>
      <c r="K226" s="43" t="s">
        <v>852</v>
      </c>
      <c r="L226" s="175" t="s">
        <v>1509</v>
      </c>
      <c r="M226" s="22">
        <v>35788</v>
      </c>
      <c r="N226" s="213">
        <f t="shared" ca="1" si="841"/>
        <v>25.876712328767123</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25.428571428571427</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6"/>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102</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c r="J227" s="110">
        <v>1059595628</v>
      </c>
      <c r="K227" s="43" t="s">
        <v>852</v>
      </c>
      <c r="L227" s="175" t="s">
        <v>1509</v>
      </c>
      <c r="M227" s="22">
        <v>37604</v>
      </c>
      <c r="N227" s="213">
        <f t="shared" ca="1" si="841"/>
        <v>20.901369863013699</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28.142857142857142</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6"/>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83</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c r="J228" s="110">
        <v>1002849103</v>
      </c>
      <c r="K228" s="43" t="s">
        <v>852</v>
      </c>
      <c r="L228" s="175" t="s">
        <v>1509</v>
      </c>
      <c r="M228" s="22">
        <v>37193</v>
      </c>
      <c r="N228" s="213">
        <f t="shared" ca="1" si="841"/>
        <v>22.027397260273972</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23.714285714285715</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6"/>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114</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c r="J229" s="110">
        <v>1002847076</v>
      </c>
      <c r="K229" s="43" t="s">
        <v>852</v>
      </c>
      <c r="L229" s="175" t="s">
        <v>1509</v>
      </c>
      <c r="M229" s="22">
        <v>36493</v>
      </c>
      <c r="N229" s="213">
        <f t="shared" ca="1" si="841"/>
        <v>23.945205479452056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41.142857142857146</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6"/>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-8</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c r="J230" s="110">
        <v>1059595276</v>
      </c>
      <c r="K230" s="43" t="s">
        <v>904</v>
      </c>
      <c r="L230" s="175" t="s">
        <v>1609</v>
      </c>
      <c r="M230" s="22">
        <v>38290</v>
      </c>
      <c r="N230" s="213">
        <f t="shared" ca="1" si="841"/>
        <v>19.021917808219179</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-67</v>
      </c>
      <c r="II230" s="22" t="str">
        <f t="shared" ca="1" si="879"/>
        <v>POSIBLEMENTE NACIO</v>
      </c>
      <c r="IJ230" s="22"/>
      <c r="IK230" s="21" t="s">
        <v>898</v>
      </c>
      <c r="IL230" s="21"/>
      <c r="IM230" s="34"/>
      <c r="IN230" s="346"/>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c r="J231" s="110">
        <v>1104776221</v>
      </c>
      <c r="K231" s="43" t="s">
        <v>852</v>
      </c>
      <c r="L231" s="175" t="s">
        <v>1509</v>
      </c>
      <c r="M231" s="22">
        <v>33654</v>
      </c>
      <c r="N231" s="213">
        <f t="shared" ca="1" si="841"/>
        <v>31.723287671232878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26.428571428571427</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1"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6"/>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95</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c r="J232" s="110">
        <v>1059596737</v>
      </c>
      <c r="K232" s="43" t="s">
        <v>904</v>
      </c>
      <c r="L232" s="175" t="s">
        <v>1509</v>
      </c>
      <c r="M232" s="22">
        <v>38879</v>
      </c>
      <c r="N232" s="213">
        <f t="shared" ca="1" si="841"/>
        <v>17.408219178082192</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29.599999999999586</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6"/>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39">
        <v>45149</v>
      </c>
      <c r="HZ232" s="28">
        <f t="shared" si="875"/>
        <v>17.599999999999586</v>
      </c>
      <c r="IA232" s="26"/>
      <c r="IB232" s="26"/>
      <c r="IC232" s="111"/>
      <c r="ID232" s="22"/>
      <c r="IE232" s="22" t="str">
        <f t="shared" ca="1" si="876"/>
        <v>INASISTENTE</v>
      </c>
      <c r="IF232" s="22"/>
      <c r="IG232" s="22">
        <f t="shared" si="877"/>
        <v>45305.8</v>
      </c>
      <c r="IH232" s="29">
        <f t="shared" ca="1" si="878"/>
        <v>72.80000000000291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c r="J233" s="110">
        <v>25546688</v>
      </c>
      <c r="K233" s="43" t="s">
        <v>932</v>
      </c>
      <c r="L233" s="175" t="s">
        <v>1509</v>
      </c>
      <c r="M233" s="22">
        <v>30085</v>
      </c>
      <c r="N233" s="213">
        <f t="shared" ca="1" si="841"/>
        <v>41.5013698630137</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6"/>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-23.099999999998545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c r="J234">
        <v>1059601748</v>
      </c>
      <c r="K234" s="43" t="s">
        <v>852</v>
      </c>
      <c r="L234" s="175" t="s">
        <v>1509</v>
      </c>
      <c r="M234" s="22">
        <v>34227</v>
      </c>
      <c r="N234" s="213">
        <f t="shared" ca="1" si="841"/>
        <v>30.153424657534245</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28.142857142857142</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6"/>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83</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c r="J235" s="297" t="s">
        <v>1631</v>
      </c>
      <c r="K235" s="43" t="s">
        <v>852</v>
      </c>
      <c r="L235" s="175" t="s">
        <v>1509</v>
      </c>
      <c r="M235" s="22">
        <v>34803</v>
      </c>
      <c r="N235" s="213">
        <f t="shared" ca="1" si="841"/>
        <v>28.575342465753426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26</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TOMA HEMOGLOBINA A SEM 28 EN 1 SEMANA</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6"/>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98</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c r="J236" s="291">
        <v>1060986729</v>
      </c>
      <c r="K236" s="43" t="s">
        <v>852</v>
      </c>
      <c r="L236" s="175" t="s">
        <v>1509</v>
      </c>
      <c r="M236" s="22">
        <v>37871</v>
      </c>
      <c r="N236" s="213">
        <f t="shared" ca="1" si="841"/>
        <v>20.169863013698631</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36.285714285714285</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6"/>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26</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c r="J237" s="110">
        <v>1059597497</v>
      </c>
      <c r="K237" s="43" t="s">
        <v>852</v>
      </c>
      <c r="L237" s="175" t="s">
        <v>1509</v>
      </c>
      <c r="M237" s="22">
        <v>31776</v>
      </c>
      <c r="N237" s="213">
        <f t="shared" ca="1" si="841"/>
        <v>36.868493150684934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18.857142857142858</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6"/>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148</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c r="J238" s="110">
        <v>1059595628</v>
      </c>
      <c r="K238" s="43" t="s">
        <v>852</v>
      </c>
      <c r="L238" s="175" t="s">
        <v>1509</v>
      </c>
      <c r="M238" s="22">
        <v>37604</v>
      </c>
      <c r="N238" s="213">
        <f t="shared" ca="1" si="841"/>
        <v>20.901369863013699</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28.142857142857142</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6"/>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83</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c r="J239" s="110">
        <v>1002848134</v>
      </c>
      <c r="K239" s="43" t="s">
        <v>852</v>
      </c>
      <c r="L239" s="175" t="s">
        <v>1509</v>
      </c>
      <c r="M239" s="22">
        <v>37788</v>
      </c>
      <c r="N239" s="213">
        <f t="shared" ca="1" si="841"/>
        <v>20.397260273972602</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25.857142857142858</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6"/>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99</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c r="J240" s="110">
        <v>1059601726</v>
      </c>
      <c r="K240" s="43" t="s">
        <v>852</v>
      </c>
      <c r="L240" s="175" t="s">
        <v>1509</v>
      </c>
      <c r="M240" s="22">
        <v>34076</v>
      </c>
      <c r="N240" s="213">
        <f t="shared" ca="1" si="841"/>
        <v>30.567123287671233</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20.142857142857142</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6"/>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139</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c r="J241" s="110">
        <v>1059601634</v>
      </c>
      <c r="K241" s="43" t="s">
        <v>852</v>
      </c>
      <c r="L241" s="175" t="s">
        <v>1509</v>
      </c>
      <c r="M241" s="22">
        <v>34116</v>
      </c>
      <c r="N241" s="213">
        <f t="shared" ca="1" si="841"/>
        <v>30.457534246575342</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19.428571428571427</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e">
        <f>IF(R241="","",IF(AND(CN241&gt;31,CN241&lt;35,CX241="",CY241=""),"ACUDE A CONTROL SEM 30 A 34- REGISTRE AHORA",IF(AND(BS241&gt;34,BS241&lt;43,#REF!="",#REF!=""),"NO APLICA-INGRESO TARDIO",IF(AND(OR(O241&gt;0,R241&gt;0),OR(CX241&gt;=140,CY241&gt;=90)),"ESTUDIO INMEDIATO HTA PARA DESCARTAR PREECLAMSIA",IF(AND(OR(O241&gt;0,R241&gt;0),AND(CX241&gt;=130,CX241&lt;=139)),"PRE HTA,RIESGO ALTO PREECLAMPSIA",IF(AND(OR(O241&gt;0,R241&gt;0),AND(CY241&gt;80,CY241&lt;=89)),"PRE HTA,RIESGO ALTO PREECLAMPSIA",IF(AND(OR(O241&gt;0,R241&gt;0),AND(CX241&gt;120,CX241&lt;=129)),"RANGO PREHIPERTENSIVO SEGUIMIENTO HTA",IF(AND(OR(O241&lt;&gt;"",R241&lt;&gt;""),CS241&lt;&gt;"",CY241&lt;&gt;"",CS241&lt;CY241),"VIGILAR CIFRAS PRESION ARTERIAL",IF(AND(OR(O241&lt;&gt;"",R241&lt;&gt;""),CS241&lt;&gt;"",CY241&lt;&gt;"",CS241=CY241),"APARENTEMENTE NORMAL",IF(AND(OR(O241&gt;0,R241&gt;0),CX241&gt;=80,CX241&lt;=120),"APARENTEMENTE NORMAL",IF(AND(OR(O241&gt;0,R241&gt;0),CY241&gt;=50,CY241&lt;=80),"APARENTEMENTE NORMAL","")))))))))))</f>
        <v>#REF!</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6"/>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144</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C3:H1942 B3:B243 B245:B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FP4:FP201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RZ2:XFC2"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1" xr:uid="{00000000-0001-0000-0200-000000000000}"/>
  <sortState xmlns:xlrd2="http://schemas.microsoft.com/office/spreadsheetml/2017/richdata2" ref="D87:FS241">
    <sortCondition ref="R91:R241"/>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BE9A4D8C-D178-4D17-A58D-A0271942DFDE}"/>
    </customSheetView>
  </customSheetViews>
  <phoneticPr fontId="33" type="noConversion"/>
  <conditionalFormatting sqref="AL194:AX195 AL196:AW196 AS197:AW201 AS203:AU203 AW203 CE209 CB209:CC209 AG204:AH204 AJ204 AL217:AX217 AL218:AY218 BF222:BI222 BJ223:BM223 CE225 BL224:BM224 CB224 CB225:CC226 CE234:CE241 AL227:AX227 CB234:CC241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L222:AW226 BK219:BM222 BJ216:BJ222 AL190:AW193 CE3:CE203 CB3:CC203 AJ213:AJ221 AG213:AH221 CB212:CC223 CE212:CE222">
    <cfRule type="cellIs" dxfId="4623" priority="7494" operator="equal">
      <formula>"SD"</formula>
    </cfRule>
    <cfRule type="cellIs" dxfId="4622" priority="7504" operator="equal">
      <formula>"NO"</formula>
    </cfRule>
    <cfRule type="cellIs" dxfId="4621" priority="7505" operator="equal">
      <formula>"SI"</formula>
    </cfRule>
  </conditionalFormatting>
  <conditionalFormatting sqref="IU4:IZ241 KA4:KC241">
    <cfRule type="cellIs" dxfId="4620" priority="7467" operator="equal">
      <formula>"SD"</formula>
    </cfRule>
    <cfRule type="cellIs" dxfId="4619" priority="7468" operator="equal">
      <formula>"NO APLICA"</formula>
    </cfRule>
    <cfRule type="cellIs" dxfId="4618" priority="7469" operator="equal">
      <formula>"NO"</formula>
    </cfRule>
    <cfRule type="cellIs" dxfId="4617" priority="7470" operator="equal">
      <formula>"SI"</formula>
    </cfRule>
  </conditionalFormatting>
  <conditionalFormatting sqref="P3:P198 P200:P211 P213:P241">
    <cfRule type="containsText" dxfId="4616" priority="7438" operator="containsText" text="SI">
      <formula>NOT(ISERROR(SEARCH("SI",P3)))</formula>
    </cfRule>
    <cfRule type="containsText" dxfId="4615" priority="7439" operator="containsText" text="NO">
      <formula>NOT(ISERROR(SEARCH("NO",P3)))</formula>
    </cfRule>
    <cfRule type="containsText" dxfId="4614" priority="7440" operator="containsText" text="NA">
      <formula>NOT(ISERROR(SEARCH("NA",P3)))</formula>
    </cfRule>
  </conditionalFormatting>
  <conditionalFormatting sqref="Q3:Q198 Q202:Q211 Q213:Q241">
    <cfRule type="containsText" dxfId="4613" priority="7144" operator="containsText" text="SE TRASLADO DE EPS">
      <formula>NOT(ISERROR(SEARCH("SE TRASLADO DE EPS",Q3)))</formula>
    </cfRule>
    <cfRule type="containsText" dxfId="4612" priority="7433" operator="containsText" text="NOVEDAD">
      <formula>NOT(ISERROR(SEARCH("NOVEDAD",Q3)))</formula>
    </cfRule>
    <cfRule type="containsText" dxfId="4611" priority="7434" operator="containsText" text="IDENTIDAD">
      <formula>NOT(ISERROR(SEARCH("IDENTIDAD",Q3)))</formula>
    </cfRule>
    <cfRule type="containsText" dxfId="4610" priority="7435" operator="containsText" text="CPN">
      <formula>NOT(ISERROR(SEARCH("CPN",Q3)))</formula>
    </cfRule>
    <cfRule type="containsText" dxfId="4609" priority="7436" operator="containsText" text="VIENE">
      <formula>NOT(ISERROR(SEARCH("VIENE",Q3)))</formula>
    </cfRule>
    <cfRule type="cellIs" dxfId="4608" priority="7437" operator="equal">
      <formula>"TRAMITE DE PORTABILIDAD"</formula>
    </cfRule>
  </conditionalFormatting>
  <conditionalFormatting sqref="AC198 AC156:AC159 AC237:AC239 AC154 AC161:AC189 AC203:AC210 AC3:AC152 AC191:AC195 AC213:AC235">
    <cfRule type="containsText" dxfId="4607" priority="7429" operator="containsText" text="SABE">
      <formula>NOT(ISERROR(SEARCH("SABE",AC3)))</formula>
    </cfRule>
    <cfRule type="containsText" dxfId="4606" priority="7430" operator="containsText" text="SECUNDARIA">
      <formula>NOT(ISERROR(SEARCH("SECUNDARIA",AC3)))</formula>
    </cfRule>
    <cfRule type="containsText" dxfId="4605" priority="7431" operator="containsText" text="PRIMARIA INCOMPLETA">
      <formula>NOT(ISERROR(SEARCH("PRIMARIA INCOMPLETA",AC3)))</formula>
    </cfRule>
    <cfRule type="cellIs" dxfId="4604" priority="7432" operator="equal">
      <formula>"ANALFABETA"</formula>
    </cfRule>
  </conditionalFormatting>
  <conditionalFormatting sqref="AW203:AW210 AW3:AW201 AW213:AW238">
    <cfRule type="cellIs" dxfId="4603" priority="7424" operator="equal">
      <formula>1</formula>
    </cfRule>
    <cfRule type="cellIs" dxfId="4602" priority="7425" operator="equal">
      <formula>"3 O MAS"</formula>
    </cfRule>
    <cfRule type="cellIs" dxfId="4601" priority="7426" operator="equal">
      <formula>2</formula>
    </cfRule>
  </conditionalFormatting>
  <conditionalFormatting sqref="BP3:BP211 BP213:BP241">
    <cfRule type="cellIs" dxfId="4600" priority="6372" operator="equal">
      <formula>"NO"</formula>
    </cfRule>
    <cfRule type="cellIs" dxfId="4599" priority="7421" operator="equal">
      <formula>"SI"</formula>
    </cfRule>
    <cfRule type="cellIs" dxfId="4598" priority="7422" operator="equal">
      <formula>"CORREGIDA"</formula>
    </cfRule>
    <cfRule type="expression" dxfId="4597" priority="7423">
      <formula>IF(AND($BX3&gt;=1,$BX3&lt;21,RY3=1),1,0)</formula>
    </cfRule>
  </conditionalFormatting>
  <conditionalFormatting sqref="BT3:BT206 BT208:BT241">
    <cfRule type="cellIs" dxfId="4596" priority="7416" operator="equal">
      <formula>"DEFINIR CON ECO"</formula>
    </cfRule>
    <cfRule type="cellIs" dxfId="4595" priority="7417" operator="equal">
      <formula>"ERROR FUM O INGRESO O ECO"</formula>
    </cfRule>
    <cfRule type="cellIs" dxfId="4594" priority="7418" operator="equal">
      <formula>"III TRIM"</formula>
    </cfRule>
    <cfRule type="cellIs" dxfId="4593" priority="7419" operator="equal">
      <formula>"II TRIM"</formula>
    </cfRule>
    <cfRule type="cellIs" dxfId="4592" priority="7420" operator="equal">
      <formula>"I TRIM"</formula>
    </cfRule>
  </conditionalFormatting>
  <conditionalFormatting sqref="CJ3:CJ241">
    <cfRule type="containsText" dxfId="4591" priority="7410" operator="containsText" text="SOBREPESO">
      <formula>NOT(ISERROR(SEARCH("SOBREPESO",CJ3)))</formula>
    </cfRule>
    <cfRule type="containsText" dxfId="4590" priority="7411" operator="containsText" text="NORMAL">
      <formula>NOT(ISERROR(SEARCH("NORMAL",CJ3)))</formula>
    </cfRule>
    <cfRule type="containsText" dxfId="4589" priority="7412" operator="containsText" text="OBESIDAD">
      <formula>NOT(ISERROR(SEARCH("OBESIDAD",CJ3)))</formula>
    </cfRule>
    <cfRule type="containsText" dxfId="4588" priority="7413" operator="containsText" text="BAJO PESO">
      <formula>NOT(ISERROR(SEARCH("BAJO PESO",CJ3)))</formula>
    </cfRule>
    <cfRule type="containsText" dxfId="4587" priority="7414" operator="containsText" text="PREGESTACION">
      <formula>NOT(ISERROR(SEARCH("PREGESTACION",CJ3)))</formula>
    </cfRule>
    <cfRule type="containsText" dxfId="4586" priority="7415" operator="containsText" text="INGRESAR">
      <formula>NOT(ISERROR(SEARCH("INGRESAR",CJ3)))</formula>
    </cfRule>
  </conditionalFormatting>
  <conditionalFormatting sqref="CT3:CT241">
    <cfRule type="containsText" dxfId="4585" priority="6383" operator="containsText" text="NO APLICA">
      <formula>NOT(ISERROR(SEARCH("NO APLICA",CT3)))</formula>
    </cfRule>
    <cfRule type="containsText" dxfId="4584" priority="6741" operator="containsText" text="REGISTRE DATO TA ANTES SEMANA 12">
      <formula>NOT(ISERROR(SEARCH("REGISTRE DATO TA ANTES SEMANA 12",CT3)))</formula>
    </cfRule>
    <cfRule type="containsText" dxfId="4583" priority="7395" operator="containsText" text="HIPOTENSION">
      <formula>NOT(ISERROR(SEARCH("HIPOTENSION",CT3)))</formula>
    </cfRule>
    <cfRule type="containsText" dxfId="4582" priority="7396" operator="containsText" text="NORMAL">
      <formula>NOT(ISERROR(SEARCH("NORMAL",CT3)))</formula>
    </cfRule>
    <cfRule type="containsText" dxfId="4581" priority="7397" operator="containsText" text="HTA">
      <formula>NOT(ISERROR(SEARCH("HTA",CT3)))</formula>
    </cfRule>
  </conditionalFormatting>
  <conditionalFormatting sqref="CW3:CW241">
    <cfRule type="containsText" dxfId="4580" priority="6382" operator="containsText" text="NO APLICA">
      <formula>NOT(ISERROR(SEARCH("NO APLICA",CW3)))</formula>
    </cfRule>
    <cfRule type="containsText" dxfId="4579" priority="6739" operator="containsText" text="COMPLETE REGISTRO TA CONTROL SEM 20 A26">
      <formula>NOT(ISERROR(SEARCH("COMPLETE REGISTRO TA CONTROL SEM 20 A26",CW3)))</formula>
    </cfRule>
    <cfRule type="containsText" dxfId="4578" priority="6740" operator="containsText" text="ACUDE A CONTROL SEM 20 A 26 REGISTRE TA AHORA">
      <formula>NOT(ISERROR(SEARCH("ACUDE A CONTROL SEM 20 A 26 REGISTRE TA AHORA",CW3)))</formula>
    </cfRule>
    <cfRule type="containsText" dxfId="4577" priority="7391" operator="containsText" text="HIPOTENSION">
      <formula>NOT(ISERROR(SEARCH("HIPOTENSION",CW3)))</formula>
    </cfRule>
    <cfRule type="containsText" dxfId="4576" priority="7392" operator="containsText" text="VIGILAR">
      <formula>NOT(ISERROR(SEARCH("VIGILAR",CW3)))</formula>
    </cfRule>
    <cfRule type="containsText" dxfId="4575" priority="7393" operator="containsText" text="NORMAL">
      <formula>NOT(ISERROR(SEARCH("NORMAL",CW3)))</formula>
    </cfRule>
    <cfRule type="containsText" dxfId="4574" priority="7394" operator="containsText" text="HTA">
      <formula>NOT(ISERROR(SEARCH("HTA",CW3)))</formula>
    </cfRule>
  </conditionalFormatting>
  <conditionalFormatting sqref="DC3:DC241 HL3:HL241">
    <cfRule type="containsText" dxfId="4573" priority="7388" operator="containsText" text="NORMAL">
      <formula>NOT(ISERROR(SEARCH("NORMAL",DC3)))</formula>
    </cfRule>
    <cfRule type="containsText" dxfId="4572" priority="7389" operator="containsText" text="VIGILAR">
      <formula>NOT(ISERROR(SEARCH("VIGILAR",DC3)))</formula>
    </cfRule>
    <cfRule type="containsText" dxfId="4571" priority="7390" operator="containsText" text="HTA">
      <formula>NOT(ISERROR(SEARCH("HTA",DC3)))</formula>
    </cfRule>
  </conditionalFormatting>
  <conditionalFormatting sqref="EU3:EU241 EP3:EP241">
    <cfRule type="containsText" dxfId="4570" priority="7385" operator="containsText" text="DAR">
      <formula>NOT(ISERROR(SEARCH("DAR",EP3)))</formula>
    </cfRule>
    <cfRule type="containsText" dxfId="4569" priority="7386" operator="containsText" text="NORMAL">
      <formula>NOT(ISERROR(SEARCH("NORMAL",EP3)))</formula>
    </cfRule>
    <cfRule type="containsText" dxfId="4568" priority="7387" operator="containsText" text="ANEMIA">
      <formula>NOT(ISERROR(SEARCH("ANEMIA",EP3)))</formula>
    </cfRule>
  </conditionalFormatting>
  <conditionalFormatting sqref="DV3:DV241 HN3:HN241">
    <cfRule type="containsText" dxfId="4567" priority="7375" operator="containsText" text="activa sin">
      <formula>NOT(ISERROR(SEARCH("activa sin",DV3)))</formula>
    </cfRule>
    <cfRule type="containsText" dxfId="4566" priority="7376" operator="containsText" text="Activa ingreso">
      <formula>NOT(ISERROR(SEARCH("Activa ingreso",DV3)))</formula>
    </cfRule>
    <cfRule type="containsText" dxfId="4565" priority="7377" operator="containsText" text="seguimiento">
      <formula>NOT(ISERROR(SEARCH("seguimiento",DV3)))</formula>
    </cfRule>
    <cfRule type="containsText" dxfId="4564" priority="7378" operator="containsText" text="salio">
      <formula>NOT(ISERROR(SEARCH("salio",DV3)))</formula>
    </cfRule>
    <cfRule type="containsText" dxfId="4563" priority="7379" operator="containsText" text="sale">
      <formula>NOT(ISERROR(SEARCH("sale",DV3)))</formula>
    </cfRule>
  </conditionalFormatting>
  <conditionalFormatting sqref="HM3:HM241 DX3:DX241">
    <cfRule type="containsText" dxfId="4562" priority="7172" operator="containsText" text="DEFINIR">
      <formula>NOT(ISERROR(SEARCH("DEFINIR",DX3)))</formula>
    </cfRule>
    <cfRule type="containsText" dxfId="4561" priority="7369" operator="containsText" text="MES">
      <formula>NOT(ISERROR(SEARCH("MES",DX3)))</formula>
    </cfRule>
    <cfRule type="containsText" dxfId="4560" priority="7370" operator="containsText" text="SEMANA">
      <formula>NOT(ISERROR(SEARCH("SEMANA",DX3)))</formula>
    </cfRule>
    <cfRule type="containsText" dxfId="4559" priority="7371" operator="containsText" text="DIA">
      <formula>NOT(ISERROR(SEARCH("DIA",DX3)))</formula>
    </cfRule>
    <cfRule type="containsText" dxfId="4558" priority="7372" operator="containsText" text="FUERA">
      <formula>NOT(ISERROR(SEARCH("FUERA",DX3)))</formula>
    </cfRule>
    <cfRule type="containsText" dxfId="4557" priority="7373" operator="containsText" text="BUSCAR">
      <formula>NOT(ISERROR(SEARCH("BUSCAR",DX3)))</formula>
    </cfRule>
    <cfRule type="containsText" dxfId="4556" priority="7374" operator="containsText" text="INASISTENTE">
      <formula>NOT(ISERROR(SEARCH("INASISTENTE",DX3)))</formula>
    </cfRule>
  </conditionalFormatting>
  <conditionalFormatting sqref="GQ202 GN4:GN137 GQ4:GR98 GQ100:GR137 GQ99 GQ200:GR201 GQ199 GQ139:GR198 GQ203:GR241 FV4:FV241 GW4:GW241 GN139:GN241">
    <cfRule type="containsText" dxfId="4555" priority="7338" operator="containsText" text="POSITIVO">
      <formula>NOT(ISERROR(SEARCH("POSITIVO",FV4)))</formula>
    </cfRule>
    <cfRule type="containsText" dxfId="4554" priority="7339" operator="containsText" text="NEGATIVO">
      <formula>NOT(ISERROR(SEARCH("NEGATIVO",FV4)))</formula>
    </cfRule>
  </conditionalFormatting>
  <conditionalFormatting sqref="FY214:FY241 GE4:GE241 GH4:GH241 GJ4:GJ241 GB4:GB241 FY4:FY212">
    <cfRule type="containsText" dxfId="4553" priority="7335" operator="containsText" text="P.R REACTIVA">
      <formula>NOT(ISERROR(SEARCH("P.R REACTIVA",FY4)))</formula>
    </cfRule>
    <cfRule type="containsText" dxfId="4552" priority="7336" operator="containsText" text="NO REACTIVA">
      <formula>NOT(ISERROR(SEARCH("NO REACTIVA",FY4)))</formula>
    </cfRule>
    <cfRule type="containsText" dxfId="4551" priority="7337" operator="containsText" text="ELISA REACTIVA">
      <formula>NOT(ISERROR(SEARCH("ELISA REACTIVA",FY4)))</formula>
    </cfRule>
  </conditionalFormatting>
  <conditionalFormatting sqref="GL4:GL241">
    <cfRule type="containsText" dxfId="4550" priority="7319" operator="containsText" text="NO APLICA">
      <formula>NOT(ISERROR(SEARCH("NO APLICA",GL4)))</formula>
    </cfRule>
    <cfRule type="containsText" dxfId="4549" priority="7320" operator="containsText" text="NO CONLUYENTE">
      <formula>NOT(ISERROR(SEARCH("NO CONLUYENTE",GL4)))</formula>
    </cfRule>
    <cfRule type="containsText" dxfId="4548" priority="7321" operator="containsText" text="NEGATIVA">
      <formula>NOT(ISERROR(SEARCH("NEGATIVA",GL4)))</formula>
    </cfRule>
    <cfRule type="containsText" dxfId="4547" priority="7322" operator="containsText" text="POSITIVA">
      <formula>NOT(ISERROR(SEARCH("POSITIVA",GL4)))</formula>
    </cfRule>
  </conditionalFormatting>
  <conditionalFormatting sqref="HX200 HV201 HT203:HT206 HV203:HV206 HV236:HV237 HT208 HT210:HT212 HV208:HV212 HX208:HX212 HV4:HV134 HT4:HT134 HT236:HT241 HV239:HV241 HX236:HX241 HT136:HT200 HV136:HV198 HX4:HX198 HX202:HX206 HV214:HV234 HT214:HT234 HX214:HX234">
    <cfRule type="containsText" dxfId="4546" priority="7173" operator="containsText" text="NO SE FORMULA">
      <formula>NOT(ISERROR(SEARCH("NO SE FORMULA",HT4)))</formula>
    </cfRule>
    <cfRule type="containsText" dxfId="4545" priority="7280" operator="containsText" text="OTRO">
      <formula>NOT(ISERROR(SEARCH("OTRO",HT4)))</formula>
    </cfRule>
    <cfRule type="containsText" dxfId="4544" priority="7281" operator="containsText" text="IRREGULAR">
      <formula>NOT(ISERROR(SEARCH("IRREGULAR",HT4)))</formula>
    </cfRule>
    <cfRule type="containsText" dxfId="4543" priority="7282" operator="containsText" text="ADECUADO">
      <formula>NOT(ISERROR(SEARCH("ADECUADO",HT4)))</formula>
    </cfRule>
  </conditionalFormatting>
  <conditionalFormatting sqref="IK4:IK241">
    <cfRule type="containsText" dxfId="4542" priority="7266" operator="containsText" text="CAMBIO">
      <formula>NOT(ISERROR(SEARCH("CAMBIO",IK4)))</formula>
    </cfRule>
    <cfRule type="containsText" dxfId="4541" priority="7267" operator="containsText" text="NEGACION">
      <formula>NOT(ISERROR(SEARCH("NEGACION",IK4)))</formula>
    </cfRule>
    <cfRule type="containsText" dxfId="4540" priority="7268" operator="containsText" text="IVE">
      <formula>NOT(ISERROR(SEARCH("IVE",IK4)))</formula>
    </cfRule>
    <cfRule type="containsText" dxfId="4539" priority="7269" operator="containsText" text="ABORTO">
      <formula>NOT(ISERROR(SEARCH("ABORTO",IK4)))</formula>
    </cfRule>
    <cfRule type="containsText" dxfId="4538" priority="7270" operator="containsText" text="CESAREA">
      <formula>NOT(ISERROR(SEARCH("CESAREA",IK4)))</formula>
    </cfRule>
    <cfRule type="containsText" dxfId="4537" priority="7271" operator="containsText" text="PARTO">
      <formula>NOT(ISERROR(SEARCH("PARTO",IK4)))</formula>
    </cfRule>
  </conditionalFormatting>
  <conditionalFormatting sqref="IL4:IL241">
    <cfRule type="cellIs" dxfId="4536" priority="6779" operator="equal">
      <formula>"MORBILIDAD MATERNA EXTREMA"</formula>
    </cfRule>
    <cfRule type="containsText" dxfId="4535" priority="7262" operator="containsText" text="MME">
      <formula>NOT(ISERROR(SEARCH("MME",IL4)))</formula>
    </cfRule>
    <cfRule type="cellIs" dxfId="4534" priority="7263" operator="equal">
      <formula>"MUERTE Y MORBILIDAD MATERNA EXTREMA"</formula>
    </cfRule>
    <cfRule type="containsText" dxfId="4533" priority="7264" operator="containsText" text="MUERTE">
      <formula>NOT(ISERROR(SEARCH("MUERTE",IL4)))</formula>
    </cfRule>
    <cfRule type="containsText" dxfId="4532" priority="7265" operator="containsText" text="SANA">
      <formula>NOT(ISERROR(SEARCH("SANA",IL4)))</formula>
    </cfRule>
  </conditionalFormatting>
  <conditionalFormatting sqref="IM4:IM241">
    <cfRule type="cellIs" dxfId="4531" priority="6778" operator="equal">
      <formula>"MUERTE PERINATAL Y MALFORMACIÓN CONGÉNITA"</formula>
    </cfRule>
    <cfRule type="containsText" dxfId="4530" priority="7256" operator="containsText" text="SIFILIS">
      <formula>NOT(ISERROR(SEARCH("SIFILIS",IM4)))</formula>
    </cfRule>
    <cfRule type="containsText" dxfId="4529" priority="7257" operator="containsText" text="MALFORMACIÓN">
      <formula>NOT(ISERROR(SEARCH("MALFORMACIÓN",IM4)))</formula>
    </cfRule>
    <cfRule type="containsText" dxfId="4528" priority="7258" operator="containsText" text="MUERTE">
      <formula>NOT(ISERROR(SEARCH("MUERTE",IM4)))</formula>
    </cfRule>
    <cfRule type="containsText" dxfId="4527" priority="7259" operator="containsText" text="UCI">
      <formula>NOT(ISERROR(SEARCH("UCI",IM4)))</formula>
    </cfRule>
    <cfRule type="containsText" dxfId="4526" priority="7260" operator="containsText" text="HOSPITALIZACION">
      <formula>NOT(ISERROR(SEARCH("HOSPITALIZACION",IM4)))</formula>
    </cfRule>
    <cfRule type="containsText" dxfId="4525" priority="7261" operator="containsText" text="SANO">
      <formula>NOT(ISERROR(SEARCH("SANO",IM4)))</formula>
    </cfRule>
  </conditionalFormatting>
  <conditionalFormatting sqref="IO4:IO71 IO73:IO241">
    <cfRule type="containsText" dxfId="4524" priority="7252" operator="containsText" text="NO APLICA">
      <formula>NOT(ISERROR(SEARCH("NO APLICA",IO4)))</formula>
    </cfRule>
    <cfRule type="containsText" dxfId="4523" priority="7253" operator="containsText" text="OTRO">
      <formula>NOT(ISERROR(SEARCH("OTRO",IO4)))</formula>
    </cfRule>
    <cfRule type="containsText" dxfId="4522" priority="7254" operator="containsText" text="DOMICILIO">
      <formula>NOT(ISERROR(SEARCH("DOMICILIO",IO4)))</formula>
    </cfRule>
    <cfRule type="containsText" dxfId="4521"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1">
    <cfRule type="containsText" dxfId="4520" priority="7248" operator="containsText" text="NO APLICA">
      <formula>NOT(ISERROR(SEARCH("NO APLICA",IR4)))</formula>
    </cfRule>
    <cfRule type="containsText" dxfId="4519" priority="7249" operator="containsText" text="ALTA">
      <formula>NOT(ISERROR(SEARCH("ALTA",IR4)))</formula>
    </cfRule>
    <cfRule type="containsText" dxfId="4518" priority="7250" operator="containsText" text="MEDIANA">
      <formula>NOT(ISERROR(SEARCH("MEDIANA",IR4)))</formula>
    </cfRule>
    <cfRule type="containsText" dxfId="4517"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1">
    <cfRule type="containsText" dxfId="4516" priority="7241" operator="containsText" text="NO APLICA">
      <formula>NOT(ISERROR(SEARCH("NO APLICA",IS4)))</formula>
    </cfRule>
    <cfRule type="containsText" dxfId="4515" priority="7242" operator="containsText" text="SIN">
      <formula>NOT(ISERROR(SEARCH("SIN",IS4)))</formula>
    </cfRule>
    <cfRule type="containsText" dxfId="4514" priority="7243" operator="containsText" text="EQUIPO">
      <formula>NOT(ISERROR(SEARCH("EQUIPO",IS4)))</formula>
    </cfRule>
    <cfRule type="containsText" dxfId="4513" priority="7244" operator="containsText" text="MEDICO TRADICIONAL">
      <formula>NOT(ISERROR(SEARCH("MEDICO TRADICIONAL",IS4)))</formula>
    </cfRule>
    <cfRule type="containsText" dxfId="4512" priority="7245" operator="containsText" text="PARTERA">
      <formula>NOT(ISERROR(SEARCH("PARTERA",IS4)))</formula>
    </cfRule>
    <cfRule type="containsText" dxfId="4511" priority="7246" operator="containsText" text="TÉCNICO">
      <formula>NOT(ISERROR(SEARCH("TÉCNICO",IS4)))</formula>
    </cfRule>
    <cfRule type="containsText" dxfId="4510" priority="7247" operator="containsText" text="PROFESIONAL">
      <formula>NOT(ISERROR(SEARCH("PROFESIONAL",IS4)))</formula>
    </cfRule>
  </conditionalFormatting>
  <conditionalFormatting sqref="JA4:JA241">
    <cfRule type="containsText" dxfId="4509" priority="7238" operator="containsText" text="SIN DATO">
      <formula>NOT(ISERROR(SEARCH("SIN DATO",JA4)))</formula>
    </cfRule>
    <cfRule type="containsText" dxfId="4508" priority="7239" operator="containsText" text="SIN COMPLICACION">
      <formula>NOT(ISERROR(SEARCH("SIN COMPLICACION",JA4)))</formula>
    </cfRule>
    <cfRule type="notContainsBlanks" dxfId="4507" priority="7515">
      <formula>LEN(TRIM(JA4))&gt;0</formula>
    </cfRule>
  </conditionalFormatting>
  <conditionalFormatting sqref="JO3:JO241 JE3:JE241">
    <cfRule type="containsText" dxfId="4506" priority="7234" operator="containsText" text="PREMATURO">
      <formula>NOT(ISERROR(SEARCH("PREMATURO",JE3)))</formula>
    </cfRule>
    <cfRule type="containsText" dxfId="4505" priority="7235" operator="containsText" text="GRANDE">
      <formula>NOT(ISERROR(SEARCH("GRANDE",JE3)))</formula>
    </cfRule>
    <cfRule type="containsText" dxfId="4504" priority="7236" operator="containsText" text="ADECUADO">
      <formula>NOT(ISERROR(SEARCH("ADECUADO",JE3)))</formula>
    </cfRule>
    <cfRule type="containsText" dxfId="4503" priority="7237" operator="containsText" text="BAJO">
      <formula>NOT(ISERROR(SEARCH("BAJO",JE3)))</formula>
    </cfRule>
  </conditionalFormatting>
  <conditionalFormatting sqref="JQ4:JQ241 JG4:JG241">
    <cfRule type="containsText" dxfId="4502" priority="7227" operator="containsText" text="SIN DATO">
      <formula>NOT(ISERROR(SEARCH("SIN DATO",JG4)))</formula>
    </cfRule>
    <cfRule type="containsText" dxfId="4501" priority="7228" operator="containsText" text="ANORMAL">
      <formula>NOT(ISERROR(SEARCH("ANORMAL",JG4)))</formula>
    </cfRule>
    <cfRule type="containsText" dxfId="4500"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1 JS4:JS241">
    <cfRule type="containsText" dxfId="4499" priority="7223" operator="containsText" text="NO APLICA">
      <formula>NOT(ISERROR(SEARCH("NO APLICA",JI4)))</formula>
    </cfRule>
    <cfRule type="containsText" dxfId="4498" priority="7224" operator="containsText" text="SIN DATO">
      <formula>NOT(ISERROR(SEARCH("SIN DATO",JI4)))</formula>
    </cfRule>
    <cfRule type="containsText" dxfId="4497" priority="7225" operator="containsText" text="NO">
      <formula>NOT(ISERROR(SEARCH("NO",JI4)))</formula>
    </cfRule>
    <cfRule type="containsText" dxfId="4496" priority="7226" operator="containsText" text="SI">
      <formula>NOT(ISERROR(SEARCH("SI",JI4)))</formula>
    </cfRule>
  </conditionalFormatting>
  <conditionalFormatting sqref="AK206:AK210 AK3:AK196 AK202:AK204 AK213:AK234">
    <cfRule type="containsText" dxfId="4495" priority="6763" operator="containsText" text="COMPLETAR EVALUACIÓN">
      <formula>NOT(ISERROR(SEARCH("COMPLETAR EVALUACIÓN",AK3)))</formula>
    </cfRule>
    <cfRule type="containsText" dxfId="4494" priority="7208" operator="containsText" text="CON RIESGO">
      <formula>NOT(ISERROR(SEARCH("CON RIESGO",AK3)))</formula>
    </cfRule>
    <cfRule type="containsText" dxfId="4493" priority="7209" operator="containsText" text="SIN RIESGO">
      <formula>NOT(ISERROR(SEARCH("SIN RIESGO",AK3)))</formula>
    </cfRule>
  </conditionalFormatting>
  <conditionalFormatting sqref="AI207 AI209:AI210 AI3:AI189 AI213:AI221">
    <cfRule type="containsText" dxfId="4492" priority="6734" operator="containsText" text="HABITANTE DE CALLE">
      <formula>NOT(ISERROR(SEARCH("HABITANTE DE CALLE",AI3)))</formula>
    </cfRule>
    <cfRule type="containsText" dxfId="4491" priority="7204" operator="containsText" text="NINGUNO">
      <formula>NOT(ISERROR(SEARCH("NINGUNO",AI3)))</formula>
    </cfRule>
    <cfRule type="containsText" dxfId="4490" priority="7205" operator="containsText" text="MIGRATORIA">
      <formula>NOT(ISERROR(SEARCH("MIGRATORIA",AI3)))</formula>
    </cfRule>
    <cfRule type="containsText" dxfId="4489" priority="7206" operator="containsText" text="DISCAPACIDAD">
      <formula>NOT(ISERROR(SEARCH("DISCAPACIDAD",AI3)))</formula>
    </cfRule>
    <cfRule type="containsText" dxfId="4488" priority="7207" operator="containsText" text="DESPLAZADA">
      <formula>NOT(ISERROR(SEARCH("DESPLAZADA",AI3)))</formula>
    </cfRule>
  </conditionalFormatting>
  <conditionalFormatting sqref="Q3:Q198 Q202:Q211 Q213:Q241">
    <cfRule type="containsText" dxfId="4487" priority="7149" operator="containsText" text="INMIGRANTE VENEZOLANA">
      <formula>NOT(ISERROR(SEARCH("INMIGRANTE VENEZOLANA",Q3)))</formula>
    </cfRule>
    <cfRule type="containsText" dxfId="4486" priority="7150" operator="containsText" text="SIN AFILIACIÓN A EPS">
      <formula>NOT(ISERROR(SEARCH("SIN AFILIACIÓN A EPS",Q3)))</formula>
    </cfRule>
  </conditionalFormatting>
  <conditionalFormatting sqref="HF4:HF241">
    <cfRule type="containsText" dxfId="4485" priority="6969" operator="containsText" text="COVID19 PUERPERIO">
      <formula>NOT(ISERROR(SEARCH("COVID19 PUERPERIO",HF4)))</formula>
    </cfRule>
    <cfRule type="containsText" dxfId="4484" priority="6970" operator="containsText" text="COVID19 TERCER TRIMESTRE">
      <formula>NOT(ISERROR(SEARCH("COVID19 TERCER TRIMESTRE",HF4)))</formula>
    </cfRule>
    <cfRule type="containsText" dxfId="4483" priority="6971" operator="containsText" text="COVID19 SEGUNDO TRIMESTRE">
      <formula>NOT(ISERROR(SEARCH("COVID19 SEGUNDO TRIMESTRE",HF4)))</formula>
    </cfRule>
    <cfRule type="containsText" dxfId="4482" priority="6972" operator="containsText" text="COVID19 PRIMER TRIMESTRE">
      <formula>NOT(ISERROR(SEARCH("COVID19 PRIMER TRIMESTRE",HF4)))</formula>
    </cfRule>
    <cfRule type="containsText" dxfId="4481" priority="6973" operator="containsText" text="FACTOR DE RIESGO">
      <formula>NOT(ISERROR(SEARCH("FACTOR DE RIESGO",HF4)))</formula>
    </cfRule>
    <cfRule type="containsText" dxfId="4480" priority="6974" operator="containsText" text="SIN INFECCIÓN">
      <formula>NOT(ISERROR(SEARCH("SIN INFECCIÓN",HF4)))</formula>
    </cfRule>
    <cfRule type="containsText" dxfId="4479" priority="6975" operator="containsText" text="NO SE EVALUA RIESGO INFECCIÓN COVID19">
      <formula>NOT(ISERROR(SEARCH("NO SE EVALUA RIESGO INFECCIÓN COVID19",HF4)))</formula>
    </cfRule>
  </conditionalFormatting>
  <conditionalFormatting sqref="BS2:BS241">
    <cfRule type="cellIs" dxfId="4478" priority="6968" operator="equal">
      <formula>"SIN SEMANAS X ECO"</formula>
    </cfRule>
  </conditionalFormatting>
  <conditionalFormatting sqref="D3:D241">
    <cfRule type="cellIs" dxfId="4477" priority="6960" operator="equal">
      <formula>"SIN DATO"</formula>
    </cfRule>
    <cfRule type="cellIs" dxfId="4476" priority="6961" operator="equal">
      <formula>"SIN ATENCIÓN"</formula>
    </cfRule>
    <cfRule type="cellIs" dxfId="4475" priority="6962" operator="equal">
      <formula>"PROCESO PARCIAL DE ATENCIÓN"</formula>
    </cfRule>
    <cfRule type="cellIs" dxfId="4474" priority="6963" operator="equal">
      <formula>"PROCESO COMPLETO DE ATENCIÓN"</formula>
    </cfRule>
  </conditionalFormatting>
  <conditionalFormatting sqref="CD206 CD209 CD225 CD230 CD233:CD241 CD3:CD161 CD163:CD203 CD212:CD222">
    <cfRule type="cellIs" dxfId="4473" priority="6955" operator="equal">
      <formula>"SD"</formula>
    </cfRule>
    <cfRule type="cellIs" dxfId="4472" priority="6956" operator="equal">
      <formula>"OBLICUA"</formula>
    </cfRule>
    <cfRule type="cellIs" dxfId="4471" priority="6958" operator="equal">
      <formula>"PODÁLICA"</formula>
    </cfRule>
    <cfRule type="cellIs" dxfId="4470" priority="6959" operator="equal">
      <formula>"CEFÁLICA"</formula>
    </cfRule>
  </conditionalFormatting>
  <conditionalFormatting sqref="FJ4:FJ169 FJ192:FJ212 FJ214:FJ241 FJ172:FJ176 FJ178:FJ189">
    <cfRule type="containsText" dxfId="4469" priority="6906" operator="containsText" text="POSITIVA CICATRIZ">
      <formula>NOT(ISERROR(SEARCH("POSITIVA CICATRIZ",FJ4)))</formula>
    </cfRule>
    <cfRule type="containsText" dxfId="4468" priority="6907" operator="containsText" text="POSITIVA CASO SIFILIS">
      <formula>NOT(ISERROR(SEARCH("POSITIVA CASO SIFILIS",FJ4)))</formula>
    </cfRule>
    <cfRule type="containsText" dxfId="4467" priority="6908" operator="containsText" text="NEGATIVA">
      <formula>NOT(ISERROR(SEARCH("NEGATIVA",FJ4)))</formula>
    </cfRule>
  </conditionalFormatting>
  <conditionalFormatting sqref="FM4:FM186 FM188:FM241 FS4:FS241 FP4:FP169 FP171:FP241">
    <cfRule type="containsText" dxfId="4466" priority="6865" operator="containsText" text="REINFECCIÓN">
      <formula>NOT(ISERROR(SEARCH("REINFECCIÓN",FM4)))</formula>
    </cfRule>
    <cfRule type="containsText" dxfId="4465" priority="6866" operator="containsText" text="DILUCIONES DISMINUYEN">
      <formula>NOT(ISERROR(SEARCH("DILUCIONES DISMINUYEN",FM4)))</formula>
    </cfRule>
    <cfRule type="containsText" dxfId="4464" priority="6867" operator="containsText" text="DILUCIONES ESTABLES">
      <formula>NOT(ISERROR(SEARCH("DILUCIONES ESTABLES",FM4)))</formula>
    </cfRule>
    <cfRule type="containsText" dxfId="4463" priority="6868" operator="containsText" text="POSITIVA CICATRIZ">
      <formula>NOT(ISERROR(SEARCH("POSITIVA CICATRIZ",FM4)))</formula>
    </cfRule>
    <cfRule type="containsText" dxfId="4462" priority="6869" operator="containsText" text="POSITIVA CASO SIFILIS">
      <formula>NOT(ISERROR(SEARCH("POSITIVA CASO SIFILIS",FM4)))</formula>
    </cfRule>
    <cfRule type="containsText" dxfId="4461" priority="6870" operator="containsText" text="NEGATIVA">
      <formula>NOT(ISERROR(SEARCH("NEGATIVA",FM4)))</formula>
    </cfRule>
  </conditionalFormatting>
  <conditionalFormatting sqref="GZ4:GZ241 HB4:HB241 HD4:HD241">
    <cfRule type="containsText" dxfId="4460" priority="6832" operator="containsText" text="INDETERMINADO">
      <formula>NOT(ISERROR(SEARCH("INDETERMINADO",GZ4)))</formula>
    </cfRule>
    <cfRule type="containsText" dxfId="4459" priority="6833" operator="containsText" text="NO TOMADO">
      <formula>NOT(ISERROR(SEARCH("NO TOMADO",GZ4)))</formula>
    </cfRule>
    <cfRule type="cellIs" dxfId="4458" priority="6835" operator="equal">
      <formula>"NEGATIVO"</formula>
    </cfRule>
    <cfRule type="cellIs" dxfId="4457" priority="6836" operator="equal">
      <formula>"POSITIVO"</formula>
    </cfRule>
  </conditionalFormatting>
  <conditionalFormatting sqref="DR3:DR241">
    <cfRule type="containsBlanks" priority="6803" stopIfTrue="1">
      <formula>LEN(TRIM(DR3))=0</formula>
    </cfRule>
    <cfRule type="cellIs" dxfId="4456" priority="6804" operator="greaterThanOrEqual">
      <formula>6</formula>
    </cfRule>
    <cfRule type="cellIs" dxfId="4455" priority="6805" operator="between">
      <formula>4</formula>
      <formula>5</formula>
    </cfRule>
    <cfRule type="cellIs" dxfId="4454" priority="6806" operator="between">
      <formula>0</formula>
      <formula>3</formula>
    </cfRule>
  </conditionalFormatting>
  <conditionalFormatting sqref="DU3:DU241">
    <cfRule type="cellIs" dxfId="4453" priority="6795" operator="between">
      <formula>28</formula>
      <formula>44</formula>
    </cfRule>
    <cfRule type="cellIs" dxfId="4452" priority="6797" operator="equal">
      <formula>"SALE SIN PLAN DE PARTO"</formula>
    </cfRule>
    <cfRule type="cellIs" dxfId="4451" priority="6798" operator="equal">
      <formula>"SALE PROGRAMA ANTES SEMANA 35"</formula>
    </cfRule>
    <cfRule type="cellIs" dxfId="4450" priority="6799" operator="equal">
      <formula>"EN ESPERA"</formula>
    </cfRule>
    <cfRule type="cellIs" dxfId="4449" priority="6800" operator="equal">
      <formula>"CONCERTAR PLAN DE PARTO INMEDIATO"</formula>
    </cfRule>
    <cfRule type="cellIs" dxfId="4448" priority="6801" operator="equal">
      <formula>"PLANEAR PLAN DE PARTO"</formula>
    </cfRule>
    <cfRule type="cellIs" dxfId="4447" priority="6802" operator="equal">
      <formula>"PLAN REALIZADO ANTES III TRIM"</formula>
    </cfRule>
  </conditionalFormatting>
  <conditionalFormatting sqref="HM3:HM241 DX3:DX241">
    <cfRule type="containsText" dxfId="4446"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1">
    <cfRule type="containsText" dxfId="4445" priority="6781" operator="containsText" text="LE HACEN CESÁREA SIN INICIO TRABAJO DE PARTO">
      <formula>NOT(ISERROR(SEARCH("LE HACEN CESÁREA SIN INICIO TRABAJO DE PARTO",IT4)))</formula>
    </cfRule>
    <cfRule type="containsText" dxfId="4444" priority="6782" operator="containsText" text="LE HACEN INDUCCIÓN">
      <formula>NOT(ISERROR(SEARCH("LE HACEN INDUCCIÓN",IT4)))</formula>
    </cfRule>
    <cfRule type="containsText" dxfId="4443" priority="6783" operator="containsText" text="ESPONTÁNEO">
      <formula>NOT(ISERROR(SEARCH("ESPONTÁNEO",IT4)))</formula>
    </cfRule>
  </conditionalFormatting>
  <conditionalFormatting sqref="FM187">
    <cfRule type="containsText" dxfId="4442" priority="6769" operator="containsText" text="DILUCIONES DISMINUYEN">
      <formula>NOT(ISERROR(SEARCH("DILUCIONES DISMINUYEN",FM187)))</formula>
    </cfRule>
    <cfRule type="containsText" dxfId="4441" priority="6770" operator="containsText" text="DILUCIONES ESTABLES">
      <formula>NOT(ISERROR(SEARCH("DILUCIONES ESTABLES",FM187)))</formula>
    </cfRule>
    <cfRule type="containsText" dxfId="4440" priority="6771" operator="containsText" text="POSITIVA CICATRIZ">
      <formula>NOT(ISERROR(SEARCH("POSITIVA CICATRIZ",FM187)))</formula>
    </cfRule>
    <cfRule type="containsText" dxfId="4439" priority="6772" operator="containsText" text="POSITIVA CASO SIFILIS">
      <formula>NOT(ISERROR(SEARCH("POSITIVA CASO SIFILIS",FM187)))</formula>
    </cfRule>
    <cfRule type="containsText" dxfId="4438" priority="6773" operator="containsText" text="NEGATIVA">
      <formula>NOT(ISERROR(SEARCH("NEGATIVA",FM187)))</formula>
    </cfRule>
  </conditionalFormatting>
  <conditionalFormatting sqref="AE204:AF204 AE237:AF237 AE208 AE206:AF207 AE209:AF210 AE3:AF189 AE213:AF221">
    <cfRule type="containsText" dxfId="4437" priority="6764" operator="containsText" text="NO">
      <formula>NOT(ISERROR(SEARCH("NO",AE3)))</formula>
    </cfRule>
    <cfRule type="containsText" dxfId="4436" priority="6765" operator="containsText" text="SI">
      <formula>NOT(ISERROR(SEARCH("SI",AE3)))</formula>
    </cfRule>
  </conditionalFormatting>
  <conditionalFormatting sqref="AD3:AD154 AD156:AD183 AD185 AD187:AD239">
    <cfRule type="containsText" dxfId="4435" priority="6760" operator="containsText" text="No Consume">
      <formula>NOT(ISERROR(SEARCH("No Consume",AD3)))</formula>
    </cfRule>
    <cfRule type="containsText" dxfId="4434" priority="6761" operator="containsText" text="Hasta Antes de la Gestación">
      <formula>NOT(ISERROR(SEARCH("Hasta Antes de la Gestación",AD3)))</formula>
    </cfRule>
    <cfRule type="containsText" dxfId="4433"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100:EW114 EV99 EV200:EW200 EV199 EV201:EV202 EV219:EW224">
    <cfRule type="containsText" dxfId="4432" priority="6689" operator="containsText" text="RH NEGATIVO SIN COOMB">
      <formula>NOT(ISERROR(SEARCH("RH NEGATIVO SIN COOMB",EV4)))</formula>
    </cfRule>
    <cfRule type="containsText" dxfId="4431" priority="6757" operator="containsText" text="RH NEGATIVO CON COOMBS POSITIVO">
      <formula>NOT(ISERROR(SEARCH("RH NEGATIVO CON COOMBS POSITIVO",EV4)))</formula>
    </cfRule>
    <cfRule type="containsText" dxfId="4430" priority="6758" operator="containsText" text="RH NEGATIVO CON COOMBS NEGATIVO">
      <formula>NOT(ISERROR(SEARCH("RH NEGATIVO CON COOMBS NEGATIVO",EV4)))</formula>
    </cfRule>
    <cfRule type="containsText" dxfId="4429" priority="6759" operator="containsText" text="RH POSITIVO">
      <formula>NOT(ISERROR(SEARCH("RH POSITIVO",EV4)))</formula>
    </cfRule>
  </conditionalFormatting>
  <conditionalFormatting sqref="BC209 BC3:BC189">
    <cfRule type="containsText" dxfId="4428" priority="6749" operator="containsText" text="SD">
      <formula>NOT(ISERROR(SEARCH("SD",BC3)))</formula>
    </cfRule>
    <cfRule type="containsText" dxfId="4427" priority="6750" operator="containsText" text="SI, NO CONTROLADA">
      <formula>NOT(ISERROR(SEARCH("SI, NO CONTROLADA",BC3)))</formula>
    </cfRule>
    <cfRule type="containsText" dxfId="4426" priority="6751" operator="containsText" text="SI, SIN MANEJO">
      <formula>NOT(ISERROR(SEARCH("SI, SIN MANEJO",BC3)))</formula>
    </cfRule>
    <cfRule type="containsText" dxfId="4425" priority="6752" operator="containsText" text="SI, CONTROLADA">
      <formula>NOT(ISERROR(SEARCH("SI, CONTROLADA",BC3)))</formula>
    </cfRule>
    <cfRule type="containsText" dxfId="4424" priority="6753" operator="containsText" text="NO">
      <formula>NOT(ISERROR(SEARCH("NO",BC3)))</formula>
    </cfRule>
  </conditionalFormatting>
  <conditionalFormatting sqref="CR4:CR155 CR157:CR212 CU4:CU204 CR214:CR241 CU206:CU241">
    <cfRule type="expression" dxfId="4423" priority="6745">
      <formula>IF(CT4="NO APLICA REGISTRO TA-INGRESO TARDIO",1,"")</formula>
    </cfRule>
  </conditionalFormatting>
  <conditionalFormatting sqref="CS4:CS155 CS157:CS212 CV4:CV204 CS214:CS241 CV206:CV241">
    <cfRule type="expression" dxfId="4422" priority="6744">
      <formula>IF(CT4="NO APLICA REGISTRO TA-INGRESO TARDIO",1,"")</formula>
    </cfRule>
  </conditionalFormatting>
  <conditionalFormatting sqref="FA4:FA212 FA214:FA241">
    <cfRule type="expression" dxfId="4421" priority="6737">
      <formula>IF(AND(FA4&gt;=126,FC4&lt;24),1,0)</formula>
    </cfRule>
  </conditionalFormatting>
  <conditionalFormatting sqref="BE219:BE221 BE209 BE3:BE189 BE213:BE215">
    <cfRule type="expression" dxfId="4420" priority="6735">
      <formula>IF(AND(FA3&gt;=126,FC3&lt;24),1,0)</formula>
    </cfRule>
  </conditionalFormatting>
  <conditionalFormatting sqref="L230 L232:L235 L207:L210 L3:L125 L164:L175 L157:L162 L152:L155 L127:L150 L177:L199 L213:L227">
    <cfRule type="containsText" dxfId="4419" priority="6711" operator="containsText" text="Empleo informal">
      <formula>NOT(ISERROR(SEARCH("Empleo informal",L3)))</formula>
    </cfRule>
    <cfRule type="containsText" dxfId="4418" priority="6712" operator="containsText" text="Empleada formalmente con riesgo a tóxicos">
      <formula>NOT(ISERROR(SEARCH("Empleada formalmente con riesgo a tóxicos",L3)))</formula>
    </cfRule>
    <cfRule type="containsText" dxfId="4417" priority="6713" operator="containsText" text="Empleada formalmente con riesgo de accidente laboral">
      <formula>NOT(ISERROR(SEARCH("Empleada formalmente con riesgo de accidente laboral",L3)))</formula>
    </cfRule>
    <cfRule type="containsText" dxfId="4416" priority="6714" operator="containsText" text="Empleada formalmente por jornada laboral extensa">
      <formula>NOT(ISERROR(SEARCH("Empleada formalmente por jornada laboral extensa",L3)))</formula>
    </cfRule>
    <cfRule type="containsText" dxfId="4415" priority="6715" operator="containsText" text="Empleada formalmente sin riesgo">
      <formula>NOT(ISERROR(SEARCH("Empleada formalmente sin riesgo",L3)))</formula>
    </cfRule>
    <cfRule type="containsText" dxfId="4414" priority="6716" operator="containsText" text="Actualmente desempleada">
      <formula>NOT(ISERROR(SEARCH("Actualmente desempleada",L3)))</formula>
    </cfRule>
    <cfRule type="containsText" dxfId="4413" priority="6717" operator="containsText" text="Hogar sin apoyo">
      <formula>NOT(ISERROR(SEARCH("Hogar sin apoyo",L3)))</formula>
    </cfRule>
    <cfRule type="containsText" dxfId="4412" priority="6718" operator="containsText" text="Empleada formalmente sin riesgo">
      <formula>NOT(ISERROR(SEARCH("Empleada formalmente sin riesgo",L3)))</formula>
    </cfRule>
    <cfRule type="containsText" dxfId="4411" priority="6719" operator="containsText" text="Hogar Con apoyo">
      <formula>NOT(ISERROR(SEARCH("Hogar Con apoyo",L3)))</formula>
    </cfRule>
  </conditionalFormatting>
  <conditionalFormatting sqref="DT3:DT241">
    <cfRule type="containsText" dxfId="4410" priority="6706" operator="containsText" text="Sin Acuerdo">
      <formula>NOT(ISERROR(SEARCH("Sin Acuerdo",DT3)))</formula>
    </cfRule>
    <cfRule type="containsText" dxfId="4409" priority="6707" operator="containsText" text="Sin Dato">
      <formula>NOT(ISERROR(SEARCH("Sin Dato",DT3)))</formula>
    </cfRule>
    <cfRule type="containsText" dxfId="4408" priority="6708" operator="containsText" text="IPS Remisión fuera Mpio">
      <formula>NOT(ISERROR(SEARCH("IPS Remisión fuera Mpio",DT3)))</formula>
    </cfRule>
    <cfRule type="containsText" dxfId="4407" priority="6709" operator="containsText" text="Domiciliario">
      <formula>NOT(ISERROR(SEARCH("Domiciliario",DT3)))</formula>
    </cfRule>
    <cfRule type="containsText" dxfId="4406" priority="6710" operator="containsText" text="IPS dentro Mpio">
      <formula>NOT(ISERROR(SEARCH("IPS dentro Mpio",DT3)))</formula>
    </cfRule>
  </conditionalFormatting>
  <conditionalFormatting sqref="IB4:IB241">
    <cfRule type="containsText" dxfId="4405" priority="6703" operator="containsText" text="NO Firma Disentimiento">
      <formula>NOT(ISERROR(SEARCH("NO Firma Disentimiento",IB4)))</formula>
    </cfRule>
    <cfRule type="containsText" dxfId="4404" priority="6704" operator="containsText" text="Firma Disentimiento">
      <formula>NOT(ISERROR(SEARCH("Firma Disentimiento",IB4)))</formula>
    </cfRule>
    <cfRule type="containsText" dxfId="4403" priority="6705" operator="containsText" text="No Vacunada">
      <formula>NOT(ISERROR(SEARCH("No Vacunada",IB4)))</formula>
    </cfRule>
  </conditionalFormatting>
  <conditionalFormatting sqref="GY4:GY241">
    <cfRule type="containsText" dxfId="4402" priority="6700" operator="containsText" text="Nunca se ha tomado / No vigente">
      <formula>NOT(ISERROR(SEARCH("Nunca se ha tomado / No vigente",GY4)))</formula>
    </cfRule>
    <cfRule type="containsText" dxfId="4401" priority="6701" operator="containsText" text="Esquema vigente – Alterado">
      <formula>NOT(ISERROR(SEARCH("Esquema vigente – Alterado",GY4)))</formula>
    </cfRule>
    <cfRule type="containsText" dxfId="4400" priority="6702" operator="containsText" text="Esquema vigente – Normal">
      <formula>NOT(ISERROR(SEARCH("Esquema vigente – Normal",GY4)))</formula>
    </cfRule>
  </conditionalFormatting>
  <conditionalFormatting sqref="ET3:ET241">
    <cfRule type="containsText" dxfId="4399" priority="6693" operator="containsText" text="NO APLICA-SALE ANTES SEM 28">
      <formula>NOT(ISERROR(SEARCH("NO APLICA-SALE ANTES SEM 28",ET3)))</formula>
    </cfRule>
    <cfRule type="containsText" dxfId="4398" priority="6694" operator="containsText" text="SALE SIN TAMIZAJE HEMOGLOBINA SEM 28">
      <formula>NOT(ISERROR(SEARCH("SALE SIN TAMIZAJE HEMOGLOBINA SEM 28",ET3)))</formula>
    </cfRule>
    <cfRule type="containsText" dxfId="4397" priority="6695" operator="containsText" text="EN ESPERA PARA TOMA EXAMEN">
      <formula>NOT(ISERROR(SEARCH("EN ESPERA PARA TOMA EXAMEN",ET3)))</formula>
    </cfRule>
    <cfRule type="containsText" dxfId="4396" priority="6696" operator="containsText" text="TOMA DE HEMOGLOBINA TARDÍA">
      <formula>NOT(ISERROR(SEARCH("TOMA DE HEMOGLOBINA TARDÍA",ET3)))</formula>
    </cfRule>
    <cfRule type="containsText" dxfId="4395" priority="6697" operator="containsText" text="EN SEMANA 28 TOMA INMEDIATA DE EXAMEN">
      <formula>NOT(ISERROR(SEARCH("EN SEMANA 28 TOMA INMEDIATA DE EXAMEN",ET3)))</formula>
    </cfRule>
    <cfRule type="containsText" dxfId="4394" priority="6698" operator="containsText" text="TOMA HEMOGLOBINA A SEM 28 EN 1 SEMANA">
      <formula>NOT(ISERROR(SEARCH("TOMA HEMOGLOBINA A SEM 28 EN 1 SEMANA",ET3)))</formula>
    </cfRule>
    <cfRule type="containsText" dxfId="4393" priority="6699" operator="containsText" text="PROGRAMAR TOMA HEMOGLOBINA A SEM 28">
      <formula>NOT(ISERROR(SEARCH("PROGRAMAR TOMA HEMOGLOBINA A SEM 28",ET3)))</formula>
    </cfRule>
  </conditionalFormatting>
  <conditionalFormatting sqref="EV3">
    <cfRule type="containsText" dxfId="4392" priority="6682" operator="containsText" text="RH NEGATIVO SIN COOMB">
      <formula>NOT(ISERROR(SEARCH("RH NEGATIVO SIN COOMB",EV3)))</formula>
    </cfRule>
    <cfRule type="containsText" dxfId="4391" priority="6683" operator="containsText" text="RH NEGATIVO CON COOMBS POSITIVO">
      <formula>NOT(ISERROR(SEARCH("RH NEGATIVO CON COOMBS POSITIVO",EV3)))</formula>
    </cfRule>
    <cfRule type="containsText" dxfId="4390" priority="6684" operator="containsText" text="RH NEGATIVO CON COOMBS NEGATIVO">
      <formula>NOT(ISERROR(SEARCH("RH NEGATIVO CON COOMBS NEGATIVO",EV3)))</formula>
    </cfRule>
    <cfRule type="containsText" dxfId="4389" priority="6685" operator="containsText" text="RH POSITIVO">
      <formula>NOT(ISERROR(SEARCH("RH POSITIVO",EV3)))</formula>
    </cfRule>
  </conditionalFormatting>
  <conditionalFormatting sqref="EZ3:EZ241">
    <cfRule type="cellIs" dxfId="4388" priority="6666" operator="between">
      <formula>1</formula>
      <formula>27.99</formula>
    </cfRule>
    <cfRule type="cellIs" dxfId="4387" priority="6667" operator="between">
      <formula>28</formula>
      <formula>28.99</formula>
    </cfRule>
    <cfRule type="cellIs" dxfId="4386" priority="6668" operator="between">
      <formula>29</formula>
      <formula>42</formula>
    </cfRule>
    <cfRule type="containsText" dxfId="4385" priority="6669" operator="containsText" text="DEBE APLICAR RHESUMAN, ES NO OPORTUNO &gt; 28 SEMANAS">
      <formula>NOT(ISERROR(SEARCH("DEBE APLICAR RHESUMAN, ES NO OPORTUNO &gt; 28 SEMANAS",EZ3)))</formula>
    </cfRule>
    <cfRule type="containsText" dxfId="4384" priority="6670" operator="containsText" text="SEMANA 28 APLICAR DE INMEDIATO RHESUMAN">
      <formula>NOT(ISERROR(SEARCH("SEMANA 28 APLICAR DE INMEDIATO RHESUMAN",EZ3)))</formula>
    </cfRule>
    <cfRule type="containsText" dxfId="4383" priority="6671" operator="containsText" text="FALTAN 1 SEMANAS PARA APLICAR RHESUMAN A SEM 28">
      <formula>NOT(ISERROR(SEARCH("FALTAN 1 SEMANAS PARA APLICAR RHESUMAN A SEM 28",EZ3)))</formula>
    </cfRule>
    <cfRule type="containsText" dxfId="4382" priority="6672" operator="containsText" text="FALTAN DE 4 A 2 SEMANAS PARA APLICAR RHESUMAN A SEM 28">
      <formula>NOT(ISERROR(SEARCH("FALTAN DE 4 A 2 SEMANAS PARA APLICAR RHESUMAN A SEM 28",EZ3)))</formula>
    </cfRule>
    <cfRule type="containsText" dxfId="4381" priority="6681" operator="containsText" text="TOMAR COOMBS INMEDIATO">
      <formula>NOT(ISERROR(SEARCH("TOMAR COOMBS INMEDIATO",EZ3)))</formula>
    </cfRule>
    <cfRule type="containsText" dxfId="4380" priority="6754" operator="containsText" text="TOMAR COOMBS CUANTITATIVO Y REMISIÓN">
      <formula>NOT(ISERROR(SEARCH("TOMAR COOMBS CUANTITATIVO Y REMISIÓN",EZ3)))</formula>
    </cfRule>
    <cfRule type="containsText" dxfId="4379" priority="6755" operator="containsText" text="COOMBS C/MES Y RHESUMAN SEM 28">
      <formula>NOT(ISERROR(SEARCH("COOMBS C/MES Y RHESUMAN SEM 28",EZ3)))</formula>
    </cfRule>
    <cfRule type="containsText" dxfId="4378" priority="6756" operator="containsText" text="SIN RIESGO DE ISOINMUNIZACIÓN">
      <formula>NOT(ISERROR(SEARCH("SIN RIESGO DE ISOINMUNIZACIÓN",EZ3)))</formula>
    </cfRule>
  </conditionalFormatting>
  <conditionalFormatting sqref="EW3">
    <cfRule type="containsText" dxfId="4377" priority="6673" operator="containsText" text="RH NEGATIVO SIN COOMB">
      <formula>NOT(ISERROR(SEARCH("RH NEGATIVO SIN COOMB",EW3)))</formula>
    </cfRule>
    <cfRule type="containsText" dxfId="4376" priority="6674" operator="containsText" text="RH NEGATIVO CON COOMBS POSITIVO">
      <formula>NOT(ISERROR(SEARCH("RH NEGATIVO CON COOMBS POSITIVO",EW3)))</formula>
    </cfRule>
    <cfRule type="containsText" dxfId="4375" priority="6675" operator="containsText" text="RH NEGATIVO CON COOMBS NEGATIVO">
      <formula>NOT(ISERROR(SEARCH("RH NEGATIVO CON COOMBS NEGATIVO",EW3)))</formula>
    </cfRule>
    <cfRule type="containsText" dxfId="4374" priority="6676" operator="containsText" text="RH POSITIVO">
      <formula>NOT(ISERROR(SEARCH("RH POSITIVO",EW3)))</formula>
    </cfRule>
  </conditionalFormatting>
  <conditionalFormatting sqref="FA3">
    <cfRule type="expression" dxfId="4373" priority="6665">
      <formula>IF(AND(FA3&gt;=126,FC3&lt;24),1,0)</formula>
    </cfRule>
  </conditionalFormatting>
  <conditionalFormatting sqref="FR3:FR241 FO3:FO241">
    <cfRule type="containsText" dxfId="4372" priority="6659" operator="containsText" text="NO APLICA">
      <formula>NOT(ISERROR(SEARCH("NO APLICA",FO3)))</formula>
    </cfRule>
    <cfRule type="containsText" dxfId="4371" priority="6660" operator="containsText" text="PIERDE">
      <formula>NOT(ISERROR(SEARCH("PIERDE",FO3)))</formula>
    </cfRule>
    <cfRule type="containsText" dxfId="4370" priority="6661" operator="containsText" text="REGISTRAR">
      <formula>NOT(ISERROR(SEARCH("REGISTRAR",FO3)))</formula>
    </cfRule>
    <cfRule type="containsText" dxfId="4369" priority="6662" operator="containsText" text="EN ESPERA">
      <formula>NOT(ISERROR(SEARCH("EN ESPERA",FO3)))</formula>
    </cfRule>
    <cfRule type="containsText" dxfId="4368" priority="6663" operator="containsText" text="RANGO">
      <formula>NOT(ISERROR(SEARCH("RANGO",FO3)))</formula>
    </cfRule>
    <cfRule type="containsText" dxfId="4367" priority="6664" operator="containsText" text="INMEDIATA">
      <formula>NOT(ISERROR(SEARCH("INMEDIATA",FO3)))</formula>
    </cfRule>
  </conditionalFormatting>
  <conditionalFormatting sqref="FO3:FO241">
    <cfRule type="cellIs" dxfId="4366" priority="6658" operator="between">
      <formula>12</formula>
      <formula>28</formula>
    </cfRule>
  </conditionalFormatting>
  <conditionalFormatting sqref="FR3:FR241">
    <cfRule type="cellIs" dxfId="4365" priority="6654" operator="between">
      <formula>28</formula>
      <formula>44</formula>
    </cfRule>
  </conditionalFormatting>
  <conditionalFormatting sqref="GA3:GA241">
    <cfRule type="containsText" dxfId="4364" priority="6643" operator="containsText" text="NO APLICA">
      <formula>NOT(ISERROR(SEARCH("NO APLICA",GA3)))</formula>
    </cfRule>
    <cfRule type="containsText" dxfId="4363" priority="6644" operator="containsText" text="PIERDE">
      <formula>NOT(ISERROR(SEARCH("PIERDE",GA3)))</formula>
    </cfRule>
    <cfRule type="containsText" dxfId="4362" priority="6645" operator="containsText" text="REGISTRAR">
      <formula>NOT(ISERROR(SEARCH("REGISTRAR",GA3)))</formula>
    </cfRule>
    <cfRule type="cellIs" dxfId="4361" priority="6646" operator="between">
      <formula>0</formula>
      <formula>13</formula>
    </cfRule>
    <cfRule type="containsText" dxfId="4360" priority="6647" operator="containsText" text="EN ESPERA">
      <formula>NOT(ISERROR(SEARCH("EN ESPERA",GA3)))</formula>
    </cfRule>
    <cfRule type="containsText" dxfId="4359" priority="6648" operator="containsText" text="RANGO">
      <formula>NOT(ISERROR(SEARCH("RANGO",GA3)))</formula>
    </cfRule>
    <cfRule type="containsText" dxfId="4358" priority="6649" operator="containsText" text="INMEDIATA">
      <formula>NOT(ISERROR(SEARCH("INMEDIATA",GA3)))</formula>
    </cfRule>
  </conditionalFormatting>
  <conditionalFormatting sqref="GD3:GD241">
    <cfRule type="containsText" dxfId="4357" priority="6636" operator="containsText" text="NO APLICA">
      <formula>NOT(ISERROR(SEARCH("NO APLICA",GD3)))</formula>
    </cfRule>
    <cfRule type="containsText" dxfId="4356" priority="6637" operator="containsText" text="PIERDE">
      <formula>NOT(ISERROR(SEARCH("PIERDE",GD3)))</formula>
    </cfRule>
    <cfRule type="containsText" dxfId="4355" priority="6638" operator="containsText" text="REGISTRAR">
      <formula>NOT(ISERROR(SEARCH("REGISTRAR",GD3)))</formula>
    </cfRule>
    <cfRule type="cellIs" dxfId="4354" priority="6639" operator="between">
      <formula>12</formula>
      <formula>28</formula>
    </cfRule>
    <cfRule type="containsText" dxfId="4353" priority="6640" operator="containsText" text="EN ESPERA">
      <formula>NOT(ISERROR(SEARCH("EN ESPERA",GD3)))</formula>
    </cfRule>
    <cfRule type="containsText" dxfId="4352" priority="6641" operator="containsText" text="RANGO">
      <formula>NOT(ISERROR(SEARCH("RANGO",GD3)))</formula>
    </cfRule>
    <cfRule type="containsText" dxfId="4351" priority="6642" operator="containsText" text="INMEDIATA">
      <formula>NOT(ISERROR(SEARCH("INMEDIATA",GD3)))</formula>
    </cfRule>
  </conditionalFormatting>
  <conditionalFormatting sqref="GG3:GG241">
    <cfRule type="containsText" dxfId="4350" priority="6629" operator="containsText" text="NO APLICA">
      <formula>NOT(ISERROR(SEARCH("NO APLICA",GG3)))</formula>
    </cfRule>
    <cfRule type="containsText" dxfId="4349" priority="6630" operator="containsText" text="PIERDE">
      <formula>NOT(ISERROR(SEARCH("PIERDE",GG3)))</formula>
    </cfRule>
    <cfRule type="containsText" dxfId="4348" priority="6631" operator="containsText" text="REGISTRAR">
      <formula>NOT(ISERROR(SEARCH("REGISTRAR",GG3)))</formula>
    </cfRule>
    <cfRule type="cellIs" dxfId="4347" priority="6632" operator="between">
      <formula>28</formula>
      <formula>44</formula>
    </cfRule>
    <cfRule type="containsText" dxfId="4346" priority="6633" operator="containsText" text="EN ESPERA">
      <formula>NOT(ISERROR(SEARCH("EN ESPERA",GG3)))</formula>
    </cfRule>
    <cfRule type="containsText" dxfId="4345" priority="6634" operator="containsText" text="RANGO">
      <formula>NOT(ISERROR(SEARCH("RANGO",GG3)))</formula>
    </cfRule>
    <cfRule type="containsText" dxfId="4344" priority="6635" operator="containsText" text="INMEDIATA">
      <formula>NOT(ISERROR(SEARCH("INMEDIATA",GG3)))</formula>
    </cfRule>
  </conditionalFormatting>
  <conditionalFormatting sqref="HK3:HK241">
    <cfRule type="cellIs" dxfId="4343" priority="6603" operator="equal">
      <formula>"SIN ANTECEDENTES DE RIESGO"</formula>
    </cfRule>
    <cfRule type="containsText" dxfId="4342" priority="6609" operator="containsText" text="ASA">
      <formula>NOT(ISERROR(SEARCH("ASA",HK3)))</formula>
    </cfRule>
  </conditionalFormatting>
  <conditionalFormatting sqref="HI3:HI241">
    <cfRule type="cellIs" dxfId="4341" priority="6606" operator="equal">
      <formula>"CON RIESGO"</formula>
    </cfRule>
    <cfRule type="containsText" dxfId="4340" priority="6607" operator="containsText" text="BAJO">
      <formula>NOT(ISERROR(SEARCH("BAJO",HI3)))</formula>
    </cfRule>
    <cfRule type="containsText" dxfId="4339" priority="6608" operator="containsText" text="ALTO">
      <formula>NOT(ISERROR(SEARCH("ALTO",HI3)))</formula>
    </cfRule>
  </conditionalFormatting>
  <conditionalFormatting sqref="HG3:HH241">
    <cfRule type="notContainsBlanks" dxfId="4338" priority="6610">
      <formula>LEN(TRIM(HG3))&gt;0</formula>
    </cfRule>
  </conditionalFormatting>
  <conditionalFormatting sqref="HG3:HG241">
    <cfRule type="cellIs" dxfId="4337" priority="6605" operator="equal">
      <formula>"******"</formula>
    </cfRule>
  </conditionalFormatting>
  <conditionalFormatting sqref="HH3:HH241">
    <cfRule type="cellIs" dxfId="4336" priority="6604" operator="equal">
      <formula>"************"</formula>
    </cfRule>
  </conditionalFormatting>
  <conditionalFormatting sqref="HJ3:HJ241">
    <cfRule type="cellIs" dxfId="4335" priority="6601" operator="equal">
      <formula>"***************************************"</formula>
    </cfRule>
    <cfRule type="notContainsBlanks" dxfId="4334" priority="6602">
      <formula>LEN(TRIM(HJ3))&gt;0</formula>
    </cfRule>
  </conditionalFormatting>
  <conditionalFormatting sqref="HR3:HR241">
    <cfRule type="containsText" dxfId="4333" priority="6593" operator="containsText" text="Iniciar de inmediato ASA">
      <formula>NOT(ISERROR(SEARCH("Iniciar de inmediato ASA",HR3)))</formula>
    </cfRule>
    <cfRule type="containsText" dxfId="4332" priority="6594" operator="containsText" text="Inicio no oportuno mayor a 16 semanas">
      <formula>NOT(ISERROR(SEARCH("Inicio no oportuno mayor a 16 semanas",HR3)))</formula>
    </cfRule>
    <cfRule type="containsText" dxfId="4331" priority="6595" operator="containsText" text="Pierde Oportunidad, Inicio tardío de ASA">
      <formula>NOT(ISERROR(SEARCH("Pierde Oportunidad, Inicio tardío de ASA",HR3)))</formula>
    </cfRule>
    <cfRule type="containsText" dxfId="4330" priority="6596" operator="containsText" text="Pendiente Inicio de ASA a la semana 12">
      <formula>NOT(ISERROR(SEARCH("Pendiente Inicio de ASA a la semana 12",HR3)))</formula>
    </cfRule>
    <cfRule type="containsText" dxfId="4329" priority="6597" operator="containsText" text="Inicia ASA ANTES de Sem 12">
      <formula>NOT(ISERROR(SEARCH("Inicia ASA ANTES de Sem 12",HR3)))</formula>
    </cfRule>
    <cfRule type="containsText" dxfId="4328" priority="6598" operator="containsText" text="Inicio oportuno de ASA">
      <formula>NOT(ISERROR(SEARCH("Inicio oportuno de ASA",HR3)))</formula>
    </cfRule>
    <cfRule type="containsText" dxfId="4327" priority="6599" operator="containsText" text="No Aplica para suministro de ASA">
      <formula>NOT(ISERROR(SEARCH("No Aplica para suministro de ASA",HR3)))</formula>
    </cfRule>
  </conditionalFormatting>
  <conditionalFormatting sqref="FG3:FG241">
    <cfRule type="containsText" dxfId="4326" priority="6566" operator="containsText" text="COMPLETA">
      <formula>NOT(ISERROR(SEARCH("COMPLETA",FG3)))</formula>
    </cfRule>
  </conditionalFormatting>
  <conditionalFormatting sqref="FG3:FG241">
    <cfRule type="containsText" dxfId="4325" priority="6561" operator="containsText" text="NORMAL,">
      <formula>NOT(ISERROR(SEARCH("NORMAL,",FG3)))</formula>
    </cfRule>
    <cfRule type="containsText" dxfId="4324" priority="6562" operator="containsText" text="PROGRAMAR">
      <formula>NOT(ISERROR(SEARCH("PROGRAMAR",FG3)))</formula>
    </cfRule>
    <cfRule type="containsText" dxfId="4323" priority="6563" operator="containsText" text="NORMAL">
      <formula>NOT(ISERROR(SEARCH("NORMAL",FG3)))</formula>
    </cfRule>
    <cfRule type="containsText" dxfId="4322" priority="6564" operator="containsText" text="DIABETES">
      <formula>NOT(ISERROR(SEARCH("DIABETES",FG3)))</formula>
    </cfRule>
    <cfRule type="containsText" dxfId="4321" priority="6565" operator="containsText" text="TOMAR">
      <formula>NOT(ISERROR(SEARCH("TOMAR",FG3)))</formula>
    </cfRule>
  </conditionalFormatting>
  <conditionalFormatting sqref="FJ3">
    <cfRule type="containsText" dxfId="4320" priority="6558" operator="containsText" text="POSITIVA CICATRIZ">
      <formula>NOT(ISERROR(SEARCH("POSITIVA CICATRIZ",FJ3)))</formula>
    </cfRule>
    <cfRule type="containsText" dxfId="4319" priority="6559" operator="containsText" text="POSITIVA CASO SIFILIS">
      <formula>NOT(ISERROR(SEARCH("POSITIVA CASO SIFILIS",FJ3)))</formula>
    </cfRule>
    <cfRule type="containsText" dxfId="4318" priority="6560" operator="containsText" text="NEGATIVA">
      <formula>NOT(ISERROR(SEARCH("NEGATIVA",FJ3)))</formula>
    </cfRule>
  </conditionalFormatting>
  <conditionalFormatting sqref="FL3:FL241">
    <cfRule type="containsText" dxfId="4317" priority="6551" operator="containsText" text="NO APLICA">
      <formula>NOT(ISERROR(SEARCH("NO APLICA",FL3)))</formula>
    </cfRule>
    <cfRule type="containsText" dxfId="4316" priority="6552" operator="containsText" text="PIERDE">
      <formula>NOT(ISERROR(SEARCH("PIERDE",FL3)))</formula>
    </cfRule>
    <cfRule type="containsText" dxfId="4315" priority="6553" operator="containsText" text="REGISTRAR">
      <formula>NOT(ISERROR(SEARCH("REGISTRAR",FL3)))</formula>
    </cfRule>
    <cfRule type="cellIs" dxfId="4314" priority="6554" operator="between">
      <formula>0</formula>
      <formula>13</formula>
    </cfRule>
    <cfRule type="containsText" dxfId="4313" priority="6555" operator="containsText" text="EN ESPERA">
      <formula>NOT(ISERROR(SEARCH("EN ESPERA",FL3)))</formula>
    </cfRule>
    <cfRule type="containsText" dxfId="4312" priority="6556" operator="containsText" text="RANGO">
      <formula>NOT(ISERROR(SEARCH("RANGO",FL3)))</formula>
    </cfRule>
    <cfRule type="containsText" dxfId="4311" priority="6557" operator="containsText" text="INMEDIATA">
      <formula>NOT(ISERROR(SEARCH("INMEDIATA",FL3)))</formula>
    </cfRule>
  </conditionalFormatting>
  <conditionalFormatting sqref="FM3">
    <cfRule type="containsText" dxfId="4310" priority="6545" operator="containsText" text="REINFECCIÓN">
      <formula>NOT(ISERROR(SEARCH("REINFECCIÓN",FM3)))</formula>
    </cfRule>
    <cfRule type="containsText" dxfId="4309" priority="6546" operator="containsText" text="DILUCIONES DISMINUYEN">
      <formula>NOT(ISERROR(SEARCH("DILUCIONES DISMINUYEN",FM3)))</formula>
    </cfRule>
    <cfRule type="containsText" dxfId="4308" priority="6547" operator="containsText" text="DILUCIONES ESTABLES">
      <formula>NOT(ISERROR(SEARCH("DILUCIONES ESTABLES",FM3)))</formula>
    </cfRule>
    <cfRule type="containsText" dxfId="4307" priority="6548" operator="containsText" text="POSITIVA CICATRIZ">
      <formula>NOT(ISERROR(SEARCH("POSITIVA CICATRIZ",FM3)))</formula>
    </cfRule>
    <cfRule type="containsText" dxfId="4306" priority="6549" operator="containsText" text="POSITIVA CASO SIFILIS">
      <formula>NOT(ISERROR(SEARCH("POSITIVA CASO SIFILIS",FM3)))</formula>
    </cfRule>
    <cfRule type="containsText" dxfId="4305" priority="6550" operator="containsText" text="NEGATIVA">
      <formula>NOT(ISERROR(SEARCH("NEGATIVA",FM3)))</formula>
    </cfRule>
  </conditionalFormatting>
  <conditionalFormatting sqref="FP3">
    <cfRule type="containsText" dxfId="4304" priority="6539" operator="containsText" text="REINFECCIÓN">
      <formula>NOT(ISERROR(SEARCH("REINFECCIÓN",FP3)))</formula>
    </cfRule>
    <cfRule type="containsText" dxfId="4303" priority="6540" operator="containsText" text="DILUCIONES DISMINUYEN">
      <formula>NOT(ISERROR(SEARCH("DILUCIONES DISMINUYEN",FP3)))</formula>
    </cfRule>
    <cfRule type="containsText" dxfId="4302" priority="6541" operator="containsText" text="DILUCIONES ESTABLES">
      <formula>NOT(ISERROR(SEARCH("DILUCIONES ESTABLES",FP3)))</formula>
    </cfRule>
    <cfRule type="containsText" dxfId="4301" priority="6542" operator="containsText" text="POSITIVA CICATRIZ">
      <formula>NOT(ISERROR(SEARCH("POSITIVA CICATRIZ",FP3)))</formula>
    </cfRule>
    <cfRule type="containsText" dxfId="4300" priority="6543" operator="containsText" text="POSITIVA CASO SIFILIS">
      <formula>NOT(ISERROR(SEARCH("POSITIVA CASO SIFILIS",FP3)))</formula>
    </cfRule>
    <cfRule type="containsText" dxfId="4299" priority="6544" operator="containsText" text="NEGATIVA">
      <formula>NOT(ISERROR(SEARCH("NEGATIVA",FP3)))</formula>
    </cfRule>
  </conditionalFormatting>
  <conditionalFormatting sqref="FU3:FU241">
    <cfRule type="containsText" dxfId="4298" priority="6538" operator="containsText" text="GESTACIONAL">
      <formula>NOT(ISERROR(SEARCH("GESTACIONAL",FU3)))</formula>
    </cfRule>
  </conditionalFormatting>
  <conditionalFormatting sqref="FV3">
    <cfRule type="containsText" dxfId="4297" priority="6536" operator="containsText" text="POSITIVO">
      <formula>NOT(ISERROR(SEARCH("POSITIVO",FV3)))</formula>
    </cfRule>
    <cfRule type="containsText" dxfId="4296" priority="6537" operator="containsText" text="NEGATIVO">
      <formula>NOT(ISERROR(SEARCH("NEGATIVO",FV3)))</formula>
    </cfRule>
  </conditionalFormatting>
  <conditionalFormatting sqref="FS3">
    <cfRule type="containsText" dxfId="4295" priority="6530" operator="containsText" text="REINFECCIÓN">
      <formula>NOT(ISERROR(SEARCH("REINFECCIÓN",FS3)))</formula>
    </cfRule>
    <cfRule type="containsText" dxfId="4294" priority="6531" operator="containsText" text="DILUCIONES DISMINUYEN">
      <formula>NOT(ISERROR(SEARCH("DILUCIONES DISMINUYEN",FS3)))</formula>
    </cfRule>
    <cfRule type="containsText" dxfId="4293" priority="6532" operator="containsText" text="DILUCIONES ESTABLES">
      <formula>NOT(ISERROR(SEARCH("DILUCIONES ESTABLES",FS3)))</formula>
    </cfRule>
    <cfRule type="containsText" dxfId="4292" priority="6533" operator="containsText" text="POSITIVA CICATRIZ">
      <formula>NOT(ISERROR(SEARCH("POSITIVA CICATRIZ",FS3)))</formula>
    </cfRule>
    <cfRule type="containsText" dxfId="4291" priority="6534" operator="containsText" text="POSITIVA CASO SIFILIS">
      <formula>NOT(ISERROR(SEARCH("POSITIVA CASO SIFILIS",FS3)))</formula>
    </cfRule>
    <cfRule type="containsText" dxfId="4290" priority="6535" operator="containsText" text="NEGATIVA">
      <formula>NOT(ISERROR(SEARCH("NEGATIVA",FS3)))</formula>
    </cfRule>
  </conditionalFormatting>
  <conditionalFormatting sqref="FY3">
    <cfRule type="containsText" dxfId="4289" priority="6527" operator="containsText" text="P.R REACTIVA">
      <formula>NOT(ISERROR(SEARCH("P.R REACTIVA",FY3)))</formula>
    </cfRule>
    <cfRule type="containsText" dxfId="4288" priority="6528" operator="containsText" text="NO REACTIVA">
      <formula>NOT(ISERROR(SEARCH("NO REACTIVA",FY3)))</formula>
    </cfRule>
    <cfRule type="containsText" dxfId="4287" priority="6529" operator="containsText" text="ELISA REACTIVA">
      <formula>NOT(ISERROR(SEARCH("ELISA REACTIVA",FY3)))</formula>
    </cfRule>
  </conditionalFormatting>
  <conditionalFormatting sqref="GB3">
    <cfRule type="containsText" dxfId="4286" priority="6524" operator="containsText" text="P.R REACTIVA">
      <formula>NOT(ISERROR(SEARCH("P.R REACTIVA",GB3)))</formula>
    </cfRule>
    <cfRule type="containsText" dxfId="4285" priority="6525" operator="containsText" text="NO REACTIVA">
      <formula>NOT(ISERROR(SEARCH("NO REACTIVA",GB3)))</formula>
    </cfRule>
    <cfRule type="containsText" dxfId="4284" priority="6526" operator="containsText" text="ELISA REACTIVA">
      <formula>NOT(ISERROR(SEARCH("ELISA REACTIVA",GB3)))</formula>
    </cfRule>
  </conditionalFormatting>
  <conditionalFormatting sqref="GE3">
    <cfRule type="containsText" dxfId="4283" priority="6521" operator="containsText" text="P.R REACTIVA">
      <formula>NOT(ISERROR(SEARCH("P.R REACTIVA",GE3)))</formula>
    </cfRule>
    <cfRule type="containsText" dxfId="4282" priority="6522" operator="containsText" text="NO REACTIVA">
      <formula>NOT(ISERROR(SEARCH("NO REACTIVA",GE3)))</formula>
    </cfRule>
    <cfRule type="containsText" dxfId="4281" priority="6523" operator="containsText" text="ELISA REACTIVA">
      <formula>NOT(ISERROR(SEARCH("ELISA REACTIVA",GE3)))</formula>
    </cfRule>
  </conditionalFormatting>
  <conditionalFormatting sqref="GN3">
    <cfRule type="containsText" dxfId="4280" priority="6519" operator="containsText" text="POSITIVO">
      <formula>NOT(ISERROR(SEARCH("POSITIVO",GN3)))</formula>
    </cfRule>
    <cfRule type="containsText" dxfId="4279" priority="6520" operator="containsText" text="NEGATIVO">
      <formula>NOT(ISERROR(SEARCH("NEGATIVO",GN3)))</formula>
    </cfRule>
  </conditionalFormatting>
  <conditionalFormatting sqref="GH3 GJ3">
    <cfRule type="containsText" dxfId="4278" priority="6516" operator="containsText" text="P.R REACTIVA">
      <formula>NOT(ISERROR(SEARCH("P.R REACTIVA",GH3)))</formula>
    </cfRule>
    <cfRule type="containsText" dxfId="4277" priority="6517" operator="containsText" text="NO REACTIVA">
      <formula>NOT(ISERROR(SEARCH("NO REACTIVA",GH3)))</formula>
    </cfRule>
    <cfRule type="containsText" dxfId="4276" priority="6518" operator="containsText" text="ELISA REACTIVA">
      <formula>NOT(ISERROR(SEARCH("ELISA REACTIVA",GH3)))</formula>
    </cfRule>
  </conditionalFormatting>
  <conditionalFormatting sqref="GL3">
    <cfRule type="containsText" dxfId="4275" priority="6512" operator="containsText" text="NO APLICA">
      <formula>NOT(ISERROR(SEARCH("NO APLICA",GL3)))</formula>
    </cfRule>
    <cfRule type="containsText" dxfId="4274" priority="6513" operator="containsText" text="NO CONLUYENTE">
      <formula>NOT(ISERROR(SEARCH("NO CONLUYENTE",GL3)))</formula>
    </cfRule>
    <cfRule type="containsText" dxfId="4273" priority="6514" operator="containsText" text="NEGATIVA">
      <formula>NOT(ISERROR(SEARCH("NEGATIVA",GL3)))</formula>
    </cfRule>
    <cfRule type="containsText" dxfId="4272" priority="6515" operator="containsText" text="POSITIVA">
      <formula>NOT(ISERROR(SEARCH("POSITIVA",GL3)))</formula>
    </cfRule>
  </conditionalFormatting>
  <conditionalFormatting sqref="GQ3:GR3">
    <cfRule type="containsText" dxfId="4271" priority="6510" operator="containsText" text="POSITIVO">
      <formula>NOT(ISERROR(SEARCH("POSITIVO",GQ3)))</formula>
    </cfRule>
    <cfRule type="containsText" dxfId="4270" priority="6511" operator="containsText" text="NEGATIVO">
      <formula>NOT(ISERROR(SEARCH("NEGATIVO",GQ3)))</formula>
    </cfRule>
  </conditionalFormatting>
  <conditionalFormatting sqref="GS3:GS137 GS139:GS241">
    <cfRule type="containsText" dxfId="4269" priority="6507" operator="containsText" text="Igm">
      <formula>NOT(ISERROR(SEARCH("Igm",GS3)))</formula>
    </cfRule>
    <cfRule type="containsText" dxfId="4268" priority="6508" operator="containsText" text="REMITIR">
      <formula>NOT(ISERROR(SEARCH("REMITIR",GS3)))</formula>
    </cfRule>
    <cfRule type="containsText" dxfId="4267" priority="6509" operator="containsText" text="EXCLUYE">
      <formula>NOT(ISERROR(SEARCH("EXCLUYE",GS3)))</formula>
    </cfRule>
  </conditionalFormatting>
  <conditionalFormatting sqref="GW3">
    <cfRule type="containsText" dxfId="4266" priority="6505" operator="containsText" text="POSITIVO">
      <formula>NOT(ISERROR(SEARCH("POSITIVO",GW3)))</formula>
    </cfRule>
    <cfRule type="containsText" dxfId="4265" priority="6506" operator="containsText" text="NEGATIVO">
      <formula>NOT(ISERROR(SEARCH("NEGATIVO",GW3)))</formula>
    </cfRule>
  </conditionalFormatting>
  <conditionalFormatting sqref="HF3">
    <cfRule type="containsText" dxfId="4264" priority="6498" operator="containsText" text="COVID19 PUERPERIO">
      <formula>NOT(ISERROR(SEARCH("COVID19 PUERPERIO",HF3)))</formula>
    </cfRule>
    <cfRule type="containsText" dxfId="4263" priority="6499" operator="containsText" text="COVID19 TERCER TRIMESTRE">
      <formula>NOT(ISERROR(SEARCH("COVID19 TERCER TRIMESTRE",HF3)))</formula>
    </cfRule>
    <cfRule type="containsText" dxfId="4262" priority="6500" operator="containsText" text="COVID19 SEGUNDO TRIMESTRE">
      <formula>NOT(ISERROR(SEARCH("COVID19 SEGUNDO TRIMESTRE",HF3)))</formula>
    </cfRule>
    <cfRule type="containsText" dxfId="4261" priority="6501" operator="containsText" text="COVID19 PRIMER TRIMESTRE">
      <formula>NOT(ISERROR(SEARCH("COVID19 PRIMER TRIMESTRE",HF3)))</formula>
    </cfRule>
    <cfRule type="containsText" dxfId="4260" priority="6502" operator="containsText" text="FACTOR DE RIESGO">
      <formula>NOT(ISERROR(SEARCH("FACTOR DE RIESGO",HF3)))</formula>
    </cfRule>
    <cfRule type="containsText" dxfId="4259" priority="6503" operator="containsText" text="SIN INFECCIÓN">
      <formula>NOT(ISERROR(SEARCH("SIN INFECCIÓN",HF3)))</formula>
    </cfRule>
    <cfRule type="containsText" dxfId="4258" priority="6504" operator="containsText" text="NO SE EVALUA RIESGO INFECCIÓN COVID19">
      <formula>NOT(ISERROR(SEARCH("NO SE EVALUA RIESGO INFECCIÓN COVID19",HF3)))</formula>
    </cfRule>
  </conditionalFormatting>
  <conditionalFormatting sqref="GZ3">
    <cfRule type="containsText" dxfId="4257" priority="6493" operator="containsText" text="INDETERMINADO">
      <formula>NOT(ISERROR(SEARCH("INDETERMINADO",GZ3)))</formula>
    </cfRule>
    <cfRule type="containsText" dxfId="4256" priority="6494" operator="containsText" text="NO TOMADO">
      <formula>NOT(ISERROR(SEARCH("NO TOMADO",GZ3)))</formula>
    </cfRule>
    <cfRule type="cellIs" dxfId="4255" priority="6496" operator="equal">
      <formula>"NEGATIVO"</formula>
    </cfRule>
    <cfRule type="cellIs" dxfId="4254" priority="6497" operator="equal">
      <formula>"POSITIVO"</formula>
    </cfRule>
  </conditionalFormatting>
  <conditionalFormatting sqref="HB3">
    <cfRule type="containsText" dxfId="4253" priority="6488" operator="containsText" text="INDETERMINADO">
      <formula>NOT(ISERROR(SEARCH("INDETERMINADO",HB3)))</formula>
    </cfRule>
    <cfRule type="containsText" dxfId="4252" priority="6489" operator="containsText" text="NO TOMADO">
      <formula>NOT(ISERROR(SEARCH("NO TOMADO",HB3)))</formula>
    </cfRule>
    <cfRule type="cellIs" dxfId="4251" priority="6491" operator="equal">
      <formula>"NEGATIVO"</formula>
    </cfRule>
    <cfRule type="cellIs" dxfId="4250" priority="6492" operator="equal">
      <formula>"POSITIVO"</formula>
    </cfRule>
  </conditionalFormatting>
  <conditionalFormatting sqref="HD3">
    <cfRule type="containsText" dxfId="4249" priority="6483" operator="containsText" text="INDETERMINADO">
      <formula>NOT(ISERROR(SEARCH("INDETERMINADO",HD3)))</formula>
    </cfRule>
    <cfRule type="containsText" dxfId="4248" priority="6484" operator="containsText" text="NO TOMADO">
      <formula>NOT(ISERROR(SEARCH("NO TOMADO",HD3)))</formula>
    </cfRule>
    <cfRule type="cellIs" dxfId="4247" priority="6486" operator="equal">
      <formula>"NEGATIVO"</formula>
    </cfRule>
    <cfRule type="cellIs" dxfId="4246" priority="6487" operator="equal">
      <formula>"POSITIVO"</formula>
    </cfRule>
  </conditionalFormatting>
  <conditionalFormatting sqref="GY3">
    <cfRule type="containsText" dxfId="4245" priority="6480" operator="containsText" text="Nunca se ha tomado / No vigente">
      <formula>NOT(ISERROR(SEARCH("Nunca se ha tomado / No vigente",GY3)))</formula>
    </cfRule>
    <cfRule type="containsText" dxfId="4244" priority="6481" operator="containsText" text="Esquema vigente – Alterado">
      <formula>NOT(ISERROR(SEARCH("Esquema vigente – Alterado",GY3)))</formula>
    </cfRule>
    <cfRule type="containsText" dxfId="4243" priority="6482" operator="containsText" text="Esquema vigente – Normal">
      <formula>NOT(ISERROR(SEARCH("Esquema vigente – Normal",GY3)))</formula>
    </cfRule>
  </conditionalFormatting>
  <conditionalFormatting sqref="HV3 HT3 HX3">
    <cfRule type="containsText" dxfId="4242" priority="6476" operator="containsText" text="NO SE FORMULA">
      <formula>NOT(ISERROR(SEARCH("NO SE FORMULA",HT3)))</formula>
    </cfRule>
    <cfRule type="containsText" dxfId="4241" priority="6477" operator="containsText" text="OTRO">
      <formula>NOT(ISERROR(SEARCH("OTRO",HT3)))</formula>
    </cfRule>
    <cfRule type="containsText" dxfId="4240" priority="6478" operator="containsText" text="IRREGULAR">
      <formula>NOT(ISERROR(SEARCH("IRREGULAR",HT3)))</formula>
    </cfRule>
    <cfRule type="containsText" dxfId="4239" priority="6479" operator="containsText" text="ADECUADO">
      <formula>NOT(ISERROR(SEARCH("ADECUADO",HT3)))</formula>
    </cfRule>
  </conditionalFormatting>
  <conditionalFormatting sqref="IE3:IE241">
    <cfRule type="containsText" dxfId="4238" priority="6468" operator="containsText" text="APLICADA ANTES">
      <formula>NOT(ISERROR(SEARCH("APLICADA ANTES",IE3)))</formula>
    </cfRule>
    <cfRule type="containsText" dxfId="4237" priority="6469" operator="containsText" text="EDAD">
      <formula>NOT(ISERROR(SEARCH("EDAD",IE3)))</formula>
    </cfRule>
    <cfRule type="containsText" dxfId="4236" priority="6470" operator="containsText" text="SALE">
      <formula>NOT(ISERROR(SEARCH("SALE",IE3)))</formula>
    </cfRule>
    <cfRule type="containsText" dxfId="4235" priority="6471" operator="containsText" text="SEMANA 26">
      <formula>NOT(ISERROR(SEARCH("SEMANA 26",IE3)))</formula>
    </cfRule>
    <cfRule type="containsText" dxfId="4234" priority="6472" operator="containsText" text="SEMANA 27">
      <formula>NOT(ISERROR(SEARCH("SEMANA 27",IE3)))</formula>
    </cfRule>
    <cfRule type="containsText" dxfId="4233" priority="6473" operator="containsText" text="INASISTENTE">
      <formula>NOT(ISERROR(SEARCH("INASISTENTE",IE3)))</formula>
    </cfRule>
    <cfRule type="containsText" dxfId="4232" priority="6474" operator="containsText" text="COLOCACIÓN">
      <formula>NOT(ISERROR(SEARCH("COLOCACIÓN",IE3)))</formula>
    </cfRule>
    <cfRule type="containsText" dxfId="4231" priority="6475" operator="containsText" text="ESPERA">
      <formula>NOT(ISERROR(SEARCH("ESPERA",IE3)))</formula>
    </cfRule>
  </conditionalFormatting>
  <conditionalFormatting sqref="IB3">
    <cfRule type="containsText" dxfId="4230" priority="6465" operator="containsText" text="NO Firma Disentimiento">
      <formula>NOT(ISERROR(SEARCH("NO Firma Disentimiento",IB3)))</formula>
    </cfRule>
    <cfRule type="containsText" dxfId="4229" priority="6466" operator="containsText" text="Firma Disentimiento">
      <formula>NOT(ISERROR(SEARCH("Firma Disentimiento",IB3)))</formula>
    </cfRule>
    <cfRule type="containsText" dxfId="4228" priority="6467" operator="containsText" text="No Vacunada">
      <formula>NOT(ISERROR(SEARCH("No Vacunada",IB3)))</formula>
    </cfRule>
  </conditionalFormatting>
  <conditionalFormatting sqref="II3:II241">
    <cfRule type="containsText" dxfId="4227" priority="6461" operator="containsText" text="PENDIENTE">
      <formula>NOT(ISERROR(SEARCH("PENDIENTE",II3)))</formula>
    </cfRule>
    <cfRule type="containsText" dxfId="4226" priority="6462" operator="containsText" text="SEMANA">
      <formula>NOT(ISERROR(SEARCH("SEMANA",II3)))</formula>
    </cfRule>
    <cfRule type="containsText" dxfId="4225" priority="6463" operator="containsText" text="MENOS">
      <formula>NOT(ISERROR(SEARCH("MENOS",II3)))</formula>
    </cfRule>
    <cfRule type="containsText" dxfId="4224" priority="6464" operator="containsText" text="POSIBLEMENTE">
      <formula>NOT(ISERROR(SEARCH("POSIBLEMENTE",II3)))</formula>
    </cfRule>
  </conditionalFormatting>
  <conditionalFormatting sqref="IU3:IZ3 KA3:KC3">
    <cfRule type="cellIs" dxfId="4223" priority="6456" operator="equal">
      <formula>"SD"</formula>
    </cfRule>
    <cfRule type="cellIs" dxfId="4222" priority="6457" operator="equal">
      <formula>"NO APLICA"</formula>
    </cfRule>
    <cfRule type="cellIs" dxfId="4221" priority="6458" operator="equal">
      <formula>"NO"</formula>
    </cfRule>
    <cfRule type="cellIs" dxfId="4220" priority="6459" operator="equal">
      <formula>"SI"</formula>
    </cfRule>
  </conditionalFormatting>
  <conditionalFormatting sqref="IK3">
    <cfRule type="containsText" dxfId="4219" priority="6450" operator="containsText" text="CAMBIO">
      <formula>NOT(ISERROR(SEARCH("CAMBIO",IK3)))</formula>
    </cfRule>
    <cfRule type="containsText" dxfId="4218" priority="6451" operator="containsText" text="NEGACION">
      <formula>NOT(ISERROR(SEARCH("NEGACION",IK3)))</formula>
    </cfRule>
    <cfRule type="containsText" dxfId="4217" priority="6452" operator="containsText" text="IVE">
      <formula>NOT(ISERROR(SEARCH("IVE",IK3)))</formula>
    </cfRule>
    <cfRule type="containsText" dxfId="4216" priority="6453" operator="containsText" text="ABORTO">
      <formula>NOT(ISERROR(SEARCH("ABORTO",IK3)))</formula>
    </cfRule>
    <cfRule type="containsText" dxfId="4215" priority="6454" operator="containsText" text="CESAREA">
      <formula>NOT(ISERROR(SEARCH("CESAREA",IK3)))</formula>
    </cfRule>
    <cfRule type="containsText" dxfId="4214" priority="6455" operator="containsText" text="PARTO">
      <formula>NOT(ISERROR(SEARCH("PARTO",IK3)))</formula>
    </cfRule>
  </conditionalFormatting>
  <conditionalFormatting sqref="IL3">
    <cfRule type="cellIs" dxfId="4213" priority="6401" operator="equal">
      <formula>"MORBILIDAD MATERNA EXTREMA"</formula>
    </cfRule>
    <cfRule type="containsText" dxfId="4212" priority="6446" operator="containsText" text="MME">
      <formula>NOT(ISERROR(SEARCH("MME",IL3)))</formula>
    </cfRule>
    <cfRule type="cellIs" dxfId="4211" priority="6447" operator="equal">
      <formula>"MUERTE Y MORBILIDAD MATERNA EXTREMA"</formula>
    </cfRule>
    <cfRule type="containsText" dxfId="4210" priority="6448" operator="containsText" text="MUERTE">
      <formula>NOT(ISERROR(SEARCH("MUERTE",IL3)))</formula>
    </cfRule>
    <cfRule type="containsText" dxfId="4209" priority="6449" operator="containsText" text="SANA">
      <formula>NOT(ISERROR(SEARCH("SANA",IL3)))</formula>
    </cfRule>
  </conditionalFormatting>
  <conditionalFormatting sqref="IM3">
    <cfRule type="cellIs" dxfId="4208" priority="6400" operator="equal">
      <formula>"MUERTE PERINATAL Y MALFORMACIÓN CONGÉNITA"</formula>
    </cfRule>
    <cfRule type="containsText" dxfId="4207" priority="6440" operator="containsText" text="SIFILIS">
      <formula>NOT(ISERROR(SEARCH("SIFILIS",IM3)))</formula>
    </cfRule>
    <cfRule type="containsText" dxfId="4206" priority="6441" operator="containsText" text="MALFORMACIÓN">
      <formula>NOT(ISERROR(SEARCH("MALFORMACIÓN",IM3)))</formula>
    </cfRule>
    <cfRule type="containsText" dxfId="4205" priority="6442" operator="containsText" text="MUERTE">
      <formula>NOT(ISERROR(SEARCH("MUERTE",IM3)))</formula>
    </cfRule>
    <cfRule type="containsText" dxfId="4204" priority="6443" operator="containsText" text="UCI">
      <formula>NOT(ISERROR(SEARCH("UCI",IM3)))</formula>
    </cfRule>
    <cfRule type="containsText" dxfId="4203" priority="6444" operator="containsText" text="HOSPITALIZACION">
      <formula>NOT(ISERROR(SEARCH("HOSPITALIZACION",IM3)))</formula>
    </cfRule>
    <cfRule type="containsText" dxfId="4202" priority="6445" operator="containsText" text="SANO">
      <formula>NOT(ISERROR(SEARCH("SANO",IM3)))</formula>
    </cfRule>
  </conditionalFormatting>
  <conditionalFormatting sqref="IO3">
    <cfRule type="containsText" dxfId="4201" priority="6436" operator="containsText" text="NO APLICA">
      <formula>NOT(ISERROR(SEARCH("NO APLICA",IO3)))</formula>
    </cfRule>
    <cfRule type="containsText" dxfId="4200" priority="6437" operator="containsText" text="OTRO">
      <formula>NOT(ISERROR(SEARCH("OTRO",IO3)))</formula>
    </cfRule>
    <cfRule type="containsText" dxfId="4199" priority="6438" operator="containsText" text="DOMICILIO">
      <formula>NOT(ISERROR(SEARCH("DOMICILIO",IO3)))</formula>
    </cfRule>
    <cfRule type="containsText" dxfId="4198" priority="6439" operator="containsText" text="INSTITUCIONAL">
      <formula>NOT(ISERROR(SEARCH("INSTITUCIONAL",IO3)))</formula>
    </cfRule>
  </conditionalFormatting>
  <conditionalFormatting sqref="IR3">
    <cfRule type="containsText" dxfId="4197" priority="6432" operator="containsText" text="NO APLICA">
      <formula>NOT(ISERROR(SEARCH("NO APLICA",IR3)))</formula>
    </cfRule>
    <cfRule type="containsText" dxfId="4196" priority="6433" operator="containsText" text="ALTA">
      <formula>NOT(ISERROR(SEARCH("ALTA",IR3)))</formula>
    </cfRule>
    <cfRule type="containsText" dxfId="4195" priority="6434" operator="containsText" text="MEDIANA">
      <formula>NOT(ISERROR(SEARCH("MEDIANA",IR3)))</formula>
    </cfRule>
    <cfRule type="containsText" dxfId="4194" priority="6435" operator="containsText" text="BAJA">
      <formula>NOT(ISERROR(SEARCH("BAJA",IR3)))</formula>
    </cfRule>
  </conditionalFormatting>
  <conditionalFormatting sqref="IS3:IT3">
    <cfRule type="containsText" dxfId="4193" priority="6425" operator="containsText" text="NO APLICA">
      <formula>NOT(ISERROR(SEARCH("NO APLICA",IS3)))</formula>
    </cfRule>
    <cfRule type="containsText" dxfId="4192" priority="6426" operator="containsText" text="SIN">
      <formula>NOT(ISERROR(SEARCH("SIN",IS3)))</formula>
    </cfRule>
    <cfRule type="containsText" dxfId="4191" priority="6427" operator="containsText" text="EQUIPO">
      <formula>NOT(ISERROR(SEARCH("EQUIPO",IS3)))</formula>
    </cfRule>
    <cfRule type="containsText" dxfId="4190" priority="6428" operator="containsText" text="MEDICO TRADICIONAL">
      <formula>NOT(ISERROR(SEARCH("MEDICO TRADICIONAL",IS3)))</formula>
    </cfRule>
    <cfRule type="containsText" dxfId="4189" priority="6429" operator="containsText" text="PARTERA">
      <formula>NOT(ISERROR(SEARCH("PARTERA",IS3)))</formula>
    </cfRule>
    <cfRule type="containsText" dxfId="4188" priority="6430" operator="containsText" text="TÉCNICO">
      <formula>NOT(ISERROR(SEARCH("TÉCNICO",IS3)))</formula>
    </cfRule>
    <cfRule type="containsText" dxfId="4187" priority="6431" operator="containsText" text="PROFESIONAL">
      <formula>NOT(ISERROR(SEARCH("PROFESIONAL",IS3)))</formula>
    </cfRule>
  </conditionalFormatting>
  <conditionalFormatting sqref="JA3">
    <cfRule type="containsText" dxfId="4186" priority="6423" operator="containsText" text="SIN DATO">
      <formula>NOT(ISERROR(SEARCH("SIN DATO",JA3)))</formula>
    </cfRule>
    <cfRule type="containsText" dxfId="4185" priority="6424" operator="containsText" text="SIN COMPLICACION">
      <formula>NOT(ISERROR(SEARCH("SIN COMPLICACION",JA3)))</formula>
    </cfRule>
    <cfRule type="notContainsBlanks" dxfId="4184" priority="6460">
      <formula>LEN(TRIM(JA3))&gt;0</formula>
    </cfRule>
  </conditionalFormatting>
  <conditionalFormatting sqref="JG3 JQ3">
    <cfRule type="containsText" dxfId="4183" priority="6416" operator="containsText" text="SIN DATO">
      <formula>NOT(ISERROR(SEARCH("SIN DATO",JG3)))</formula>
    </cfRule>
    <cfRule type="containsText" dxfId="4182" priority="6417" operator="containsText" text="ANORMAL">
      <formula>NOT(ISERROR(SEARCH("ANORMAL",JG3)))</formula>
    </cfRule>
    <cfRule type="containsText" dxfId="4181" priority="6418" operator="containsText" text="NORMAL">
      <formula>NOT(ISERROR(SEARCH("NORMAL",JG3)))</formula>
    </cfRule>
  </conditionalFormatting>
  <conditionalFormatting sqref="JI3 JS3">
    <cfRule type="containsText" dxfId="4180" priority="6412" operator="containsText" text="NO APLICA">
      <formula>NOT(ISERROR(SEARCH("NO APLICA",JI3)))</formula>
    </cfRule>
    <cfRule type="containsText" dxfId="4179" priority="6413" operator="containsText" text="SIN DATO">
      <formula>NOT(ISERROR(SEARCH("SIN DATO",JI3)))</formula>
    </cfRule>
    <cfRule type="containsText" dxfId="4178" priority="6414" operator="containsText" text="NO">
      <formula>NOT(ISERROR(SEARCH("NO",JI3)))</formula>
    </cfRule>
    <cfRule type="containsText" dxfId="4177" priority="6415" operator="containsText" text="SI">
      <formula>NOT(ISERROR(SEARCH("SI",JI3)))</formula>
    </cfRule>
  </conditionalFormatting>
  <conditionalFormatting sqref="JX3:JX241 JZ3:JZ241">
    <cfRule type="containsText" dxfId="4176" priority="6411" operator="containsText" text="INASISTENTE">
      <formula>NOT(ISERROR(SEARCH("INASISTENTE",JX3)))</formula>
    </cfRule>
  </conditionalFormatting>
  <conditionalFormatting sqref="IP3:IP241">
    <cfRule type="containsBlanks" priority="6399" stopIfTrue="1">
      <formula>LEN(TRIM(IP3))=0</formula>
    </cfRule>
    <cfRule type="cellIs" dxfId="4175" priority="6405" operator="greaterThanOrEqual">
      <formula>43</formula>
    </cfRule>
    <cfRule type="cellIs" dxfId="4174" priority="6406" operator="between">
      <formula>37</formula>
      <formula>40.5</formula>
    </cfRule>
    <cfRule type="cellIs" dxfId="4173" priority="6407" operator="between">
      <formula>"&gt;40,5"</formula>
      <formula>42</formula>
    </cfRule>
    <cfRule type="cellIs" dxfId="4172" priority="6408" operator="between">
      <formula>33</formula>
      <formula>"&lt;37"</formula>
    </cfRule>
    <cfRule type="cellIs" dxfId="4171" priority="6409" operator="between">
      <formula>22</formula>
      <formula>"&lt;33"</formula>
    </cfRule>
    <cfRule type="cellIs" dxfId="4170" priority="6410" operator="between">
      <formula>1</formula>
      <formula>21</formula>
    </cfRule>
  </conditionalFormatting>
  <conditionalFormatting sqref="IT3">
    <cfRule type="containsText" dxfId="4169" priority="6402" operator="containsText" text="LE HACEN CESÁREA SIN INICIO TRABAJO DE PARTO">
      <formula>NOT(ISERROR(SEARCH("LE HACEN CESÁREA SIN INICIO TRABAJO DE PARTO",IT3)))</formula>
    </cfRule>
    <cfRule type="containsText" dxfId="4168" priority="6403" operator="containsText" text="LE HACEN INDUCCIÓN">
      <formula>NOT(ISERROR(SEARCH("LE HACEN INDUCCIÓN",IT3)))</formula>
    </cfRule>
    <cfRule type="containsText" dxfId="4167" priority="6404" operator="containsText" text="ESPONTÁNEO">
      <formula>NOT(ISERROR(SEARCH("ESPONTÁNEO",IT3)))</formula>
    </cfRule>
  </conditionalFormatting>
  <conditionalFormatting sqref="JX3:JX241 JZ3:JZ241">
    <cfRule type="containsText" dxfId="4166" priority="6398" operator="containsText" text="INCONSISTENCIA">
      <formula>NOT(ISERROR(SEARCH("INCONSISTENCIA",JX3)))</formula>
    </cfRule>
  </conditionalFormatting>
  <conditionalFormatting sqref="HP3:HP241">
    <cfRule type="containsText" dxfId="4165" priority="6392" operator="containsText" text="Si Desp. SEM 16">
      <formula>NOT(ISERROR(SEARCH("Si Desp. SEM 16",HP3)))</formula>
    </cfRule>
    <cfRule type="containsText" dxfId="4164" priority="6393" operator="containsText" text="Suministro Irregular">
      <formula>NOT(ISERROR(SEARCH("Suministro Irregular",HP3)))</formula>
    </cfRule>
    <cfRule type="endsWith" dxfId="4163" priority="6394" operator="endsWith" text="Aplica">
      <formula>RIGHT(HP3,LEN("Aplica"))="Aplica"</formula>
    </cfRule>
    <cfRule type="containsText" dxfId="4162" priority="6395" operator="containsText" text="NO">
      <formula>NOT(ISERROR(SEARCH("NO",HP3)))</formula>
    </cfRule>
    <cfRule type="containsText" dxfId="4161" priority="6396" operator="containsText" text="Si entre SEM 12 y 16">
      <formula>NOT(ISERROR(SEARCH("Si entre SEM 12 y 16",HP3)))</formula>
    </cfRule>
  </conditionalFormatting>
  <conditionalFormatting sqref="CO3:CO241">
    <cfRule type="containsText" dxfId="4160" priority="7398" operator="containsText" text="BAJO PESO">
      <formula>NOT(ISERROR(SEARCH("BAJO PESO",CO3)))</formula>
    </cfRule>
    <cfRule type="containsText" dxfId="4159" priority="7399" operator="containsText" text="NORMAL">
      <formula>NOT(ISERROR(SEARCH("NORMAL",CO3)))</formula>
    </cfRule>
    <cfRule type="containsText" dxfId="4158" priority="7400" operator="containsText" text="OBESIDAD">
      <formula>NOT(ISERROR(SEARCH("OBESIDAD",CO3)))</formula>
    </cfRule>
    <cfRule type="containsText" dxfId="4157" priority="7401" operator="containsText" text="SOBREPESO">
      <formula>NOT(ISERROR(SEARCH("SOBREPESO",CO3)))</formula>
    </cfRule>
    <cfRule type="containsText" dxfId="4156" priority="7402" operator="containsText" text="REVISAR">
      <formula>NOT(ISERROR(SEARCH("REVISAR",CO3)))</formula>
    </cfRule>
    <cfRule type="containsText" dxfId="4155" priority="7403" operator="containsText" text="REGISTRAR">
      <formula>NOT(ISERROR(SEARCH("REGISTRAR",CO3)))</formula>
    </cfRule>
  </conditionalFormatting>
  <conditionalFormatting sqref="CQ3:CQ241">
    <cfRule type="containsText" dxfId="4154" priority="6389" operator="containsText" text="ALTO">
      <formula>NOT(ISERROR(SEARCH("ALTO",CQ3)))</formula>
    </cfRule>
    <cfRule type="containsText" dxfId="4153" priority="6390" operator="containsText" text="BAJO">
      <formula>NOT(ISERROR(SEARCH("BAJO",CQ3)))</formula>
    </cfRule>
    <cfRule type="containsText" dxfId="4152" priority="6391" operator="containsText" text="ADECUADO ">
      <formula>NOT(ISERROR(SEARCH("ADECUADO ",CQ3)))</formula>
    </cfRule>
  </conditionalFormatting>
  <conditionalFormatting sqref="CS3">
    <cfRule type="expression" dxfId="4151" priority="6388">
      <formula>IF(CT3="NO APLICA REGISTRO TA-INGRESO TARDIO",1,"")</formula>
    </cfRule>
  </conditionalFormatting>
  <conditionalFormatting sqref="CR3">
    <cfRule type="expression" dxfId="4150" priority="6387">
      <formula>IF(CT3="NO APLICA REGISTRO TA-INGRESO TARDIO",1,"")</formula>
    </cfRule>
  </conditionalFormatting>
  <conditionalFormatting sqref="CU3">
    <cfRule type="expression" dxfId="4149" priority="6386">
      <formula>IF(CW3="NO APLICA REGISTRO TA-INGRESO TARDIO",1,"")</formula>
    </cfRule>
  </conditionalFormatting>
  <conditionalFormatting sqref="CV3">
    <cfRule type="expression" dxfId="4148" priority="6385">
      <formula>IF(CW3="NO APLICA REGISTRO TA-INGRESO TARDIO",1,"")</formula>
    </cfRule>
  </conditionalFormatting>
  <conditionalFormatting sqref="CX3:CY113 CX115:CY241">
    <cfRule type="expression" dxfId="4147" priority="6384">
      <formula>IF(CZ3="NO APLICA-INGRESO TARDIO",1,"")</formula>
    </cfRule>
  </conditionalFormatting>
  <conditionalFormatting sqref="CZ3:CZ241">
    <cfRule type="containsText" dxfId="4146" priority="6377" operator="containsText" text="NORMAL">
      <formula>NOT(ISERROR(SEARCH("NORMAL",CZ3)))</formula>
    </cfRule>
    <cfRule type="containsText" dxfId="4145" priority="6378" operator="containsText" text="VIGILAR">
      <formula>NOT(ISERROR(SEARCH("VIGILAR",CZ3)))</formula>
    </cfRule>
    <cfRule type="containsText" dxfId="4144" priority="6379" operator="containsText" text="HTA">
      <formula>NOT(ISERROR(SEARCH("HTA",CZ3)))</formula>
    </cfRule>
    <cfRule type="containsText" dxfId="4143" priority="6380" operator="containsText" text="ACUDE A CONTROL SEM 30 A 34- REGISTRE AHORA">
      <formula>NOT(ISERROR(SEARCH("ACUDE A CONTROL SEM 30 A 34- REGISTRE AHORA",CZ3)))</formula>
    </cfRule>
    <cfRule type="containsText" dxfId="4142" priority="6381" operator="containsText" text="NO APLICA">
      <formula>NOT(ISERROR(SEARCH("NO APLICA",CZ3)))</formula>
    </cfRule>
  </conditionalFormatting>
  <conditionalFormatting sqref="DC3:DC241">
    <cfRule type="containsText" dxfId="4141" priority="6376" operator="containsText" text="REGISTRE">
      <formula>NOT(ISERROR(SEARCH("REGISTRE",DC3)))</formula>
    </cfRule>
  </conditionalFormatting>
  <conditionalFormatting sqref="HQ3:HQ241">
    <cfRule type="expression" dxfId="4140" priority="6375">
      <formula>IF(HR3="No Aplica para suministro de ASA",1,"")</formula>
    </cfRule>
  </conditionalFormatting>
  <conditionalFormatting sqref="JE3:JE241">
    <cfRule type="containsText" dxfId="4139" priority="6374" operator="containsText" text="VERIFICAR">
      <formula>NOT(ISERROR(SEARCH("VERIFICAR",JE3)))</formula>
    </cfRule>
  </conditionalFormatting>
  <conditionalFormatting sqref="AC190">
    <cfRule type="containsText" dxfId="4138" priority="6368" operator="containsText" text="SABE">
      <formula>NOT(ISERROR(SEARCH("SABE",AC190)))</formula>
    </cfRule>
    <cfRule type="containsText" dxfId="4137" priority="6369" operator="containsText" text="SECUNDARIA">
      <formula>NOT(ISERROR(SEARCH("SECUNDARIA",AC190)))</formula>
    </cfRule>
    <cfRule type="containsText" dxfId="4136" priority="6370" operator="containsText" text="PRIMARIA INCOMPLETA">
      <formula>NOT(ISERROR(SEARCH("PRIMARIA INCOMPLETA",AC190)))</formula>
    </cfRule>
    <cfRule type="cellIs" dxfId="4135" priority="6371" operator="equal">
      <formula>"ANALFABETA"</formula>
    </cfRule>
  </conditionalFormatting>
  <conditionalFormatting sqref="AD184 AD186">
    <cfRule type="containsText" dxfId="4134" priority="6365" operator="containsText" text="No Consume">
      <formula>NOT(ISERROR(SEARCH("No Consume",AD184)))</formula>
    </cfRule>
    <cfRule type="containsText" dxfId="4133" priority="6366" operator="containsText" text="Hasta Antes de la Gestación">
      <formula>NOT(ISERROR(SEARCH("Hasta Antes de la Gestación",AD184)))</formula>
    </cfRule>
    <cfRule type="containsText" dxfId="4132" priority="6367" operator="containsText" text="Consumo Actual">
      <formula>NOT(ISERROR(SEARCH("Consumo Actual",AD184)))</formula>
    </cfRule>
  </conditionalFormatting>
  <conditionalFormatting sqref="AG190:AH190 AJ190">
    <cfRule type="cellIs" dxfId="4131" priority="6362" operator="equal">
      <formula>"SD"</formula>
    </cfRule>
    <cfRule type="cellIs" dxfId="4130" priority="6363" operator="equal">
      <formula>"NO"</formula>
    </cfRule>
    <cfRule type="cellIs" dxfId="4129" priority="6364" operator="equal">
      <formula>"SI"</formula>
    </cfRule>
  </conditionalFormatting>
  <conditionalFormatting sqref="AI190">
    <cfRule type="containsText" dxfId="4128" priority="6355" operator="containsText" text="HABITANTE DE CALLE">
      <formula>NOT(ISERROR(SEARCH("HABITANTE DE CALLE",AI190)))</formula>
    </cfRule>
    <cfRule type="containsText" dxfId="4127" priority="6358" operator="containsText" text="NINGUNO">
      <formula>NOT(ISERROR(SEARCH("NINGUNO",AI190)))</formula>
    </cfRule>
    <cfRule type="containsText" dxfId="4126" priority="6359" operator="containsText" text="MIGRATORIA">
      <formula>NOT(ISERROR(SEARCH("MIGRATORIA",AI190)))</formula>
    </cfRule>
    <cfRule type="containsText" dxfId="4125" priority="6360" operator="containsText" text="DISCAPACIDAD">
      <formula>NOT(ISERROR(SEARCH("DISCAPACIDAD",AI190)))</formula>
    </cfRule>
    <cfRule type="containsText" dxfId="4124" priority="6361" operator="containsText" text="DESPLAZADA">
      <formula>NOT(ISERROR(SEARCH("DESPLAZADA",AI190)))</formula>
    </cfRule>
  </conditionalFormatting>
  <conditionalFormatting sqref="AE190:AF190">
    <cfRule type="containsText" dxfId="4123" priority="6356" operator="containsText" text="NO">
      <formula>NOT(ISERROR(SEARCH("NO",AE190)))</formula>
    </cfRule>
    <cfRule type="containsText" dxfId="4122" priority="6357" operator="containsText" text="SI">
      <formula>NOT(ISERROR(SEARCH("SI",AE190)))</formula>
    </cfRule>
  </conditionalFormatting>
  <conditionalFormatting sqref="BD190:BI190 AX190:BB190">
    <cfRule type="cellIs" dxfId="4121" priority="6352" operator="equal">
      <formula>"SD"</formula>
    </cfRule>
    <cfRule type="cellIs" dxfId="4120" priority="6353" operator="equal">
      <formula>"NO"</formula>
    </cfRule>
    <cfRule type="cellIs" dxfId="4119" priority="6354" operator="equal">
      <formula>"SI"</formula>
    </cfRule>
  </conditionalFormatting>
  <conditionalFormatting sqref="BC190">
    <cfRule type="containsText" dxfId="4118" priority="6347" operator="containsText" text="SD">
      <formula>NOT(ISERROR(SEARCH("SD",BC190)))</formula>
    </cfRule>
    <cfRule type="containsText" dxfId="4117" priority="6348" operator="containsText" text="SI, NO CONTROLADA">
      <formula>NOT(ISERROR(SEARCH("SI, NO CONTROLADA",BC190)))</formula>
    </cfRule>
    <cfRule type="containsText" dxfId="4116" priority="6349" operator="containsText" text="SI, SIN MANEJO">
      <formula>NOT(ISERROR(SEARCH("SI, SIN MANEJO",BC190)))</formula>
    </cfRule>
    <cfRule type="containsText" dxfId="4115" priority="6350" operator="containsText" text="SI, CONTROLADA">
      <formula>NOT(ISERROR(SEARCH("SI, CONTROLADA",BC190)))</formula>
    </cfRule>
    <cfRule type="containsText" dxfId="4114" priority="6351" operator="containsText" text="NO">
      <formula>NOT(ISERROR(SEARCH("NO",BC190)))</formula>
    </cfRule>
  </conditionalFormatting>
  <conditionalFormatting sqref="BE190">
    <cfRule type="expression" dxfId="4113" priority="6346">
      <formula>IF(AND(FA190&gt;=126,FC190&lt;24),1,0)</formula>
    </cfRule>
  </conditionalFormatting>
  <conditionalFormatting sqref="FJ190">
    <cfRule type="containsText" dxfId="4112" priority="6343" operator="containsText" text="POSITIVA CICATRIZ">
      <formula>NOT(ISERROR(SEARCH("POSITIVA CICATRIZ",FJ190)))</formula>
    </cfRule>
    <cfRule type="containsText" dxfId="4111" priority="6344" operator="containsText" text="POSITIVA CASO SIFILIS">
      <formula>NOT(ISERROR(SEARCH("POSITIVA CASO SIFILIS",FJ190)))</formula>
    </cfRule>
    <cfRule type="containsText" dxfId="4110" priority="6345" operator="containsText" text="NEGATIVA">
      <formula>NOT(ISERROR(SEARCH("NEGATIVA",FJ190)))</formula>
    </cfRule>
  </conditionalFormatting>
  <conditionalFormatting sqref="AG191:AH191 AJ191">
    <cfRule type="cellIs" dxfId="4109" priority="6340" operator="equal">
      <formula>"SD"</formula>
    </cfRule>
    <cfRule type="cellIs" dxfId="4108" priority="6341" operator="equal">
      <formula>"NO"</formula>
    </cfRule>
    <cfRule type="cellIs" dxfId="4107" priority="6342" operator="equal">
      <formula>"SI"</formula>
    </cfRule>
  </conditionalFormatting>
  <conditionalFormatting sqref="AI191">
    <cfRule type="containsText" dxfId="4106" priority="6333" operator="containsText" text="HABITANTE DE CALLE">
      <formula>NOT(ISERROR(SEARCH("HABITANTE DE CALLE",AI191)))</formula>
    </cfRule>
    <cfRule type="containsText" dxfId="4105" priority="6336" operator="containsText" text="NINGUNO">
      <formula>NOT(ISERROR(SEARCH("NINGUNO",AI191)))</formula>
    </cfRule>
    <cfRule type="containsText" dxfId="4104" priority="6337" operator="containsText" text="MIGRATORIA">
      <formula>NOT(ISERROR(SEARCH("MIGRATORIA",AI191)))</formula>
    </cfRule>
    <cfRule type="containsText" dxfId="4103" priority="6338" operator="containsText" text="DISCAPACIDAD">
      <formula>NOT(ISERROR(SEARCH("DISCAPACIDAD",AI191)))</formula>
    </cfRule>
    <cfRule type="containsText" dxfId="4102" priority="6339" operator="containsText" text="DESPLAZADA">
      <formula>NOT(ISERROR(SEARCH("DESPLAZADA",AI191)))</formula>
    </cfRule>
  </conditionalFormatting>
  <conditionalFormatting sqref="AE191:AF191">
    <cfRule type="containsText" dxfId="4101" priority="6334" operator="containsText" text="NO">
      <formula>NOT(ISERROR(SEARCH("NO",AE191)))</formula>
    </cfRule>
    <cfRule type="containsText" dxfId="4100" priority="6335" operator="containsText" text="SI">
      <formula>NOT(ISERROR(SEARCH("SI",AE191)))</formula>
    </cfRule>
  </conditionalFormatting>
  <conditionalFormatting sqref="BD191:BI191 AX191:BB191">
    <cfRule type="cellIs" dxfId="4099" priority="6330" operator="equal">
      <formula>"SD"</formula>
    </cfRule>
    <cfRule type="cellIs" dxfId="4098" priority="6331" operator="equal">
      <formula>"NO"</formula>
    </cfRule>
    <cfRule type="cellIs" dxfId="4097" priority="6332" operator="equal">
      <formula>"SI"</formula>
    </cfRule>
  </conditionalFormatting>
  <conditionalFormatting sqref="BC191">
    <cfRule type="containsText" dxfId="4096" priority="6325" operator="containsText" text="SD">
      <formula>NOT(ISERROR(SEARCH("SD",BC191)))</formula>
    </cfRule>
    <cfRule type="containsText" dxfId="4095" priority="6326" operator="containsText" text="SI, NO CONTROLADA">
      <formula>NOT(ISERROR(SEARCH("SI, NO CONTROLADA",BC191)))</formula>
    </cfRule>
    <cfRule type="containsText" dxfId="4094" priority="6327" operator="containsText" text="SI, SIN MANEJO">
      <formula>NOT(ISERROR(SEARCH("SI, SIN MANEJO",BC191)))</formula>
    </cfRule>
    <cfRule type="containsText" dxfId="4093" priority="6328" operator="containsText" text="SI, CONTROLADA">
      <formula>NOT(ISERROR(SEARCH("SI, CONTROLADA",BC191)))</formula>
    </cfRule>
    <cfRule type="containsText" dxfId="4092" priority="6329" operator="containsText" text="NO">
      <formula>NOT(ISERROR(SEARCH("NO",BC191)))</formula>
    </cfRule>
  </conditionalFormatting>
  <conditionalFormatting sqref="BE191">
    <cfRule type="expression" dxfId="4091" priority="6324">
      <formula>IF(AND(FA191&gt;=126,FC191&lt;24),1,0)</formula>
    </cfRule>
  </conditionalFormatting>
  <conditionalFormatting sqref="FJ191">
    <cfRule type="containsText" dxfId="4090" priority="6321" operator="containsText" text="POSITIVA CICATRIZ">
      <formula>NOT(ISERROR(SEARCH("POSITIVA CICATRIZ",FJ191)))</formula>
    </cfRule>
    <cfRule type="containsText" dxfId="4089" priority="6322" operator="containsText" text="POSITIVA CASO SIFILIS">
      <formula>NOT(ISERROR(SEARCH("POSITIVA CASO SIFILIS",FJ191)))</formula>
    </cfRule>
    <cfRule type="containsText" dxfId="4088" priority="6323" operator="containsText" text="NEGATIVA">
      <formula>NOT(ISERROR(SEARCH("NEGATIVA",FJ191)))</formula>
    </cfRule>
  </conditionalFormatting>
  <conditionalFormatting sqref="AG192:AH192 AJ192">
    <cfRule type="cellIs" dxfId="4087" priority="6299" operator="equal">
      <formula>"SD"</formula>
    </cfRule>
    <cfRule type="cellIs" dxfId="4086" priority="6300" operator="equal">
      <formula>"NO"</formula>
    </cfRule>
    <cfRule type="cellIs" dxfId="4085" priority="6301" operator="equal">
      <formula>"SI"</formula>
    </cfRule>
  </conditionalFormatting>
  <conditionalFormatting sqref="AI192">
    <cfRule type="containsText" dxfId="4084" priority="6292" operator="containsText" text="HABITANTE DE CALLE">
      <formula>NOT(ISERROR(SEARCH("HABITANTE DE CALLE",AI192)))</formula>
    </cfRule>
    <cfRule type="containsText" dxfId="4083" priority="6295" operator="containsText" text="NINGUNO">
      <formula>NOT(ISERROR(SEARCH("NINGUNO",AI192)))</formula>
    </cfRule>
    <cfRule type="containsText" dxfId="4082" priority="6296" operator="containsText" text="MIGRATORIA">
      <formula>NOT(ISERROR(SEARCH("MIGRATORIA",AI192)))</formula>
    </cfRule>
    <cfRule type="containsText" dxfId="4081" priority="6297" operator="containsText" text="DISCAPACIDAD">
      <formula>NOT(ISERROR(SEARCH("DISCAPACIDAD",AI192)))</formula>
    </cfRule>
    <cfRule type="containsText" dxfId="4080" priority="6298" operator="containsText" text="DESPLAZADA">
      <formula>NOT(ISERROR(SEARCH("DESPLAZADA",AI192)))</formula>
    </cfRule>
  </conditionalFormatting>
  <conditionalFormatting sqref="AE192:AF192">
    <cfRule type="containsText" dxfId="4079" priority="6293" operator="containsText" text="NO">
      <formula>NOT(ISERROR(SEARCH("NO",AE192)))</formula>
    </cfRule>
    <cfRule type="containsText" dxfId="4078" priority="6294" operator="containsText" text="SI">
      <formula>NOT(ISERROR(SEARCH("SI",AE192)))</formula>
    </cfRule>
  </conditionalFormatting>
  <conditionalFormatting sqref="BD192:BI192 AX192:BB192">
    <cfRule type="cellIs" dxfId="4077" priority="6289" operator="equal">
      <formula>"SD"</formula>
    </cfRule>
    <cfRule type="cellIs" dxfId="4076" priority="6290" operator="equal">
      <formula>"NO"</formula>
    </cfRule>
    <cfRule type="cellIs" dxfId="4075" priority="6291" operator="equal">
      <formula>"SI"</formula>
    </cfRule>
  </conditionalFormatting>
  <conditionalFormatting sqref="BC192">
    <cfRule type="containsText" dxfId="4074" priority="6284" operator="containsText" text="SD">
      <formula>NOT(ISERROR(SEARCH("SD",BC192)))</formula>
    </cfRule>
    <cfRule type="containsText" dxfId="4073" priority="6285" operator="containsText" text="SI, NO CONTROLADA">
      <formula>NOT(ISERROR(SEARCH("SI, NO CONTROLADA",BC192)))</formula>
    </cfRule>
    <cfRule type="containsText" dxfId="4072" priority="6286" operator="containsText" text="SI, SIN MANEJO">
      <formula>NOT(ISERROR(SEARCH("SI, SIN MANEJO",BC192)))</formula>
    </cfRule>
    <cfRule type="containsText" dxfId="4071" priority="6287" operator="containsText" text="SI, CONTROLADA">
      <formula>NOT(ISERROR(SEARCH("SI, CONTROLADA",BC192)))</formula>
    </cfRule>
    <cfRule type="containsText" dxfId="4070" priority="6288" operator="containsText" text="NO">
      <formula>NOT(ISERROR(SEARCH("NO",BC192)))</formula>
    </cfRule>
  </conditionalFormatting>
  <conditionalFormatting sqref="BE192">
    <cfRule type="expression" dxfId="4069" priority="6283">
      <formula>IF(AND(FA192&gt;=126,FC192&lt;24),1,0)</formula>
    </cfRule>
  </conditionalFormatting>
  <conditionalFormatting sqref="AG193:AH193 AJ193">
    <cfRule type="cellIs" dxfId="4068" priority="6280" operator="equal">
      <formula>"SD"</formula>
    </cfRule>
    <cfRule type="cellIs" dxfId="4067" priority="6281" operator="equal">
      <formula>"NO"</formula>
    </cfRule>
    <cfRule type="cellIs" dxfId="4066" priority="6282" operator="equal">
      <formula>"SI"</formula>
    </cfRule>
  </conditionalFormatting>
  <conditionalFormatting sqref="AI193">
    <cfRule type="containsText" dxfId="4065" priority="6273" operator="containsText" text="HABITANTE DE CALLE">
      <formula>NOT(ISERROR(SEARCH("HABITANTE DE CALLE",AI193)))</formula>
    </cfRule>
    <cfRule type="containsText" dxfId="4064" priority="6276" operator="containsText" text="NINGUNO">
      <formula>NOT(ISERROR(SEARCH("NINGUNO",AI193)))</formula>
    </cfRule>
    <cfRule type="containsText" dxfId="4063" priority="6277" operator="containsText" text="MIGRATORIA">
      <formula>NOT(ISERROR(SEARCH("MIGRATORIA",AI193)))</formula>
    </cfRule>
    <cfRule type="containsText" dxfId="4062" priority="6278" operator="containsText" text="DISCAPACIDAD">
      <formula>NOT(ISERROR(SEARCH("DISCAPACIDAD",AI193)))</formula>
    </cfRule>
    <cfRule type="containsText" dxfId="4061" priority="6279" operator="containsText" text="DESPLAZADA">
      <formula>NOT(ISERROR(SEARCH("DESPLAZADA",AI193)))</formula>
    </cfRule>
  </conditionalFormatting>
  <conditionalFormatting sqref="AE193:AF193">
    <cfRule type="containsText" dxfId="4060" priority="6274" operator="containsText" text="NO">
      <formula>NOT(ISERROR(SEARCH("NO",AE193)))</formula>
    </cfRule>
    <cfRule type="containsText" dxfId="4059" priority="6275" operator="containsText" text="SI">
      <formula>NOT(ISERROR(SEARCH("SI",AE193)))</formula>
    </cfRule>
  </conditionalFormatting>
  <conditionalFormatting sqref="BD193:BI193 AX193:BB193">
    <cfRule type="cellIs" dxfId="4058" priority="6270" operator="equal">
      <formula>"SD"</formula>
    </cfRule>
    <cfRule type="cellIs" dxfId="4057" priority="6271" operator="equal">
      <formula>"NO"</formula>
    </cfRule>
    <cfRule type="cellIs" dxfId="4056" priority="6272" operator="equal">
      <formula>"SI"</formula>
    </cfRule>
  </conditionalFormatting>
  <conditionalFormatting sqref="BC193">
    <cfRule type="containsText" dxfId="4055" priority="6265" operator="containsText" text="SD">
      <formula>NOT(ISERROR(SEARCH("SD",BC193)))</formula>
    </cfRule>
    <cfRule type="containsText" dxfId="4054" priority="6266" operator="containsText" text="SI, NO CONTROLADA">
      <formula>NOT(ISERROR(SEARCH("SI, NO CONTROLADA",BC193)))</formula>
    </cfRule>
    <cfRule type="containsText" dxfId="4053" priority="6267" operator="containsText" text="SI, SIN MANEJO">
      <formula>NOT(ISERROR(SEARCH("SI, SIN MANEJO",BC193)))</formula>
    </cfRule>
    <cfRule type="containsText" dxfId="4052" priority="6268" operator="containsText" text="SI, CONTROLADA">
      <formula>NOT(ISERROR(SEARCH("SI, CONTROLADA",BC193)))</formula>
    </cfRule>
    <cfRule type="containsText" dxfId="4051" priority="6269" operator="containsText" text="NO">
      <formula>NOT(ISERROR(SEARCH("NO",BC193)))</formula>
    </cfRule>
  </conditionalFormatting>
  <conditionalFormatting sqref="BE193">
    <cfRule type="expression" dxfId="4050" priority="6264">
      <formula>IF(AND(FA193&gt;=126,FC193&lt;24),1,0)</formula>
    </cfRule>
  </conditionalFormatting>
  <conditionalFormatting sqref="AG194:AH194 AJ194">
    <cfRule type="cellIs" dxfId="4049" priority="6261" operator="equal">
      <formula>"SD"</formula>
    </cfRule>
    <cfRule type="cellIs" dxfId="4048" priority="6262" operator="equal">
      <formula>"NO"</formula>
    </cfRule>
    <cfRule type="cellIs" dxfId="4047" priority="6263" operator="equal">
      <formula>"SI"</formula>
    </cfRule>
  </conditionalFormatting>
  <conditionalFormatting sqref="AI194">
    <cfRule type="containsText" dxfId="4046" priority="6254" operator="containsText" text="HABITANTE DE CALLE">
      <formula>NOT(ISERROR(SEARCH("HABITANTE DE CALLE",AI194)))</formula>
    </cfRule>
    <cfRule type="containsText" dxfId="4045" priority="6257" operator="containsText" text="NINGUNO">
      <formula>NOT(ISERROR(SEARCH("NINGUNO",AI194)))</formula>
    </cfRule>
    <cfRule type="containsText" dxfId="4044" priority="6258" operator="containsText" text="MIGRATORIA">
      <formula>NOT(ISERROR(SEARCH("MIGRATORIA",AI194)))</formula>
    </cfRule>
    <cfRule type="containsText" dxfId="4043" priority="6259" operator="containsText" text="DISCAPACIDAD">
      <formula>NOT(ISERROR(SEARCH("DISCAPACIDAD",AI194)))</formula>
    </cfRule>
    <cfRule type="containsText" dxfId="4042" priority="6260" operator="containsText" text="DESPLAZADA">
      <formula>NOT(ISERROR(SEARCH("DESPLAZADA",AI194)))</formula>
    </cfRule>
  </conditionalFormatting>
  <conditionalFormatting sqref="AE194:AF194">
    <cfRule type="containsText" dxfId="4041" priority="6255" operator="containsText" text="NO">
      <formula>NOT(ISERROR(SEARCH("NO",AE194)))</formula>
    </cfRule>
    <cfRule type="containsText" dxfId="4040" priority="6256" operator="containsText" text="SI">
      <formula>NOT(ISERROR(SEARCH("SI",AE194)))</formula>
    </cfRule>
  </conditionalFormatting>
  <conditionalFormatting sqref="AY194:BA194">
    <cfRule type="cellIs" dxfId="4039" priority="6251" operator="equal">
      <formula>"SD"</formula>
    </cfRule>
    <cfRule type="cellIs" dxfId="4038" priority="6252" operator="equal">
      <formula>"NO"</formula>
    </cfRule>
    <cfRule type="cellIs" dxfId="4037" priority="6253" operator="equal">
      <formula>"SI"</formula>
    </cfRule>
  </conditionalFormatting>
  <conditionalFormatting sqref="BD194:BI194 BB194">
    <cfRule type="cellIs" dxfId="4036" priority="6248" operator="equal">
      <formula>"SD"</formula>
    </cfRule>
    <cfRule type="cellIs" dxfId="4035" priority="6249" operator="equal">
      <formula>"NO"</formula>
    </cfRule>
    <cfRule type="cellIs" dxfId="4034" priority="6250" operator="equal">
      <formula>"SI"</formula>
    </cfRule>
  </conditionalFormatting>
  <conditionalFormatting sqref="BC194">
    <cfRule type="containsText" dxfId="4033" priority="6243" operator="containsText" text="SD">
      <formula>NOT(ISERROR(SEARCH("SD",BC194)))</formula>
    </cfRule>
    <cfRule type="containsText" dxfId="4032" priority="6244" operator="containsText" text="SI, NO CONTROLADA">
      <formula>NOT(ISERROR(SEARCH("SI, NO CONTROLADA",BC194)))</formula>
    </cfRule>
    <cfRule type="containsText" dxfId="4031" priority="6245" operator="containsText" text="SI, SIN MANEJO">
      <formula>NOT(ISERROR(SEARCH("SI, SIN MANEJO",BC194)))</formula>
    </cfRule>
    <cfRule type="containsText" dxfId="4030" priority="6246" operator="containsText" text="SI, CONTROLADA">
      <formula>NOT(ISERROR(SEARCH("SI, CONTROLADA",BC194)))</formula>
    </cfRule>
    <cfRule type="containsText" dxfId="4029" priority="6247" operator="containsText" text="NO">
      <formula>NOT(ISERROR(SEARCH("NO",BC194)))</formula>
    </cfRule>
  </conditionalFormatting>
  <conditionalFormatting sqref="BE194">
    <cfRule type="expression" dxfId="4028" priority="6242">
      <formula>IF(AND(FA194&gt;=126,FC194&lt;24),1,0)</formula>
    </cfRule>
  </conditionalFormatting>
  <conditionalFormatting sqref="AG195:AH195 AJ195">
    <cfRule type="cellIs" dxfId="4027" priority="6239" operator="equal">
      <formula>"SD"</formula>
    </cfRule>
    <cfRule type="cellIs" dxfId="4026" priority="6240" operator="equal">
      <formula>"NO"</formula>
    </cfRule>
    <cfRule type="cellIs" dxfId="4025" priority="6241" operator="equal">
      <formula>"SI"</formula>
    </cfRule>
  </conditionalFormatting>
  <conditionalFormatting sqref="AI195">
    <cfRule type="containsText" dxfId="4024" priority="6232" operator="containsText" text="HABITANTE DE CALLE">
      <formula>NOT(ISERROR(SEARCH("HABITANTE DE CALLE",AI195)))</formula>
    </cfRule>
    <cfRule type="containsText" dxfId="4023" priority="6235" operator="containsText" text="NINGUNO">
      <formula>NOT(ISERROR(SEARCH("NINGUNO",AI195)))</formula>
    </cfRule>
    <cfRule type="containsText" dxfId="4022" priority="6236" operator="containsText" text="MIGRATORIA">
      <formula>NOT(ISERROR(SEARCH("MIGRATORIA",AI195)))</formula>
    </cfRule>
    <cfRule type="containsText" dxfId="4021" priority="6237" operator="containsText" text="DISCAPACIDAD">
      <formula>NOT(ISERROR(SEARCH("DISCAPACIDAD",AI195)))</formula>
    </cfRule>
    <cfRule type="containsText" dxfId="4020" priority="6238" operator="containsText" text="DESPLAZADA">
      <formula>NOT(ISERROR(SEARCH("DESPLAZADA",AI195)))</formula>
    </cfRule>
  </conditionalFormatting>
  <conditionalFormatting sqref="AE195:AF195">
    <cfRule type="containsText" dxfId="4019" priority="6233" operator="containsText" text="NO">
      <formula>NOT(ISERROR(SEARCH("NO",AE195)))</formula>
    </cfRule>
    <cfRule type="containsText" dxfId="4018" priority="6234" operator="containsText" text="SI">
      <formula>NOT(ISERROR(SEARCH("SI",AE195)))</formula>
    </cfRule>
  </conditionalFormatting>
  <conditionalFormatting sqref="BK195:BM195">
    <cfRule type="cellIs" dxfId="4017" priority="6229" operator="equal">
      <formula>"SD"</formula>
    </cfRule>
    <cfRule type="cellIs" dxfId="4016" priority="6230" operator="equal">
      <formula>"NO"</formula>
    </cfRule>
    <cfRule type="cellIs" dxfId="4015" priority="6231" operator="equal">
      <formula>"SI"</formula>
    </cfRule>
  </conditionalFormatting>
  <conditionalFormatting sqref="AY195:BA195">
    <cfRule type="cellIs" dxfId="4014" priority="6226" operator="equal">
      <formula>"SD"</formula>
    </cfRule>
    <cfRule type="cellIs" dxfId="4013" priority="6227" operator="equal">
      <formula>"NO"</formula>
    </cfRule>
    <cfRule type="cellIs" dxfId="4012" priority="6228" operator="equal">
      <formula>"SI"</formula>
    </cfRule>
  </conditionalFormatting>
  <conditionalFormatting sqref="BD195:BI195 BB195">
    <cfRule type="cellIs" dxfId="4011" priority="6223" operator="equal">
      <formula>"SD"</formula>
    </cfRule>
    <cfRule type="cellIs" dxfId="4010" priority="6224" operator="equal">
      <formula>"NO"</formula>
    </cfRule>
    <cfRule type="cellIs" dxfId="4009" priority="6225" operator="equal">
      <formula>"SI"</formula>
    </cfRule>
  </conditionalFormatting>
  <conditionalFormatting sqref="BC195">
    <cfRule type="containsText" dxfId="4008" priority="6218" operator="containsText" text="SD">
      <formula>NOT(ISERROR(SEARCH("SD",BC195)))</formula>
    </cfRule>
    <cfRule type="containsText" dxfId="4007" priority="6219" operator="containsText" text="SI, NO CONTROLADA">
      <formula>NOT(ISERROR(SEARCH("SI, NO CONTROLADA",BC195)))</formula>
    </cfRule>
    <cfRule type="containsText" dxfId="4006" priority="6220" operator="containsText" text="SI, SIN MANEJO">
      <formula>NOT(ISERROR(SEARCH("SI, SIN MANEJO",BC195)))</formula>
    </cfRule>
    <cfRule type="containsText" dxfId="4005" priority="6221" operator="containsText" text="SI, CONTROLADA">
      <formula>NOT(ISERROR(SEARCH("SI, CONTROLADA",BC195)))</formula>
    </cfRule>
    <cfRule type="containsText" dxfId="4004" priority="6222" operator="containsText" text="NO">
      <formula>NOT(ISERROR(SEARCH("NO",BC195)))</formula>
    </cfRule>
  </conditionalFormatting>
  <conditionalFormatting sqref="BE195">
    <cfRule type="expression" dxfId="4003" priority="6217">
      <formula>IF(AND(FA195&gt;=126,FC195&lt;24),1,0)</formula>
    </cfRule>
  </conditionalFormatting>
  <conditionalFormatting sqref="AG196:AH196 AJ196">
    <cfRule type="cellIs" dxfId="4002" priority="6207" operator="equal">
      <formula>"SD"</formula>
    </cfRule>
    <cfRule type="cellIs" dxfId="4001" priority="6208" operator="equal">
      <formula>"NO"</formula>
    </cfRule>
    <cfRule type="cellIs" dxfId="4000" priority="6209" operator="equal">
      <formula>"SI"</formula>
    </cfRule>
  </conditionalFormatting>
  <conditionalFormatting sqref="AI196">
    <cfRule type="containsText" dxfId="3999" priority="6200" operator="containsText" text="HABITANTE DE CALLE">
      <formula>NOT(ISERROR(SEARCH("HABITANTE DE CALLE",AI196)))</formula>
    </cfRule>
    <cfRule type="containsText" dxfId="3998" priority="6203" operator="containsText" text="NINGUNO">
      <formula>NOT(ISERROR(SEARCH("NINGUNO",AI196)))</formula>
    </cfRule>
    <cfRule type="containsText" dxfId="3997" priority="6204" operator="containsText" text="MIGRATORIA">
      <formula>NOT(ISERROR(SEARCH("MIGRATORIA",AI196)))</formula>
    </cfRule>
    <cfRule type="containsText" dxfId="3996" priority="6205" operator="containsText" text="DISCAPACIDAD">
      <formula>NOT(ISERROR(SEARCH("DISCAPACIDAD",AI196)))</formula>
    </cfRule>
    <cfRule type="containsText" dxfId="3995" priority="6206" operator="containsText" text="DESPLAZADA">
      <formula>NOT(ISERROR(SEARCH("DESPLAZADA",AI196)))</formula>
    </cfRule>
  </conditionalFormatting>
  <conditionalFormatting sqref="AE196:AF196">
    <cfRule type="containsText" dxfId="3994" priority="6201" operator="containsText" text="NO">
      <formula>NOT(ISERROR(SEARCH("NO",AE196)))</formula>
    </cfRule>
    <cfRule type="containsText" dxfId="3993" priority="6202" operator="containsText" text="SI">
      <formula>NOT(ISERROR(SEARCH("SI",AE196)))</formula>
    </cfRule>
  </conditionalFormatting>
  <conditionalFormatting sqref="AX196">
    <cfRule type="cellIs" dxfId="3992" priority="6197" operator="equal">
      <formula>"SD"</formula>
    </cfRule>
    <cfRule type="cellIs" dxfId="3991" priority="6198" operator="equal">
      <formula>"NO"</formula>
    </cfRule>
    <cfRule type="cellIs" dxfId="3990" priority="6199" operator="equal">
      <formula>"SI"</formula>
    </cfRule>
  </conditionalFormatting>
  <conditionalFormatting sqref="BK196:BM196">
    <cfRule type="cellIs" dxfId="3989" priority="6194" operator="equal">
      <formula>"SD"</formula>
    </cfRule>
    <cfRule type="cellIs" dxfId="3988" priority="6195" operator="equal">
      <formula>"NO"</formula>
    </cfRule>
    <cfRule type="cellIs" dxfId="3987" priority="6196" operator="equal">
      <formula>"SI"</formula>
    </cfRule>
  </conditionalFormatting>
  <conditionalFormatting sqref="AY196:BA196">
    <cfRule type="cellIs" dxfId="3986" priority="6191" operator="equal">
      <formula>"SD"</formula>
    </cfRule>
    <cfRule type="cellIs" dxfId="3985" priority="6192" operator="equal">
      <formula>"NO"</formula>
    </cfRule>
    <cfRule type="cellIs" dxfId="3984" priority="6193" operator="equal">
      <formula>"SI"</formula>
    </cfRule>
  </conditionalFormatting>
  <conditionalFormatting sqref="BD196:BI196 BB196">
    <cfRule type="cellIs" dxfId="3983" priority="6188" operator="equal">
      <formula>"SD"</formula>
    </cfRule>
    <cfRule type="cellIs" dxfId="3982" priority="6189" operator="equal">
      <formula>"NO"</formula>
    </cfRule>
    <cfRule type="cellIs" dxfId="3981" priority="6190" operator="equal">
      <formula>"SI"</formula>
    </cfRule>
  </conditionalFormatting>
  <conditionalFormatting sqref="BC196">
    <cfRule type="containsText" dxfId="3980" priority="6183" operator="containsText" text="SD">
      <formula>NOT(ISERROR(SEARCH("SD",BC196)))</formula>
    </cfRule>
    <cfRule type="containsText" dxfId="3979" priority="6184" operator="containsText" text="SI, NO CONTROLADA">
      <formula>NOT(ISERROR(SEARCH("SI, NO CONTROLADA",BC196)))</formula>
    </cfRule>
    <cfRule type="containsText" dxfId="3978" priority="6185" operator="containsText" text="SI, SIN MANEJO">
      <formula>NOT(ISERROR(SEARCH("SI, SIN MANEJO",BC196)))</formula>
    </cfRule>
    <cfRule type="containsText" dxfId="3977" priority="6186" operator="containsText" text="SI, CONTROLADA">
      <formula>NOT(ISERROR(SEARCH("SI, CONTROLADA",BC196)))</formula>
    </cfRule>
    <cfRule type="containsText" dxfId="3976" priority="6187" operator="containsText" text="NO">
      <formula>NOT(ISERROR(SEARCH("NO",BC196)))</formula>
    </cfRule>
  </conditionalFormatting>
  <conditionalFormatting sqref="BE196">
    <cfRule type="expression" dxfId="3975" priority="6182">
      <formula>IF(AND(FA196&gt;=126,FC196&lt;24),1,0)</formula>
    </cfRule>
  </conditionalFormatting>
  <conditionalFormatting sqref="AC197">
    <cfRule type="containsText" dxfId="3974" priority="6178" operator="containsText" text="SABE">
      <formula>NOT(ISERROR(SEARCH("SABE",AC197)))</formula>
    </cfRule>
    <cfRule type="containsText" dxfId="3973" priority="6179" operator="containsText" text="SECUNDARIA">
      <formula>NOT(ISERROR(SEARCH("SECUNDARIA",AC197)))</formula>
    </cfRule>
    <cfRule type="containsText" dxfId="3972" priority="6180" operator="containsText" text="PRIMARIA INCOMPLETA">
      <formula>NOT(ISERROR(SEARCH("PRIMARIA INCOMPLETA",AC197)))</formula>
    </cfRule>
    <cfRule type="cellIs" dxfId="3971" priority="6181" operator="equal">
      <formula>"ANALFABETA"</formula>
    </cfRule>
  </conditionalFormatting>
  <conditionalFormatting sqref="AL197:AR197">
    <cfRule type="cellIs" dxfId="3970" priority="6172" operator="equal">
      <formula>"SD"</formula>
    </cfRule>
    <cfRule type="cellIs" dxfId="3969" priority="6173" operator="equal">
      <formula>"NO"</formula>
    </cfRule>
    <cfRule type="cellIs" dxfId="3968" priority="6174" operator="equal">
      <formula>"SI"</formula>
    </cfRule>
  </conditionalFormatting>
  <conditionalFormatting sqref="AK197">
    <cfRule type="containsText" dxfId="3967" priority="6169" operator="containsText" text="COMPLETAR EVALUACIÓN">
      <formula>NOT(ISERROR(SEARCH("COMPLETAR EVALUACIÓN",AK197)))</formula>
    </cfRule>
    <cfRule type="containsText" dxfId="3966" priority="6170" operator="containsText" text="CON RIESGO">
      <formula>NOT(ISERROR(SEARCH("CON RIESGO",AK197)))</formula>
    </cfRule>
    <cfRule type="containsText" dxfId="3965" priority="6171" operator="containsText" text="SIN RIESGO">
      <formula>NOT(ISERROR(SEARCH("SIN RIESGO",AK197)))</formula>
    </cfRule>
  </conditionalFormatting>
  <conditionalFormatting sqref="AG197:AH197 AJ197">
    <cfRule type="cellIs" dxfId="3964" priority="6166" operator="equal">
      <formula>"SD"</formula>
    </cfRule>
    <cfRule type="cellIs" dxfId="3963" priority="6167" operator="equal">
      <formula>"NO"</formula>
    </cfRule>
    <cfRule type="cellIs" dxfId="3962" priority="6168" operator="equal">
      <formula>"SI"</formula>
    </cfRule>
  </conditionalFormatting>
  <conditionalFormatting sqref="AI197">
    <cfRule type="containsText" dxfId="3961" priority="6159" operator="containsText" text="HABITANTE DE CALLE">
      <formula>NOT(ISERROR(SEARCH("HABITANTE DE CALLE",AI197)))</formula>
    </cfRule>
    <cfRule type="containsText" dxfId="3960" priority="6162" operator="containsText" text="NINGUNO">
      <formula>NOT(ISERROR(SEARCH("NINGUNO",AI197)))</formula>
    </cfRule>
    <cfRule type="containsText" dxfId="3959" priority="6163" operator="containsText" text="MIGRATORIA">
      <formula>NOT(ISERROR(SEARCH("MIGRATORIA",AI197)))</formula>
    </cfRule>
    <cfRule type="containsText" dxfId="3958" priority="6164" operator="containsText" text="DISCAPACIDAD">
      <formula>NOT(ISERROR(SEARCH("DISCAPACIDAD",AI197)))</formula>
    </cfRule>
    <cfRule type="containsText" dxfId="3957" priority="6165" operator="containsText" text="DESPLAZADA">
      <formula>NOT(ISERROR(SEARCH("DESPLAZADA",AI197)))</formula>
    </cfRule>
  </conditionalFormatting>
  <conditionalFormatting sqref="AE197:AF197">
    <cfRule type="containsText" dxfId="3956" priority="6160" operator="containsText" text="NO">
      <formula>NOT(ISERROR(SEARCH("NO",AE197)))</formula>
    </cfRule>
    <cfRule type="containsText" dxfId="3955" priority="6161" operator="containsText" text="SI">
      <formula>NOT(ISERROR(SEARCH("SI",AE197)))</formula>
    </cfRule>
  </conditionalFormatting>
  <conditionalFormatting sqref="AX197">
    <cfRule type="cellIs" dxfId="3954" priority="6156" operator="equal">
      <formula>"SD"</formula>
    </cfRule>
    <cfRule type="cellIs" dxfId="3953" priority="6157" operator="equal">
      <formula>"NO"</formula>
    </cfRule>
    <cfRule type="cellIs" dxfId="3952" priority="6158" operator="equal">
      <formula>"SI"</formula>
    </cfRule>
  </conditionalFormatting>
  <conditionalFormatting sqref="BK197:BM197">
    <cfRule type="cellIs" dxfId="3951" priority="6153" operator="equal">
      <formula>"SD"</formula>
    </cfRule>
    <cfRule type="cellIs" dxfId="3950" priority="6154" operator="equal">
      <formula>"NO"</formula>
    </cfRule>
    <cfRule type="cellIs" dxfId="3949" priority="6155" operator="equal">
      <formula>"SI"</formula>
    </cfRule>
  </conditionalFormatting>
  <conditionalFormatting sqref="AY197:BA197">
    <cfRule type="cellIs" dxfId="3948" priority="6150" operator="equal">
      <formula>"SD"</formula>
    </cfRule>
    <cfRule type="cellIs" dxfId="3947" priority="6151" operator="equal">
      <formula>"NO"</formula>
    </cfRule>
    <cfRule type="cellIs" dxfId="3946" priority="6152" operator="equal">
      <formula>"SI"</formula>
    </cfRule>
  </conditionalFormatting>
  <conditionalFormatting sqref="BD197:BI197 BB197">
    <cfRule type="cellIs" dxfId="3945" priority="6147" operator="equal">
      <formula>"SD"</formula>
    </cfRule>
    <cfRule type="cellIs" dxfId="3944" priority="6148" operator="equal">
      <formula>"NO"</formula>
    </cfRule>
    <cfRule type="cellIs" dxfId="3943" priority="6149" operator="equal">
      <formula>"SI"</formula>
    </cfRule>
  </conditionalFormatting>
  <conditionalFormatting sqref="BC197">
    <cfRule type="containsText" dxfId="3942" priority="6142" operator="containsText" text="SD">
      <formula>NOT(ISERROR(SEARCH("SD",BC197)))</formula>
    </cfRule>
    <cfRule type="containsText" dxfId="3941" priority="6143" operator="containsText" text="SI, NO CONTROLADA">
      <formula>NOT(ISERROR(SEARCH("SI, NO CONTROLADA",BC197)))</formula>
    </cfRule>
    <cfRule type="containsText" dxfId="3940" priority="6144" operator="containsText" text="SI, SIN MANEJO">
      <formula>NOT(ISERROR(SEARCH("SI, SIN MANEJO",BC197)))</formula>
    </cfRule>
    <cfRule type="containsText" dxfId="3939" priority="6145" operator="containsText" text="SI, CONTROLADA">
      <formula>NOT(ISERROR(SEARCH("SI, CONTROLADA",BC197)))</formula>
    </cfRule>
    <cfRule type="containsText" dxfId="3938" priority="6146" operator="containsText" text="NO">
      <formula>NOT(ISERROR(SEARCH("NO",BC197)))</formula>
    </cfRule>
  </conditionalFormatting>
  <conditionalFormatting sqref="BE197">
    <cfRule type="expression" dxfId="3937" priority="6141">
      <formula>IF(AND(FA197&gt;=126,FC197&lt;24),1,0)</formula>
    </cfRule>
  </conditionalFormatting>
  <conditionalFormatting sqref="FB197">
    <cfRule type="containsText" dxfId="3936" priority="6137" operator="containsText" text="RH NEGATIVO SIN COOMB">
      <formula>NOT(ISERROR(SEARCH("RH NEGATIVO SIN COOMB",FB197)))</formula>
    </cfRule>
    <cfRule type="containsText" dxfId="3935" priority="6138" operator="containsText" text="RH NEGATIVO CON COOMBS POSITIVO">
      <formula>NOT(ISERROR(SEARCH("RH NEGATIVO CON COOMBS POSITIVO",FB197)))</formula>
    </cfRule>
    <cfRule type="containsText" dxfId="3934" priority="6139" operator="containsText" text="RH NEGATIVO CON COOMBS NEGATIVO">
      <formula>NOT(ISERROR(SEARCH("RH NEGATIVO CON COOMBS NEGATIVO",FB197)))</formula>
    </cfRule>
    <cfRule type="containsText" dxfId="3933" priority="6140" operator="containsText" text="RH POSITIVO">
      <formula>NOT(ISERROR(SEARCH("RH POSITIVO",FB197)))</formula>
    </cfRule>
  </conditionalFormatting>
  <conditionalFormatting sqref="FK197">
    <cfRule type="containsText" dxfId="3932" priority="6133" operator="containsText" text="RH NEGATIVO SIN COOMB">
      <formula>NOT(ISERROR(SEARCH("RH NEGATIVO SIN COOMB",FK197)))</formula>
    </cfRule>
    <cfRule type="containsText" dxfId="3931" priority="6134" operator="containsText" text="RH NEGATIVO CON COOMBS POSITIVO">
      <formula>NOT(ISERROR(SEARCH("RH NEGATIVO CON COOMBS POSITIVO",FK197)))</formula>
    </cfRule>
    <cfRule type="containsText" dxfId="3930" priority="6135" operator="containsText" text="RH NEGATIVO CON COOMBS NEGATIVO">
      <formula>NOT(ISERROR(SEARCH("RH NEGATIVO CON COOMBS NEGATIVO",FK197)))</formula>
    </cfRule>
    <cfRule type="containsText" dxfId="3929" priority="6136" operator="containsText" text="RH POSITIVO">
      <formula>NOT(ISERROR(SEARCH("RH POSITIVO",FK197)))</formula>
    </cfRule>
  </conditionalFormatting>
  <conditionalFormatting sqref="AL198:AR198">
    <cfRule type="cellIs" dxfId="3928" priority="6130" operator="equal">
      <formula>"SD"</formula>
    </cfRule>
    <cfRule type="cellIs" dxfId="3927" priority="6131" operator="equal">
      <formula>"NO"</formula>
    </cfRule>
    <cfRule type="cellIs" dxfId="3926" priority="6132" operator="equal">
      <formula>"SI"</formula>
    </cfRule>
  </conditionalFormatting>
  <conditionalFormatting sqref="AK198">
    <cfRule type="containsText" dxfId="3925" priority="6127" operator="containsText" text="COMPLETAR EVALUACIÓN">
      <formula>NOT(ISERROR(SEARCH("COMPLETAR EVALUACIÓN",AK198)))</formula>
    </cfRule>
    <cfRule type="containsText" dxfId="3924" priority="6128" operator="containsText" text="CON RIESGO">
      <formula>NOT(ISERROR(SEARCH("CON RIESGO",AK198)))</formula>
    </cfRule>
    <cfRule type="containsText" dxfId="3923" priority="6129" operator="containsText" text="SIN RIESGO">
      <formula>NOT(ISERROR(SEARCH("SIN RIESGO",AK198)))</formula>
    </cfRule>
  </conditionalFormatting>
  <conditionalFormatting sqref="AG198:AH198 AJ198">
    <cfRule type="cellIs" dxfId="3922" priority="6124" operator="equal">
      <formula>"SD"</formula>
    </cfRule>
    <cfRule type="cellIs" dxfId="3921" priority="6125" operator="equal">
      <formula>"NO"</formula>
    </cfRule>
    <cfRule type="cellIs" dxfId="3920" priority="6126" operator="equal">
      <formula>"SI"</formula>
    </cfRule>
  </conditionalFormatting>
  <conditionalFormatting sqref="AI198">
    <cfRule type="containsText" dxfId="3919" priority="6117" operator="containsText" text="HABITANTE DE CALLE">
      <formula>NOT(ISERROR(SEARCH("HABITANTE DE CALLE",AI198)))</formula>
    </cfRule>
    <cfRule type="containsText" dxfId="3918" priority="6120" operator="containsText" text="NINGUNO">
      <formula>NOT(ISERROR(SEARCH("NINGUNO",AI198)))</formula>
    </cfRule>
    <cfRule type="containsText" dxfId="3917" priority="6121" operator="containsText" text="MIGRATORIA">
      <formula>NOT(ISERROR(SEARCH("MIGRATORIA",AI198)))</formula>
    </cfRule>
    <cfRule type="containsText" dxfId="3916" priority="6122" operator="containsText" text="DISCAPACIDAD">
      <formula>NOT(ISERROR(SEARCH("DISCAPACIDAD",AI198)))</formula>
    </cfRule>
    <cfRule type="containsText" dxfId="3915" priority="6123" operator="containsText" text="DESPLAZADA">
      <formula>NOT(ISERROR(SEARCH("DESPLAZADA",AI198)))</formula>
    </cfRule>
  </conditionalFormatting>
  <conditionalFormatting sqref="AE198:AF198">
    <cfRule type="containsText" dxfId="3914" priority="6118" operator="containsText" text="NO">
      <formula>NOT(ISERROR(SEARCH("NO",AE198)))</formula>
    </cfRule>
    <cfRule type="containsText" dxfId="3913" priority="6119" operator="containsText" text="SI">
      <formula>NOT(ISERROR(SEARCH("SI",AE198)))</formula>
    </cfRule>
  </conditionalFormatting>
  <conditionalFormatting sqref="AX198">
    <cfRule type="cellIs" dxfId="3912" priority="6114" operator="equal">
      <formula>"SD"</formula>
    </cfRule>
    <cfRule type="cellIs" dxfId="3911" priority="6115" operator="equal">
      <formula>"NO"</formula>
    </cfRule>
    <cfRule type="cellIs" dxfId="3910" priority="6116" operator="equal">
      <formula>"SI"</formula>
    </cfRule>
  </conditionalFormatting>
  <conditionalFormatting sqref="BK198:BM198">
    <cfRule type="cellIs" dxfId="3909" priority="6111" operator="equal">
      <formula>"SD"</formula>
    </cfRule>
    <cfRule type="cellIs" dxfId="3908" priority="6112" operator="equal">
      <formula>"NO"</formula>
    </cfRule>
    <cfRule type="cellIs" dxfId="3907" priority="6113" operator="equal">
      <formula>"SI"</formula>
    </cfRule>
  </conditionalFormatting>
  <conditionalFormatting sqref="AY198:BA198">
    <cfRule type="cellIs" dxfId="3906" priority="6108" operator="equal">
      <formula>"SD"</formula>
    </cfRule>
    <cfRule type="cellIs" dxfId="3905" priority="6109" operator="equal">
      <formula>"NO"</formula>
    </cfRule>
    <cfRule type="cellIs" dxfId="3904" priority="6110" operator="equal">
      <formula>"SI"</formula>
    </cfRule>
  </conditionalFormatting>
  <conditionalFormatting sqref="BD198:BI198 BB198">
    <cfRule type="cellIs" dxfId="3903" priority="6105" operator="equal">
      <formula>"SD"</formula>
    </cfRule>
    <cfRule type="cellIs" dxfId="3902" priority="6106" operator="equal">
      <formula>"NO"</formula>
    </cfRule>
    <cfRule type="cellIs" dxfId="3901" priority="6107" operator="equal">
      <formula>"SI"</formula>
    </cfRule>
  </conditionalFormatting>
  <conditionalFormatting sqref="BC198">
    <cfRule type="containsText" dxfId="3900" priority="6100" operator="containsText" text="SD">
      <formula>NOT(ISERROR(SEARCH("SD",BC198)))</formula>
    </cfRule>
    <cfRule type="containsText" dxfId="3899" priority="6101" operator="containsText" text="SI, NO CONTROLADA">
      <formula>NOT(ISERROR(SEARCH("SI, NO CONTROLADA",BC198)))</formula>
    </cfRule>
    <cfRule type="containsText" dxfId="3898" priority="6102" operator="containsText" text="SI, SIN MANEJO">
      <formula>NOT(ISERROR(SEARCH("SI, SIN MANEJO",BC198)))</formula>
    </cfRule>
    <cfRule type="containsText" dxfId="3897" priority="6103" operator="containsText" text="SI, CONTROLADA">
      <formula>NOT(ISERROR(SEARCH("SI, CONTROLADA",BC198)))</formula>
    </cfRule>
    <cfRule type="containsText" dxfId="3896" priority="6104" operator="containsText" text="NO">
      <formula>NOT(ISERROR(SEARCH("NO",BC198)))</formula>
    </cfRule>
  </conditionalFormatting>
  <conditionalFormatting sqref="BE198">
    <cfRule type="expression" dxfId="3895" priority="6099">
      <formula>IF(AND(FA198&gt;=126,FC198&lt;24),1,0)</formula>
    </cfRule>
  </conditionalFormatting>
  <conditionalFormatting sqref="P199">
    <cfRule type="containsText" dxfId="3894" priority="6095" operator="containsText" text="SI">
      <formula>NOT(ISERROR(SEARCH("SI",P199)))</formula>
    </cfRule>
    <cfRule type="containsText" dxfId="3893" priority="6096" operator="containsText" text="NO">
      <formula>NOT(ISERROR(SEARCH("NO",P199)))</formula>
    </cfRule>
    <cfRule type="containsText" dxfId="3892" priority="6097" operator="containsText" text="NA">
      <formula>NOT(ISERROR(SEARCH("NA",P199)))</formula>
    </cfRule>
  </conditionalFormatting>
  <conditionalFormatting sqref="Q199">
    <cfRule type="containsText" dxfId="3891" priority="6087" operator="containsText" text="SE TRASLADO DE EPS">
      <formula>NOT(ISERROR(SEARCH("SE TRASLADO DE EPS",Q199)))</formula>
    </cfRule>
    <cfRule type="containsText" dxfId="3890" priority="6090" operator="containsText" text="NOVEDAD">
      <formula>NOT(ISERROR(SEARCH("NOVEDAD",Q199)))</formula>
    </cfRule>
    <cfRule type="containsText" dxfId="3889" priority="6091" operator="containsText" text="IDENTIDAD">
      <formula>NOT(ISERROR(SEARCH("IDENTIDAD",Q199)))</formula>
    </cfRule>
    <cfRule type="containsText" dxfId="3888" priority="6092" operator="containsText" text="CPN">
      <formula>NOT(ISERROR(SEARCH("CPN",Q199)))</formula>
    </cfRule>
    <cfRule type="containsText" dxfId="3887" priority="6093" operator="containsText" text="VIENE">
      <formula>NOT(ISERROR(SEARCH("VIENE",Q199)))</formula>
    </cfRule>
    <cfRule type="cellIs" dxfId="3886" priority="6094" operator="equal">
      <formula>"TRAMITE DE PORTABILIDAD"</formula>
    </cfRule>
  </conditionalFormatting>
  <conditionalFormatting sqref="Q199">
    <cfRule type="containsText" dxfId="3885" priority="6088" operator="containsText" text="INMIGRANTE VENEZOLANA">
      <formula>NOT(ISERROR(SEARCH("INMIGRANTE VENEZOLANA",Q199)))</formula>
    </cfRule>
    <cfRule type="containsText" dxfId="3884" priority="6089" operator="containsText" text="SIN AFILIACIÓN A EPS">
      <formula>NOT(ISERROR(SEARCH("SIN AFILIACIÓN A EPS",Q199)))</formula>
    </cfRule>
  </conditionalFormatting>
  <conditionalFormatting sqref="AC199">
    <cfRule type="containsText" dxfId="3883" priority="6083" operator="containsText" text="SABE">
      <formula>NOT(ISERROR(SEARCH("SABE",AC199)))</formula>
    </cfRule>
    <cfRule type="containsText" dxfId="3882" priority="6084" operator="containsText" text="SECUNDARIA">
      <formula>NOT(ISERROR(SEARCH("SECUNDARIA",AC199)))</formula>
    </cfRule>
    <cfRule type="containsText" dxfId="3881" priority="6085" operator="containsText" text="PRIMARIA INCOMPLETA">
      <formula>NOT(ISERROR(SEARCH("PRIMARIA INCOMPLETA",AC199)))</formula>
    </cfRule>
    <cfRule type="cellIs" dxfId="3880" priority="6086" operator="equal">
      <formula>"ANALFABETA"</formula>
    </cfRule>
  </conditionalFormatting>
  <conditionalFormatting sqref="AL199:AR199">
    <cfRule type="cellIs" dxfId="3879" priority="6077" operator="equal">
      <formula>"SD"</formula>
    </cfRule>
    <cfRule type="cellIs" dxfId="3878" priority="6078" operator="equal">
      <formula>"NO"</formula>
    </cfRule>
    <cfRule type="cellIs" dxfId="3877" priority="6079" operator="equal">
      <formula>"SI"</formula>
    </cfRule>
  </conditionalFormatting>
  <conditionalFormatting sqref="AK199">
    <cfRule type="containsText" dxfId="3876" priority="6074" operator="containsText" text="COMPLETAR EVALUACIÓN">
      <formula>NOT(ISERROR(SEARCH("COMPLETAR EVALUACIÓN",AK199)))</formula>
    </cfRule>
    <cfRule type="containsText" dxfId="3875" priority="6075" operator="containsText" text="CON RIESGO">
      <formula>NOT(ISERROR(SEARCH("CON RIESGO",AK199)))</formula>
    </cfRule>
    <cfRule type="containsText" dxfId="3874" priority="6076" operator="containsText" text="SIN RIESGO">
      <formula>NOT(ISERROR(SEARCH("SIN RIESGO",AK199)))</formula>
    </cfRule>
  </conditionalFormatting>
  <conditionalFormatting sqref="AG199:AH199 AJ199">
    <cfRule type="cellIs" dxfId="3873" priority="6071" operator="equal">
      <formula>"SD"</formula>
    </cfRule>
    <cfRule type="cellIs" dxfId="3872" priority="6072" operator="equal">
      <formula>"NO"</formula>
    </cfRule>
    <cfRule type="cellIs" dxfId="3871" priority="6073" operator="equal">
      <formula>"SI"</formula>
    </cfRule>
  </conditionalFormatting>
  <conditionalFormatting sqref="AI199">
    <cfRule type="containsText" dxfId="3870" priority="6064" operator="containsText" text="HABITANTE DE CALLE">
      <formula>NOT(ISERROR(SEARCH("HABITANTE DE CALLE",AI199)))</formula>
    </cfRule>
    <cfRule type="containsText" dxfId="3869" priority="6067" operator="containsText" text="NINGUNO">
      <formula>NOT(ISERROR(SEARCH("NINGUNO",AI199)))</formula>
    </cfRule>
    <cfRule type="containsText" dxfId="3868" priority="6068" operator="containsText" text="MIGRATORIA">
      <formula>NOT(ISERROR(SEARCH("MIGRATORIA",AI199)))</formula>
    </cfRule>
    <cfRule type="containsText" dxfId="3867" priority="6069" operator="containsText" text="DISCAPACIDAD">
      <formula>NOT(ISERROR(SEARCH("DISCAPACIDAD",AI199)))</formula>
    </cfRule>
    <cfRule type="containsText" dxfId="3866" priority="6070" operator="containsText" text="DESPLAZADA">
      <formula>NOT(ISERROR(SEARCH("DESPLAZADA",AI199)))</formula>
    </cfRule>
  </conditionalFormatting>
  <conditionalFormatting sqref="AE199:AF199">
    <cfRule type="containsText" dxfId="3865" priority="6065" operator="containsText" text="NO">
      <formula>NOT(ISERROR(SEARCH("NO",AE199)))</formula>
    </cfRule>
    <cfRule type="containsText" dxfId="3864" priority="6066" operator="containsText" text="SI">
      <formula>NOT(ISERROR(SEARCH("SI",AE199)))</formula>
    </cfRule>
  </conditionalFormatting>
  <conditionalFormatting sqref="AX199">
    <cfRule type="cellIs" dxfId="3863" priority="6061" operator="equal">
      <formula>"SD"</formula>
    </cfRule>
    <cfRule type="cellIs" dxfId="3862" priority="6062" operator="equal">
      <formula>"NO"</formula>
    </cfRule>
    <cfRule type="cellIs" dxfId="3861" priority="6063" operator="equal">
      <formula>"SI"</formula>
    </cfRule>
  </conditionalFormatting>
  <conditionalFormatting sqref="BK199:BM199">
    <cfRule type="cellIs" dxfId="3860" priority="6058" operator="equal">
      <formula>"SD"</formula>
    </cfRule>
    <cfRule type="cellIs" dxfId="3859" priority="6059" operator="equal">
      <formula>"NO"</formula>
    </cfRule>
    <cfRule type="cellIs" dxfId="3858" priority="6060" operator="equal">
      <formula>"SI"</formula>
    </cfRule>
  </conditionalFormatting>
  <conditionalFormatting sqref="AY199:BA199">
    <cfRule type="cellIs" dxfId="3857" priority="6055" operator="equal">
      <formula>"SD"</formula>
    </cfRule>
    <cfRule type="cellIs" dxfId="3856" priority="6056" operator="equal">
      <formula>"NO"</formula>
    </cfRule>
    <cfRule type="cellIs" dxfId="3855" priority="6057" operator="equal">
      <formula>"SI"</formula>
    </cfRule>
  </conditionalFormatting>
  <conditionalFormatting sqref="BD199:BI199 BB199">
    <cfRule type="cellIs" dxfId="3854" priority="6052" operator="equal">
      <formula>"SD"</formula>
    </cfRule>
    <cfRule type="cellIs" dxfId="3853" priority="6053" operator="equal">
      <formula>"NO"</formula>
    </cfRule>
    <cfRule type="cellIs" dxfId="3852" priority="6054" operator="equal">
      <formula>"SI"</formula>
    </cfRule>
  </conditionalFormatting>
  <conditionalFormatting sqref="BC199">
    <cfRule type="containsText" dxfId="3851" priority="6047" operator="containsText" text="SD">
      <formula>NOT(ISERROR(SEARCH("SD",BC199)))</formula>
    </cfRule>
    <cfRule type="containsText" dxfId="3850" priority="6048" operator="containsText" text="SI, NO CONTROLADA">
      <formula>NOT(ISERROR(SEARCH("SI, NO CONTROLADA",BC199)))</formula>
    </cfRule>
    <cfRule type="containsText" dxfId="3849" priority="6049" operator="containsText" text="SI, SIN MANEJO">
      <formula>NOT(ISERROR(SEARCH("SI, SIN MANEJO",BC199)))</formula>
    </cfRule>
    <cfRule type="containsText" dxfId="3848" priority="6050" operator="containsText" text="SI, CONTROLADA">
      <formula>NOT(ISERROR(SEARCH("SI, CONTROLADA",BC199)))</formula>
    </cfRule>
    <cfRule type="containsText" dxfId="3847" priority="6051" operator="containsText" text="NO">
      <formula>NOT(ISERROR(SEARCH("NO",BC199)))</formula>
    </cfRule>
  </conditionalFormatting>
  <conditionalFormatting sqref="BE199">
    <cfRule type="expression" dxfId="3846" priority="6046">
      <formula>IF(AND(FA199&gt;=126,FC199&lt;24),1,0)</formula>
    </cfRule>
  </conditionalFormatting>
  <conditionalFormatting sqref="HV199 HX199">
    <cfRule type="containsText" dxfId="3845" priority="6042" operator="containsText" text="NO SE FORMULA">
      <formula>NOT(ISERROR(SEARCH("NO SE FORMULA",HV199)))</formula>
    </cfRule>
    <cfRule type="containsText" dxfId="3844" priority="6043" operator="containsText" text="OTRO">
      <formula>NOT(ISERROR(SEARCH("OTRO",HV199)))</formula>
    </cfRule>
    <cfRule type="containsText" dxfId="3843" priority="6044" operator="containsText" text="IRREGULAR">
      <formula>NOT(ISERROR(SEARCH("IRREGULAR",HV199)))</formula>
    </cfRule>
    <cfRule type="containsText" dxfId="3842" priority="6045" operator="containsText" text="ADECUADO">
      <formula>NOT(ISERROR(SEARCH("ADECUADO",HV199)))</formula>
    </cfRule>
  </conditionalFormatting>
  <conditionalFormatting sqref="L200">
    <cfRule type="containsText" dxfId="3841" priority="6024" operator="containsText" text="Empleo informal">
      <formula>NOT(ISERROR(SEARCH("Empleo informal",L200)))</formula>
    </cfRule>
    <cfRule type="containsText" dxfId="3840" priority="6025" operator="containsText" text="Empleada formalmente con riesgo a tóxicos">
      <formula>NOT(ISERROR(SEARCH("Empleada formalmente con riesgo a tóxicos",L200)))</formula>
    </cfRule>
    <cfRule type="containsText" dxfId="3839" priority="6026" operator="containsText" text="Empleada formalmente con riesgo de accidente laboral">
      <formula>NOT(ISERROR(SEARCH("Empleada formalmente con riesgo de accidente laboral",L200)))</formula>
    </cfRule>
    <cfRule type="containsText" dxfId="3838" priority="6027" operator="containsText" text="Empleada formalmente por jornada laboral extensa">
      <formula>NOT(ISERROR(SEARCH("Empleada formalmente por jornada laboral extensa",L200)))</formula>
    </cfRule>
    <cfRule type="containsText" dxfId="3837" priority="6028" operator="containsText" text="Empleada formalmente sin riesgo">
      <formula>NOT(ISERROR(SEARCH("Empleada formalmente sin riesgo",L200)))</formula>
    </cfRule>
    <cfRule type="containsText" dxfId="3836" priority="6029" operator="containsText" text="Actualmente desempleada">
      <formula>NOT(ISERROR(SEARCH("Actualmente desempleada",L200)))</formula>
    </cfRule>
    <cfRule type="containsText" dxfId="3835" priority="6030" operator="containsText" text="Hogar sin apoyo">
      <formula>NOT(ISERROR(SEARCH("Hogar sin apoyo",L200)))</formula>
    </cfRule>
    <cfRule type="containsText" dxfId="3834" priority="6031" operator="containsText" text="Empleada formalmente sin riesgo">
      <formula>NOT(ISERROR(SEARCH("Empleada formalmente sin riesgo",L200)))</formula>
    </cfRule>
    <cfRule type="containsText" dxfId="3833" priority="6032" operator="containsText" text="Hogar Con apoyo">
      <formula>NOT(ISERROR(SEARCH("Hogar Con apoyo",L200)))</formula>
    </cfRule>
  </conditionalFormatting>
  <conditionalFormatting sqref="Q200">
    <cfRule type="containsText" dxfId="3832" priority="6016" operator="containsText" text="SE TRASLADO DE EPS">
      <formula>NOT(ISERROR(SEARCH("SE TRASLADO DE EPS",Q200)))</formula>
    </cfRule>
    <cfRule type="containsText" dxfId="3831" priority="6019" operator="containsText" text="NOVEDAD">
      <formula>NOT(ISERROR(SEARCH("NOVEDAD",Q200)))</formula>
    </cfRule>
    <cfRule type="containsText" dxfId="3830" priority="6020" operator="containsText" text="IDENTIDAD">
      <formula>NOT(ISERROR(SEARCH("IDENTIDAD",Q200)))</formula>
    </cfRule>
    <cfRule type="containsText" dxfId="3829" priority="6021" operator="containsText" text="CPN">
      <formula>NOT(ISERROR(SEARCH("CPN",Q200)))</formula>
    </cfRule>
    <cfRule type="containsText" dxfId="3828" priority="6022" operator="containsText" text="VIENE">
      <formula>NOT(ISERROR(SEARCH("VIENE",Q200)))</formula>
    </cfRule>
    <cfRule type="cellIs" dxfId="3827" priority="6023" operator="equal">
      <formula>"TRAMITE DE PORTABILIDAD"</formula>
    </cfRule>
  </conditionalFormatting>
  <conditionalFormatting sqref="Q200">
    <cfRule type="containsText" dxfId="3826" priority="6017" operator="containsText" text="INMIGRANTE VENEZOLANA">
      <formula>NOT(ISERROR(SEARCH("INMIGRANTE VENEZOLANA",Q200)))</formula>
    </cfRule>
    <cfRule type="containsText" dxfId="3825" priority="6018" operator="containsText" text="SIN AFILIACIÓN A EPS">
      <formula>NOT(ISERROR(SEARCH("SIN AFILIACIÓN A EPS",Q200)))</formula>
    </cfRule>
  </conditionalFormatting>
  <conditionalFormatting sqref="AC200">
    <cfRule type="containsText" dxfId="3824" priority="6012" operator="containsText" text="SABE">
      <formula>NOT(ISERROR(SEARCH("SABE",AC200)))</formula>
    </cfRule>
    <cfRule type="containsText" dxfId="3823" priority="6013" operator="containsText" text="SECUNDARIA">
      <formula>NOT(ISERROR(SEARCH("SECUNDARIA",AC200)))</formula>
    </cfRule>
    <cfRule type="containsText" dxfId="3822" priority="6014" operator="containsText" text="PRIMARIA INCOMPLETA">
      <formula>NOT(ISERROR(SEARCH("PRIMARIA INCOMPLETA",AC200)))</formula>
    </cfRule>
    <cfRule type="cellIs" dxfId="3821" priority="6015" operator="equal">
      <formula>"ANALFABETA"</formula>
    </cfRule>
  </conditionalFormatting>
  <conditionalFormatting sqref="AL200:AR200">
    <cfRule type="cellIs" dxfId="3820" priority="6006" operator="equal">
      <formula>"SD"</formula>
    </cfRule>
    <cfRule type="cellIs" dxfId="3819" priority="6007" operator="equal">
      <formula>"NO"</formula>
    </cfRule>
    <cfRule type="cellIs" dxfId="3818" priority="6008" operator="equal">
      <formula>"SI"</formula>
    </cfRule>
  </conditionalFormatting>
  <conditionalFormatting sqref="AK200">
    <cfRule type="containsText" dxfId="3817" priority="6003" operator="containsText" text="COMPLETAR EVALUACIÓN">
      <formula>NOT(ISERROR(SEARCH("COMPLETAR EVALUACIÓN",AK200)))</formula>
    </cfRule>
    <cfRule type="containsText" dxfId="3816" priority="6004" operator="containsText" text="CON RIESGO">
      <formula>NOT(ISERROR(SEARCH("CON RIESGO",AK200)))</formula>
    </cfRule>
    <cfRule type="containsText" dxfId="3815" priority="6005" operator="containsText" text="SIN RIESGO">
      <formula>NOT(ISERROR(SEARCH("SIN RIESGO",AK200)))</formula>
    </cfRule>
  </conditionalFormatting>
  <conditionalFormatting sqref="AG200:AH200 AJ200">
    <cfRule type="cellIs" dxfId="3814" priority="6000" operator="equal">
      <formula>"SD"</formula>
    </cfRule>
    <cfRule type="cellIs" dxfId="3813" priority="6001" operator="equal">
      <formula>"NO"</formula>
    </cfRule>
    <cfRule type="cellIs" dxfId="3812" priority="6002" operator="equal">
      <formula>"SI"</formula>
    </cfRule>
  </conditionalFormatting>
  <conditionalFormatting sqref="AI200">
    <cfRule type="containsText" dxfId="3811" priority="5993" operator="containsText" text="HABITANTE DE CALLE">
      <formula>NOT(ISERROR(SEARCH("HABITANTE DE CALLE",AI200)))</formula>
    </cfRule>
    <cfRule type="containsText" dxfId="3810" priority="5996" operator="containsText" text="NINGUNO">
      <formula>NOT(ISERROR(SEARCH("NINGUNO",AI200)))</formula>
    </cfRule>
    <cfRule type="containsText" dxfId="3809" priority="5997" operator="containsText" text="MIGRATORIA">
      <formula>NOT(ISERROR(SEARCH("MIGRATORIA",AI200)))</formula>
    </cfRule>
    <cfRule type="containsText" dxfId="3808" priority="5998" operator="containsText" text="DISCAPACIDAD">
      <formula>NOT(ISERROR(SEARCH("DISCAPACIDAD",AI200)))</formula>
    </cfRule>
    <cfRule type="containsText" dxfId="3807" priority="5999" operator="containsText" text="DESPLAZADA">
      <formula>NOT(ISERROR(SEARCH("DESPLAZADA",AI200)))</formula>
    </cfRule>
  </conditionalFormatting>
  <conditionalFormatting sqref="AE200:AF200">
    <cfRule type="containsText" dxfId="3806" priority="5994" operator="containsText" text="NO">
      <formula>NOT(ISERROR(SEARCH("NO",AE200)))</formula>
    </cfRule>
    <cfRule type="containsText" dxfId="3805" priority="5995" operator="containsText" text="SI">
      <formula>NOT(ISERROR(SEARCH("SI",AE200)))</formula>
    </cfRule>
  </conditionalFormatting>
  <conditionalFormatting sqref="AX200">
    <cfRule type="cellIs" dxfId="3804" priority="5990" operator="equal">
      <formula>"SD"</formula>
    </cfRule>
    <cfRule type="cellIs" dxfId="3803" priority="5991" operator="equal">
      <formula>"NO"</formula>
    </cfRule>
    <cfRule type="cellIs" dxfId="3802" priority="5992" operator="equal">
      <formula>"SI"</formula>
    </cfRule>
  </conditionalFormatting>
  <conditionalFormatting sqref="BK200:BM200">
    <cfRule type="cellIs" dxfId="3801" priority="5987" operator="equal">
      <formula>"SD"</formula>
    </cfRule>
    <cfRule type="cellIs" dxfId="3800" priority="5988" operator="equal">
      <formula>"NO"</formula>
    </cfRule>
    <cfRule type="cellIs" dxfId="3799" priority="5989" operator="equal">
      <formula>"SI"</formula>
    </cfRule>
  </conditionalFormatting>
  <conditionalFormatting sqref="AY200:BA200">
    <cfRule type="cellIs" dxfId="3798" priority="5984" operator="equal">
      <formula>"SD"</formula>
    </cfRule>
    <cfRule type="cellIs" dxfId="3797" priority="5985" operator="equal">
      <formula>"NO"</formula>
    </cfRule>
    <cfRule type="cellIs" dxfId="3796" priority="5986" operator="equal">
      <formula>"SI"</formula>
    </cfRule>
  </conditionalFormatting>
  <conditionalFormatting sqref="BD200:BI200 BB200">
    <cfRule type="cellIs" dxfId="3795" priority="5981" operator="equal">
      <formula>"SD"</formula>
    </cfRule>
    <cfRule type="cellIs" dxfId="3794" priority="5982" operator="equal">
      <formula>"NO"</formula>
    </cfRule>
    <cfRule type="cellIs" dxfId="3793" priority="5983" operator="equal">
      <formula>"SI"</formula>
    </cfRule>
  </conditionalFormatting>
  <conditionalFormatting sqref="BC200">
    <cfRule type="containsText" dxfId="3792" priority="5976" operator="containsText" text="SD">
      <formula>NOT(ISERROR(SEARCH("SD",BC200)))</formula>
    </cfRule>
    <cfRule type="containsText" dxfId="3791" priority="5977" operator="containsText" text="SI, NO CONTROLADA">
      <formula>NOT(ISERROR(SEARCH("SI, NO CONTROLADA",BC200)))</formula>
    </cfRule>
    <cfRule type="containsText" dxfId="3790" priority="5978" operator="containsText" text="SI, SIN MANEJO">
      <formula>NOT(ISERROR(SEARCH("SI, SIN MANEJO",BC200)))</formula>
    </cfRule>
    <cfRule type="containsText" dxfId="3789" priority="5979" operator="containsText" text="SI, CONTROLADA">
      <formula>NOT(ISERROR(SEARCH("SI, CONTROLADA",BC200)))</formula>
    </cfRule>
    <cfRule type="containsText" dxfId="3788" priority="5980" operator="containsText" text="NO">
      <formula>NOT(ISERROR(SEARCH("NO",BC200)))</formula>
    </cfRule>
  </conditionalFormatting>
  <conditionalFormatting sqref="BE200">
    <cfRule type="expression" dxfId="3787" priority="5975">
      <formula>IF(AND(FA200&gt;=126,FC200&lt;24),1,0)</formula>
    </cfRule>
  </conditionalFormatting>
  <conditionalFormatting sqref="HV200">
    <cfRule type="containsText" dxfId="3786" priority="5971" operator="containsText" text="NO SE FORMULA">
      <formula>NOT(ISERROR(SEARCH("NO SE FORMULA",HV200)))</formula>
    </cfRule>
    <cfRule type="containsText" dxfId="3785" priority="5972" operator="containsText" text="OTRO">
      <formula>NOT(ISERROR(SEARCH("OTRO",HV200)))</formula>
    </cfRule>
    <cfRule type="containsText" dxfId="3784" priority="5973" operator="containsText" text="IRREGULAR">
      <formula>NOT(ISERROR(SEARCH("IRREGULAR",HV200)))</formula>
    </cfRule>
    <cfRule type="containsText" dxfId="3783" priority="5974" operator="containsText" text="ADECUADO">
      <formula>NOT(ISERROR(SEARCH("ADECUADO",HV200)))</formula>
    </cfRule>
  </conditionalFormatting>
  <conditionalFormatting sqref="L201">
    <cfRule type="containsText" dxfId="3782" priority="5962" operator="containsText" text="Empleo informal">
      <formula>NOT(ISERROR(SEARCH("Empleo informal",L201)))</formula>
    </cfRule>
    <cfRule type="containsText" dxfId="3781" priority="5963" operator="containsText" text="Empleada formalmente con riesgo a tóxicos">
      <formula>NOT(ISERROR(SEARCH("Empleada formalmente con riesgo a tóxicos",L201)))</formula>
    </cfRule>
    <cfRule type="containsText" dxfId="3780" priority="5964" operator="containsText" text="Empleada formalmente con riesgo de accidente laboral">
      <formula>NOT(ISERROR(SEARCH("Empleada formalmente con riesgo de accidente laboral",L201)))</formula>
    </cfRule>
    <cfRule type="containsText" dxfId="3779" priority="5965" operator="containsText" text="Empleada formalmente por jornada laboral extensa">
      <formula>NOT(ISERROR(SEARCH("Empleada formalmente por jornada laboral extensa",L201)))</formula>
    </cfRule>
    <cfRule type="containsText" dxfId="3778" priority="5966" operator="containsText" text="Empleada formalmente sin riesgo">
      <formula>NOT(ISERROR(SEARCH("Empleada formalmente sin riesgo",L201)))</formula>
    </cfRule>
    <cfRule type="containsText" dxfId="3777" priority="5967" operator="containsText" text="Actualmente desempleada">
      <formula>NOT(ISERROR(SEARCH("Actualmente desempleada",L201)))</formula>
    </cfRule>
    <cfRule type="containsText" dxfId="3776" priority="5968" operator="containsText" text="Hogar sin apoyo">
      <formula>NOT(ISERROR(SEARCH("Hogar sin apoyo",L201)))</formula>
    </cfRule>
    <cfRule type="containsText" dxfId="3775" priority="5969" operator="containsText" text="Empleada formalmente sin riesgo">
      <formula>NOT(ISERROR(SEARCH("Empleada formalmente sin riesgo",L201)))</formula>
    </cfRule>
    <cfRule type="containsText" dxfId="3774" priority="5970" operator="containsText" text="Hogar Con apoyo">
      <formula>NOT(ISERROR(SEARCH("Hogar Con apoyo",L201)))</formula>
    </cfRule>
  </conditionalFormatting>
  <conditionalFormatting sqref="Q201">
    <cfRule type="containsText" dxfId="3773" priority="5954" operator="containsText" text="SE TRASLADO DE EPS">
      <formula>NOT(ISERROR(SEARCH("SE TRASLADO DE EPS",Q201)))</formula>
    </cfRule>
    <cfRule type="containsText" dxfId="3772" priority="5957" operator="containsText" text="NOVEDAD">
      <formula>NOT(ISERROR(SEARCH("NOVEDAD",Q201)))</formula>
    </cfRule>
    <cfRule type="containsText" dxfId="3771" priority="5958" operator="containsText" text="IDENTIDAD">
      <formula>NOT(ISERROR(SEARCH("IDENTIDAD",Q201)))</formula>
    </cfRule>
    <cfRule type="containsText" dxfId="3770" priority="5959" operator="containsText" text="CPN">
      <formula>NOT(ISERROR(SEARCH("CPN",Q201)))</formula>
    </cfRule>
    <cfRule type="containsText" dxfId="3769" priority="5960" operator="containsText" text="VIENE">
      <formula>NOT(ISERROR(SEARCH("VIENE",Q201)))</formula>
    </cfRule>
    <cfRule type="cellIs" dxfId="3768" priority="5961" operator="equal">
      <formula>"TRAMITE DE PORTABILIDAD"</formula>
    </cfRule>
  </conditionalFormatting>
  <conditionalFormatting sqref="Q201">
    <cfRule type="containsText" dxfId="3767" priority="5955" operator="containsText" text="INMIGRANTE VENEZOLANA">
      <formula>NOT(ISERROR(SEARCH("INMIGRANTE VENEZOLANA",Q201)))</formula>
    </cfRule>
    <cfRule type="containsText" dxfId="3766" priority="5956" operator="containsText" text="SIN AFILIACIÓN A EPS">
      <formula>NOT(ISERROR(SEARCH("SIN AFILIACIÓN A EPS",Q201)))</formula>
    </cfRule>
  </conditionalFormatting>
  <conditionalFormatting sqref="AC201">
    <cfRule type="containsText" dxfId="3765" priority="5950" operator="containsText" text="SABE">
      <formula>NOT(ISERROR(SEARCH("SABE",AC201)))</formula>
    </cfRule>
    <cfRule type="containsText" dxfId="3764" priority="5951" operator="containsText" text="SECUNDARIA">
      <formula>NOT(ISERROR(SEARCH("SECUNDARIA",AC201)))</formula>
    </cfRule>
    <cfRule type="containsText" dxfId="3763" priority="5952" operator="containsText" text="PRIMARIA INCOMPLETA">
      <formula>NOT(ISERROR(SEARCH("PRIMARIA INCOMPLETA",AC201)))</formula>
    </cfRule>
    <cfRule type="cellIs" dxfId="3762" priority="5953" operator="equal">
      <formula>"ANALFABETA"</formula>
    </cfRule>
  </conditionalFormatting>
  <conditionalFormatting sqref="AL201:AR201">
    <cfRule type="cellIs" dxfId="3761" priority="5944" operator="equal">
      <formula>"SD"</formula>
    </cfRule>
    <cfRule type="cellIs" dxfId="3760" priority="5945" operator="equal">
      <formula>"NO"</formula>
    </cfRule>
    <cfRule type="cellIs" dxfId="3759" priority="5946" operator="equal">
      <formula>"SI"</formula>
    </cfRule>
  </conditionalFormatting>
  <conditionalFormatting sqref="AK201">
    <cfRule type="containsText" dxfId="3758" priority="5941" operator="containsText" text="COMPLETAR EVALUACIÓN">
      <formula>NOT(ISERROR(SEARCH("COMPLETAR EVALUACIÓN",AK201)))</formula>
    </cfRule>
    <cfRule type="containsText" dxfId="3757" priority="5942" operator="containsText" text="CON RIESGO">
      <formula>NOT(ISERROR(SEARCH("CON RIESGO",AK201)))</formula>
    </cfRule>
    <cfRule type="containsText" dxfId="3756" priority="5943" operator="containsText" text="SIN RIESGO">
      <formula>NOT(ISERROR(SEARCH("SIN RIESGO",AK201)))</formula>
    </cfRule>
  </conditionalFormatting>
  <conditionalFormatting sqref="AG201:AH201 AJ201">
    <cfRule type="cellIs" dxfId="3755" priority="5938" operator="equal">
      <formula>"SD"</formula>
    </cfRule>
    <cfRule type="cellIs" dxfId="3754" priority="5939" operator="equal">
      <formula>"NO"</formula>
    </cfRule>
    <cfRule type="cellIs" dxfId="3753" priority="5940" operator="equal">
      <formula>"SI"</formula>
    </cfRule>
  </conditionalFormatting>
  <conditionalFormatting sqref="AI201">
    <cfRule type="containsText" dxfId="3752" priority="5931" operator="containsText" text="HABITANTE DE CALLE">
      <formula>NOT(ISERROR(SEARCH("HABITANTE DE CALLE",AI201)))</formula>
    </cfRule>
    <cfRule type="containsText" dxfId="3751" priority="5934" operator="containsText" text="NINGUNO">
      <formula>NOT(ISERROR(SEARCH("NINGUNO",AI201)))</formula>
    </cfRule>
    <cfRule type="containsText" dxfId="3750" priority="5935" operator="containsText" text="MIGRATORIA">
      <formula>NOT(ISERROR(SEARCH("MIGRATORIA",AI201)))</formula>
    </cfRule>
    <cfRule type="containsText" dxfId="3749" priority="5936" operator="containsText" text="DISCAPACIDAD">
      <formula>NOT(ISERROR(SEARCH("DISCAPACIDAD",AI201)))</formula>
    </cfRule>
    <cfRule type="containsText" dxfId="3748" priority="5937" operator="containsText" text="DESPLAZADA">
      <formula>NOT(ISERROR(SEARCH("DESPLAZADA",AI201)))</formula>
    </cfRule>
  </conditionalFormatting>
  <conditionalFormatting sqref="AE201:AF201">
    <cfRule type="containsText" dxfId="3747" priority="5932" operator="containsText" text="NO">
      <formula>NOT(ISERROR(SEARCH("NO",AE201)))</formula>
    </cfRule>
    <cfRule type="containsText" dxfId="3746" priority="5933" operator="containsText" text="SI">
      <formula>NOT(ISERROR(SEARCH("SI",AE201)))</formula>
    </cfRule>
  </conditionalFormatting>
  <conditionalFormatting sqref="AX201">
    <cfRule type="cellIs" dxfId="3745" priority="5928" operator="equal">
      <formula>"SD"</formula>
    </cfRule>
    <cfRule type="cellIs" dxfId="3744" priority="5929" operator="equal">
      <formula>"NO"</formula>
    </cfRule>
    <cfRule type="cellIs" dxfId="3743" priority="5930" operator="equal">
      <formula>"SI"</formula>
    </cfRule>
  </conditionalFormatting>
  <conditionalFormatting sqref="BK201:BM201">
    <cfRule type="cellIs" dxfId="3742" priority="5925" operator="equal">
      <formula>"SD"</formula>
    </cfRule>
    <cfRule type="cellIs" dxfId="3741" priority="5926" operator="equal">
      <formula>"NO"</formula>
    </cfRule>
    <cfRule type="cellIs" dxfId="3740" priority="5927" operator="equal">
      <formula>"SI"</formula>
    </cfRule>
  </conditionalFormatting>
  <conditionalFormatting sqref="AY201:BA201">
    <cfRule type="cellIs" dxfId="3739" priority="5922" operator="equal">
      <formula>"SD"</formula>
    </cfRule>
    <cfRule type="cellIs" dxfId="3738" priority="5923" operator="equal">
      <formula>"NO"</formula>
    </cfRule>
    <cfRule type="cellIs" dxfId="3737" priority="5924" operator="equal">
      <formula>"SI"</formula>
    </cfRule>
  </conditionalFormatting>
  <conditionalFormatting sqref="BD201:BI201 BB201">
    <cfRule type="cellIs" dxfId="3736" priority="5919" operator="equal">
      <formula>"SD"</formula>
    </cfRule>
    <cfRule type="cellIs" dxfId="3735" priority="5920" operator="equal">
      <formula>"NO"</formula>
    </cfRule>
    <cfRule type="cellIs" dxfId="3734" priority="5921" operator="equal">
      <formula>"SI"</formula>
    </cfRule>
  </conditionalFormatting>
  <conditionalFormatting sqref="BC201">
    <cfRule type="containsText" dxfId="3733" priority="5914" operator="containsText" text="SD">
      <formula>NOT(ISERROR(SEARCH("SD",BC201)))</formula>
    </cfRule>
    <cfRule type="containsText" dxfId="3732" priority="5915" operator="containsText" text="SI, NO CONTROLADA">
      <formula>NOT(ISERROR(SEARCH("SI, NO CONTROLADA",BC201)))</formula>
    </cfRule>
    <cfRule type="containsText" dxfId="3731" priority="5916" operator="containsText" text="SI, SIN MANEJO">
      <formula>NOT(ISERROR(SEARCH("SI, SIN MANEJO",BC201)))</formula>
    </cfRule>
    <cfRule type="containsText" dxfId="3730" priority="5917" operator="containsText" text="SI, CONTROLADA">
      <formula>NOT(ISERROR(SEARCH("SI, CONTROLADA",BC201)))</formula>
    </cfRule>
    <cfRule type="containsText" dxfId="3729" priority="5918" operator="containsText" text="NO">
      <formula>NOT(ISERROR(SEARCH("NO",BC201)))</formula>
    </cfRule>
  </conditionalFormatting>
  <conditionalFormatting sqref="BE201">
    <cfRule type="expression" dxfId="3728" priority="5913">
      <formula>IF(AND(FA201&gt;=126,FC201&lt;24),1,0)</formula>
    </cfRule>
  </conditionalFormatting>
  <conditionalFormatting sqref="HT201">
    <cfRule type="containsText" dxfId="3727" priority="5909" operator="containsText" text="NO SE FORMULA">
      <formula>NOT(ISERROR(SEARCH("NO SE FORMULA",HT201)))</formula>
    </cfRule>
    <cfRule type="containsText" dxfId="3726" priority="5910" operator="containsText" text="OTRO">
      <formula>NOT(ISERROR(SEARCH("OTRO",HT201)))</formula>
    </cfRule>
    <cfRule type="containsText" dxfId="3725" priority="5911" operator="containsText" text="IRREGULAR">
      <formula>NOT(ISERROR(SEARCH("IRREGULAR",HT201)))</formula>
    </cfRule>
    <cfRule type="containsText" dxfId="3724" priority="5912" operator="containsText" text="ADECUADO">
      <formula>NOT(ISERROR(SEARCH("ADECUADO",HT201)))</formula>
    </cfRule>
  </conditionalFormatting>
  <conditionalFormatting sqref="HX201">
    <cfRule type="containsText" dxfId="3723" priority="5905" operator="containsText" text="NO SE FORMULA">
      <formula>NOT(ISERROR(SEARCH("NO SE FORMULA",HX201)))</formula>
    </cfRule>
    <cfRule type="containsText" dxfId="3722" priority="5906" operator="containsText" text="OTRO">
      <formula>NOT(ISERROR(SEARCH("OTRO",HX201)))</formula>
    </cfRule>
    <cfRule type="containsText" dxfId="3721" priority="5907" operator="containsText" text="IRREGULAR">
      <formula>NOT(ISERROR(SEARCH("IRREGULAR",HX201)))</formula>
    </cfRule>
    <cfRule type="containsText" dxfId="3720" priority="5908" operator="containsText" text="ADECUADO">
      <formula>NOT(ISERROR(SEARCH("ADECUADO",HX201)))</formula>
    </cfRule>
  </conditionalFormatting>
  <conditionalFormatting sqref="L166:L167 L158 L155 L146 L142 L140 L136 L131">
    <cfRule type="containsText" dxfId="3719" priority="5896" operator="containsText" text="Empleo informal">
      <formula>NOT(ISERROR(SEARCH("Empleo informal",L131)))</formula>
    </cfRule>
    <cfRule type="containsText" dxfId="3718" priority="5897" operator="containsText" text="Empleada formalmente con riesgo a tóxicos">
      <formula>NOT(ISERROR(SEARCH("Empleada formalmente con riesgo a tóxicos",L131)))</formula>
    </cfRule>
    <cfRule type="containsText" dxfId="3717" priority="5898" operator="containsText" text="Empleada formalmente con riesgo de accidente laboral">
      <formula>NOT(ISERROR(SEARCH("Empleada formalmente con riesgo de accidente laboral",L131)))</formula>
    </cfRule>
    <cfRule type="containsText" dxfId="3716" priority="5899" operator="containsText" text="Empleada formalmente por jornada laboral extensa">
      <formula>NOT(ISERROR(SEARCH("Empleada formalmente por jornada laboral extensa",L131)))</formula>
    </cfRule>
    <cfRule type="containsText" dxfId="3715" priority="5900" operator="containsText" text="Empleada formalmente sin riesgo">
      <formula>NOT(ISERROR(SEARCH("Empleada formalmente sin riesgo",L131)))</formula>
    </cfRule>
    <cfRule type="containsText" dxfId="3714" priority="5901" operator="containsText" text="Actualmente desempleada">
      <formula>NOT(ISERROR(SEARCH("Actualmente desempleada",L131)))</formula>
    </cfRule>
    <cfRule type="containsText" dxfId="3713" priority="5902" operator="containsText" text="Hogar sin apoyo">
      <formula>NOT(ISERROR(SEARCH("Hogar sin apoyo",L131)))</formula>
    </cfRule>
    <cfRule type="containsText" dxfId="3712" priority="5903" operator="containsText" text="Empleada formalmente sin riesgo">
      <formula>NOT(ISERROR(SEARCH("Empleada formalmente sin riesgo",L131)))</formula>
    </cfRule>
    <cfRule type="containsText" dxfId="3711" priority="5904" operator="containsText" text="Hogar Con apoyo">
      <formula>NOT(ISERROR(SEARCH("Hogar Con apoyo",L131)))</formula>
    </cfRule>
  </conditionalFormatting>
  <conditionalFormatting sqref="L202">
    <cfRule type="containsText" dxfId="3710" priority="5827" operator="containsText" text="Empleo informal">
      <formula>NOT(ISERROR(SEARCH("Empleo informal",L202)))</formula>
    </cfRule>
    <cfRule type="containsText" dxfId="3709" priority="5828" operator="containsText" text="Empleada formalmente con riesgo a tóxicos">
      <formula>NOT(ISERROR(SEARCH("Empleada formalmente con riesgo a tóxicos",L202)))</formula>
    </cfRule>
    <cfRule type="containsText" dxfId="3708" priority="5829" operator="containsText" text="Empleada formalmente con riesgo de accidente laboral">
      <formula>NOT(ISERROR(SEARCH("Empleada formalmente con riesgo de accidente laboral",L202)))</formula>
    </cfRule>
    <cfRule type="containsText" dxfId="3707" priority="5830" operator="containsText" text="Empleada formalmente por jornada laboral extensa">
      <formula>NOT(ISERROR(SEARCH("Empleada formalmente por jornada laboral extensa",L202)))</formula>
    </cfRule>
    <cfRule type="containsText" dxfId="3706" priority="5831" operator="containsText" text="Empleada formalmente sin riesgo">
      <formula>NOT(ISERROR(SEARCH("Empleada formalmente sin riesgo",L202)))</formula>
    </cfRule>
    <cfRule type="containsText" dxfId="3705" priority="5832" operator="containsText" text="Actualmente desempleada">
      <formula>NOT(ISERROR(SEARCH("Actualmente desempleada",L202)))</formula>
    </cfRule>
    <cfRule type="containsText" dxfId="3704" priority="5833" operator="containsText" text="Hogar sin apoyo">
      <formula>NOT(ISERROR(SEARCH("Hogar sin apoyo",L202)))</formula>
    </cfRule>
    <cfRule type="containsText" dxfId="3703" priority="5834" operator="containsText" text="Empleada formalmente sin riesgo">
      <formula>NOT(ISERROR(SEARCH("Empleada formalmente sin riesgo",L202)))</formula>
    </cfRule>
    <cfRule type="containsText" dxfId="3702" priority="5835" operator="containsText" text="Hogar Con apoyo">
      <formula>NOT(ISERROR(SEARCH("Hogar Con apoyo",L202)))</formula>
    </cfRule>
  </conditionalFormatting>
  <conditionalFormatting sqref="L202">
    <cfRule type="containsText" dxfId="3701" priority="5818" operator="containsText" text="Empleo informal">
      <formula>NOT(ISERROR(SEARCH("Empleo informal",L202)))</formula>
    </cfRule>
    <cfRule type="containsText" dxfId="3700" priority="5819" operator="containsText" text="Empleada formalmente con riesgo a tóxicos">
      <formula>NOT(ISERROR(SEARCH("Empleada formalmente con riesgo a tóxicos",L202)))</formula>
    </cfRule>
    <cfRule type="containsText" dxfId="3699" priority="5820" operator="containsText" text="Empleada formalmente con riesgo de accidente laboral">
      <formula>NOT(ISERROR(SEARCH("Empleada formalmente con riesgo de accidente laboral",L202)))</formula>
    </cfRule>
    <cfRule type="containsText" dxfId="3698" priority="5821" operator="containsText" text="Empleada formalmente por jornada laboral extensa">
      <formula>NOT(ISERROR(SEARCH("Empleada formalmente por jornada laboral extensa",L202)))</formula>
    </cfRule>
    <cfRule type="containsText" dxfId="3697" priority="5822" operator="containsText" text="Empleada formalmente sin riesgo">
      <formula>NOT(ISERROR(SEARCH("Empleada formalmente sin riesgo",L202)))</formula>
    </cfRule>
    <cfRule type="containsText" dxfId="3696" priority="5823" operator="containsText" text="Actualmente desempleada">
      <formula>NOT(ISERROR(SEARCH("Actualmente desempleada",L202)))</formula>
    </cfRule>
    <cfRule type="containsText" dxfId="3695" priority="5824" operator="containsText" text="Hogar sin apoyo">
      <formula>NOT(ISERROR(SEARCH("Hogar sin apoyo",L202)))</formula>
    </cfRule>
    <cfRule type="containsText" dxfId="3694" priority="5825" operator="containsText" text="Empleada formalmente sin riesgo">
      <formula>NOT(ISERROR(SEARCH("Empleada formalmente sin riesgo",L202)))</formula>
    </cfRule>
    <cfRule type="containsText" dxfId="3693" priority="5826" operator="containsText" text="Hogar Con apoyo">
      <formula>NOT(ISERROR(SEARCH("Hogar Con apoyo",L202)))</formula>
    </cfRule>
  </conditionalFormatting>
  <conditionalFormatting sqref="Q202">
    <cfRule type="containsText" dxfId="3692" priority="5810" operator="containsText" text="SE TRASLADO DE EPS">
      <formula>NOT(ISERROR(SEARCH("SE TRASLADO DE EPS",Q202)))</formula>
    </cfRule>
    <cfRule type="containsText" dxfId="3691" priority="5813" operator="containsText" text="NOVEDAD">
      <formula>NOT(ISERROR(SEARCH("NOVEDAD",Q202)))</formula>
    </cfRule>
    <cfRule type="containsText" dxfId="3690" priority="5814" operator="containsText" text="IDENTIDAD">
      <formula>NOT(ISERROR(SEARCH("IDENTIDAD",Q202)))</formula>
    </cfRule>
    <cfRule type="containsText" dxfId="3689" priority="5815" operator="containsText" text="CPN">
      <formula>NOT(ISERROR(SEARCH("CPN",Q202)))</formula>
    </cfRule>
    <cfRule type="containsText" dxfId="3688" priority="5816" operator="containsText" text="VIENE">
      <formula>NOT(ISERROR(SEARCH("VIENE",Q202)))</formula>
    </cfRule>
    <cfRule type="cellIs" dxfId="3687" priority="5817" operator="equal">
      <formula>"TRAMITE DE PORTABILIDAD"</formula>
    </cfRule>
  </conditionalFormatting>
  <conditionalFormatting sqref="Q202">
    <cfRule type="containsText" dxfId="3686" priority="5811" operator="containsText" text="INMIGRANTE VENEZOLANA">
      <formula>NOT(ISERROR(SEARCH("INMIGRANTE VENEZOLANA",Q202)))</formula>
    </cfRule>
    <cfRule type="containsText" dxfId="3685" priority="5812" operator="containsText" text="SIN AFILIACIÓN A EPS">
      <formula>NOT(ISERROR(SEARCH("SIN AFILIACIÓN A EPS",Q202)))</formula>
    </cfRule>
  </conditionalFormatting>
  <conditionalFormatting sqref="AJ202 AG202:AH202 BD202:BI202 AL202:BB202 BK202:BM202">
    <cfRule type="cellIs" dxfId="3684" priority="5807" operator="equal">
      <formula>"SD"</formula>
    </cfRule>
    <cfRule type="cellIs" dxfId="3683" priority="5808" operator="equal">
      <formula>"NO"</formula>
    </cfRule>
    <cfRule type="cellIs" dxfId="3682" priority="5809" operator="equal">
      <formula>"SI"</formula>
    </cfRule>
  </conditionalFormatting>
  <conditionalFormatting sqref="AC202">
    <cfRule type="containsText" dxfId="3681" priority="5803" operator="containsText" text="SABE">
      <formula>NOT(ISERROR(SEARCH("SABE",AC202)))</formula>
    </cfRule>
    <cfRule type="containsText" dxfId="3680" priority="5804" operator="containsText" text="SECUNDARIA">
      <formula>NOT(ISERROR(SEARCH("SECUNDARIA",AC202)))</formula>
    </cfRule>
    <cfRule type="containsText" dxfId="3679" priority="5805" operator="containsText" text="PRIMARIA INCOMPLETA">
      <formula>NOT(ISERROR(SEARCH("PRIMARIA INCOMPLETA",AC202)))</formula>
    </cfRule>
    <cfRule type="cellIs" dxfId="3678" priority="5806" operator="equal">
      <formula>"ANALFABETA"</formula>
    </cfRule>
  </conditionalFormatting>
  <conditionalFormatting sqref="AW202">
    <cfRule type="cellIs" dxfId="3677" priority="5800" operator="equal">
      <formula>1</formula>
    </cfRule>
    <cfRule type="cellIs" dxfId="3676" priority="5801" operator="equal">
      <formula>"3 O MAS"</formula>
    </cfRule>
    <cfRule type="cellIs" dxfId="3675" priority="5802" operator="equal">
      <formula>2</formula>
    </cfRule>
  </conditionalFormatting>
  <conditionalFormatting sqref="AI202">
    <cfRule type="containsText" dxfId="3674" priority="5782" operator="containsText" text="HABITANTE DE CALLE">
      <formula>NOT(ISERROR(SEARCH("HABITANTE DE CALLE",AI202)))</formula>
    </cfRule>
    <cfRule type="containsText" dxfId="3673" priority="5794" operator="containsText" text="NINGUNO">
      <formula>NOT(ISERROR(SEARCH("NINGUNO",AI202)))</formula>
    </cfRule>
    <cfRule type="containsText" dxfId="3672" priority="5795" operator="containsText" text="MIGRATORIA">
      <formula>NOT(ISERROR(SEARCH("MIGRATORIA",AI202)))</formula>
    </cfRule>
    <cfRule type="containsText" dxfId="3671" priority="5796" operator="containsText" text="DISCAPACIDAD">
      <formula>NOT(ISERROR(SEARCH("DISCAPACIDAD",AI202)))</formula>
    </cfRule>
    <cfRule type="containsText" dxfId="3670" priority="5797" operator="containsText" text="DESPLAZADA">
      <formula>NOT(ISERROR(SEARCH("DESPLAZADA",AI202)))</formula>
    </cfRule>
  </conditionalFormatting>
  <conditionalFormatting sqref="AE202:AF202">
    <cfRule type="containsText" dxfId="3669" priority="5792" operator="containsText" text="NO">
      <formula>NOT(ISERROR(SEARCH("NO",AE202)))</formula>
    </cfRule>
    <cfRule type="containsText" dxfId="3668" priority="5793" operator="containsText" text="SI">
      <formula>NOT(ISERROR(SEARCH("SI",AE202)))</formula>
    </cfRule>
  </conditionalFormatting>
  <conditionalFormatting sqref="BC202">
    <cfRule type="containsText" dxfId="3667" priority="5783" operator="containsText" text="SD">
      <formula>NOT(ISERROR(SEARCH("SD",BC202)))</formula>
    </cfRule>
    <cfRule type="containsText" dxfId="3666" priority="5784" operator="containsText" text="SI, NO CONTROLADA">
      <formula>NOT(ISERROR(SEARCH("SI, NO CONTROLADA",BC202)))</formula>
    </cfRule>
    <cfRule type="containsText" dxfId="3665" priority="5785" operator="containsText" text="SI, SIN MANEJO">
      <formula>NOT(ISERROR(SEARCH("SI, SIN MANEJO",BC202)))</formula>
    </cfRule>
    <cfRule type="containsText" dxfId="3664" priority="5786" operator="containsText" text="SI, CONTROLADA">
      <formula>NOT(ISERROR(SEARCH("SI, CONTROLADA",BC202)))</formula>
    </cfRule>
    <cfRule type="containsText" dxfId="3663" priority="5787" operator="containsText" text="NO">
      <formula>NOT(ISERROR(SEARCH("NO",BC202)))</formula>
    </cfRule>
  </conditionalFormatting>
  <conditionalFormatting sqref="AC202">
    <cfRule type="containsText" dxfId="3662" priority="5778" operator="containsText" text="SABE">
      <formula>NOT(ISERROR(SEARCH("SABE",AC202)))</formula>
    </cfRule>
    <cfRule type="containsText" dxfId="3661" priority="5779" operator="containsText" text="SECUNDARIA">
      <formula>NOT(ISERROR(SEARCH("SECUNDARIA",AC202)))</formula>
    </cfRule>
    <cfRule type="containsText" dxfId="3660" priority="5780" operator="containsText" text="PRIMARIA INCOMPLETA">
      <formula>NOT(ISERROR(SEARCH("PRIMARIA INCOMPLETA",AC202)))</formula>
    </cfRule>
    <cfRule type="cellIs" dxfId="3659" priority="5781" operator="equal">
      <formula>"ANALFABETA"</formula>
    </cfRule>
  </conditionalFormatting>
  <conditionalFormatting sqref="AL202:AR202">
    <cfRule type="cellIs" dxfId="3658" priority="5772" operator="equal">
      <formula>"SD"</formula>
    </cfRule>
    <cfRule type="cellIs" dxfId="3657" priority="5773" operator="equal">
      <formula>"NO"</formula>
    </cfRule>
    <cfRule type="cellIs" dxfId="3656" priority="5774" operator="equal">
      <formula>"SI"</formula>
    </cfRule>
  </conditionalFormatting>
  <conditionalFormatting sqref="AG202:AH202 AJ202">
    <cfRule type="cellIs" dxfId="3655" priority="5766" operator="equal">
      <formula>"SD"</formula>
    </cfRule>
    <cfRule type="cellIs" dxfId="3654" priority="5767" operator="equal">
      <formula>"NO"</formula>
    </cfRule>
    <cfRule type="cellIs" dxfId="3653" priority="5768" operator="equal">
      <formula>"SI"</formula>
    </cfRule>
  </conditionalFormatting>
  <conditionalFormatting sqref="AI202">
    <cfRule type="containsText" dxfId="3652" priority="5759" operator="containsText" text="HABITANTE DE CALLE">
      <formula>NOT(ISERROR(SEARCH("HABITANTE DE CALLE",AI202)))</formula>
    </cfRule>
    <cfRule type="containsText" dxfId="3651" priority="5762" operator="containsText" text="NINGUNO">
      <formula>NOT(ISERROR(SEARCH("NINGUNO",AI202)))</formula>
    </cfRule>
    <cfRule type="containsText" dxfId="3650" priority="5763" operator="containsText" text="MIGRATORIA">
      <formula>NOT(ISERROR(SEARCH("MIGRATORIA",AI202)))</formula>
    </cfRule>
    <cfRule type="containsText" dxfId="3649" priority="5764" operator="containsText" text="DISCAPACIDAD">
      <formula>NOT(ISERROR(SEARCH("DISCAPACIDAD",AI202)))</formula>
    </cfRule>
    <cfRule type="containsText" dxfId="3648" priority="5765" operator="containsText" text="DESPLAZADA">
      <formula>NOT(ISERROR(SEARCH("DESPLAZADA",AI202)))</formula>
    </cfRule>
  </conditionalFormatting>
  <conditionalFormatting sqref="AE202:AF202">
    <cfRule type="containsText" dxfId="3647" priority="5760" operator="containsText" text="NO">
      <formula>NOT(ISERROR(SEARCH("NO",AE202)))</formula>
    </cfRule>
    <cfRule type="containsText" dxfId="3646" priority="5761" operator="containsText" text="SI">
      <formula>NOT(ISERROR(SEARCH("SI",AE202)))</formula>
    </cfRule>
  </conditionalFormatting>
  <conditionalFormatting sqref="AV202">
    <cfRule type="cellIs" dxfId="3645" priority="5756" operator="equal">
      <formula>"SD"</formula>
    </cfRule>
    <cfRule type="cellIs" dxfId="3644" priority="5757" operator="equal">
      <formula>"NO"</formula>
    </cfRule>
    <cfRule type="cellIs" dxfId="3643" priority="5758" operator="equal">
      <formula>"SI"</formula>
    </cfRule>
  </conditionalFormatting>
  <conditionalFormatting sqref="AX202">
    <cfRule type="cellIs" dxfId="3642" priority="5753" operator="equal">
      <formula>"SD"</formula>
    </cfRule>
    <cfRule type="cellIs" dxfId="3641" priority="5754" operator="equal">
      <formula>"NO"</formula>
    </cfRule>
    <cfRule type="cellIs" dxfId="3640" priority="5755" operator="equal">
      <formula>"SI"</formula>
    </cfRule>
  </conditionalFormatting>
  <conditionalFormatting sqref="BK202:BM202">
    <cfRule type="cellIs" dxfId="3639" priority="5750" operator="equal">
      <formula>"SD"</formula>
    </cfRule>
    <cfRule type="cellIs" dxfId="3638" priority="5751" operator="equal">
      <formula>"NO"</formula>
    </cfRule>
    <cfRule type="cellIs" dxfId="3637" priority="5752" operator="equal">
      <formula>"SI"</formula>
    </cfRule>
  </conditionalFormatting>
  <conditionalFormatting sqref="AY202:BA202">
    <cfRule type="cellIs" dxfId="3636" priority="5747" operator="equal">
      <formula>"SD"</formula>
    </cfRule>
    <cfRule type="cellIs" dxfId="3635" priority="5748" operator="equal">
      <formula>"NO"</formula>
    </cfRule>
    <cfRule type="cellIs" dxfId="3634" priority="5749" operator="equal">
      <formula>"SI"</formula>
    </cfRule>
  </conditionalFormatting>
  <conditionalFormatting sqref="BD202:BI202 BB202">
    <cfRule type="cellIs" dxfId="3633" priority="5744" operator="equal">
      <formula>"SD"</formula>
    </cfRule>
    <cfRule type="cellIs" dxfId="3632" priority="5745" operator="equal">
      <formula>"NO"</formula>
    </cfRule>
    <cfRule type="cellIs" dxfId="3631" priority="5746" operator="equal">
      <formula>"SI"</formula>
    </cfRule>
  </conditionalFormatting>
  <conditionalFormatting sqref="BC202">
    <cfRule type="containsText" dxfId="3630" priority="5739" operator="containsText" text="SD">
      <formula>NOT(ISERROR(SEARCH("SD",BC202)))</formula>
    </cfRule>
    <cfRule type="containsText" dxfId="3629" priority="5740" operator="containsText" text="SI, NO CONTROLADA">
      <formula>NOT(ISERROR(SEARCH("SI, NO CONTROLADA",BC202)))</formula>
    </cfRule>
    <cfRule type="containsText" dxfId="3628" priority="5741" operator="containsText" text="SI, SIN MANEJO">
      <formula>NOT(ISERROR(SEARCH("SI, SIN MANEJO",BC202)))</formula>
    </cfRule>
    <cfRule type="containsText" dxfId="3627" priority="5742" operator="containsText" text="SI, CONTROLADA">
      <formula>NOT(ISERROR(SEARCH("SI, CONTROLADA",BC202)))</formula>
    </cfRule>
    <cfRule type="containsText" dxfId="3626" priority="5743" operator="containsText" text="NO">
      <formula>NOT(ISERROR(SEARCH("NO",BC202)))</formula>
    </cfRule>
  </conditionalFormatting>
  <conditionalFormatting sqref="BE202">
    <cfRule type="expression" dxfId="3625" priority="5738">
      <formula>IF(AND(FA202&gt;=126,FC202&lt;24),1,0)</formula>
    </cfRule>
  </conditionalFormatting>
  <conditionalFormatting sqref="HV202 HT202">
    <cfRule type="containsText" dxfId="3624" priority="5734" operator="containsText" text="NO SE FORMULA">
      <formula>NOT(ISERROR(SEARCH("NO SE FORMULA",HT202)))</formula>
    </cfRule>
    <cfRule type="containsText" dxfId="3623" priority="5735" operator="containsText" text="OTRO">
      <formula>NOT(ISERROR(SEARCH("OTRO",HT202)))</formula>
    </cfRule>
    <cfRule type="containsText" dxfId="3622" priority="5736" operator="containsText" text="IRREGULAR">
      <formula>NOT(ISERROR(SEARCH("IRREGULAR",HT202)))</formula>
    </cfRule>
    <cfRule type="containsText" dxfId="3621" priority="5737" operator="containsText" text="ADECUADO">
      <formula>NOT(ISERROR(SEARCH("ADECUADO",HT202)))</formula>
    </cfRule>
  </conditionalFormatting>
  <conditionalFormatting sqref="HV202">
    <cfRule type="containsText" dxfId="3620" priority="5730" operator="containsText" text="NO SE FORMULA">
      <formula>NOT(ISERROR(SEARCH("NO SE FORMULA",HV202)))</formula>
    </cfRule>
    <cfRule type="containsText" dxfId="3619" priority="5731" operator="containsText" text="OTRO">
      <formula>NOT(ISERROR(SEARCH("OTRO",HV202)))</formula>
    </cfRule>
    <cfRule type="containsText" dxfId="3618" priority="5732" operator="containsText" text="IRREGULAR">
      <formula>NOT(ISERROR(SEARCH("IRREGULAR",HV202)))</formula>
    </cfRule>
    <cfRule type="containsText" dxfId="3617" priority="5733" operator="containsText" text="ADECUADO">
      <formula>NOT(ISERROR(SEARCH("ADECUADO",HV202)))</formula>
    </cfRule>
  </conditionalFormatting>
  <conditionalFormatting sqref="L203">
    <cfRule type="containsText" dxfId="3616" priority="5721" operator="containsText" text="Empleo informal">
      <formula>NOT(ISERROR(SEARCH("Empleo informal",L203)))</formula>
    </cfRule>
    <cfRule type="containsText" dxfId="3615" priority="5722" operator="containsText" text="Empleada formalmente con riesgo a tóxicos">
      <formula>NOT(ISERROR(SEARCH("Empleada formalmente con riesgo a tóxicos",L203)))</formula>
    </cfRule>
    <cfRule type="containsText" dxfId="3614" priority="5723" operator="containsText" text="Empleada formalmente con riesgo de accidente laboral">
      <formula>NOT(ISERROR(SEARCH("Empleada formalmente con riesgo de accidente laboral",L203)))</formula>
    </cfRule>
    <cfRule type="containsText" dxfId="3613" priority="5724" operator="containsText" text="Empleada formalmente por jornada laboral extensa">
      <formula>NOT(ISERROR(SEARCH("Empleada formalmente por jornada laboral extensa",L203)))</formula>
    </cfRule>
    <cfRule type="containsText" dxfId="3612" priority="5725" operator="containsText" text="Empleada formalmente sin riesgo">
      <formula>NOT(ISERROR(SEARCH("Empleada formalmente sin riesgo",L203)))</formula>
    </cfRule>
    <cfRule type="containsText" dxfId="3611" priority="5726" operator="containsText" text="Actualmente desempleada">
      <formula>NOT(ISERROR(SEARCH("Actualmente desempleada",L203)))</formula>
    </cfRule>
    <cfRule type="containsText" dxfId="3610" priority="5727" operator="containsText" text="Hogar sin apoyo">
      <formula>NOT(ISERROR(SEARCH("Hogar sin apoyo",L203)))</formula>
    </cfRule>
    <cfRule type="containsText" dxfId="3609" priority="5728" operator="containsText" text="Empleada formalmente sin riesgo">
      <formula>NOT(ISERROR(SEARCH("Empleada formalmente sin riesgo",L203)))</formula>
    </cfRule>
    <cfRule type="containsText" dxfId="3608" priority="5729" operator="containsText" text="Hogar Con apoyo">
      <formula>NOT(ISERROR(SEARCH("Hogar Con apoyo",L203)))</formula>
    </cfRule>
  </conditionalFormatting>
  <conditionalFormatting sqref="L203">
    <cfRule type="containsText" dxfId="3607" priority="5712" operator="containsText" text="Empleo informal">
      <formula>NOT(ISERROR(SEARCH("Empleo informal",L203)))</formula>
    </cfRule>
    <cfRule type="containsText" dxfId="3606" priority="5713" operator="containsText" text="Empleada formalmente con riesgo a tóxicos">
      <formula>NOT(ISERROR(SEARCH("Empleada formalmente con riesgo a tóxicos",L203)))</formula>
    </cfRule>
    <cfRule type="containsText" dxfId="3605" priority="5714" operator="containsText" text="Empleada formalmente con riesgo de accidente laboral">
      <formula>NOT(ISERROR(SEARCH("Empleada formalmente con riesgo de accidente laboral",L203)))</formula>
    </cfRule>
    <cfRule type="containsText" dxfId="3604" priority="5715" operator="containsText" text="Empleada formalmente por jornada laboral extensa">
      <formula>NOT(ISERROR(SEARCH("Empleada formalmente por jornada laboral extensa",L203)))</formula>
    </cfRule>
    <cfRule type="containsText" dxfId="3603" priority="5716" operator="containsText" text="Empleada formalmente sin riesgo">
      <formula>NOT(ISERROR(SEARCH("Empleada formalmente sin riesgo",L203)))</formula>
    </cfRule>
    <cfRule type="containsText" dxfId="3602" priority="5717" operator="containsText" text="Actualmente desempleada">
      <formula>NOT(ISERROR(SEARCH("Actualmente desempleada",L203)))</formula>
    </cfRule>
    <cfRule type="containsText" dxfId="3601" priority="5718" operator="containsText" text="Hogar sin apoyo">
      <formula>NOT(ISERROR(SEARCH("Hogar sin apoyo",L203)))</formula>
    </cfRule>
    <cfRule type="containsText" dxfId="3600" priority="5719" operator="containsText" text="Empleada formalmente sin riesgo">
      <formula>NOT(ISERROR(SEARCH("Empleada formalmente sin riesgo",L203)))</formula>
    </cfRule>
    <cfRule type="containsText" dxfId="3599" priority="5720" operator="containsText" text="Hogar Con apoyo">
      <formula>NOT(ISERROR(SEARCH("Hogar Con apoyo",L203)))</formula>
    </cfRule>
  </conditionalFormatting>
  <conditionalFormatting sqref="Q203">
    <cfRule type="containsText" dxfId="3598" priority="5704" operator="containsText" text="SE TRASLADO DE EPS">
      <formula>NOT(ISERROR(SEARCH("SE TRASLADO DE EPS",Q203)))</formula>
    </cfRule>
    <cfRule type="containsText" dxfId="3597" priority="5707" operator="containsText" text="NOVEDAD">
      <formula>NOT(ISERROR(SEARCH("NOVEDAD",Q203)))</formula>
    </cfRule>
    <cfRule type="containsText" dxfId="3596" priority="5708" operator="containsText" text="IDENTIDAD">
      <formula>NOT(ISERROR(SEARCH("IDENTIDAD",Q203)))</formula>
    </cfRule>
    <cfRule type="containsText" dxfId="3595" priority="5709" operator="containsText" text="CPN">
      <formula>NOT(ISERROR(SEARCH("CPN",Q203)))</formula>
    </cfRule>
    <cfRule type="containsText" dxfId="3594" priority="5710" operator="containsText" text="VIENE">
      <formula>NOT(ISERROR(SEARCH("VIENE",Q203)))</formula>
    </cfRule>
    <cfRule type="cellIs" dxfId="3593" priority="5711" operator="equal">
      <formula>"TRAMITE DE PORTABILIDAD"</formula>
    </cfRule>
  </conditionalFormatting>
  <conditionalFormatting sqref="Q203">
    <cfRule type="containsText" dxfId="3592" priority="5705" operator="containsText" text="INMIGRANTE VENEZOLANA">
      <formula>NOT(ISERROR(SEARCH("INMIGRANTE VENEZOLANA",Q203)))</formula>
    </cfRule>
    <cfRule type="containsText" dxfId="3591" priority="5706" operator="containsText" text="SIN AFILIACIÓN A EPS">
      <formula>NOT(ISERROR(SEARCH("SIN AFILIACIÓN A EPS",Q203)))</formula>
    </cfRule>
  </conditionalFormatting>
  <conditionalFormatting sqref="AJ203 AG203:AH203 AL203:AR203">
    <cfRule type="cellIs" dxfId="3590" priority="5701" operator="equal">
      <formula>"SD"</formula>
    </cfRule>
    <cfRule type="cellIs" dxfId="3589" priority="5702" operator="equal">
      <formula>"NO"</formula>
    </cfRule>
    <cfRule type="cellIs" dxfId="3588" priority="5703" operator="equal">
      <formula>"SI"</formula>
    </cfRule>
  </conditionalFormatting>
  <conditionalFormatting sqref="AI203">
    <cfRule type="containsText" dxfId="3587" priority="5688" operator="containsText" text="HABITANTE DE CALLE">
      <formula>NOT(ISERROR(SEARCH("HABITANTE DE CALLE",AI203)))</formula>
    </cfRule>
    <cfRule type="containsText" dxfId="3586" priority="5695" operator="containsText" text="NINGUNO">
      <formula>NOT(ISERROR(SEARCH("NINGUNO",AI203)))</formula>
    </cfRule>
    <cfRule type="containsText" dxfId="3585" priority="5696" operator="containsText" text="MIGRATORIA">
      <formula>NOT(ISERROR(SEARCH("MIGRATORIA",AI203)))</formula>
    </cfRule>
    <cfRule type="containsText" dxfId="3584" priority="5697" operator="containsText" text="DISCAPACIDAD">
      <formula>NOT(ISERROR(SEARCH("DISCAPACIDAD",AI203)))</formula>
    </cfRule>
    <cfRule type="containsText" dxfId="3583" priority="5698" operator="containsText" text="DESPLAZADA">
      <formula>NOT(ISERROR(SEARCH("DESPLAZADA",AI203)))</formula>
    </cfRule>
  </conditionalFormatting>
  <conditionalFormatting sqref="AE203:AF203">
    <cfRule type="containsText" dxfId="3582" priority="5693" operator="containsText" text="NO">
      <formula>NOT(ISERROR(SEARCH("NO",AE203)))</formula>
    </cfRule>
    <cfRule type="containsText" dxfId="3581" priority="5694" operator="containsText" text="SI">
      <formula>NOT(ISERROR(SEARCH("SI",AE203)))</formula>
    </cfRule>
  </conditionalFormatting>
  <conditionalFormatting sqref="AL203:AR203">
    <cfRule type="cellIs" dxfId="3580" priority="5682" operator="equal">
      <formula>"SD"</formula>
    </cfRule>
    <cfRule type="cellIs" dxfId="3579" priority="5683" operator="equal">
      <formula>"NO"</formula>
    </cfRule>
    <cfRule type="cellIs" dxfId="3578" priority="5684" operator="equal">
      <formula>"SI"</formula>
    </cfRule>
  </conditionalFormatting>
  <conditionalFormatting sqref="AG203:AH203 AJ203">
    <cfRule type="cellIs" dxfId="3577" priority="5676" operator="equal">
      <formula>"SD"</formula>
    </cfRule>
    <cfRule type="cellIs" dxfId="3576" priority="5677" operator="equal">
      <formula>"NO"</formula>
    </cfRule>
    <cfRule type="cellIs" dxfId="3575" priority="5678" operator="equal">
      <formula>"SI"</formula>
    </cfRule>
  </conditionalFormatting>
  <conditionalFormatting sqref="AI203">
    <cfRule type="containsText" dxfId="3574" priority="5669" operator="containsText" text="HABITANTE DE CALLE">
      <formula>NOT(ISERROR(SEARCH("HABITANTE DE CALLE",AI203)))</formula>
    </cfRule>
    <cfRule type="containsText" dxfId="3573" priority="5672" operator="containsText" text="NINGUNO">
      <formula>NOT(ISERROR(SEARCH("NINGUNO",AI203)))</formula>
    </cfRule>
    <cfRule type="containsText" dxfId="3572" priority="5673" operator="containsText" text="MIGRATORIA">
      <formula>NOT(ISERROR(SEARCH("MIGRATORIA",AI203)))</formula>
    </cfRule>
    <cfRule type="containsText" dxfId="3571" priority="5674" operator="containsText" text="DISCAPACIDAD">
      <formula>NOT(ISERROR(SEARCH("DISCAPACIDAD",AI203)))</formula>
    </cfRule>
    <cfRule type="containsText" dxfId="3570" priority="5675" operator="containsText" text="DESPLAZADA">
      <formula>NOT(ISERROR(SEARCH("DESPLAZADA",AI203)))</formula>
    </cfRule>
  </conditionalFormatting>
  <conditionalFormatting sqref="AE203:AF203">
    <cfRule type="containsText" dxfId="3569" priority="5670" operator="containsText" text="NO">
      <formula>NOT(ISERROR(SEARCH("NO",AE203)))</formula>
    </cfRule>
    <cfRule type="containsText" dxfId="3568" priority="5671" operator="containsText" text="SI">
      <formula>NOT(ISERROR(SEARCH("SI",AE203)))</formula>
    </cfRule>
  </conditionalFormatting>
  <conditionalFormatting sqref="AV203">
    <cfRule type="cellIs" dxfId="3567" priority="5666" operator="equal">
      <formula>"SD"</formula>
    </cfRule>
    <cfRule type="cellIs" dxfId="3566" priority="5667" operator="equal">
      <formula>"NO"</formula>
    </cfRule>
    <cfRule type="cellIs" dxfId="3565" priority="5668" operator="equal">
      <formula>"SI"</formula>
    </cfRule>
  </conditionalFormatting>
  <conditionalFormatting sqref="AV203">
    <cfRule type="cellIs" dxfId="3564" priority="5663" operator="equal">
      <formula>"SD"</formula>
    </cfRule>
    <cfRule type="cellIs" dxfId="3563" priority="5664" operator="equal">
      <formula>"NO"</formula>
    </cfRule>
    <cfRule type="cellIs" dxfId="3562" priority="5665" operator="equal">
      <formula>"SI"</formula>
    </cfRule>
  </conditionalFormatting>
  <conditionalFormatting sqref="BD203:BI203 AX203:BB203 BK203:BM203">
    <cfRule type="cellIs" dxfId="3561" priority="5660" operator="equal">
      <formula>"SD"</formula>
    </cfRule>
    <cfRule type="cellIs" dxfId="3560" priority="5661" operator="equal">
      <formula>"NO"</formula>
    </cfRule>
    <cfRule type="cellIs" dxfId="3559" priority="5662" operator="equal">
      <formula>"SI"</formula>
    </cfRule>
  </conditionalFormatting>
  <conditionalFormatting sqref="BC203">
    <cfRule type="containsText" dxfId="3558" priority="5655" operator="containsText" text="SD">
      <formula>NOT(ISERROR(SEARCH("SD",BC203)))</formula>
    </cfRule>
    <cfRule type="containsText" dxfId="3557" priority="5656" operator="containsText" text="SI, NO CONTROLADA">
      <formula>NOT(ISERROR(SEARCH("SI, NO CONTROLADA",BC203)))</formula>
    </cfRule>
    <cfRule type="containsText" dxfId="3556" priority="5657" operator="containsText" text="SI, SIN MANEJO">
      <formula>NOT(ISERROR(SEARCH("SI, SIN MANEJO",BC203)))</formula>
    </cfRule>
    <cfRule type="containsText" dxfId="3555" priority="5658" operator="containsText" text="SI, CONTROLADA">
      <formula>NOT(ISERROR(SEARCH("SI, CONTROLADA",BC203)))</formula>
    </cfRule>
    <cfRule type="containsText" dxfId="3554" priority="5659" operator="containsText" text="NO">
      <formula>NOT(ISERROR(SEARCH("NO",BC203)))</formula>
    </cfRule>
  </conditionalFormatting>
  <conditionalFormatting sqref="AX203">
    <cfRule type="cellIs" dxfId="3553" priority="5652" operator="equal">
      <formula>"SD"</formula>
    </cfRule>
    <cfRule type="cellIs" dxfId="3552" priority="5653" operator="equal">
      <formula>"NO"</formula>
    </cfRule>
    <cfRule type="cellIs" dxfId="3551" priority="5654" operator="equal">
      <formula>"SI"</formula>
    </cfRule>
  </conditionalFormatting>
  <conditionalFormatting sqref="BK203:BM203">
    <cfRule type="cellIs" dxfId="3550" priority="5649" operator="equal">
      <formula>"SD"</formula>
    </cfRule>
    <cfRule type="cellIs" dxfId="3549" priority="5650" operator="equal">
      <formula>"NO"</formula>
    </cfRule>
    <cfRule type="cellIs" dxfId="3548" priority="5651" operator="equal">
      <formula>"SI"</formula>
    </cfRule>
  </conditionalFormatting>
  <conditionalFormatting sqref="AY203:BA203">
    <cfRule type="cellIs" dxfId="3547" priority="5646" operator="equal">
      <formula>"SD"</formula>
    </cfRule>
    <cfRule type="cellIs" dxfId="3546" priority="5647" operator="equal">
      <formula>"NO"</formula>
    </cfRule>
    <cfRule type="cellIs" dxfId="3545" priority="5648" operator="equal">
      <formula>"SI"</formula>
    </cfRule>
  </conditionalFormatting>
  <conditionalFormatting sqref="BD203:BI203 BB203">
    <cfRule type="cellIs" dxfId="3544" priority="5643" operator="equal">
      <formula>"SD"</formula>
    </cfRule>
    <cfRule type="cellIs" dxfId="3543" priority="5644" operator="equal">
      <formula>"NO"</formula>
    </cfRule>
    <cfRule type="cellIs" dxfId="3542" priority="5645" operator="equal">
      <formula>"SI"</formula>
    </cfRule>
  </conditionalFormatting>
  <conditionalFormatting sqref="BC203">
    <cfRule type="containsText" dxfId="3541" priority="5638" operator="containsText" text="SD">
      <formula>NOT(ISERROR(SEARCH("SD",BC203)))</formula>
    </cfRule>
    <cfRule type="containsText" dxfId="3540" priority="5639" operator="containsText" text="SI, NO CONTROLADA">
      <formula>NOT(ISERROR(SEARCH("SI, NO CONTROLADA",BC203)))</formula>
    </cfRule>
    <cfRule type="containsText" dxfId="3539" priority="5640" operator="containsText" text="SI, SIN MANEJO">
      <formula>NOT(ISERROR(SEARCH("SI, SIN MANEJO",BC203)))</formula>
    </cfRule>
    <cfRule type="containsText" dxfId="3538" priority="5641" operator="containsText" text="SI, CONTROLADA">
      <formula>NOT(ISERROR(SEARCH("SI, CONTROLADA",BC203)))</formula>
    </cfRule>
    <cfRule type="containsText" dxfId="3537" priority="5642" operator="containsText" text="NO">
      <formula>NOT(ISERROR(SEARCH("NO",BC203)))</formula>
    </cfRule>
  </conditionalFormatting>
  <conditionalFormatting sqref="BE203">
    <cfRule type="expression" dxfId="3536" priority="5637">
      <formula>IF(AND(FA203&gt;=126,FC203&lt;24),1,0)</formula>
    </cfRule>
  </conditionalFormatting>
  <conditionalFormatting sqref="L204">
    <cfRule type="containsText" dxfId="3535" priority="5628" operator="containsText" text="Empleo informal">
      <formula>NOT(ISERROR(SEARCH("Empleo informal",L204)))</formula>
    </cfRule>
    <cfRule type="containsText" dxfId="3534" priority="5629" operator="containsText" text="Empleada formalmente con riesgo a tóxicos">
      <formula>NOT(ISERROR(SEARCH("Empleada formalmente con riesgo a tóxicos",L204)))</formula>
    </cfRule>
    <cfRule type="containsText" dxfId="3533" priority="5630" operator="containsText" text="Empleada formalmente con riesgo de accidente laboral">
      <formula>NOT(ISERROR(SEARCH("Empleada formalmente con riesgo de accidente laboral",L204)))</formula>
    </cfRule>
    <cfRule type="containsText" dxfId="3532" priority="5631" operator="containsText" text="Empleada formalmente por jornada laboral extensa">
      <formula>NOT(ISERROR(SEARCH("Empleada formalmente por jornada laboral extensa",L204)))</formula>
    </cfRule>
    <cfRule type="containsText" dxfId="3531" priority="5632" operator="containsText" text="Empleada formalmente sin riesgo">
      <formula>NOT(ISERROR(SEARCH("Empleada formalmente sin riesgo",L204)))</formula>
    </cfRule>
    <cfRule type="containsText" dxfId="3530" priority="5633" operator="containsText" text="Actualmente desempleada">
      <formula>NOT(ISERROR(SEARCH("Actualmente desempleada",L204)))</formula>
    </cfRule>
    <cfRule type="containsText" dxfId="3529" priority="5634" operator="containsText" text="Hogar sin apoyo">
      <formula>NOT(ISERROR(SEARCH("Hogar sin apoyo",L204)))</formula>
    </cfRule>
    <cfRule type="containsText" dxfId="3528" priority="5635" operator="containsText" text="Empleada formalmente sin riesgo">
      <formula>NOT(ISERROR(SEARCH("Empleada formalmente sin riesgo",L204)))</formula>
    </cfRule>
    <cfRule type="containsText" dxfId="3527" priority="5636" operator="containsText" text="Hogar Con apoyo">
      <formula>NOT(ISERROR(SEARCH("Hogar Con apoyo",L204)))</formula>
    </cfRule>
  </conditionalFormatting>
  <conditionalFormatting sqref="L204">
    <cfRule type="containsText" dxfId="3526" priority="5619" operator="containsText" text="Empleo informal">
      <formula>NOT(ISERROR(SEARCH("Empleo informal",L204)))</formula>
    </cfRule>
    <cfRule type="containsText" dxfId="3525" priority="5620" operator="containsText" text="Empleada formalmente con riesgo a tóxicos">
      <formula>NOT(ISERROR(SEARCH("Empleada formalmente con riesgo a tóxicos",L204)))</formula>
    </cfRule>
    <cfRule type="containsText" dxfId="3524" priority="5621" operator="containsText" text="Empleada formalmente con riesgo de accidente laboral">
      <formula>NOT(ISERROR(SEARCH("Empleada formalmente con riesgo de accidente laboral",L204)))</formula>
    </cfRule>
    <cfRule type="containsText" dxfId="3523" priority="5622" operator="containsText" text="Empleada formalmente por jornada laboral extensa">
      <formula>NOT(ISERROR(SEARCH("Empleada formalmente por jornada laboral extensa",L204)))</formula>
    </cfRule>
    <cfRule type="containsText" dxfId="3522" priority="5623" operator="containsText" text="Empleada formalmente sin riesgo">
      <formula>NOT(ISERROR(SEARCH("Empleada formalmente sin riesgo",L204)))</formula>
    </cfRule>
    <cfRule type="containsText" dxfId="3521" priority="5624" operator="containsText" text="Actualmente desempleada">
      <formula>NOT(ISERROR(SEARCH("Actualmente desempleada",L204)))</formula>
    </cfRule>
    <cfRule type="containsText" dxfId="3520" priority="5625" operator="containsText" text="Hogar sin apoyo">
      <formula>NOT(ISERROR(SEARCH("Hogar sin apoyo",L204)))</formula>
    </cfRule>
    <cfRule type="containsText" dxfId="3519" priority="5626" operator="containsText" text="Empleada formalmente sin riesgo">
      <formula>NOT(ISERROR(SEARCH("Empleada formalmente sin riesgo",L204)))</formula>
    </cfRule>
    <cfRule type="containsText" dxfId="3518" priority="5627" operator="containsText" text="Hogar Con apoyo">
      <formula>NOT(ISERROR(SEARCH("Hogar Con apoyo",L204)))</formula>
    </cfRule>
  </conditionalFormatting>
  <conditionalFormatting sqref="CB204:CC204 CE204">
    <cfRule type="cellIs" dxfId="3517" priority="5616" operator="equal">
      <formula>"SD"</formula>
    </cfRule>
    <cfRule type="cellIs" dxfId="3516" priority="5617" operator="equal">
      <formula>"NO"</formula>
    </cfRule>
    <cfRule type="cellIs" dxfId="3515" priority="5618" operator="equal">
      <formula>"SI"</formula>
    </cfRule>
  </conditionalFormatting>
  <conditionalFormatting sqref="CD204">
    <cfRule type="cellIs" dxfId="3514" priority="5611" operator="equal">
      <formula>"SD"</formula>
    </cfRule>
    <cfRule type="cellIs" dxfId="3513" priority="5612" operator="equal">
      <formula>"OBLICUA"</formula>
    </cfRule>
    <cfRule type="cellIs" dxfId="3512" priority="5614" operator="equal">
      <formula>"PODÁLICA"</formula>
    </cfRule>
    <cfRule type="cellIs" dxfId="3511" priority="5615" operator="equal">
      <formula>"CEFÁLICA"</formula>
    </cfRule>
  </conditionalFormatting>
  <conditionalFormatting sqref="CD205">
    <cfRule type="cellIs" dxfId="3510" priority="5603" operator="equal">
      <formula>"SD"</formula>
    </cfRule>
    <cfRule type="cellIs" dxfId="3509" priority="5604" operator="equal">
      <formula>"OBLICUA"</formula>
    </cfRule>
    <cfRule type="cellIs" dxfId="3508" priority="5606" operator="equal">
      <formula>"PODÁLICA"</formula>
    </cfRule>
    <cfRule type="cellIs" dxfId="3507" priority="5607" operator="equal">
      <formula>"CEFÁLICA"</formula>
    </cfRule>
  </conditionalFormatting>
  <conditionalFormatting sqref="CB205:CC205">
    <cfRule type="cellIs" dxfId="3506" priority="5600" operator="equal">
      <formula>"SD"</formula>
    </cfRule>
    <cfRule type="cellIs" dxfId="3505" priority="5601" operator="equal">
      <formula>"NO"</formula>
    </cfRule>
    <cfRule type="cellIs" dxfId="3504" priority="5602" operator="equal">
      <formula>"SI"</formula>
    </cfRule>
  </conditionalFormatting>
  <conditionalFormatting sqref="CE205">
    <cfRule type="cellIs" dxfId="3503" priority="5597" operator="equal">
      <formula>"SD"</formula>
    </cfRule>
    <cfRule type="cellIs" dxfId="3502" priority="5598" operator="equal">
      <formula>"NO"</formula>
    </cfRule>
    <cfRule type="cellIs" dxfId="3501" priority="5599" operator="equal">
      <formula>"SI"</formula>
    </cfRule>
  </conditionalFormatting>
  <conditionalFormatting sqref="L205">
    <cfRule type="containsText" dxfId="3500" priority="5588" operator="containsText" text="Empleo informal">
      <formula>NOT(ISERROR(SEARCH("Empleo informal",L205)))</formula>
    </cfRule>
    <cfRule type="containsText" dxfId="3499" priority="5589" operator="containsText" text="Empleada formalmente con riesgo a tóxicos">
      <formula>NOT(ISERROR(SEARCH("Empleada formalmente con riesgo a tóxicos",L205)))</formula>
    </cfRule>
    <cfRule type="containsText" dxfId="3498" priority="5590" operator="containsText" text="Empleada formalmente con riesgo de accidente laboral">
      <formula>NOT(ISERROR(SEARCH("Empleada formalmente con riesgo de accidente laboral",L205)))</formula>
    </cfRule>
    <cfRule type="containsText" dxfId="3497" priority="5591" operator="containsText" text="Empleada formalmente por jornada laboral extensa">
      <formula>NOT(ISERROR(SEARCH("Empleada formalmente por jornada laboral extensa",L205)))</formula>
    </cfRule>
    <cfRule type="containsText" dxfId="3496" priority="5592" operator="containsText" text="Empleada formalmente sin riesgo">
      <formula>NOT(ISERROR(SEARCH("Empleada formalmente sin riesgo",L205)))</formula>
    </cfRule>
    <cfRule type="containsText" dxfId="3495" priority="5593" operator="containsText" text="Actualmente desempleada">
      <formula>NOT(ISERROR(SEARCH("Actualmente desempleada",L205)))</formula>
    </cfRule>
    <cfRule type="containsText" dxfId="3494" priority="5594" operator="containsText" text="Hogar sin apoyo">
      <formula>NOT(ISERROR(SEARCH("Hogar sin apoyo",L205)))</formula>
    </cfRule>
    <cfRule type="containsText" dxfId="3493" priority="5595" operator="containsText" text="Empleada formalmente sin riesgo">
      <formula>NOT(ISERROR(SEARCH("Empleada formalmente sin riesgo",L205)))</formula>
    </cfRule>
    <cfRule type="containsText" dxfId="3492" priority="5596" operator="containsText" text="Hogar Con apoyo">
      <formula>NOT(ISERROR(SEARCH("Hogar Con apoyo",L205)))</formula>
    </cfRule>
  </conditionalFormatting>
  <conditionalFormatting sqref="L205">
    <cfRule type="containsText" dxfId="3491" priority="5579" operator="containsText" text="Empleo informal">
      <formula>NOT(ISERROR(SEARCH("Empleo informal",L205)))</formula>
    </cfRule>
    <cfRule type="containsText" dxfId="3490" priority="5580" operator="containsText" text="Empleada formalmente con riesgo a tóxicos">
      <formula>NOT(ISERROR(SEARCH("Empleada formalmente con riesgo a tóxicos",L205)))</formula>
    </cfRule>
    <cfRule type="containsText" dxfId="3489" priority="5581" operator="containsText" text="Empleada formalmente con riesgo de accidente laboral">
      <formula>NOT(ISERROR(SEARCH("Empleada formalmente con riesgo de accidente laboral",L205)))</formula>
    </cfRule>
    <cfRule type="containsText" dxfId="3488" priority="5582" operator="containsText" text="Empleada formalmente por jornada laboral extensa">
      <formula>NOT(ISERROR(SEARCH("Empleada formalmente por jornada laboral extensa",L205)))</formula>
    </cfRule>
    <cfRule type="containsText" dxfId="3487" priority="5583" operator="containsText" text="Empleada formalmente sin riesgo">
      <formula>NOT(ISERROR(SEARCH("Empleada formalmente sin riesgo",L205)))</formula>
    </cfRule>
    <cfRule type="containsText" dxfId="3486" priority="5584" operator="containsText" text="Actualmente desempleada">
      <formula>NOT(ISERROR(SEARCH("Actualmente desempleada",L205)))</formula>
    </cfRule>
    <cfRule type="containsText" dxfId="3485" priority="5585" operator="containsText" text="Hogar sin apoyo">
      <formula>NOT(ISERROR(SEARCH("Hogar sin apoyo",L205)))</formula>
    </cfRule>
    <cfRule type="containsText" dxfId="3484" priority="5586" operator="containsText" text="Empleada formalmente sin riesgo">
      <formula>NOT(ISERROR(SEARCH("Empleada formalmente sin riesgo",L205)))</formula>
    </cfRule>
    <cfRule type="containsText" dxfId="3483" priority="5587" operator="containsText" text="Hogar Con apoyo">
      <formula>NOT(ISERROR(SEARCH("Hogar Con apoyo",L205)))</formula>
    </cfRule>
  </conditionalFormatting>
  <conditionalFormatting sqref="CB206:CC206">
    <cfRule type="cellIs" dxfId="3482" priority="5576" operator="equal">
      <formula>"SD"</formula>
    </cfRule>
    <cfRule type="cellIs" dxfId="3481" priority="5577" operator="equal">
      <formula>"NO"</formula>
    </cfRule>
    <cfRule type="cellIs" dxfId="3480" priority="5578" operator="equal">
      <formula>"SI"</formula>
    </cfRule>
  </conditionalFormatting>
  <conditionalFormatting sqref="CE206">
    <cfRule type="cellIs" dxfId="3479" priority="5573" operator="equal">
      <formula>"SD"</formula>
    </cfRule>
    <cfRule type="cellIs" dxfId="3478" priority="5574" operator="equal">
      <formula>"NO"</formula>
    </cfRule>
    <cfRule type="cellIs" dxfId="3477" priority="5575" operator="equal">
      <formula>"SI"</formula>
    </cfRule>
  </conditionalFormatting>
  <conditionalFormatting sqref="Q205">
    <cfRule type="containsText" dxfId="3476" priority="5565" operator="containsText" text="SE TRASLADO DE EPS">
      <formula>NOT(ISERROR(SEARCH("SE TRASLADO DE EPS",Q205)))</formula>
    </cfRule>
    <cfRule type="containsText" dxfId="3475" priority="5568" operator="containsText" text="NOVEDAD">
      <formula>NOT(ISERROR(SEARCH("NOVEDAD",Q205)))</formula>
    </cfRule>
    <cfRule type="containsText" dxfId="3474" priority="5569" operator="containsText" text="IDENTIDAD">
      <formula>NOT(ISERROR(SEARCH("IDENTIDAD",Q205)))</formula>
    </cfRule>
    <cfRule type="containsText" dxfId="3473" priority="5570" operator="containsText" text="CPN">
      <formula>NOT(ISERROR(SEARCH("CPN",Q205)))</formula>
    </cfRule>
    <cfRule type="containsText" dxfId="3472" priority="5571" operator="containsText" text="VIENE">
      <formula>NOT(ISERROR(SEARCH("VIENE",Q205)))</formula>
    </cfRule>
    <cfRule type="cellIs" dxfId="3471" priority="5572" operator="equal">
      <formula>"TRAMITE DE PORTABILIDAD"</formula>
    </cfRule>
  </conditionalFormatting>
  <conditionalFormatting sqref="Q205">
    <cfRule type="containsText" dxfId="3470" priority="5566" operator="containsText" text="INMIGRANTE VENEZOLANA">
      <formula>NOT(ISERROR(SEARCH("INMIGRANTE VENEZOLANA",Q205)))</formula>
    </cfRule>
    <cfRule type="containsText" dxfId="3469" priority="5567" operator="containsText" text="SIN AFILIACIÓN A EPS">
      <formula>NOT(ISERROR(SEARCH("SIN AFILIACIÓN A EPS",Q205)))</formula>
    </cfRule>
  </conditionalFormatting>
  <conditionalFormatting sqref="Q206">
    <cfRule type="containsText" dxfId="3468" priority="5557" operator="containsText" text="SE TRASLADO DE EPS">
      <formula>NOT(ISERROR(SEARCH("SE TRASLADO DE EPS",Q206)))</formula>
    </cfRule>
    <cfRule type="containsText" dxfId="3467" priority="5560" operator="containsText" text="NOVEDAD">
      <formula>NOT(ISERROR(SEARCH("NOVEDAD",Q206)))</formula>
    </cfRule>
    <cfRule type="containsText" dxfId="3466" priority="5561" operator="containsText" text="IDENTIDAD">
      <formula>NOT(ISERROR(SEARCH("IDENTIDAD",Q206)))</formula>
    </cfRule>
    <cfRule type="containsText" dxfId="3465" priority="5562" operator="containsText" text="CPN">
      <formula>NOT(ISERROR(SEARCH("CPN",Q206)))</formula>
    </cfRule>
    <cfRule type="containsText" dxfId="3464" priority="5563" operator="containsText" text="VIENE">
      <formula>NOT(ISERROR(SEARCH("VIENE",Q206)))</formula>
    </cfRule>
    <cfRule type="cellIs" dxfId="3463" priority="5564" operator="equal">
      <formula>"TRAMITE DE PORTABILIDAD"</formula>
    </cfRule>
  </conditionalFormatting>
  <conditionalFormatting sqref="Q206">
    <cfRule type="containsText" dxfId="3462" priority="5558" operator="containsText" text="INMIGRANTE VENEZOLANA">
      <formula>NOT(ISERROR(SEARCH("INMIGRANTE VENEZOLANA",Q206)))</formula>
    </cfRule>
    <cfRule type="containsText" dxfId="3461" priority="5559" operator="containsText" text="SIN AFILIACIÓN A EPS">
      <formula>NOT(ISERROR(SEARCH("SIN AFILIACIÓN A EPS",Q206)))</formula>
    </cfRule>
  </conditionalFormatting>
  <conditionalFormatting sqref="Q207">
    <cfRule type="containsText" dxfId="3460" priority="5538" operator="containsText" text="SE TRASLADO DE EPS">
      <formula>NOT(ISERROR(SEARCH("SE TRASLADO DE EPS",Q207)))</formula>
    </cfRule>
    <cfRule type="containsText" dxfId="3459" priority="5541" operator="containsText" text="NOVEDAD">
      <formula>NOT(ISERROR(SEARCH("NOVEDAD",Q207)))</formula>
    </cfRule>
    <cfRule type="containsText" dxfId="3458" priority="5542" operator="containsText" text="IDENTIDAD">
      <formula>NOT(ISERROR(SEARCH("IDENTIDAD",Q207)))</formula>
    </cfRule>
    <cfRule type="containsText" dxfId="3457" priority="5543" operator="containsText" text="CPN">
      <formula>NOT(ISERROR(SEARCH("CPN",Q207)))</formula>
    </cfRule>
    <cfRule type="containsText" dxfId="3456" priority="5544" operator="containsText" text="VIENE">
      <formula>NOT(ISERROR(SEARCH("VIENE",Q207)))</formula>
    </cfRule>
    <cfRule type="cellIs" dxfId="3455" priority="5545" operator="equal">
      <formula>"TRAMITE DE PORTABILIDAD"</formula>
    </cfRule>
  </conditionalFormatting>
  <conditionalFormatting sqref="Q207">
    <cfRule type="containsText" dxfId="3454" priority="5539" operator="containsText" text="INMIGRANTE VENEZOLANA">
      <formula>NOT(ISERROR(SEARCH("INMIGRANTE VENEZOLANA",Q207)))</formula>
    </cfRule>
    <cfRule type="containsText" dxfId="3453" priority="5540" operator="containsText" text="SIN AFILIACIÓN A EPS">
      <formula>NOT(ISERROR(SEARCH("SIN AFILIACIÓN A EPS",Q207)))</formula>
    </cfRule>
  </conditionalFormatting>
  <conditionalFormatting sqref="CD207">
    <cfRule type="cellIs" dxfId="3452" priority="5533" operator="equal">
      <formula>"SD"</formula>
    </cfRule>
    <cfRule type="cellIs" dxfId="3451" priority="5534" operator="equal">
      <formula>"OBLICUA"</formula>
    </cfRule>
    <cfRule type="cellIs" dxfId="3450" priority="5536" operator="equal">
      <formula>"PODÁLICA"</formula>
    </cfRule>
    <cfRule type="cellIs" dxfId="3449" priority="5537" operator="equal">
      <formula>"CEFÁLICA"</formula>
    </cfRule>
  </conditionalFormatting>
  <conditionalFormatting sqref="CB207:CC207">
    <cfRule type="cellIs" dxfId="3448" priority="5530" operator="equal">
      <formula>"SD"</formula>
    </cfRule>
    <cfRule type="cellIs" dxfId="3447" priority="5531" operator="equal">
      <formula>"NO"</formula>
    </cfRule>
    <cfRule type="cellIs" dxfId="3446" priority="5532" operator="equal">
      <formula>"SI"</formula>
    </cfRule>
  </conditionalFormatting>
  <conditionalFormatting sqref="CE207">
    <cfRule type="cellIs" dxfId="3445" priority="5527" operator="equal">
      <formula>"SD"</formula>
    </cfRule>
    <cfRule type="cellIs" dxfId="3444" priority="5528" operator="equal">
      <formula>"NO"</formula>
    </cfRule>
    <cfRule type="cellIs" dxfId="3443" priority="5529" operator="equal">
      <formula>"SI"</formula>
    </cfRule>
  </conditionalFormatting>
  <conditionalFormatting sqref="BT207">
    <cfRule type="cellIs" dxfId="3442" priority="5522" operator="equal">
      <formula>"DEFINIR CON ECO"</formula>
    </cfRule>
    <cfRule type="cellIs" dxfId="3441" priority="5523" operator="equal">
      <formula>"ERROR FUM O INGRESO O ECO"</formula>
    </cfRule>
    <cfRule type="cellIs" dxfId="3440" priority="5524" operator="equal">
      <formula>"III TRIM"</formula>
    </cfRule>
    <cfRule type="cellIs" dxfId="3439" priority="5525" operator="equal">
      <formula>"II TRIM"</formula>
    </cfRule>
    <cfRule type="cellIs" dxfId="3438" priority="5526" operator="equal">
      <formula>"I TRIM"</formula>
    </cfRule>
  </conditionalFormatting>
  <conditionalFormatting sqref="CD208">
    <cfRule type="cellIs" dxfId="3437" priority="5517" operator="equal">
      <formula>"SD"</formula>
    </cfRule>
    <cfRule type="cellIs" dxfId="3436" priority="5518" operator="equal">
      <formula>"OBLICUA"</formula>
    </cfRule>
    <cfRule type="cellIs" dxfId="3435" priority="5520" operator="equal">
      <formula>"PODÁLICA"</formula>
    </cfRule>
    <cfRule type="cellIs" dxfId="3434" priority="5521" operator="equal">
      <formula>"CEFÁLICA"</formula>
    </cfRule>
  </conditionalFormatting>
  <conditionalFormatting sqref="CB208:CC208">
    <cfRule type="cellIs" dxfId="3433" priority="5514" operator="equal">
      <formula>"SD"</formula>
    </cfRule>
    <cfRule type="cellIs" dxfId="3432" priority="5515" operator="equal">
      <formula>"NO"</formula>
    </cfRule>
    <cfRule type="cellIs" dxfId="3431" priority="5516" operator="equal">
      <formula>"SI"</formula>
    </cfRule>
  </conditionalFormatting>
  <conditionalFormatting sqref="CE208">
    <cfRule type="cellIs" dxfId="3430" priority="5511" operator="equal">
      <formula>"SD"</formula>
    </cfRule>
    <cfRule type="cellIs" dxfId="3429" priority="5512" operator="equal">
      <formula>"NO"</formula>
    </cfRule>
    <cfRule type="cellIs" dxfId="3428" priority="5513" operator="equal">
      <formula>"SI"</formula>
    </cfRule>
  </conditionalFormatting>
  <conditionalFormatting sqref="CE210 CB210:CC210">
    <cfRule type="cellIs" dxfId="3427" priority="5500" operator="equal">
      <formula>"SD"</formula>
    </cfRule>
    <cfRule type="cellIs" dxfId="3426" priority="5501" operator="equal">
      <formula>"NO"</formula>
    </cfRule>
    <cfRule type="cellIs" dxfId="3425" priority="5502" operator="equal">
      <formula>"SI"</formula>
    </cfRule>
  </conditionalFormatting>
  <conditionalFormatting sqref="CD210">
    <cfRule type="cellIs" dxfId="3424" priority="5495" operator="equal">
      <formula>"SD"</formula>
    </cfRule>
    <cfRule type="cellIs" dxfId="3423" priority="5496" operator="equal">
      <formula>"OBLICUA"</formula>
    </cfRule>
    <cfRule type="cellIs" dxfId="3422" priority="5498" operator="equal">
      <formula>"PODÁLICA"</formula>
    </cfRule>
    <cfRule type="cellIs" dxfId="3421" priority="5499" operator="equal">
      <formula>"CEFÁLICA"</formula>
    </cfRule>
  </conditionalFormatting>
  <conditionalFormatting sqref="CE211 CB211:CC211">
    <cfRule type="cellIs" dxfId="3420" priority="5492" operator="equal">
      <formula>"SD"</formula>
    </cfRule>
    <cfRule type="cellIs" dxfId="3419" priority="5493" operator="equal">
      <formula>"NO"</formula>
    </cfRule>
    <cfRule type="cellIs" dxfId="3418" priority="5494" operator="equal">
      <formula>"SI"</formula>
    </cfRule>
  </conditionalFormatting>
  <conditionalFormatting sqref="CD211">
    <cfRule type="cellIs" dxfId="3417" priority="5487" operator="equal">
      <formula>"SD"</formula>
    </cfRule>
    <cfRule type="cellIs" dxfId="3416" priority="5488" operator="equal">
      <formula>"OBLICUA"</formula>
    </cfRule>
    <cfRule type="cellIs" dxfId="3415" priority="5490" operator="equal">
      <formula>"PODÁLICA"</formula>
    </cfRule>
    <cfRule type="cellIs" dxfId="3414" priority="5491" operator="equal">
      <formula>"CEFÁLICA"</formula>
    </cfRule>
  </conditionalFormatting>
  <conditionalFormatting sqref="FB211">
    <cfRule type="containsText" dxfId="3413" priority="5483" operator="containsText" text="RH NEGATIVO SIN COOMB">
      <formula>NOT(ISERROR(SEARCH("RH NEGATIVO SIN COOMB",FB211)))</formula>
    </cfRule>
    <cfRule type="containsText" dxfId="3412" priority="5484" operator="containsText" text="RH NEGATIVO CON COOMBS POSITIVO">
      <formula>NOT(ISERROR(SEARCH("RH NEGATIVO CON COOMBS POSITIVO",FB211)))</formula>
    </cfRule>
    <cfRule type="containsText" dxfId="3411" priority="5485" operator="containsText" text="RH NEGATIVO CON COOMBS NEGATIVO">
      <formula>NOT(ISERROR(SEARCH("RH NEGATIVO CON COOMBS NEGATIVO",FB211)))</formula>
    </cfRule>
    <cfRule type="containsText" dxfId="3410" priority="5486" operator="containsText" text="RH POSITIVO">
      <formula>NOT(ISERROR(SEARCH("RH POSITIVO",FB211)))</formula>
    </cfRule>
  </conditionalFormatting>
  <conditionalFormatting sqref="FZ211">
    <cfRule type="containsText" dxfId="3409" priority="5479" operator="containsText" text="RH NEGATIVO SIN COOMB">
      <formula>NOT(ISERROR(SEARCH("RH NEGATIVO SIN COOMB",FZ211)))</formula>
    </cfRule>
    <cfRule type="containsText" dxfId="3408" priority="5480" operator="containsText" text="RH NEGATIVO CON COOMBS POSITIVO">
      <formula>NOT(ISERROR(SEARCH("RH NEGATIVO CON COOMBS POSITIVO",FZ211)))</formula>
    </cfRule>
    <cfRule type="containsText" dxfId="3407" priority="5481" operator="containsText" text="RH NEGATIVO CON COOMBS NEGATIVO">
      <formula>NOT(ISERROR(SEARCH("RH NEGATIVO CON COOMBS NEGATIVO",FZ211)))</formula>
    </cfRule>
    <cfRule type="containsText" dxfId="3406" priority="5482" operator="containsText" text="RH POSITIVO">
      <formula>NOT(ISERROR(SEARCH("RH POSITIVO",FZ211)))</formula>
    </cfRule>
  </conditionalFormatting>
  <conditionalFormatting sqref="GC211">
    <cfRule type="containsText" dxfId="3405" priority="5475" operator="containsText" text="RH NEGATIVO SIN COOMB">
      <formula>NOT(ISERROR(SEARCH("RH NEGATIVO SIN COOMB",GC211)))</formula>
    </cfRule>
    <cfRule type="containsText" dxfId="3404" priority="5476" operator="containsText" text="RH NEGATIVO CON COOMBS POSITIVO">
      <formula>NOT(ISERROR(SEARCH("RH NEGATIVO CON COOMBS POSITIVO",GC211)))</formula>
    </cfRule>
    <cfRule type="containsText" dxfId="3403" priority="5477" operator="containsText" text="RH NEGATIVO CON COOMBS NEGATIVO">
      <formula>NOT(ISERROR(SEARCH("RH NEGATIVO CON COOMBS NEGATIVO",GC211)))</formula>
    </cfRule>
    <cfRule type="containsText" dxfId="3402" priority="5478" operator="containsText" text="RH POSITIVO">
      <formula>NOT(ISERROR(SEARCH("RH POSITIVO",GC211)))</formula>
    </cfRule>
  </conditionalFormatting>
  <conditionalFormatting sqref="L206">
    <cfRule type="containsText" dxfId="3401" priority="5466" operator="containsText" text="Empleo informal">
      <formula>NOT(ISERROR(SEARCH("Empleo informal",L206)))</formula>
    </cfRule>
    <cfRule type="containsText" dxfId="3400" priority="5467" operator="containsText" text="Empleada formalmente con riesgo a tóxicos">
      <formula>NOT(ISERROR(SEARCH("Empleada formalmente con riesgo a tóxicos",L206)))</formula>
    </cfRule>
    <cfRule type="containsText" dxfId="3399" priority="5468" operator="containsText" text="Empleada formalmente con riesgo de accidente laboral">
      <formula>NOT(ISERROR(SEARCH("Empleada formalmente con riesgo de accidente laboral",L206)))</formula>
    </cfRule>
    <cfRule type="containsText" dxfId="3398" priority="5469" operator="containsText" text="Empleada formalmente por jornada laboral extensa">
      <formula>NOT(ISERROR(SEARCH("Empleada formalmente por jornada laboral extensa",L206)))</formula>
    </cfRule>
    <cfRule type="containsText" dxfId="3397" priority="5470" operator="containsText" text="Empleada formalmente sin riesgo">
      <formula>NOT(ISERROR(SEARCH("Empleada formalmente sin riesgo",L206)))</formula>
    </cfRule>
    <cfRule type="containsText" dxfId="3396" priority="5471" operator="containsText" text="Actualmente desempleada">
      <formula>NOT(ISERROR(SEARCH("Actualmente desempleada",L206)))</formula>
    </cfRule>
    <cfRule type="containsText" dxfId="3395" priority="5472" operator="containsText" text="Hogar sin apoyo">
      <formula>NOT(ISERROR(SEARCH("Hogar sin apoyo",L206)))</formula>
    </cfRule>
    <cfRule type="containsText" dxfId="3394" priority="5473" operator="containsText" text="Empleada formalmente sin riesgo">
      <formula>NOT(ISERROR(SEARCH("Empleada formalmente sin riesgo",L206)))</formula>
    </cfRule>
    <cfRule type="containsText" dxfId="3393" priority="5474" operator="containsText" text="Hogar Con apoyo">
      <formula>NOT(ISERROR(SEARCH("Hogar Con apoyo",L206)))</formula>
    </cfRule>
  </conditionalFormatting>
  <conditionalFormatting sqref="L206">
    <cfRule type="containsText" dxfId="3392" priority="5457" operator="containsText" text="Empleo informal">
      <formula>NOT(ISERROR(SEARCH("Empleo informal",L206)))</formula>
    </cfRule>
    <cfRule type="containsText" dxfId="3391" priority="5458" operator="containsText" text="Empleada formalmente con riesgo a tóxicos">
      <formula>NOT(ISERROR(SEARCH("Empleada formalmente con riesgo a tóxicos",L206)))</formula>
    </cfRule>
    <cfRule type="containsText" dxfId="3390" priority="5459" operator="containsText" text="Empleada formalmente con riesgo de accidente laboral">
      <formula>NOT(ISERROR(SEARCH("Empleada formalmente con riesgo de accidente laboral",L206)))</formula>
    </cfRule>
    <cfRule type="containsText" dxfId="3389" priority="5460" operator="containsText" text="Empleada formalmente por jornada laboral extensa">
      <formula>NOT(ISERROR(SEARCH("Empleada formalmente por jornada laboral extensa",L206)))</formula>
    </cfRule>
    <cfRule type="containsText" dxfId="3388" priority="5461" operator="containsText" text="Empleada formalmente sin riesgo">
      <formula>NOT(ISERROR(SEARCH("Empleada formalmente sin riesgo",L206)))</formula>
    </cfRule>
    <cfRule type="containsText" dxfId="3387" priority="5462" operator="containsText" text="Actualmente desempleada">
      <formula>NOT(ISERROR(SEARCH("Actualmente desempleada",L206)))</formula>
    </cfRule>
    <cfRule type="containsText" dxfId="3386" priority="5463" operator="containsText" text="Hogar sin apoyo">
      <formula>NOT(ISERROR(SEARCH("Hogar sin apoyo",L206)))</formula>
    </cfRule>
    <cfRule type="containsText" dxfId="3385" priority="5464" operator="containsText" text="Empleada formalmente sin riesgo">
      <formula>NOT(ISERROR(SEARCH("Empleada formalmente sin riesgo",L206)))</formula>
    </cfRule>
    <cfRule type="containsText" dxfId="3384" priority="5465" operator="containsText" text="Hogar Con apoyo">
      <formula>NOT(ISERROR(SEARCH("Hogar Con apoyo",L206)))</formula>
    </cfRule>
  </conditionalFormatting>
  <conditionalFormatting sqref="BC213">
    <cfRule type="cellIs" dxfId="3383" priority="5248" operator="equal">
      <formula>"SD"</formula>
    </cfRule>
    <cfRule type="cellIs" dxfId="3382" priority="5249" operator="equal">
      <formula>"NO"</formula>
    </cfRule>
    <cfRule type="cellIs" dxfId="3381" priority="5250" operator="equal">
      <formula>"SI"</formula>
    </cfRule>
  </conditionalFormatting>
  <conditionalFormatting sqref="BC214">
    <cfRule type="cellIs" dxfId="3380" priority="5239" operator="equal">
      <formula>"SD"</formula>
    </cfRule>
    <cfRule type="cellIs" dxfId="3379" priority="5240" operator="equal">
      <formula>"NO"</formula>
    </cfRule>
    <cfRule type="cellIs" dxfId="3378" priority="5241" operator="equal">
      <formula>"SI"</formula>
    </cfRule>
  </conditionalFormatting>
  <conditionalFormatting sqref="BC215">
    <cfRule type="cellIs" dxfId="3377" priority="5233" operator="equal">
      <formula>"SD"</formula>
    </cfRule>
    <cfRule type="cellIs" dxfId="3376" priority="5234" operator="equal">
      <formula>"NO"</formula>
    </cfRule>
    <cfRule type="cellIs" dxfId="3375" priority="5235" operator="equal">
      <formula>"SI"</formula>
    </cfRule>
  </conditionalFormatting>
  <conditionalFormatting sqref="AY216">
    <cfRule type="cellIs" dxfId="3374" priority="5225" operator="equal">
      <formula>"SD"</formula>
    </cfRule>
    <cfRule type="cellIs" dxfId="3373" priority="5226" operator="equal">
      <formula>"NO"</formula>
    </cfRule>
    <cfRule type="cellIs" dxfId="3372" priority="5227" operator="equal">
      <formula>"SI"</formula>
    </cfRule>
  </conditionalFormatting>
  <conditionalFormatting sqref="AZ216">
    <cfRule type="cellIs" dxfId="3371" priority="5222" operator="equal">
      <formula>"SD"</formula>
    </cfRule>
    <cfRule type="cellIs" dxfId="3370" priority="5223" operator="equal">
      <formula>"NO"</formula>
    </cfRule>
    <cfRule type="cellIs" dxfId="3369" priority="5224" operator="equal">
      <formula>"SI"</formula>
    </cfRule>
  </conditionalFormatting>
  <conditionalFormatting sqref="BA216">
    <cfRule type="cellIs" dxfId="3368" priority="5219" operator="equal">
      <formula>"SD"</formula>
    </cfRule>
    <cfRule type="cellIs" dxfId="3367" priority="5220" operator="equal">
      <formula>"NO"</formula>
    </cfRule>
    <cfRule type="cellIs" dxfId="3366" priority="5221" operator="equal">
      <formula>"SI"</formula>
    </cfRule>
  </conditionalFormatting>
  <conditionalFormatting sqref="BB216">
    <cfRule type="cellIs" dxfId="3365" priority="5216" operator="equal">
      <formula>"SD"</formula>
    </cfRule>
    <cfRule type="cellIs" dxfId="3364" priority="5217" operator="equal">
      <formula>"NO"</formula>
    </cfRule>
    <cfRule type="cellIs" dxfId="3363" priority="5218" operator="equal">
      <formula>"SI"</formula>
    </cfRule>
  </conditionalFormatting>
  <conditionalFormatting sqref="BC216">
    <cfRule type="cellIs" dxfId="3362" priority="5213" operator="equal">
      <formula>"SD"</formula>
    </cfRule>
    <cfRule type="cellIs" dxfId="3361" priority="5214" operator="equal">
      <formula>"NO"</formula>
    </cfRule>
    <cfRule type="cellIs" dxfId="3360" priority="5215" operator="equal">
      <formula>"SI"</formula>
    </cfRule>
  </conditionalFormatting>
  <conditionalFormatting sqref="BD216">
    <cfRule type="cellIs" dxfId="3359" priority="5210" operator="equal">
      <formula>"SD"</formula>
    </cfRule>
    <cfRule type="cellIs" dxfId="3358" priority="5211" operator="equal">
      <formula>"NO"</formula>
    </cfRule>
    <cfRule type="cellIs" dxfId="3357" priority="5212" operator="equal">
      <formula>"SI"</formula>
    </cfRule>
  </conditionalFormatting>
  <conditionalFormatting sqref="BE216">
    <cfRule type="cellIs" dxfId="3356" priority="5207" operator="equal">
      <formula>"SD"</formula>
    </cfRule>
    <cfRule type="cellIs" dxfId="3355" priority="5208" operator="equal">
      <formula>"NO"</formula>
    </cfRule>
    <cfRule type="cellIs" dxfId="3354" priority="5209" operator="equal">
      <formula>"SI"</formula>
    </cfRule>
  </conditionalFormatting>
  <conditionalFormatting sqref="BF216">
    <cfRule type="cellIs" dxfId="3353" priority="5204" operator="equal">
      <formula>"SD"</formula>
    </cfRule>
    <cfRule type="cellIs" dxfId="3352" priority="5205" operator="equal">
      <formula>"NO"</formula>
    </cfRule>
    <cfRule type="cellIs" dxfId="3351" priority="5206" operator="equal">
      <formula>"SI"</formula>
    </cfRule>
  </conditionalFormatting>
  <conditionalFormatting sqref="BG216">
    <cfRule type="cellIs" dxfId="3350" priority="5201" operator="equal">
      <formula>"SD"</formula>
    </cfRule>
    <cfRule type="cellIs" dxfId="3349" priority="5202" operator="equal">
      <formula>"NO"</formula>
    </cfRule>
    <cfRule type="cellIs" dxfId="3348" priority="5203" operator="equal">
      <formula>"SI"</formula>
    </cfRule>
  </conditionalFormatting>
  <conditionalFormatting sqref="BH216">
    <cfRule type="cellIs" dxfId="3347" priority="5198" operator="equal">
      <formula>"SD"</formula>
    </cfRule>
    <cfRule type="cellIs" dxfId="3346" priority="5199" operator="equal">
      <formula>"NO"</formula>
    </cfRule>
    <cfRule type="cellIs" dxfId="3345" priority="5200" operator="equal">
      <formula>"SI"</formula>
    </cfRule>
  </conditionalFormatting>
  <conditionalFormatting sqref="BI216">
    <cfRule type="cellIs" dxfId="3344" priority="5195" operator="equal">
      <formula>"SD"</formula>
    </cfRule>
    <cfRule type="cellIs" dxfId="3343" priority="5196" operator="equal">
      <formula>"NO"</formula>
    </cfRule>
    <cfRule type="cellIs" dxfId="3342" priority="5197" operator="equal">
      <formula>"SI"</formula>
    </cfRule>
  </conditionalFormatting>
  <conditionalFormatting sqref="BK216">
    <cfRule type="cellIs" dxfId="3341" priority="5189" operator="equal">
      <formula>"SD"</formula>
    </cfRule>
    <cfRule type="cellIs" dxfId="3340" priority="5190" operator="equal">
      <formula>"NO"</formula>
    </cfRule>
    <cfRule type="cellIs" dxfId="3339" priority="5191" operator="equal">
      <formula>"SI"</formula>
    </cfRule>
  </conditionalFormatting>
  <conditionalFormatting sqref="BL216">
    <cfRule type="cellIs" dxfId="3338" priority="5186" operator="equal">
      <formula>"SD"</formula>
    </cfRule>
    <cfRule type="cellIs" dxfId="3337" priority="5187" operator="equal">
      <formula>"NO"</formula>
    </cfRule>
    <cfRule type="cellIs" dxfId="3336" priority="5188" operator="equal">
      <formula>"SI"</formula>
    </cfRule>
  </conditionalFormatting>
  <conditionalFormatting sqref="BM216">
    <cfRule type="cellIs" dxfId="3335" priority="5183" operator="equal">
      <formula>"SD"</formula>
    </cfRule>
    <cfRule type="cellIs" dxfId="3334" priority="5184" operator="equal">
      <formula>"NO"</formula>
    </cfRule>
    <cfRule type="cellIs" dxfId="3333" priority="5185" operator="equal">
      <formula>"SI"</formula>
    </cfRule>
  </conditionalFormatting>
  <conditionalFormatting sqref="AY217">
    <cfRule type="cellIs" dxfId="3332" priority="5180" operator="equal">
      <formula>"SD"</formula>
    </cfRule>
    <cfRule type="cellIs" dxfId="3331" priority="5181" operator="equal">
      <formula>"NO"</formula>
    </cfRule>
    <cfRule type="cellIs" dxfId="3330" priority="5182" operator="equal">
      <formula>"SI"</formula>
    </cfRule>
  </conditionalFormatting>
  <conditionalFormatting sqref="AZ217">
    <cfRule type="cellIs" dxfId="3329" priority="5177" operator="equal">
      <formula>"SD"</formula>
    </cfRule>
    <cfRule type="cellIs" dxfId="3328" priority="5178" operator="equal">
      <formula>"NO"</formula>
    </cfRule>
    <cfRule type="cellIs" dxfId="3327" priority="5179" operator="equal">
      <formula>"SI"</formula>
    </cfRule>
  </conditionalFormatting>
  <conditionalFormatting sqref="BA217">
    <cfRule type="cellIs" dxfId="3326" priority="5174" operator="equal">
      <formula>"SD"</formula>
    </cfRule>
    <cfRule type="cellIs" dxfId="3325" priority="5175" operator="equal">
      <formula>"NO"</formula>
    </cfRule>
    <cfRule type="cellIs" dxfId="3324" priority="5176" operator="equal">
      <formula>"SI"</formula>
    </cfRule>
  </conditionalFormatting>
  <conditionalFormatting sqref="BB217">
    <cfRule type="cellIs" dxfId="3323" priority="5171" operator="equal">
      <formula>"SD"</formula>
    </cfRule>
    <cfRule type="cellIs" dxfId="3322" priority="5172" operator="equal">
      <formula>"NO"</formula>
    </cfRule>
    <cfRule type="cellIs" dxfId="3321" priority="5173" operator="equal">
      <formula>"SI"</formula>
    </cfRule>
  </conditionalFormatting>
  <conditionalFormatting sqref="BC217">
    <cfRule type="cellIs" dxfId="3320" priority="5168" operator="equal">
      <formula>"SD"</formula>
    </cfRule>
    <cfRule type="cellIs" dxfId="3319" priority="5169" operator="equal">
      <formula>"NO"</formula>
    </cfRule>
    <cfRule type="cellIs" dxfId="3318" priority="5170" operator="equal">
      <formula>"SI"</formula>
    </cfRule>
  </conditionalFormatting>
  <conditionalFormatting sqref="BD217">
    <cfRule type="cellIs" dxfId="3317" priority="5165" operator="equal">
      <formula>"SD"</formula>
    </cfRule>
    <cfRule type="cellIs" dxfId="3316" priority="5166" operator="equal">
      <formula>"NO"</formula>
    </cfRule>
    <cfRule type="cellIs" dxfId="3315" priority="5167" operator="equal">
      <formula>"SI"</formula>
    </cfRule>
  </conditionalFormatting>
  <conditionalFormatting sqref="BE217">
    <cfRule type="cellIs" dxfId="3314" priority="5162" operator="equal">
      <formula>"SD"</formula>
    </cfRule>
    <cfRule type="cellIs" dxfId="3313" priority="5163" operator="equal">
      <formula>"NO"</formula>
    </cfRule>
    <cfRule type="cellIs" dxfId="3312" priority="5164" operator="equal">
      <formula>"SI"</formula>
    </cfRule>
  </conditionalFormatting>
  <conditionalFormatting sqref="BF217">
    <cfRule type="cellIs" dxfId="3311" priority="5159" operator="equal">
      <formula>"SD"</formula>
    </cfRule>
    <cfRule type="cellIs" dxfId="3310" priority="5160" operator="equal">
      <formula>"NO"</formula>
    </cfRule>
    <cfRule type="cellIs" dxfId="3309" priority="5161" operator="equal">
      <formula>"SI"</formula>
    </cfRule>
  </conditionalFormatting>
  <conditionalFormatting sqref="BG217">
    <cfRule type="cellIs" dxfId="3308" priority="5156" operator="equal">
      <formula>"SD"</formula>
    </cfRule>
    <cfRule type="cellIs" dxfId="3307" priority="5157" operator="equal">
      <formula>"NO"</formula>
    </cfRule>
    <cfRule type="cellIs" dxfId="3306" priority="5158" operator="equal">
      <formula>"SI"</formula>
    </cfRule>
  </conditionalFormatting>
  <conditionalFormatting sqref="BH217">
    <cfRule type="cellIs" dxfId="3305" priority="5153" operator="equal">
      <formula>"SD"</formula>
    </cfRule>
    <cfRule type="cellIs" dxfId="3304" priority="5154" operator="equal">
      <formula>"NO"</formula>
    </cfRule>
    <cfRule type="cellIs" dxfId="3303" priority="5155" operator="equal">
      <formula>"SI"</formula>
    </cfRule>
  </conditionalFormatting>
  <conditionalFormatting sqref="BI217">
    <cfRule type="cellIs" dxfId="3302" priority="5150" operator="equal">
      <formula>"SD"</formula>
    </cfRule>
    <cfRule type="cellIs" dxfId="3301" priority="5151" operator="equal">
      <formula>"NO"</formula>
    </cfRule>
    <cfRule type="cellIs" dxfId="3300" priority="5152" operator="equal">
      <formula>"SI"</formula>
    </cfRule>
  </conditionalFormatting>
  <conditionalFormatting sqref="BK217">
    <cfRule type="cellIs" dxfId="3299" priority="5144" operator="equal">
      <formula>"SD"</formula>
    </cfRule>
    <cfRule type="cellIs" dxfId="3298" priority="5145" operator="equal">
      <formula>"NO"</formula>
    </cfRule>
    <cfRule type="cellIs" dxfId="3297" priority="5146" operator="equal">
      <formula>"SI"</formula>
    </cfRule>
  </conditionalFormatting>
  <conditionalFormatting sqref="BL217">
    <cfRule type="cellIs" dxfId="3296" priority="5141" operator="equal">
      <formula>"SD"</formula>
    </cfRule>
    <cfRule type="cellIs" dxfId="3295" priority="5142" operator="equal">
      <formula>"NO"</formula>
    </cfRule>
    <cfRule type="cellIs" dxfId="3294" priority="5143" operator="equal">
      <formula>"SI"</formula>
    </cfRule>
  </conditionalFormatting>
  <conditionalFormatting sqref="BM217">
    <cfRule type="cellIs" dxfId="3293" priority="5138" operator="equal">
      <formula>"SD"</formula>
    </cfRule>
    <cfRule type="cellIs" dxfId="3292" priority="5139" operator="equal">
      <formula>"NO"</formula>
    </cfRule>
    <cfRule type="cellIs" dxfId="3291" priority="5140" operator="equal">
      <formula>"SI"</formula>
    </cfRule>
  </conditionalFormatting>
  <conditionalFormatting sqref="AZ218">
    <cfRule type="cellIs" dxfId="3290" priority="5135" operator="equal">
      <formula>"SD"</formula>
    </cfRule>
    <cfRule type="cellIs" dxfId="3289" priority="5136" operator="equal">
      <formula>"NO"</formula>
    </cfRule>
    <cfRule type="cellIs" dxfId="3288" priority="5137" operator="equal">
      <formula>"SI"</formula>
    </cfRule>
  </conditionalFormatting>
  <conditionalFormatting sqref="BA218">
    <cfRule type="cellIs" dxfId="3287" priority="5132" operator="equal">
      <formula>"SD"</formula>
    </cfRule>
    <cfRule type="cellIs" dxfId="3286" priority="5133" operator="equal">
      <formula>"NO"</formula>
    </cfRule>
    <cfRule type="cellIs" dxfId="3285" priority="5134" operator="equal">
      <formula>"SI"</formula>
    </cfRule>
  </conditionalFormatting>
  <conditionalFormatting sqref="BB218">
    <cfRule type="cellIs" dxfId="3284" priority="5129" operator="equal">
      <formula>"SD"</formula>
    </cfRule>
    <cfRule type="cellIs" dxfId="3283" priority="5130" operator="equal">
      <formula>"NO"</formula>
    </cfRule>
    <cfRule type="cellIs" dxfId="3282" priority="5131" operator="equal">
      <formula>"SI"</formula>
    </cfRule>
  </conditionalFormatting>
  <conditionalFormatting sqref="BC218">
    <cfRule type="cellIs" dxfId="3281" priority="5126" operator="equal">
      <formula>"SD"</formula>
    </cfRule>
    <cfRule type="cellIs" dxfId="3280" priority="5127" operator="equal">
      <formula>"NO"</formula>
    </cfRule>
    <cfRule type="cellIs" dxfId="3279" priority="5128" operator="equal">
      <formula>"SI"</formula>
    </cfRule>
  </conditionalFormatting>
  <conditionalFormatting sqref="BD218">
    <cfRule type="cellIs" dxfId="3278" priority="5123" operator="equal">
      <formula>"SD"</formula>
    </cfRule>
    <cfRule type="cellIs" dxfId="3277" priority="5124" operator="equal">
      <formula>"NO"</formula>
    </cfRule>
    <cfRule type="cellIs" dxfId="3276" priority="5125" operator="equal">
      <formula>"SI"</formula>
    </cfRule>
  </conditionalFormatting>
  <conditionalFormatting sqref="BE218">
    <cfRule type="cellIs" dxfId="3275" priority="5120" operator="equal">
      <formula>"SD"</formula>
    </cfRule>
    <cfRule type="cellIs" dxfId="3274" priority="5121" operator="equal">
      <formula>"NO"</formula>
    </cfRule>
    <cfRule type="cellIs" dxfId="3273" priority="5122" operator="equal">
      <formula>"SI"</formula>
    </cfRule>
  </conditionalFormatting>
  <conditionalFormatting sqref="BF218">
    <cfRule type="cellIs" dxfId="3272" priority="5117" operator="equal">
      <formula>"SD"</formula>
    </cfRule>
    <cfRule type="cellIs" dxfId="3271" priority="5118" operator="equal">
      <formula>"NO"</formula>
    </cfRule>
    <cfRule type="cellIs" dxfId="3270" priority="5119" operator="equal">
      <formula>"SI"</formula>
    </cfRule>
  </conditionalFormatting>
  <conditionalFormatting sqref="BG218">
    <cfRule type="cellIs" dxfId="3269" priority="5114" operator="equal">
      <formula>"SD"</formula>
    </cfRule>
    <cfRule type="cellIs" dxfId="3268" priority="5115" operator="equal">
      <formula>"NO"</formula>
    </cfRule>
    <cfRule type="cellIs" dxfId="3267" priority="5116" operator="equal">
      <formula>"SI"</formula>
    </cfRule>
  </conditionalFormatting>
  <conditionalFormatting sqref="BH218">
    <cfRule type="cellIs" dxfId="3266" priority="5111" operator="equal">
      <formula>"SD"</formula>
    </cfRule>
    <cfRule type="cellIs" dxfId="3265" priority="5112" operator="equal">
      <formula>"NO"</formula>
    </cfRule>
    <cfRule type="cellIs" dxfId="3264" priority="5113" operator="equal">
      <formula>"SI"</formula>
    </cfRule>
  </conditionalFormatting>
  <conditionalFormatting sqref="BI218">
    <cfRule type="cellIs" dxfId="3263" priority="5108" operator="equal">
      <formula>"SD"</formula>
    </cfRule>
    <cfRule type="cellIs" dxfId="3262" priority="5109" operator="equal">
      <formula>"NO"</formula>
    </cfRule>
    <cfRule type="cellIs" dxfId="3261" priority="5110" operator="equal">
      <formula>"SI"</formula>
    </cfRule>
  </conditionalFormatting>
  <conditionalFormatting sqref="BK218">
    <cfRule type="cellIs" dxfId="3260" priority="5102" operator="equal">
      <formula>"SD"</formula>
    </cfRule>
    <cfRule type="cellIs" dxfId="3259" priority="5103" operator="equal">
      <formula>"NO"</formula>
    </cfRule>
    <cfRule type="cellIs" dxfId="3258" priority="5104" operator="equal">
      <formula>"SI"</formula>
    </cfRule>
  </conditionalFormatting>
  <conditionalFormatting sqref="BL218">
    <cfRule type="cellIs" dxfId="3257" priority="5099" operator="equal">
      <formula>"SD"</formula>
    </cfRule>
    <cfRule type="cellIs" dxfId="3256" priority="5100" operator="equal">
      <formula>"NO"</formula>
    </cfRule>
    <cfRule type="cellIs" dxfId="3255" priority="5101" operator="equal">
      <formula>"SI"</formula>
    </cfRule>
  </conditionalFormatting>
  <conditionalFormatting sqref="BM218">
    <cfRule type="cellIs" dxfId="3254" priority="5096" operator="equal">
      <formula>"SD"</formula>
    </cfRule>
    <cfRule type="cellIs" dxfId="3253" priority="5097" operator="equal">
      <formula>"NO"</formula>
    </cfRule>
    <cfRule type="cellIs" dxfId="3252" priority="5098" operator="equal">
      <formula>"SI"</formula>
    </cfRule>
  </conditionalFormatting>
  <conditionalFormatting sqref="BC219">
    <cfRule type="cellIs" dxfId="3251" priority="4513" operator="equal">
      <formula>"SD"</formula>
    </cfRule>
    <cfRule type="cellIs" dxfId="3250" priority="4514" operator="equal">
      <formula>"NO"</formula>
    </cfRule>
    <cfRule type="cellIs" dxfId="3249" priority="4515" operator="equal">
      <formula>"SI"</formula>
    </cfRule>
  </conditionalFormatting>
  <conditionalFormatting sqref="BC220">
    <cfRule type="cellIs" dxfId="3248" priority="4510" operator="equal">
      <formula>"SD"</formula>
    </cfRule>
    <cfRule type="cellIs" dxfId="3247" priority="4511" operator="equal">
      <formula>"NO"</formula>
    </cfRule>
    <cfRule type="cellIs" dxfId="3246" priority="4512" operator="equal">
      <formula>"SI"</formula>
    </cfRule>
  </conditionalFormatting>
  <conditionalFormatting sqref="BC221">
    <cfRule type="cellIs" dxfId="3245" priority="4507" operator="equal">
      <formula>"SD"</formula>
    </cfRule>
    <cfRule type="cellIs" dxfId="3244" priority="4508" operator="equal">
      <formula>"NO"</formula>
    </cfRule>
    <cfRule type="cellIs" dxfId="3243" priority="4509" operator="equal">
      <formula>"SI"</formula>
    </cfRule>
  </conditionalFormatting>
  <conditionalFormatting sqref="CR213">
    <cfRule type="expression" dxfId="3242" priority="4224">
      <formula>IF(CT213="NO APLICA REGISTRO TA-INGRESO TARDIO",1,"")</formula>
    </cfRule>
  </conditionalFormatting>
  <conditionalFormatting sqref="CS213">
    <cfRule type="expression" dxfId="3241" priority="4223">
      <formula>IF(CT213="NO APLICA REGISTRO TA-INGRESO TARDIO",1,"")</formula>
    </cfRule>
  </conditionalFormatting>
  <conditionalFormatting sqref="FA213">
    <cfRule type="expression" dxfId="3240" priority="4222">
      <formula>IF(AND(FA213&gt;=126,FC213&lt;24),1,0)</formula>
    </cfRule>
  </conditionalFormatting>
  <conditionalFormatting sqref="FJ213">
    <cfRule type="containsText" dxfId="3239" priority="4219" operator="containsText" text="POSITIVA CICATRIZ">
      <formula>NOT(ISERROR(SEARCH("POSITIVA CICATRIZ",FJ213)))</formula>
    </cfRule>
    <cfRule type="containsText" dxfId="3238" priority="4220" operator="containsText" text="POSITIVA CASO SIFILIS">
      <formula>NOT(ISERROR(SEARCH("POSITIVA CASO SIFILIS",FJ213)))</formula>
    </cfRule>
    <cfRule type="containsText" dxfId="3237" priority="4221" operator="containsText" text="NEGATIVA">
      <formula>NOT(ISERROR(SEARCH("NEGATIVA",FJ213)))</formula>
    </cfRule>
  </conditionalFormatting>
  <conditionalFormatting sqref="FY213">
    <cfRule type="containsText" dxfId="3236" priority="4216" operator="containsText" text="P.R REACTIVA">
      <formula>NOT(ISERROR(SEARCH("P.R REACTIVA",FY213)))</formula>
    </cfRule>
    <cfRule type="containsText" dxfId="3235" priority="4217" operator="containsText" text="NO REACTIVA">
      <formula>NOT(ISERROR(SEARCH("NO REACTIVA",FY213)))</formula>
    </cfRule>
    <cfRule type="containsText" dxfId="3234" priority="4218" operator="containsText" text="ELISA REACTIVA">
      <formula>NOT(ISERROR(SEARCH("ELISA REACTIVA",FY213)))</formula>
    </cfRule>
  </conditionalFormatting>
  <conditionalFormatting sqref="HT213 HV213">
    <cfRule type="containsText" dxfId="3233" priority="4212" operator="containsText" text="NO SE FORMULA">
      <formula>NOT(ISERROR(SEARCH("NO SE FORMULA",HT213)))</formula>
    </cfRule>
    <cfRule type="containsText" dxfId="3232" priority="4213" operator="containsText" text="OTRO">
      <formula>NOT(ISERROR(SEARCH("OTRO",HT213)))</formula>
    </cfRule>
    <cfRule type="containsText" dxfId="3231" priority="4214" operator="containsText" text="IRREGULAR">
      <formula>NOT(ISERROR(SEARCH("IRREGULAR",HT213)))</formula>
    </cfRule>
    <cfRule type="containsText" dxfId="3230" priority="4215" operator="containsText" text="ADECUADO">
      <formula>NOT(ISERROR(SEARCH("ADECUADO",HT213)))</formula>
    </cfRule>
  </conditionalFormatting>
  <conditionalFormatting sqref="HX213">
    <cfRule type="containsText" dxfId="3229" priority="4208" operator="containsText" text="NO SE FORMULA">
      <formula>NOT(ISERROR(SEARCH("NO SE FORMULA",HX213)))</formula>
    </cfRule>
    <cfRule type="containsText" dxfId="3228" priority="4209" operator="containsText" text="OTRO">
      <formula>NOT(ISERROR(SEARCH("OTRO",HX213)))</formula>
    </cfRule>
    <cfRule type="containsText" dxfId="3227" priority="4210" operator="containsText" text="IRREGULAR">
      <formula>NOT(ISERROR(SEARCH("IRREGULAR",HX213)))</formula>
    </cfRule>
    <cfRule type="containsText" dxfId="3226" priority="4211" operator="containsText" text="ADECUADO">
      <formula>NOT(ISERROR(SEARCH("ADECUADO",HX213)))</formula>
    </cfRule>
  </conditionalFormatting>
  <conditionalFormatting sqref="FB219">
    <cfRule type="containsText" dxfId="3225" priority="4204" operator="containsText" text="RH NEGATIVO SIN COOMB">
      <formula>NOT(ISERROR(SEARCH("RH NEGATIVO SIN COOMB",FB219)))</formula>
    </cfRule>
    <cfRule type="containsText" dxfId="3224" priority="4205" operator="containsText" text="RH NEGATIVO CON COOMBS POSITIVO">
      <formula>NOT(ISERROR(SEARCH("RH NEGATIVO CON COOMBS POSITIVO",FB219)))</formula>
    </cfRule>
    <cfRule type="containsText" dxfId="3223" priority="4206" operator="containsText" text="RH NEGATIVO CON COOMBS NEGATIVO">
      <formula>NOT(ISERROR(SEARCH("RH NEGATIVO CON COOMBS NEGATIVO",FB219)))</formula>
    </cfRule>
    <cfRule type="containsText" dxfId="3222" priority="4207" operator="containsText" text="RH POSITIVO">
      <formula>NOT(ISERROR(SEARCH("RH POSITIVO",FB219)))</formula>
    </cfRule>
  </conditionalFormatting>
  <conditionalFormatting sqref="AG222:AH222 AJ222">
    <cfRule type="cellIs" dxfId="3221" priority="4201" operator="equal">
      <formula>"SD"</formula>
    </cfRule>
    <cfRule type="cellIs" dxfId="3220" priority="4202" operator="equal">
      <formula>"NO"</formula>
    </cfRule>
    <cfRule type="cellIs" dxfId="3219" priority="4203" operator="equal">
      <formula>"SI"</formula>
    </cfRule>
  </conditionalFormatting>
  <conditionalFormatting sqref="AI222">
    <cfRule type="containsText" dxfId="3218" priority="4191" operator="containsText" text="HABITANTE DE CALLE">
      <formula>NOT(ISERROR(SEARCH("HABITANTE DE CALLE",AI222)))</formula>
    </cfRule>
    <cfRule type="containsText" dxfId="3217" priority="4197" operator="containsText" text="NINGUNO">
      <formula>NOT(ISERROR(SEARCH("NINGUNO",AI222)))</formula>
    </cfRule>
    <cfRule type="containsText" dxfId="3216" priority="4198" operator="containsText" text="MIGRATORIA">
      <formula>NOT(ISERROR(SEARCH("MIGRATORIA",AI222)))</formula>
    </cfRule>
    <cfRule type="containsText" dxfId="3215" priority="4199" operator="containsText" text="DISCAPACIDAD">
      <formula>NOT(ISERROR(SEARCH("DISCAPACIDAD",AI222)))</formula>
    </cfRule>
    <cfRule type="containsText" dxfId="3214" priority="4200" operator="containsText" text="DESPLAZADA">
      <formula>NOT(ISERROR(SEARCH("DESPLAZADA",AI222)))</formula>
    </cfRule>
  </conditionalFormatting>
  <conditionalFormatting sqref="AE222:AF222">
    <cfRule type="containsText" dxfId="3213" priority="4195" operator="containsText" text="NO">
      <formula>NOT(ISERROR(SEARCH("NO",AE222)))</formula>
    </cfRule>
    <cfRule type="containsText" dxfId="3212" priority="4196" operator="containsText" text="SI">
      <formula>NOT(ISERROR(SEARCH("SI",AE222)))</formula>
    </cfRule>
  </conditionalFormatting>
  <conditionalFormatting sqref="AX222 BA222:BB222 BD222:BE222">
    <cfRule type="cellIs" dxfId="3211" priority="4188" operator="equal">
      <formula>"SD"</formula>
    </cfRule>
    <cfRule type="cellIs" dxfId="3210" priority="4189" operator="equal">
      <formula>"NO"</formula>
    </cfRule>
    <cfRule type="cellIs" dxfId="3209" priority="4190" operator="equal">
      <formula>"SI"</formula>
    </cfRule>
  </conditionalFormatting>
  <conditionalFormatting sqref="BE222">
    <cfRule type="expression" dxfId="3208" priority="4187">
      <formula>IF(AND(FA222&gt;=126,FC222&lt;24),1,0)</formula>
    </cfRule>
  </conditionalFormatting>
  <conditionalFormatting sqref="AY222">
    <cfRule type="containsText" dxfId="3207" priority="4182" operator="containsText" text="SD">
      <formula>NOT(ISERROR(SEARCH("SD",AY222)))</formula>
    </cfRule>
    <cfRule type="containsText" dxfId="3206" priority="4183" operator="containsText" text="SI, NO CONTROLADA">
      <formula>NOT(ISERROR(SEARCH("SI, NO CONTROLADA",AY222)))</formula>
    </cfRule>
    <cfRule type="containsText" dxfId="3205" priority="4184" operator="containsText" text="SI, SIN MANEJO">
      <formula>NOT(ISERROR(SEARCH("SI, SIN MANEJO",AY222)))</formula>
    </cfRule>
    <cfRule type="containsText" dxfId="3204" priority="4185" operator="containsText" text="SI, CONTROLADA">
      <formula>NOT(ISERROR(SEARCH("SI, CONTROLADA",AY222)))</formula>
    </cfRule>
    <cfRule type="containsText" dxfId="3203" priority="4186" operator="containsText" text="NO">
      <formula>NOT(ISERROR(SEARCH("NO",AY222)))</formula>
    </cfRule>
  </conditionalFormatting>
  <conditionalFormatting sqref="AZ222">
    <cfRule type="containsText" dxfId="3202" priority="4177" operator="containsText" text="SD">
      <formula>NOT(ISERROR(SEARCH("SD",AZ222)))</formula>
    </cfRule>
    <cfRule type="containsText" dxfId="3201" priority="4178" operator="containsText" text="SI, NO CONTROLADA">
      <formula>NOT(ISERROR(SEARCH("SI, NO CONTROLADA",AZ222)))</formula>
    </cfRule>
    <cfRule type="containsText" dxfId="3200" priority="4179" operator="containsText" text="SI, SIN MANEJO">
      <formula>NOT(ISERROR(SEARCH("SI, SIN MANEJO",AZ222)))</formula>
    </cfRule>
    <cfRule type="containsText" dxfId="3199" priority="4180" operator="containsText" text="SI, CONTROLADA">
      <formula>NOT(ISERROR(SEARCH("SI, CONTROLADA",AZ222)))</formula>
    </cfRule>
    <cfRule type="containsText" dxfId="3198" priority="4181" operator="containsText" text="NO">
      <formula>NOT(ISERROR(SEARCH("NO",AZ222)))</formula>
    </cfRule>
  </conditionalFormatting>
  <conditionalFormatting sqref="BC222">
    <cfRule type="cellIs" dxfId="3197" priority="4174" operator="equal">
      <formula>"SD"</formula>
    </cfRule>
    <cfRule type="cellIs" dxfId="3196" priority="4175" operator="equal">
      <formula>"NO"</formula>
    </cfRule>
    <cfRule type="cellIs" dxfId="3195" priority="4176" operator="equal">
      <formula>"SI"</formula>
    </cfRule>
  </conditionalFormatting>
  <conditionalFormatting sqref="AG223:AH223 AJ223">
    <cfRule type="cellIs" dxfId="3194" priority="4171" operator="equal">
      <formula>"SD"</formula>
    </cfRule>
    <cfRule type="cellIs" dxfId="3193" priority="4172" operator="equal">
      <formula>"NO"</formula>
    </cfRule>
    <cfRule type="cellIs" dxfId="3192" priority="4173" operator="equal">
      <formula>"SI"</formula>
    </cfRule>
  </conditionalFormatting>
  <conditionalFormatting sqref="AI223">
    <cfRule type="containsText" dxfId="3191" priority="4161" operator="containsText" text="HABITANTE DE CALLE">
      <formula>NOT(ISERROR(SEARCH("HABITANTE DE CALLE",AI223)))</formula>
    </cfRule>
    <cfRule type="containsText" dxfId="3190" priority="4167" operator="containsText" text="NINGUNO">
      <formula>NOT(ISERROR(SEARCH("NINGUNO",AI223)))</formula>
    </cfRule>
    <cfRule type="containsText" dxfId="3189" priority="4168" operator="containsText" text="MIGRATORIA">
      <formula>NOT(ISERROR(SEARCH("MIGRATORIA",AI223)))</formula>
    </cfRule>
    <cfRule type="containsText" dxfId="3188" priority="4169" operator="containsText" text="DISCAPACIDAD">
      <formula>NOT(ISERROR(SEARCH("DISCAPACIDAD",AI223)))</formula>
    </cfRule>
    <cfRule type="containsText" dxfId="3187" priority="4170" operator="containsText" text="DESPLAZADA">
      <formula>NOT(ISERROR(SEARCH("DESPLAZADA",AI223)))</formula>
    </cfRule>
  </conditionalFormatting>
  <conditionalFormatting sqref="AE223:AF223">
    <cfRule type="containsText" dxfId="3186" priority="4165" operator="containsText" text="NO">
      <formula>NOT(ISERROR(SEARCH("NO",AE223)))</formula>
    </cfRule>
    <cfRule type="containsText" dxfId="3185" priority="4166" operator="containsText" text="SI">
      <formula>NOT(ISERROR(SEARCH("SI",AE223)))</formula>
    </cfRule>
  </conditionalFormatting>
  <conditionalFormatting sqref="BF223:BI223">
    <cfRule type="cellIs" dxfId="3184" priority="4158" operator="equal">
      <formula>"SD"</formula>
    </cfRule>
    <cfRule type="cellIs" dxfId="3183" priority="4159" operator="equal">
      <formula>"NO"</formula>
    </cfRule>
    <cfRule type="cellIs" dxfId="3182" priority="4160" operator="equal">
      <formula>"SI"</formula>
    </cfRule>
  </conditionalFormatting>
  <conditionalFormatting sqref="AX223 BA223:BB223 BD223:BE223">
    <cfRule type="cellIs" dxfId="3181" priority="4155" operator="equal">
      <formula>"SD"</formula>
    </cfRule>
    <cfRule type="cellIs" dxfId="3180" priority="4156" operator="equal">
      <formula>"NO"</formula>
    </cfRule>
    <cfRule type="cellIs" dxfId="3179" priority="4157" operator="equal">
      <formula>"SI"</formula>
    </cfRule>
  </conditionalFormatting>
  <conditionalFormatting sqref="BE223">
    <cfRule type="expression" dxfId="3178" priority="4154">
      <formula>IF(AND(FA223&gt;=126,FC223&lt;24),1,0)</formula>
    </cfRule>
  </conditionalFormatting>
  <conditionalFormatting sqref="AY223">
    <cfRule type="containsText" dxfId="3177" priority="4149" operator="containsText" text="SD">
      <formula>NOT(ISERROR(SEARCH("SD",AY223)))</formula>
    </cfRule>
    <cfRule type="containsText" dxfId="3176" priority="4150" operator="containsText" text="SI, NO CONTROLADA">
      <formula>NOT(ISERROR(SEARCH("SI, NO CONTROLADA",AY223)))</formula>
    </cfRule>
    <cfRule type="containsText" dxfId="3175" priority="4151" operator="containsText" text="SI, SIN MANEJO">
      <formula>NOT(ISERROR(SEARCH("SI, SIN MANEJO",AY223)))</formula>
    </cfRule>
    <cfRule type="containsText" dxfId="3174" priority="4152" operator="containsText" text="SI, CONTROLADA">
      <formula>NOT(ISERROR(SEARCH("SI, CONTROLADA",AY223)))</formula>
    </cfRule>
    <cfRule type="containsText" dxfId="3173" priority="4153" operator="containsText" text="NO">
      <formula>NOT(ISERROR(SEARCH("NO",AY223)))</formula>
    </cfRule>
  </conditionalFormatting>
  <conditionalFormatting sqref="AZ223">
    <cfRule type="containsText" dxfId="3172" priority="4144" operator="containsText" text="SD">
      <formula>NOT(ISERROR(SEARCH("SD",AZ223)))</formula>
    </cfRule>
    <cfRule type="containsText" dxfId="3171" priority="4145" operator="containsText" text="SI, NO CONTROLADA">
      <formula>NOT(ISERROR(SEARCH("SI, NO CONTROLADA",AZ223)))</formula>
    </cfRule>
    <cfRule type="containsText" dxfId="3170" priority="4146" operator="containsText" text="SI, SIN MANEJO">
      <formula>NOT(ISERROR(SEARCH("SI, SIN MANEJO",AZ223)))</formula>
    </cfRule>
    <cfRule type="containsText" dxfId="3169" priority="4147" operator="containsText" text="SI, CONTROLADA">
      <formula>NOT(ISERROR(SEARCH("SI, CONTROLADA",AZ223)))</formula>
    </cfRule>
    <cfRule type="containsText" dxfId="3168" priority="4148" operator="containsText" text="NO">
      <formula>NOT(ISERROR(SEARCH("NO",AZ223)))</formula>
    </cfRule>
  </conditionalFormatting>
  <conditionalFormatting sqref="BC223">
    <cfRule type="cellIs" dxfId="3167" priority="4141" operator="equal">
      <formula>"SD"</formula>
    </cfRule>
    <cfRule type="cellIs" dxfId="3166" priority="4142" operator="equal">
      <formula>"NO"</formula>
    </cfRule>
    <cfRule type="cellIs" dxfId="3165" priority="4143" operator="equal">
      <formula>"SI"</formula>
    </cfRule>
  </conditionalFormatting>
  <conditionalFormatting sqref="CE223">
    <cfRule type="cellIs" dxfId="3164" priority="4138" operator="equal">
      <formula>"SD"</formula>
    </cfRule>
    <cfRule type="cellIs" dxfId="3163" priority="4139" operator="equal">
      <formula>"NO"</formula>
    </cfRule>
    <cfRule type="cellIs" dxfId="3162" priority="4140" operator="equal">
      <formula>"SI"</formula>
    </cfRule>
  </conditionalFormatting>
  <conditionalFormatting sqref="CD223">
    <cfRule type="cellIs" dxfId="3161" priority="4133" operator="equal">
      <formula>"SD"</formula>
    </cfRule>
    <cfRule type="cellIs" dxfId="3160" priority="4134" operator="equal">
      <formula>"OBLICUA"</formula>
    </cfRule>
    <cfRule type="cellIs" dxfId="3159" priority="4136" operator="equal">
      <formula>"PODÁLICA"</formula>
    </cfRule>
    <cfRule type="cellIs" dxfId="3158" priority="4137" operator="equal">
      <formula>"CEFÁLICA"</formula>
    </cfRule>
  </conditionalFormatting>
  <conditionalFormatting sqref="AG224:AH224 AJ224">
    <cfRule type="cellIs" dxfId="3157" priority="4130" operator="equal">
      <formula>"SD"</formula>
    </cfRule>
    <cfRule type="cellIs" dxfId="3156" priority="4131" operator="equal">
      <formula>"NO"</formula>
    </cfRule>
    <cfRule type="cellIs" dxfId="3155" priority="4132" operator="equal">
      <formula>"SI"</formula>
    </cfRule>
  </conditionalFormatting>
  <conditionalFormatting sqref="AI224">
    <cfRule type="containsText" dxfId="3154" priority="4120" operator="containsText" text="HABITANTE DE CALLE">
      <formula>NOT(ISERROR(SEARCH("HABITANTE DE CALLE",AI224)))</formula>
    </cfRule>
    <cfRule type="containsText" dxfId="3153" priority="4126" operator="containsText" text="NINGUNO">
      <formula>NOT(ISERROR(SEARCH("NINGUNO",AI224)))</formula>
    </cfRule>
    <cfRule type="containsText" dxfId="3152" priority="4127" operator="containsText" text="MIGRATORIA">
      <formula>NOT(ISERROR(SEARCH("MIGRATORIA",AI224)))</formula>
    </cfRule>
    <cfRule type="containsText" dxfId="3151" priority="4128" operator="containsText" text="DISCAPACIDAD">
      <formula>NOT(ISERROR(SEARCH("DISCAPACIDAD",AI224)))</formula>
    </cfRule>
    <cfRule type="containsText" dxfId="3150" priority="4129" operator="containsText" text="DESPLAZADA">
      <formula>NOT(ISERROR(SEARCH("DESPLAZADA",AI224)))</formula>
    </cfRule>
  </conditionalFormatting>
  <conditionalFormatting sqref="AE224:AF224">
    <cfRule type="containsText" dxfId="3149" priority="4124" operator="containsText" text="NO">
      <formula>NOT(ISERROR(SEARCH("NO",AE224)))</formula>
    </cfRule>
    <cfRule type="containsText" dxfId="3148" priority="4125" operator="containsText" text="SI">
      <formula>NOT(ISERROR(SEARCH("SI",AE224)))</formula>
    </cfRule>
  </conditionalFormatting>
  <conditionalFormatting sqref="BJ224:BK224">
    <cfRule type="cellIs" dxfId="3147" priority="4117" operator="equal">
      <formula>"SD"</formula>
    </cfRule>
    <cfRule type="cellIs" dxfId="3146" priority="4118" operator="equal">
      <formula>"NO"</formula>
    </cfRule>
    <cfRule type="cellIs" dxfId="3145" priority="4119" operator="equal">
      <formula>"SI"</formula>
    </cfRule>
  </conditionalFormatting>
  <conditionalFormatting sqref="BF224:BI224">
    <cfRule type="cellIs" dxfId="3144" priority="4114" operator="equal">
      <formula>"SD"</formula>
    </cfRule>
    <cfRule type="cellIs" dxfId="3143" priority="4115" operator="equal">
      <formula>"NO"</formula>
    </cfRule>
    <cfRule type="cellIs" dxfId="3142" priority="4116" operator="equal">
      <formula>"SI"</formula>
    </cfRule>
  </conditionalFormatting>
  <conditionalFormatting sqref="AX224 BA224:BB224 BD224:BE224">
    <cfRule type="cellIs" dxfId="3141" priority="4111" operator="equal">
      <formula>"SD"</formula>
    </cfRule>
    <cfRule type="cellIs" dxfId="3140" priority="4112" operator="equal">
      <formula>"NO"</formula>
    </cfRule>
    <cfRule type="cellIs" dxfId="3139" priority="4113" operator="equal">
      <formula>"SI"</formula>
    </cfRule>
  </conditionalFormatting>
  <conditionalFormatting sqref="BE224">
    <cfRule type="expression" dxfId="3138" priority="4110">
      <formula>IF(AND(FA224&gt;=126,FC224&lt;24),1,0)</formula>
    </cfRule>
  </conditionalFormatting>
  <conditionalFormatting sqref="AY224">
    <cfRule type="containsText" dxfId="3137" priority="4105" operator="containsText" text="SD">
      <formula>NOT(ISERROR(SEARCH("SD",AY224)))</formula>
    </cfRule>
    <cfRule type="containsText" dxfId="3136" priority="4106" operator="containsText" text="SI, NO CONTROLADA">
      <formula>NOT(ISERROR(SEARCH("SI, NO CONTROLADA",AY224)))</formula>
    </cfRule>
    <cfRule type="containsText" dxfId="3135" priority="4107" operator="containsText" text="SI, SIN MANEJO">
      <formula>NOT(ISERROR(SEARCH("SI, SIN MANEJO",AY224)))</formula>
    </cfRule>
    <cfRule type="containsText" dxfId="3134" priority="4108" operator="containsText" text="SI, CONTROLADA">
      <formula>NOT(ISERROR(SEARCH("SI, CONTROLADA",AY224)))</formula>
    </cfRule>
    <cfRule type="containsText" dxfId="3133" priority="4109" operator="containsText" text="NO">
      <formula>NOT(ISERROR(SEARCH("NO",AY224)))</formula>
    </cfRule>
  </conditionalFormatting>
  <conditionalFormatting sqref="AZ224">
    <cfRule type="containsText" dxfId="3132" priority="4100" operator="containsText" text="SD">
      <formula>NOT(ISERROR(SEARCH("SD",AZ224)))</formula>
    </cfRule>
    <cfRule type="containsText" dxfId="3131" priority="4101" operator="containsText" text="SI, NO CONTROLADA">
      <formula>NOT(ISERROR(SEARCH("SI, NO CONTROLADA",AZ224)))</formula>
    </cfRule>
    <cfRule type="containsText" dxfId="3130" priority="4102" operator="containsText" text="SI, SIN MANEJO">
      <formula>NOT(ISERROR(SEARCH("SI, SIN MANEJO",AZ224)))</formula>
    </cfRule>
    <cfRule type="containsText" dxfId="3129" priority="4103" operator="containsText" text="SI, CONTROLADA">
      <formula>NOT(ISERROR(SEARCH("SI, CONTROLADA",AZ224)))</formula>
    </cfRule>
    <cfRule type="containsText" dxfId="3128" priority="4104" operator="containsText" text="NO">
      <formula>NOT(ISERROR(SEARCH("NO",AZ224)))</formula>
    </cfRule>
  </conditionalFormatting>
  <conditionalFormatting sqref="BC224">
    <cfRule type="cellIs" dxfId="3127" priority="4097" operator="equal">
      <formula>"SD"</formula>
    </cfRule>
    <cfRule type="cellIs" dxfId="3126" priority="4098" operator="equal">
      <formula>"NO"</formula>
    </cfRule>
    <cfRule type="cellIs" dxfId="3125" priority="4099" operator="equal">
      <formula>"SI"</formula>
    </cfRule>
  </conditionalFormatting>
  <conditionalFormatting sqref="CC224">
    <cfRule type="cellIs" dxfId="3124" priority="4094" operator="equal">
      <formula>"SD"</formula>
    </cfRule>
    <cfRule type="cellIs" dxfId="3123" priority="4095" operator="equal">
      <formula>"NO"</formula>
    </cfRule>
    <cfRule type="cellIs" dxfId="3122" priority="4096" operator="equal">
      <formula>"SI"</formula>
    </cfRule>
  </conditionalFormatting>
  <conditionalFormatting sqref="CE224">
    <cfRule type="cellIs" dxfId="3121" priority="4091" operator="equal">
      <formula>"SD"</formula>
    </cfRule>
    <cfRule type="cellIs" dxfId="3120" priority="4092" operator="equal">
      <formula>"NO"</formula>
    </cfRule>
    <cfRule type="cellIs" dxfId="3119" priority="4093" operator="equal">
      <formula>"SI"</formula>
    </cfRule>
  </conditionalFormatting>
  <conditionalFormatting sqref="CD224">
    <cfRule type="cellIs" dxfId="3118" priority="4086" operator="equal">
      <formula>"SD"</formula>
    </cfRule>
    <cfRule type="cellIs" dxfId="3117" priority="4087" operator="equal">
      <formula>"OBLICUA"</formula>
    </cfRule>
    <cfRule type="cellIs" dxfId="3116" priority="4089" operator="equal">
      <formula>"PODÁLICA"</formula>
    </cfRule>
    <cfRule type="cellIs" dxfId="3115" priority="4090" operator="equal">
      <formula>"CEFÁLICA"</formula>
    </cfRule>
  </conditionalFormatting>
  <conditionalFormatting sqref="AE225">
    <cfRule type="containsText" dxfId="3114" priority="4084" operator="containsText" text="NO">
      <formula>NOT(ISERROR(SEARCH("NO",AE225)))</formula>
    </cfRule>
    <cfRule type="containsText" dxfId="3113" priority="4085" operator="containsText" text="SI">
      <formula>NOT(ISERROR(SEARCH("SI",AE225)))</formula>
    </cfRule>
  </conditionalFormatting>
  <conditionalFormatting sqref="AG225:AH225 AJ225">
    <cfRule type="cellIs" dxfId="3112" priority="4078" operator="equal">
      <formula>"SD"</formula>
    </cfRule>
    <cfRule type="cellIs" dxfId="3111" priority="4079" operator="equal">
      <formula>"NO"</formula>
    </cfRule>
    <cfRule type="cellIs" dxfId="3110" priority="4080" operator="equal">
      <formula>"SI"</formula>
    </cfRule>
  </conditionalFormatting>
  <conditionalFormatting sqref="AI225">
    <cfRule type="containsText" dxfId="3109" priority="4071" operator="containsText" text="HABITANTE DE CALLE">
      <formula>NOT(ISERROR(SEARCH("HABITANTE DE CALLE",AI225)))</formula>
    </cfRule>
    <cfRule type="containsText" dxfId="3108" priority="4074" operator="containsText" text="NINGUNO">
      <formula>NOT(ISERROR(SEARCH("NINGUNO",AI225)))</formula>
    </cfRule>
    <cfRule type="containsText" dxfId="3107" priority="4075" operator="containsText" text="MIGRATORIA">
      <formula>NOT(ISERROR(SEARCH("MIGRATORIA",AI225)))</formula>
    </cfRule>
    <cfRule type="containsText" dxfId="3106" priority="4076" operator="containsText" text="DISCAPACIDAD">
      <formula>NOT(ISERROR(SEARCH("DISCAPACIDAD",AI225)))</formula>
    </cfRule>
    <cfRule type="containsText" dxfId="3105" priority="4077" operator="containsText" text="DESPLAZADA">
      <formula>NOT(ISERROR(SEARCH("DESPLAZADA",AI225)))</formula>
    </cfRule>
  </conditionalFormatting>
  <conditionalFormatting sqref="AF225">
    <cfRule type="containsText" dxfId="3104" priority="4072" operator="containsText" text="NO">
      <formula>NOT(ISERROR(SEARCH("NO",AF225)))</formula>
    </cfRule>
    <cfRule type="containsText" dxfId="3103" priority="4073" operator="containsText" text="SI">
      <formula>NOT(ISERROR(SEARCH("SI",AF225)))</formula>
    </cfRule>
  </conditionalFormatting>
  <conditionalFormatting sqref="BJ225">
    <cfRule type="cellIs" dxfId="3102" priority="4068" operator="equal">
      <formula>"SD"</formula>
    </cfRule>
    <cfRule type="cellIs" dxfId="3101" priority="4069" operator="equal">
      <formula>"NO"</formula>
    </cfRule>
    <cfRule type="cellIs" dxfId="3100" priority="4070" operator="equal">
      <formula>"SI"</formula>
    </cfRule>
  </conditionalFormatting>
  <conditionalFormatting sqref="BF225:BI225">
    <cfRule type="cellIs" dxfId="3099" priority="4065" operator="equal">
      <formula>"SD"</formula>
    </cfRule>
    <cfRule type="cellIs" dxfId="3098" priority="4066" operator="equal">
      <formula>"NO"</formula>
    </cfRule>
    <cfRule type="cellIs" dxfId="3097" priority="4067" operator="equal">
      <formula>"SI"</formula>
    </cfRule>
  </conditionalFormatting>
  <conditionalFormatting sqref="AX225 BA225:BB225 BD225:BE225">
    <cfRule type="cellIs" dxfId="3096" priority="4062" operator="equal">
      <formula>"SD"</formula>
    </cfRule>
    <cfRule type="cellIs" dxfId="3095" priority="4063" operator="equal">
      <formula>"NO"</formula>
    </cfRule>
    <cfRule type="cellIs" dxfId="3094" priority="4064" operator="equal">
      <formula>"SI"</formula>
    </cfRule>
  </conditionalFormatting>
  <conditionalFormatting sqref="BE225">
    <cfRule type="expression" dxfId="3093" priority="4061">
      <formula>IF(AND(FA225&gt;=126,FC225&lt;24),1,0)</formula>
    </cfRule>
  </conditionalFormatting>
  <conditionalFormatting sqref="AY225">
    <cfRule type="containsText" dxfId="3092" priority="4056" operator="containsText" text="SD">
      <formula>NOT(ISERROR(SEARCH("SD",AY225)))</formula>
    </cfRule>
    <cfRule type="containsText" dxfId="3091" priority="4057" operator="containsText" text="SI, NO CONTROLADA">
      <formula>NOT(ISERROR(SEARCH("SI, NO CONTROLADA",AY225)))</formula>
    </cfRule>
    <cfRule type="containsText" dxfId="3090" priority="4058" operator="containsText" text="SI, SIN MANEJO">
      <formula>NOT(ISERROR(SEARCH("SI, SIN MANEJO",AY225)))</formula>
    </cfRule>
    <cfRule type="containsText" dxfId="3089" priority="4059" operator="containsText" text="SI, CONTROLADA">
      <formula>NOT(ISERROR(SEARCH("SI, CONTROLADA",AY225)))</formula>
    </cfRule>
    <cfRule type="containsText" dxfId="3088" priority="4060" operator="containsText" text="NO">
      <formula>NOT(ISERROR(SEARCH("NO",AY225)))</formula>
    </cfRule>
  </conditionalFormatting>
  <conditionalFormatting sqref="AZ225">
    <cfRule type="containsText" dxfId="3087" priority="4051" operator="containsText" text="SD">
      <formula>NOT(ISERROR(SEARCH("SD",AZ225)))</formula>
    </cfRule>
    <cfRule type="containsText" dxfId="3086" priority="4052" operator="containsText" text="SI, NO CONTROLADA">
      <formula>NOT(ISERROR(SEARCH("SI, NO CONTROLADA",AZ225)))</formula>
    </cfRule>
    <cfRule type="containsText" dxfId="3085" priority="4053" operator="containsText" text="SI, SIN MANEJO">
      <formula>NOT(ISERROR(SEARCH("SI, SIN MANEJO",AZ225)))</formula>
    </cfRule>
    <cfRule type="containsText" dxfId="3084" priority="4054" operator="containsText" text="SI, CONTROLADA">
      <formula>NOT(ISERROR(SEARCH("SI, CONTROLADA",AZ225)))</formula>
    </cfRule>
    <cfRule type="containsText" dxfId="3083" priority="4055" operator="containsText" text="NO">
      <formula>NOT(ISERROR(SEARCH("NO",AZ225)))</formula>
    </cfRule>
  </conditionalFormatting>
  <conditionalFormatting sqref="BC225">
    <cfRule type="cellIs" dxfId="3082" priority="4048" operator="equal">
      <formula>"SD"</formula>
    </cfRule>
    <cfRule type="cellIs" dxfId="3081" priority="4049" operator="equal">
      <formula>"NO"</formula>
    </cfRule>
    <cfRule type="cellIs" dxfId="3080" priority="4050" operator="equal">
      <formula>"SI"</formula>
    </cfRule>
  </conditionalFormatting>
  <conditionalFormatting sqref="BL225:BM225">
    <cfRule type="cellIs" dxfId="3079" priority="4045" operator="equal">
      <formula>"SD"</formula>
    </cfRule>
    <cfRule type="cellIs" dxfId="3078" priority="4046" operator="equal">
      <formula>"NO"</formula>
    </cfRule>
    <cfRule type="cellIs" dxfId="3077" priority="4047" operator="equal">
      <formula>"SI"</formula>
    </cfRule>
  </conditionalFormatting>
  <conditionalFormatting sqref="BK225">
    <cfRule type="cellIs" dxfId="3076" priority="4042" operator="equal">
      <formula>"SD"</formula>
    </cfRule>
    <cfRule type="cellIs" dxfId="3075" priority="4043" operator="equal">
      <formula>"NO"</formula>
    </cfRule>
    <cfRule type="cellIs" dxfId="3074" priority="4044" operator="equal">
      <formula>"SI"</formula>
    </cfRule>
  </conditionalFormatting>
  <conditionalFormatting sqref="AE226">
    <cfRule type="containsText" dxfId="3073" priority="4040" operator="containsText" text="NO">
      <formula>NOT(ISERROR(SEARCH("NO",AE226)))</formula>
    </cfRule>
    <cfRule type="containsText" dxfId="3072" priority="4041" operator="containsText" text="SI">
      <formula>NOT(ISERROR(SEARCH("SI",AE226)))</formula>
    </cfRule>
  </conditionalFormatting>
  <conditionalFormatting sqref="AG226:AH226 AJ226">
    <cfRule type="cellIs" dxfId="3071" priority="4034" operator="equal">
      <formula>"SD"</formula>
    </cfRule>
    <cfRule type="cellIs" dxfId="3070" priority="4035" operator="equal">
      <formula>"NO"</formula>
    </cfRule>
    <cfRule type="cellIs" dxfId="3069" priority="4036" operator="equal">
      <formula>"SI"</formula>
    </cfRule>
  </conditionalFormatting>
  <conditionalFormatting sqref="AI226">
    <cfRule type="containsText" dxfId="3068" priority="4027" operator="containsText" text="HABITANTE DE CALLE">
      <formula>NOT(ISERROR(SEARCH("HABITANTE DE CALLE",AI226)))</formula>
    </cfRule>
    <cfRule type="containsText" dxfId="3067" priority="4030" operator="containsText" text="NINGUNO">
      <formula>NOT(ISERROR(SEARCH("NINGUNO",AI226)))</formula>
    </cfRule>
    <cfRule type="containsText" dxfId="3066" priority="4031" operator="containsText" text="MIGRATORIA">
      <formula>NOT(ISERROR(SEARCH("MIGRATORIA",AI226)))</formula>
    </cfRule>
    <cfRule type="containsText" dxfId="3065" priority="4032" operator="containsText" text="DISCAPACIDAD">
      <formula>NOT(ISERROR(SEARCH("DISCAPACIDAD",AI226)))</formula>
    </cfRule>
    <cfRule type="containsText" dxfId="3064" priority="4033" operator="containsText" text="DESPLAZADA">
      <formula>NOT(ISERROR(SEARCH("DESPLAZADA",AI226)))</formula>
    </cfRule>
  </conditionalFormatting>
  <conditionalFormatting sqref="AF226">
    <cfRule type="containsText" dxfId="3063" priority="4028" operator="containsText" text="NO">
      <formula>NOT(ISERROR(SEARCH("NO",AF226)))</formula>
    </cfRule>
    <cfRule type="containsText" dxfId="3062" priority="4029" operator="containsText" text="SI">
      <formula>NOT(ISERROR(SEARCH("SI",AF226)))</formula>
    </cfRule>
  </conditionalFormatting>
  <conditionalFormatting sqref="BF226:BH226">
    <cfRule type="cellIs" dxfId="3061" priority="4024" operator="equal">
      <formula>"SD"</formula>
    </cfRule>
    <cfRule type="cellIs" dxfId="3060" priority="4025" operator="equal">
      <formula>"NO"</formula>
    </cfRule>
    <cfRule type="cellIs" dxfId="3059" priority="4026" operator="equal">
      <formula>"SI"</formula>
    </cfRule>
  </conditionalFormatting>
  <conditionalFormatting sqref="AX226 BA226:BB226 BD226:BE226">
    <cfRule type="cellIs" dxfId="3058" priority="4021" operator="equal">
      <formula>"SD"</formula>
    </cfRule>
    <cfRule type="cellIs" dxfId="3057" priority="4022" operator="equal">
      <formula>"NO"</formula>
    </cfRule>
    <cfRule type="cellIs" dxfId="3056" priority="4023" operator="equal">
      <formula>"SI"</formula>
    </cfRule>
  </conditionalFormatting>
  <conditionalFormatting sqref="BE226">
    <cfRule type="expression" dxfId="3055" priority="4020">
      <formula>IF(AND(FA226&gt;=126,FC226&lt;24),1,0)</formula>
    </cfRule>
  </conditionalFormatting>
  <conditionalFormatting sqref="AY226">
    <cfRule type="containsText" dxfId="3054" priority="4015" operator="containsText" text="SD">
      <formula>NOT(ISERROR(SEARCH("SD",AY226)))</formula>
    </cfRule>
    <cfRule type="containsText" dxfId="3053" priority="4016" operator="containsText" text="SI, NO CONTROLADA">
      <formula>NOT(ISERROR(SEARCH("SI, NO CONTROLADA",AY226)))</formula>
    </cfRule>
    <cfRule type="containsText" dxfId="3052" priority="4017" operator="containsText" text="SI, SIN MANEJO">
      <formula>NOT(ISERROR(SEARCH("SI, SIN MANEJO",AY226)))</formula>
    </cfRule>
    <cfRule type="containsText" dxfId="3051" priority="4018" operator="containsText" text="SI, CONTROLADA">
      <formula>NOT(ISERROR(SEARCH("SI, CONTROLADA",AY226)))</formula>
    </cfRule>
    <cfRule type="containsText" dxfId="3050" priority="4019" operator="containsText" text="NO">
      <formula>NOT(ISERROR(SEARCH("NO",AY226)))</formula>
    </cfRule>
  </conditionalFormatting>
  <conditionalFormatting sqref="AZ226">
    <cfRule type="containsText" dxfId="3049" priority="4010" operator="containsText" text="SD">
      <formula>NOT(ISERROR(SEARCH("SD",AZ226)))</formula>
    </cfRule>
    <cfRule type="containsText" dxfId="3048" priority="4011" operator="containsText" text="SI, NO CONTROLADA">
      <formula>NOT(ISERROR(SEARCH("SI, NO CONTROLADA",AZ226)))</formula>
    </cfRule>
    <cfRule type="containsText" dxfId="3047" priority="4012" operator="containsText" text="SI, SIN MANEJO">
      <formula>NOT(ISERROR(SEARCH("SI, SIN MANEJO",AZ226)))</formula>
    </cfRule>
    <cfRule type="containsText" dxfId="3046" priority="4013" operator="containsText" text="SI, CONTROLADA">
      <formula>NOT(ISERROR(SEARCH("SI, CONTROLADA",AZ226)))</formula>
    </cfRule>
    <cfRule type="containsText" dxfId="3045" priority="4014" operator="containsText" text="NO">
      <formula>NOT(ISERROR(SEARCH("NO",AZ226)))</formula>
    </cfRule>
  </conditionalFormatting>
  <conditionalFormatting sqref="BC226">
    <cfRule type="cellIs" dxfId="3044" priority="4007" operator="equal">
      <formula>"SD"</formula>
    </cfRule>
    <cfRule type="cellIs" dxfId="3043" priority="4008" operator="equal">
      <formula>"NO"</formula>
    </cfRule>
    <cfRule type="cellIs" dxfId="3042" priority="4009" operator="equal">
      <formula>"SI"</formula>
    </cfRule>
  </conditionalFormatting>
  <conditionalFormatting sqref="BJ226">
    <cfRule type="cellIs" dxfId="3041" priority="4004" operator="equal">
      <formula>"SD"</formula>
    </cfRule>
    <cfRule type="cellIs" dxfId="3040" priority="4005" operator="equal">
      <formula>"NO"</formula>
    </cfRule>
    <cfRule type="cellIs" dxfId="3039" priority="4006" operator="equal">
      <formula>"SI"</formula>
    </cfRule>
  </conditionalFormatting>
  <conditionalFormatting sqref="BI226">
    <cfRule type="cellIs" dxfId="3038" priority="4001" operator="equal">
      <formula>"SD"</formula>
    </cfRule>
    <cfRule type="cellIs" dxfId="3037" priority="4002" operator="equal">
      <formula>"NO"</formula>
    </cfRule>
    <cfRule type="cellIs" dxfId="3036" priority="4003" operator="equal">
      <formula>"SI"</formula>
    </cfRule>
  </conditionalFormatting>
  <conditionalFormatting sqref="BL226:BM226">
    <cfRule type="cellIs" dxfId="3035" priority="3998" operator="equal">
      <formula>"SD"</formula>
    </cfRule>
    <cfRule type="cellIs" dxfId="3034" priority="3999" operator="equal">
      <formula>"NO"</formula>
    </cfRule>
    <cfRule type="cellIs" dxfId="3033" priority="4000" operator="equal">
      <formula>"SI"</formula>
    </cfRule>
  </conditionalFormatting>
  <conditionalFormatting sqref="BK226">
    <cfRule type="cellIs" dxfId="3032" priority="3995" operator="equal">
      <formula>"SD"</formula>
    </cfRule>
    <cfRule type="cellIs" dxfId="3031" priority="3996" operator="equal">
      <formula>"NO"</formula>
    </cfRule>
    <cfRule type="cellIs" dxfId="3030" priority="3997" operator="equal">
      <formula>"SI"</formula>
    </cfRule>
  </conditionalFormatting>
  <conditionalFormatting sqref="CD226">
    <cfRule type="cellIs" dxfId="3029" priority="3990" operator="equal">
      <formula>"SD"</formula>
    </cfRule>
    <cfRule type="cellIs" dxfId="3028" priority="3991" operator="equal">
      <formula>"OBLICUA"</formula>
    </cfRule>
    <cfRule type="cellIs" dxfId="3027" priority="3993" operator="equal">
      <formula>"PODÁLICA"</formula>
    </cfRule>
    <cfRule type="cellIs" dxfId="3026" priority="3994" operator="equal">
      <formula>"CEFÁLICA"</formula>
    </cfRule>
  </conditionalFormatting>
  <conditionalFormatting sqref="CE226">
    <cfRule type="cellIs" dxfId="3025" priority="3987" operator="equal">
      <formula>"SD"</formula>
    </cfRule>
    <cfRule type="cellIs" dxfId="3024" priority="3988" operator="equal">
      <formula>"NO"</formula>
    </cfRule>
    <cfRule type="cellIs" dxfId="3023" priority="3989" operator="equal">
      <formula>"SI"</formula>
    </cfRule>
  </conditionalFormatting>
  <conditionalFormatting sqref="AE227">
    <cfRule type="containsText" dxfId="3022" priority="3985" operator="containsText" text="NO">
      <formula>NOT(ISERROR(SEARCH("NO",AE227)))</formula>
    </cfRule>
    <cfRule type="containsText" dxfId="3021" priority="3986" operator="containsText" text="SI">
      <formula>NOT(ISERROR(SEARCH("SI",AE227)))</formula>
    </cfRule>
  </conditionalFormatting>
  <conditionalFormatting sqref="AG227:AH227 AJ227">
    <cfRule type="cellIs" dxfId="3020" priority="3979" operator="equal">
      <formula>"SD"</formula>
    </cfRule>
    <cfRule type="cellIs" dxfId="3019" priority="3980" operator="equal">
      <formula>"NO"</formula>
    </cfRule>
    <cfRule type="cellIs" dxfId="3018" priority="3981" operator="equal">
      <formula>"SI"</formula>
    </cfRule>
  </conditionalFormatting>
  <conditionalFormatting sqref="AI227">
    <cfRule type="containsText" dxfId="3017" priority="3972" operator="containsText" text="HABITANTE DE CALLE">
      <formula>NOT(ISERROR(SEARCH("HABITANTE DE CALLE",AI227)))</formula>
    </cfRule>
    <cfRule type="containsText" dxfId="3016" priority="3975" operator="containsText" text="NINGUNO">
      <formula>NOT(ISERROR(SEARCH("NINGUNO",AI227)))</formula>
    </cfRule>
    <cfRule type="containsText" dxfId="3015" priority="3976" operator="containsText" text="MIGRATORIA">
      <formula>NOT(ISERROR(SEARCH("MIGRATORIA",AI227)))</formula>
    </cfRule>
    <cfRule type="containsText" dxfId="3014" priority="3977" operator="containsText" text="DISCAPACIDAD">
      <formula>NOT(ISERROR(SEARCH("DISCAPACIDAD",AI227)))</formula>
    </cfRule>
    <cfRule type="containsText" dxfId="3013" priority="3978" operator="containsText" text="DESPLAZADA">
      <formula>NOT(ISERROR(SEARCH("DESPLAZADA",AI227)))</formula>
    </cfRule>
  </conditionalFormatting>
  <conditionalFormatting sqref="AF227">
    <cfRule type="containsText" dxfId="3012" priority="3973" operator="containsText" text="NO">
      <formula>NOT(ISERROR(SEARCH("NO",AF227)))</formula>
    </cfRule>
    <cfRule type="containsText" dxfId="3011" priority="3974" operator="containsText" text="SI">
      <formula>NOT(ISERROR(SEARCH("SI",AF227)))</formula>
    </cfRule>
  </conditionalFormatting>
  <conditionalFormatting sqref="BF227:BG227">
    <cfRule type="cellIs" dxfId="3010" priority="3969" operator="equal">
      <formula>"SD"</formula>
    </cfRule>
    <cfRule type="cellIs" dxfId="3009" priority="3970" operator="equal">
      <formula>"NO"</formula>
    </cfRule>
    <cfRule type="cellIs" dxfId="3008" priority="3971" operator="equal">
      <formula>"SI"</formula>
    </cfRule>
  </conditionalFormatting>
  <conditionalFormatting sqref="BA227:BB227 BD227:BE227">
    <cfRule type="cellIs" dxfId="3007" priority="3966" operator="equal">
      <formula>"SD"</formula>
    </cfRule>
    <cfRule type="cellIs" dxfId="3006" priority="3967" operator="equal">
      <formula>"NO"</formula>
    </cfRule>
    <cfRule type="cellIs" dxfId="3005" priority="3968" operator="equal">
      <formula>"SI"</formula>
    </cfRule>
  </conditionalFormatting>
  <conditionalFormatting sqref="BE227">
    <cfRule type="expression" dxfId="3004" priority="3965">
      <formula>IF(AND(FA227&gt;=126,FC227&lt;24),1,0)</formula>
    </cfRule>
  </conditionalFormatting>
  <conditionalFormatting sqref="AY227">
    <cfRule type="containsText" dxfId="3003" priority="3960" operator="containsText" text="SD">
      <formula>NOT(ISERROR(SEARCH("SD",AY227)))</formula>
    </cfRule>
    <cfRule type="containsText" dxfId="3002" priority="3961" operator="containsText" text="SI, NO CONTROLADA">
      <formula>NOT(ISERROR(SEARCH("SI, NO CONTROLADA",AY227)))</formula>
    </cfRule>
    <cfRule type="containsText" dxfId="3001" priority="3962" operator="containsText" text="SI, SIN MANEJO">
      <formula>NOT(ISERROR(SEARCH("SI, SIN MANEJO",AY227)))</formula>
    </cfRule>
    <cfRule type="containsText" dxfId="3000" priority="3963" operator="containsText" text="SI, CONTROLADA">
      <formula>NOT(ISERROR(SEARCH("SI, CONTROLADA",AY227)))</formula>
    </cfRule>
    <cfRule type="containsText" dxfId="2999" priority="3964" operator="containsText" text="NO">
      <formula>NOT(ISERROR(SEARCH("NO",AY227)))</formula>
    </cfRule>
  </conditionalFormatting>
  <conditionalFormatting sqref="AZ227">
    <cfRule type="containsText" dxfId="2998" priority="3955" operator="containsText" text="SD">
      <formula>NOT(ISERROR(SEARCH("SD",AZ227)))</formula>
    </cfRule>
    <cfRule type="containsText" dxfId="2997" priority="3956" operator="containsText" text="SI, NO CONTROLADA">
      <formula>NOT(ISERROR(SEARCH("SI, NO CONTROLADA",AZ227)))</formula>
    </cfRule>
    <cfRule type="containsText" dxfId="2996" priority="3957" operator="containsText" text="SI, SIN MANEJO">
      <formula>NOT(ISERROR(SEARCH("SI, SIN MANEJO",AZ227)))</formula>
    </cfRule>
    <cfRule type="containsText" dxfId="2995" priority="3958" operator="containsText" text="SI, CONTROLADA">
      <formula>NOT(ISERROR(SEARCH("SI, CONTROLADA",AZ227)))</formula>
    </cfRule>
    <cfRule type="containsText" dxfId="2994" priority="3959" operator="containsText" text="NO">
      <formula>NOT(ISERROR(SEARCH("NO",AZ227)))</formula>
    </cfRule>
  </conditionalFormatting>
  <conditionalFormatting sqref="BC227">
    <cfRule type="cellIs" dxfId="2993" priority="3952" operator="equal">
      <formula>"SD"</formula>
    </cfRule>
    <cfRule type="cellIs" dxfId="2992" priority="3953" operator="equal">
      <formula>"NO"</formula>
    </cfRule>
    <cfRule type="cellIs" dxfId="2991" priority="3954" operator="equal">
      <formula>"SI"</formula>
    </cfRule>
  </conditionalFormatting>
  <conditionalFormatting sqref="BH227">
    <cfRule type="cellIs" dxfId="2990" priority="3949" operator="equal">
      <formula>"SD"</formula>
    </cfRule>
    <cfRule type="cellIs" dxfId="2989" priority="3950" operator="equal">
      <formula>"NO"</formula>
    </cfRule>
    <cfRule type="cellIs" dxfId="2988" priority="3951" operator="equal">
      <formula>"SI"</formula>
    </cfRule>
  </conditionalFormatting>
  <conditionalFormatting sqref="BJ227">
    <cfRule type="cellIs" dxfId="2987" priority="3946" operator="equal">
      <formula>"SD"</formula>
    </cfRule>
    <cfRule type="cellIs" dxfId="2986" priority="3947" operator="equal">
      <formula>"NO"</formula>
    </cfRule>
    <cfRule type="cellIs" dxfId="2985" priority="3948" operator="equal">
      <formula>"SI"</formula>
    </cfRule>
  </conditionalFormatting>
  <conditionalFormatting sqref="BI227">
    <cfRule type="cellIs" dxfId="2984" priority="3943" operator="equal">
      <formula>"SD"</formula>
    </cfRule>
    <cfRule type="cellIs" dxfId="2983" priority="3944" operator="equal">
      <formula>"NO"</formula>
    </cfRule>
    <cfRule type="cellIs" dxfId="2982" priority="3945" operator="equal">
      <formula>"SI"</formula>
    </cfRule>
  </conditionalFormatting>
  <conditionalFormatting sqref="BL227:BM227">
    <cfRule type="cellIs" dxfId="2981" priority="3940" operator="equal">
      <formula>"SD"</formula>
    </cfRule>
    <cfRule type="cellIs" dxfId="2980" priority="3941" operator="equal">
      <formula>"NO"</formula>
    </cfRule>
    <cfRule type="cellIs" dxfId="2979" priority="3942" operator="equal">
      <formula>"SI"</formula>
    </cfRule>
  </conditionalFormatting>
  <conditionalFormatting sqref="BK227">
    <cfRule type="cellIs" dxfId="2978" priority="3937" operator="equal">
      <formula>"SD"</formula>
    </cfRule>
    <cfRule type="cellIs" dxfId="2977" priority="3938" operator="equal">
      <formula>"NO"</formula>
    </cfRule>
    <cfRule type="cellIs" dxfId="2976" priority="3939" operator="equal">
      <formula>"SI"</formula>
    </cfRule>
  </conditionalFormatting>
  <conditionalFormatting sqref="CB227:CC227">
    <cfRule type="cellIs" dxfId="2975" priority="3934" operator="equal">
      <formula>"SD"</formula>
    </cfRule>
    <cfRule type="cellIs" dxfId="2974" priority="3935" operator="equal">
      <formula>"NO"</formula>
    </cfRule>
    <cfRule type="cellIs" dxfId="2973" priority="3936" operator="equal">
      <formula>"SI"</formula>
    </cfRule>
  </conditionalFormatting>
  <conditionalFormatting sqref="CD227">
    <cfRule type="cellIs" dxfId="2972" priority="3929" operator="equal">
      <formula>"SD"</formula>
    </cfRule>
    <cfRule type="cellIs" dxfId="2971" priority="3930" operator="equal">
      <formula>"OBLICUA"</formula>
    </cfRule>
    <cfRule type="cellIs" dxfId="2970" priority="3932" operator="equal">
      <formula>"PODÁLICA"</formula>
    </cfRule>
    <cfRule type="cellIs" dxfId="2969" priority="3933" operator="equal">
      <formula>"CEFÁLICA"</formula>
    </cfRule>
  </conditionalFormatting>
  <conditionalFormatting sqref="CE227">
    <cfRule type="cellIs" dxfId="2968" priority="3926" operator="equal">
      <formula>"SD"</formula>
    </cfRule>
    <cfRule type="cellIs" dxfId="2967" priority="3927" operator="equal">
      <formula>"NO"</formula>
    </cfRule>
    <cfRule type="cellIs" dxfId="2966" priority="3928" operator="equal">
      <formula>"SI"</formula>
    </cfRule>
  </conditionalFormatting>
  <conditionalFormatting sqref="L228">
    <cfRule type="containsText" dxfId="2965" priority="3917" operator="containsText" text="Empleo informal">
      <formula>NOT(ISERROR(SEARCH("Empleo informal",L228)))</formula>
    </cfRule>
    <cfRule type="containsText" dxfId="2964" priority="3918" operator="containsText" text="Empleada formalmente con riesgo a tóxicos">
      <formula>NOT(ISERROR(SEARCH("Empleada formalmente con riesgo a tóxicos",L228)))</formula>
    </cfRule>
    <cfRule type="containsText" dxfId="2963" priority="3919" operator="containsText" text="Empleada formalmente con riesgo de accidente laboral">
      <formula>NOT(ISERROR(SEARCH("Empleada formalmente con riesgo de accidente laboral",L228)))</formula>
    </cfRule>
    <cfRule type="containsText" dxfId="2962" priority="3920" operator="containsText" text="Empleada formalmente por jornada laboral extensa">
      <formula>NOT(ISERROR(SEARCH("Empleada formalmente por jornada laboral extensa",L228)))</formula>
    </cfRule>
    <cfRule type="containsText" dxfId="2961" priority="3921" operator="containsText" text="Empleada formalmente sin riesgo">
      <formula>NOT(ISERROR(SEARCH("Empleada formalmente sin riesgo",L228)))</formula>
    </cfRule>
    <cfRule type="containsText" dxfId="2960" priority="3922" operator="containsText" text="Actualmente desempleada">
      <formula>NOT(ISERROR(SEARCH("Actualmente desempleada",L228)))</formula>
    </cfRule>
    <cfRule type="containsText" dxfId="2959" priority="3923" operator="containsText" text="Hogar sin apoyo">
      <formula>NOT(ISERROR(SEARCH("Hogar sin apoyo",L228)))</formula>
    </cfRule>
    <cfRule type="containsText" dxfId="2958" priority="3924" operator="containsText" text="Empleada formalmente sin riesgo">
      <formula>NOT(ISERROR(SEARCH("Empleada formalmente sin riesgo",L228)))</formula>
    </cfRule>
    <cfRule type="containsText" dxfId="2957" priority="3925" operator="containsText" text="Hogar Con apoyo">
      <formula>NOT(ISERROR(SEARCH("Hogar Con apoyo",L228)))</formula>
    </cfRule>
  </conditionalFormatting>
  <conditionalFormatting sqref="AE228">
    <cfRule type="containsText" dxfId="2956" priority="3915" operator="containsText" text="NO">
      <formula>NOT(ISERROR(SEARCH("NO",AE228)))</formula>
    </cfRule>
    <cfRule type="containsText" dxfId="2955" priority="3916" operator="containsText" text="SI">
      <formula>NOT(ISERROR(SEARCH("SI",AE228)))</formula>
    </cfRule>
  </conditionalFormatting>
  <conditionalFormatting sqref="AG228:AH228">
    <cfRule type="cellIs" dxfId="2954" priority="3909" operator="equal">
      <formula>"SD"</formula>
    </cfRule>
    <cfRule type="cellIs" dxfId="2953" priority="3910" operator="equal">
      <formula>"NO"</formula>
    </cfRule>
    <cfRule type="cellIs" dxfId="2952" priority="3911" operator="equal">
      <formula>"SI"</formula>
    </cfRule>
  </conditionalFormatting>
  <conditionalFormatting sqref="AI228">
    <cfRule type="containsText" dxfId="2951" priority="3902" operator="containsText" text="HABITANTE DE CALLE">
      <formula>NOT(ISERROR(SEARCH("HABITANTE DE CALLE",AI228)))</formula>
    </cfRule>
    <cfRule type="containsText" dxfId="2950" priority="3905" operator="containsText" text="NINGUNO">
      <formula>NOT(ISERROR(SEARCH("NINGUNO",AI228)))</formula>
    </cfRule>
    <cfRule type="containsText" dxfId="2949" priority="3906" operator="containsText" text="MIGRATORIA">
      <formula>NOT(ISERROR(SEARCH("MIGRATORIA",AI228)))</formula>
    </cfRule>
    <cfRule type="containsText" dxfId="2948" priority="3907" operator="containsText" text="DISCAPACIDAD">
      <formula>NOT(ISERROR(SEARCH("DISCAPACIDAD",AI228)))</formula>
    </cfRule>
    <cfRule type="containsText" dxfId="2947" priority="3908" operator="containsText" text="DESPLAZADA">
      <formula>NOT(ISERROR(SEARCH("DESPLAZADA",AI228)))</formula>
    </cfRule>
  </conditionalFormatting>
  <conditionalFormatting sqref="AF228">
    <cfRule type="containsText" dxfId="2946" priority="3903" operator="containsText" text="NO">
      <formula>NOT(ISERROR(SEARCH("NO",AF228)))</formula>
    </cfRule>
    <cfRule type="containsText" dxfId="2945" priority="3904" operator="containsText" text="SI">
      <formula>NOT(ISERROR(SEARCH("SI",AF228)))</formula>
    </cfRule>
  </conditionalFormatting>
  <conditionalFormatting sqref="AJ228">
    <cfRule type="cellIs" dxfId="2944" priority="3899" operator="equal">
      <formula>"SD"</formula>
    </cfRule>
    <cfRule type="cellIs" dxfId="2943" priority="3900" operator="equal">
      <formula>"NO"</formula>
    </cfRule>
    <cfRule type="cellIs" dxfId="2942" priority="3901" operator="equal">
      <formula>"SI"</formula>
    </cfRule>
  </conditionalFormatting>
  <conditionalFormatting sqref="AX228">
    <cfRule type="cellIs" dxfId="2941" priority="3896" operator="equal">
      <formula>"SD"</formula>
    </cfRule>
    <cfRule type="cellIs" dxfId="2940" priority="3897" operator="equal">
      <formula>"NO"</formula>
    </cfRule>
    <cfRule type="cellIs" dxfId="2939" priority="3898" operator="equal">
      <formula>"SI"</formula>
    </cfRule>
  </conditionalFormatting>
  <conditionalFormatting sqref="BF228">
    <cfRule type="cellIs" dxfId="2938" priority="3893" operator="equal">
      <formula>"SD"</formula>
    </cfRule>
    <cfRule type="cellIs" dxfId="2937" priority="3894" operator="equal">
      <formula>"NO"</formula>
    </cfRule>
    <cfRule type="cellIs" dxfId="2936" priority="3895" operator="equal">
      <formula>"SI"</formula>
    </cfRule>
  </conditionalFormatting>
  <conditionalFormatting sqref="BA228:BB228 BD228:BE228">
    <cfRule type="cellIs" dxfId="2935" priority="3890" operator="equal">
      <formula>"SD"</formula>
    </cfRule>
    <cfRule type="cellIs" dxfId="2934" priority="3891" operator="equal">
      <formula>"NO"</formula>
    </cfRule>
    <cfRule type="cellIs" dxfId="2933" priority="3892" operator="equal">
      <formula>"SI"</formula>
    </cfRule>
  </conditionalFormatting>
  <conditionalFormatting sqref="BE228">
    <cfRule type="expression" dxfId="2932" priority="3889">
      <formula>IF(AND(FA228&gt;=126,FC228&lt;24),1,0)</formula>
    </cfRule>
  </conditionalFormatting>
  <conditionalFormatting sqref="AY228">
    <cfRule type="containsText" dxfId="2931" priority="3884" operator="containsText" text="SD">
      <formula>NOT(ISERROR(SEARCH("SD",AY228)))</formula>
    </cfRule>
    <cfRule type="containsText" dxfId="2930" priority="3885" operator="containsText" text="SI, NO CONTROLADA">
      <formula>NOT(ISERROR(SEARCH("SI, NO CONTROLADA",AY228)))</formula>
    </cfRule>
    <cfRule type="containsText" dxfId="2929" priority="3886" operator="containsText" text="SI, SIN MANEJO">
      <formula>NOT(ISERROR(SEARCH("SI, SIN MANEJO",AY228)))</formula>
    </cfRule>
    <cfRule type="containsText" dxfId="2928" priority="3887" operator="containsText" text="SI, CONTROLADA">
      <formula>NOT(ISERROR(SEARCH("SI, CONTROLADA",AY228)))</formula>
    </cfRule>
    <cfRule type="containsText" dxfId="2927" priority="3888" operator="containsText" text="NO">
      <formula>NOT(ISERROR(SEARCH("NO",AY228)))</formula>
    </cfRule>
  </conditionalFormatting>
  <conditionalFormatting sqref="AZ228">
    <cfRule type="containsText" dxfId="2926" priority="3879" operator="containsText" text="SD">
      <formula>NOT(ISERROR(SEARCH("SD",AZ228)))</formula>
    </cfRule>
    <cfRule type="containsText" dxfId="2925" priority="3880" operator="containsText" text="SI, NO CONTROLADA">
      <formula>NOT(ISERROR(SEARCH("SI, NO CONTROLADA",AZ228)))</formula>
    </cfRule>
    <cfRule type="containsText" dxfId="2924" priority="3881" operator="containsText" text="SI, SIN MANEJO">
      <formula>NOT(ISERROR(SEARCH("SI, SIN MANEJO",AZ228)))</formula>
    </cfRule>
    <cfRule type="containsText" dxfId="2923" priority="3882" operator="containsText" text="SI, CONTROLADA">
      <formula>NOT(ISERROR(SEARCH("SI, CONTROLADA",AZ228)))</formula>
    </cfRule>
    <cfRule type="containsText" dxfId="2922" priority="3883" operator="containsText" text="NO">
      <formula>NOT(ISERROR(SEARCH("NO",AZ228)))</formula>
    </cfRule>
  </conditionalFormatting>
  <conditionalFormatting sqref="BC228">
    <cfRule type="cellIs" dxfId="2921" priority="3876" operator="equal">
      <formula>"SD"</formula>
    </cfRule>
    <cfRule type="cellIs" dxfId="2920" priority="3877" operator="equal">
      <formula>"NO"</formula>
    </cfRule>
    <cfRule type="cellIs" dxfId="2919" priority="3878" operator="equal">
      <formula>"SI"</formula>
    </cfRule>
  </conditionalFormatting>
  <conditionalFormatting sqref="BG228">
    <cfRule type="cellIs" dxfId="2918" priority="3873" operator="equal">
      <formula>"SD"</formula>
    </cfRule>
    <cfRule type="cellIs" dxfId="2917" priority="3874" operator="equal">
      <formula>"NO"</formula>
    </cfRule>
    <cfRule type="cellIs" dxfId="2916" priority="3875" operator="equal">
      <formula>"SI"</formula>
    </cfRule>
  </conditionalFormatting>
  <conditionalFormatting sqref="BH228">
    <cfRule type="cellIs" dxfId="2915" priority="3870" operator="equal">
      <formula>"SD"</formula>
    </cfRule>
    <cfRule type="cellIs" dxfId="2914" priority="3871" operator="equal">
      <formula>"NO"</formula>
    </cfRule>
    <cfRule type="cellIs" dxfId="2913" priority="3872" operator="equal">
      <formula>"SI"</formula>
    </cfRule>
  </conditionalFormatting>
  <conditionalFormatting sqref="BJ228">
    <cfRule type="cellIs" dxfId="2912" priority="3867" operator="equal">
      <formula>"SD"</formula>
    </cfRule>
    <cfRule type="cellIs" dxfId="2911" priority="3868" operator="equal">
      <formula>"NO"</formula>
    </cfRule>
    <cfRule type="cellIs" dxfId="2910" priority="3869" operator="equal">
      <formula>"SI"</formula>
    </cfRule>
  </conditionalFormatting>
  <conditionalFormatting sqref="BI228">
    <cfRule type="cellIs" dxfId="2909" priority="3864" operator="equal">
      <formula>"SD"</formula>
    </cfRule>
    <cfRule type="cellIs" dxfId="2908" priority="3865" operator="equal">
      <formula>"NO"</formula>
    </cfRule>
    <cfRule type="cellIs" dxfId="2907" priority="3866" operator="equal">
      <formula>"SI"</formula>
    </cfRule>
  </conditionalFormatting>
  <conditionalFormatting sqref="BL228:BM228">
    <cfRule type="cellIs" dxfId="2906" priority="3861" operator="equal">
      <formula>"SD"</formula>
    </cfRule>
    <cfRule type="cellIs" dxfId="2905" priority="3862" operator="equal">
      <formula>"NO"</formula>
    </cfRule>
    <cfRule type="cellIs" dxfId="2904" priority="3863" operator="equal">
      <formula>"SI"</formula>
    </cfRule>
  </conditionalFormatting>
  <conditionalFormatting sqref="BK228">
    <cfRule type="cellIs" dxfId="2903" priority="3858" operator="equal">
      <formula>"SD"</formula>
    </cfRule>
    <cfRule type="cellIs" dxfId="2902" priority="3859" operator="equal">
      <formula>"NO"</formula>
    </cfRule>
    <cfRule type="cellIs" dxfId="2901" priority="3860" operator="equal">
      <formula>"SI"</formula>
    </cfRule>
  </conditionalFormatting>
  <conditionalFormatting sqref="CB228:CC228">
    <cfRule type="cellIs" dxfId="2900" priority="3855" operator="equal">
      <formula>"SD"</formula>
    </cfRule>
    <cfRule type="cellIs" dxfId="2899" priority="3856" operator="equal">
      <formula>"NO"</formula>
    </cfRule>
    <cfRule type="cellIs" dxfId="2898" priority="3857" operator="equal">
      <formula>"SI"</formula>
    </cfRule>
  </conditionalFormatting>
  <conditionalFormatting sqref="CD228">
    <cfRule type="cellIs" dxfId="2897" priority="3850" operator="equal">
      <formula>"SD"</formula>
    </cfRule>
    <cfRule type="cellIs" dxfId="2896" priority="3851" operator="equal">
      <formula>"OBLICUA"</formula>
    </cfRule>
    <cfRule type="cellIs" dxfId="2895" priority="3853" operator="equal">
      <formula>"PODÁLICA"</formula>
    </cfRule>
    <cfRule type="cellIs" dxfId="2894" priority="3854" operator="equal">
      <formula>"CEFÁLICA"</formula>
    </cfRule>
  </conditionalFormatting>
  <conditionalFormatting sqref="CE228">
    <cfRule type="cellIs" dxfId="2893" priority="3847" operator="equal">
      <formula>"SD"</formula>
    </cfRule>
    <cfRule type="cellIs" dxfId="2892" priority="3848" operator="equal">
      <formula>"NO"</formula>
    </cfRule>
    <cfRule type="cellIs" dxfId="2891" priority="3849" operator="equal">
      <formula>"SI"</formula>
    </cfRule>
  </conditionalFormatting>
  <conditionalFormatting sqref="L229">
    <cfRule type="containsText" dxfId="2890" priority="3838" operator="containsText" text="Empleo informal">
      <formula>NOT(ISERROR(SEARCH("Empleo informal",L229)))</formula>
    </cfRule>
    <cfRule type="containsText" dxfId="2889" priority="3839" operator="containsText" text="Empleada formalmente con riesgo a tóxicos">
      <formula>NOT(ISERROR(SEARCH("Empleada formalmente con riesgo a tóxicos",L229)))</formula>
    </cfRule>
    <cfRule type="containsText" dxfId="2888" priority="3840" operator="containsText" text="Empleada formalmente con riesgo de accidente laboral">
      <formula>NOT(ISERROR(SEARCH("Empleada formalmente con riesgo de accidente laboral",L229)))</formula>
    </cfRule>
    <cfRule type="containsText" dxfId="2887" priority="3841" operator="containsText" text="Empleada formalmente por jornada laboral extensa">
      <formula>NOT(ISERROR(SEARCH("Empleada formalmente por jornada laboral extensa",L229)))</formula>
    </cfRule>
    <cfRule type="containsText" dxfId="2886" priority="3842" operator="containsText" text="Empleada formalmente sin riesgo">
      <formula>NOT(ISERROR(SEARCH("Empleada formalmente sin riesgo",L229)))</formula>
    </cfRule>
    <cfRule type="containsText" dxfId="2885" priority="3843" operator="containsText" text="Actualmente desempleada">
      <formula>NOT(ISERROR(SEARCH("Actualmente desempleada",L229)))</formula>
    </cfRule>
    <cfRule type="containsText" dxfId="2884" priority="3844" operator="containsText" text="Hogar sin apoyo">
      <formula>NOT(ISERROR(SEARCH("Hogar sin apoyo",L229)))</formula>
    </cfRule>
    <cfRule type="containsText" dxfId="2883" priority="3845" operator="containsText" text="Empleada formalmente sin riesgo">
      <formula>NOT(ISERROR(SEARCH("Empleada formalmente sin riesgo",L229)))</formula>
    </cfRule>
    <cfRule type="containsText" dxfId="2882" priority="3846" operator="containsText" text="Hogar Con apoyo">
      <formula>NOT(ISERROR(SEARCH("Hogar Con apoyo",L229)))</formula>
    </cfRule>
  </conditionalFormatting>
  <conditionalFormatting sqref="AE229">
    <cfRule type="containsText" dxfId="2881" priority="3836" operator="containsText" text="NO">
      <formula>NOT(ISERROR(SEARCH("NO",AE229)))</formula>
    </cfRule>
    <cfRule type="containsText" dxfId="2880" priority="3837" operator="containsText" text="SI">
      <formula>NOT(ISERROR(SEARCH("SI",AE229)))</formula>
    </cfRule>
  </conditionalFormatting>
  <conditionalFormatting sqref="AG229:AH229">
    <cfRule type="cellIs" dxfId="2879" priority="3830" operator="equal">
      <formula>"SD"</formula>
    </cfRule>
    <cfRule type="cellIs" dxfId="2878" priority="3831" operator="equal">
      <formula>"NO"</formula>
    </cfRule>
    <cfRule type="cellIs" dxfId="2877" priority="3832" operator="equal">
      <formula>"SI"</formula>
    </cfRule>
  </conditionalFormatting>
  <conditionalFormatting sqref="AI229">
    <cfRule type="containsText" dxfId="2876" priority="3823" operator="containsText" text="HABITANTE DE CALLE">
      <formula>NOT(ISERROR(SEARCH("HABITANTE DE CALLE",AI229)))</formula>
    </cfRule>
    <cfRule type="containsText" dxfId="2875" priority="3826" operator="containsText" text="NINGUNO">
      <formula>NOT(ISERROR(SEARCH("NINGUNO",AI229)))</formula>
    </cfRule>
    <cfRule type="containsText" dxfId="2874" priority="3827" operator="containsText" text="MIGRATORIA">
      <formula>NOT(ISERROR(SEARCH("MIGRATORIA",AI229)))</formula>
    </cfRule>
    <cfRule type="containsText" dxfId="2873" priority="3828" operator="containsText" text="DISCAPACIDAD">
      <formula>NOT(ISERROR(SEARCH("DISCAPACIDAD",AI229)))</formula>
    </cfRule>
    <cfRule type="containsText" dxfId="2872" priority="3829" operator="containsText" text="DESPLAZADA">
      <formula>NOT(ISERROR(SEARCH("DESPLAZADA",AI229)))</formula>
    </cfRule>
  </conditionalFormatting>
  <conditionalFormatting sqref="AF229">
    <cfRule type="containsText" dxfId="2871" priority="3824" operator="containsText" text="NO">
      <formula>NOT(ISERROR(SEARCH("NO",AF229)))</formula>
    </cfRule>
    <cfRule type="containsText" dxfId="2870" priority="3825" operator="containsText" text="SI">
      <formula>NOT(ISERROR(SEARCH("SI",AF229)))</formula>
    </cfRule>
  </conditionalFormatting>
  <conditionalFormatting sqref="AJ229">
    <cfRule type="cellIs" dxfId="2869" priority="3820" operator="equal">
      <formula>"SD"</formula>
    </cfRule>
    <cfRule type="cellIs" dxfId="2868" priority="3821" operator="equal">
      <formula>"NO"</formula>
    </cfRule>
    <cfRule type="cellIs" dxfId="2867" priority="3822" operator="equal">
      <formula>"SI"</formula>
    </cfRule>
  </conditionalFormatting>
  <conditionalFormatting sqref="AX229">
    <cfRule type="cellIs" dxfId="2866" priority="3817" operator="equal">
      <formula>"SD"</formula>
    </cfRule>
    <cfRule type="cellIs" dxfId="2865" priority="3818" operator="equal">
      <formula>"NO"</formula>
    </cfRule>
    <cfRule type="cellIs" dxfId="2864" priority="3819" operator="equal">
      <formula>"SI"</formula>
    </cfRule>
  </conditionalFormatting>
  <conditionalFormatting sqref="BF229">
    <cfRule type="cellIs" dxfId="2863" priority="3814" operator="equal">
      <formula>"SD"</formula>
    </cfRule>
    <cfRule type="cellIs" dxfId="2862" priority="3815" operator="equal">
      <formula>"NO"</formula>
    </cfRule>
    <cfRule type="cellIs" dxfId="2861" priority="3816" operator="equal">
      <formula>"SI"</formula>
    </cfRule>
  </conditionalFormatting>
  <conditionalFormatting sqref="BA229:BB229 BD229:BE229">
    <cfRule type="cellIs" dxfId="2860" priority="3811" operator="equal">
      <formula>"SD"</formula>
    </cfRule>
    <cfRule type="cellIs" dxfId="2859" priority="3812" operator="equal">
      <formula>"NO"</formula>
    </cfRule>
    <cfRule type="cellIs" dxfId="2858" priority="3813" operator="equal">
      <formula>"SI"</formula>
    </cfRule>
  </conditionalFormatting>
  <conditionalFormatting sqref="BE229">
    <cfRule type="expression" dxfId="2857" priority="3810">
      <formula>IF(AND(FA229&gt;=126,FC229&lt;24),1,0)</formula>
    </cfRule>
  </conditionalFormatting>
  <conditionalFormatting sqref="AY229">
    <cfRule type="containsText" dxfId="2856" priority="3805" operator="containsText" text="SD">
      <formula>NOT(ISERROR(SEARCH("SD",AY229)))</formula>
    </cfRule>
    <cfRule type="containsText" dxfId="2855" priority="3806" operator="containsText" text="SI, NO CONTROLADA">
      <formula>NOT(ISERROR(SEARCH("SI, NO CONTROLADA",AY229)))</formula>
    </cfRule>
    <cfRule type="containsText" dxfId="2854" priority="3807" operator="containsText" text="SI, SIN MANEJO">
      <formula>NOT(ISERROR(SEARCH("SI, SIN MANEJO",AY229)))</formula>
    </cfRule>
    <cfRule type="containsText" dxfId="2853" priority="3808" operator="containsText" text="SI, CONTROLADA">
      <formula>NOT(ISERROR(SEARCH("SI, CONTROLADA",AY229)))</formula>
    </cfRule>
    <cfRule type="containsText" dxfId="2852" priority="3809" operator="containsText" text="NO">
      <formula>NOT(ISERROR(SEARCH("NO",AY229)))</formula>
    </cfRule>
  </conditionalFormatting>
  <conditionalFormatting sqref="AZ229">
    <cfRule type="containsText" dxfId="2851" priority="3800" operator="containsText" text="SD">
      <formula>NOT(ISERROR(SEARCH("SD",AZ229)))</formula>
    </cfRule>
    <cfRule type="containsText" dxfId="2850" priority="3801" operator="containsText" text="SI, NO CONTROLADA">
      <formula>NOT(ISERROR(SEARCH("SI, NO CONTROLADA",AZ229)))</formula>
    </cfRule>
    <cfRule type="containsText" dxfId="2849" priority="3802" operator="containsText" text="SI, SIN MANEJO">
      <formula>NOT(ISERROR(SEARCH("SI, SIN MANEJO",AZ229)))</formula>
    </cfRule>
    <cfRule type="containsText" dxfId="2848" priority="3803" operator="containsText" text="SI, CONTROLADA">
      <formula>NOT(ISERROR(SEARCH("SI, CONTROLADA",AZ229)))</formula>
    </cfRule>
    <cfRule type="containsText" dxfId="2847" priority="3804" operator="containsText" text="NO">
      <formula>NOT(ISERROR(SEARCH("NO",AZ229)))</formula>
    </cfRule>
  </conditionalFormatting>
  <conditionalFormatting sqref="BC229">
    <cfRule type="cellIs" dxfId="2846" priority="3797" operator="equal">
      <formula>"SD"</formula>
    </cfRule>
    <cfRule type="cellIs" dxfId="2845" priority="3798" operator="equal">
      <formula>"NO"</formula>
    </cfRule>
    <cfRule type="cellIs" dxfId="2844" priority="3799" operator="equal">
      <formula>"SI"</formula>
    </cfRule>
  </conditionalFormatting>
  <conditionalFormatting sqref="BG229">
    <cfRule type="cellIs" dxfId="2843" priority="3794" operator="equal">
      <formula>"SD"</formula>
    </cfRule>
    <cfRule type="cellIs" dxfId="2842" priority="3795" operator="equal">
      <formula>"NO"</formula>
    </cfRule>
    <cfRule type="cellIs" dxfId="2841" priority="3796" operator="equal">
      <formula>"SI"</formula>
    </cfRule>
  </conditionalFormatting>
  <conditionalFormatting sqref="BH229">
    <cfRule type="cellIs" dxfId="2840" priority="3791" operator="equal">
      <formula>"SD"</formula>
    </cfRule>
    <cfRule type="cellIs" dxfId="2839" priority="3792" operator="equal">
      <formula>"NO"</formula>
    </cfRule>
    <cfRule type="cellIs" dxfId="2838" priority="3793" operator="equal">
      <formula>"SI"</formula>
    </cfRule>
  </conditionalFormatting>
  <conditionalFormatting sqref="BI229">
    <cfRule type="cellIs" dxfId="2837" priority="3788" operator="equal">
      <formula>"SD"</formula>
    </cfRule>
    <cfRule type="cellIs" dxfId="2836" priority="3789" operator="equal">
      <formula>"NO"</formula>
    </cfRule>
    <cfRule type="cellIs" dxfId="2835" priority="3790" operator="equal">
      <formula>"SI"</formula>
    </cfRule>
  </conditionalFormatting>
  <conditionalFormatting sqref="BJ229">
    <cfRule type="cellIs" dxfId="2834" priority="3785" operator="equal">
      <formula>"SD"</formula>
    </cfRule>
    <cfRule type="cellIs" dxfId="2833" priority="3786" operator="equal">
      <formula>"NO"</formula>
    </cfRule>
    <cfRule type="cellIs" dxfId="2832" priority="3787" operator="equal">
      <formula>"SI"</formula>
    </cfRule>
  </conditionalFormatting>
  <conditionalFormatting sqref="BL229:BM229">
    <cfRule type="cellIs" dxfId="2831" priority="3782" operator="equal">
      <formula>"SD"</formula>
    </cfRule>
    <cfRule type="cellIs" dxfId="2830" priority="3783" operator="equal">
      <formula>"NO"</formula>
    </cfRule>
    <cfRule type="cellIs" dxfId="2829" priority="3784" operator="equal">
      <formula>"SI"</formula>
    </cfRule>
  </conditionalFormatting>
  <conditionalFormatting sqref="BK229">
    <cfRule type="cellIs" dxfId="2828" priority="3779" operator="equal">
      <formula>"SD"</formula>
    </cfRule>
    <cfRule type="cellIs" dxfId="2827" priority="3780" operator="equal">
      <formula>"NO"</formula>
    </cfRule>
    <cfRule type="cellIs" dxfId="2826" priority="3781" operator="equal">
      <formula>"SI"</formula>
    </cfRule>
  </conditionalFormatting>
  <conditionalFormatting sqref="CB229:CC229">
    <cfRule type="cellIs" dxfId="2825" priority="3776" operator="equal">
      <formula>"SD"</formula>
    </cfRule>
    <cfRule type="cellIs" dxfId="2824" priority="3777" operator="equal">
      <formula>"NO"</formula>
    </cfRule>
    <cfRule type="cellIs" dxfId="2823" priority="3778" operator="equal">
      <formula>"SI"</formula>
    </cfRule>
  </conditionalFormatting>
  <conditionalFormatting sqref="CD229">
    <cfRule type="cellIs" dxfId="2822" priority="3771" operator="equal">
      <formula>"SD"</formula>
    </cfRule>
    <cfRule type="cellIs" dxfId="2821" priority="3772" operator="equal">
      <formula>"OBLICUA"</formula>
    </cfRule>
    <cfRule type="cellIs" dxfId="2820" priority="3774" operator="equal">
      <formula>"PODÁLICA"</formula>
    </cfRule>
    <cfRule type="cellIs" dxfId="2819" priority="3775" operator="equal">
      <formula>"CEFÁLICA"</formula>
    </cfRule>
  </conditionalFormatting>
  <conditionalFormatting sqref="CE229">
    <cfRule type="cellIs" dxfId="2818" priority="3768" operator="equal">
      <formula>"SD"</formula>
    </cfRule>
    <cfRule type="cellIs" dxfId="2817" priority="3769" operator="equal">
      <formula>"NO"</formula>
    </cfRule>
    <cfRule type="cellIs" dxfId="2816" priority="3770" operator="equal">
      <formula>"SI"</formula>
    </cfRule>
  </conditionalFormatting>
  <conditionalFormatting sqref="AE230">
    <cfRule type="containsText" dxfId="2815" priority="3766" operator="containsText" text="NO">
      <formula>NOT(ISERROR(SEARCH("NO",AE230)))</formula>
    </cfRule>
    <cfRule type="containsText" dxfId="2814" priority="3767" operator="containsText" text="SI">
      <formula>NOT(ISERROR(SEARCH("SI",AE230)))</formula>
    </cfRule>
  </conditionalFormatting>
  <conditionalFormatting sqref="AG230:AH230">
    <cfRule type="cellIs" dxfId="2813" priority="3760" operator="equal">
      <formula>"SD"</formula>
    </cfRule>
    <cfRule type="cellIs" dxfId="2812" priority="3761" operator="equal">
      <formula>"NO"</formula>
    </cfRule>
    <cfRule type="cellIs" dxfId="2811" priority="3762" operator="equal">
      <formula>"SI"</formula>
    </cfRule>
  </conditionalFormatting>
  <conditionalFormatting sqref="AI230">
    <cfRule type="containsText" dxfId="2810" priority="3753" operator="containsText" text="HABITANTE DE CALLE">
      <formula>NOT(ISERROR(SEARCH("HABITANTE DE CALLE",AI230)))</formula>
    </cfRule>
    <cfRule type="containsText" dxfId="2809" priority="3756" operator="containsText" text="NINGUNO">
      <formula>NOT(ISERROR(SEARCH("NINGUNO",AI230)))</formula>
    </cfRule>
    <cfRule type="containsText" dxfId="2808" priority="3757" operator="containsText" text="MIGRATORIA">
      <formula>NOT(ISERROR(SEARCH("MIGRATORIA",AI230)))</formula>
    </cfRule>
    <cfRule type="containsText" dxfId="2807" priority="3758" operator="containsText" text="DISCAPACIDAD">
      <formula>NOT(ISERROR(SEARCH("DISCAPACIDAD",AI230)))</formula>
    </cfRule>
    <cfRule type="containsText" dxfId="2806" priority="3759" operator="containsText" text="DESPLAZADA">
      <formula>NOT(ISERROR(SEARCH("DESPLAZADA",AI230)))</formula>
    </cfRule>
  </conditionalFormatting>
  <conditionalFormatting sqref="AF230">
    <cfRule type="containsText" dxfId="2805" priority="3754" operator="containsText" text="NO">
      <formula>NOT(ISERROR(SEARCH("NO",AF230)))</formula>
    </cfRule>
    <cfRule type="containsText" dxfId="2804" priority="3755" operator="containsText" text="SI">
      <formula>NOT(ISERROR(SEARCH("SI",AF230)))</formula>
    </cfRule>
  </conditionalFormatting>
  <conditionalFormatting sqref="AJ230">
    <cfRule type="cellIs" dxfId="2803" priority="3750" operator="equal">
      <formula>"SD"</formula>
    </cfRule>
    <cfRule type="cellIs" dxfId="2802" priority="3751" operator="equal">
      <formula>"NO"</formula>
    </cfRule>
    <cfRule type="cellIs" dxfId="2801" priority="3752" operator="equal">
      <formula>"SI"</formula>
    </cfRule>
  </conditionalFormatting>
  <conditionalFormatting sqref="AX230">
    <cfRule type="cellIs" dxfId="2800" priority="3747" operator="equal">
      <formula>"SD"</formula>
    </cfRule>
    <cfRule type="cellIs" dxfId="2799" priority="3748" operator="equal">
      <formula>"NO"</formula>
    </cfRule>
    <cfRule type="cellIs" dxfId="2798" priority="3749" operator="equal">
      <formula>"SI"</formula>
    </cfRule>
  </conditionalFormatting>
  <conditionalFormatting sqref="BF230">
    <cfRule type="cellIs" dxfId="2797" priority="3744" operator="equal">
      <formula>"SD"</formula>
    </cfRule>
    <cfRule type="cellIs" dxfId="2796" priority="3745" operator="equal">
      <formula>"NO"</formula>
    </cfRule>
    <cfRule type="cellIs" dxfId="2795" priority="3746" operator="equal">
      <formula>"SI"</formula>
    </cfRule>
  </conditionalFormatting>
  <conditionalFormatting sqref="BA230:BB230 BD230:BE230">
    <cfRule type="cellIs" dxfId="2794" priority="3741" operator="equal">
      <formula>"SD"</formula>
    </cfRule>
    <cfRule type="cellIs" dxfId="2793" priority="3742" operator="equal">
      <formula>"NO"</formula>
    </cfRule>
    <cfRule type="cellIs" dxfId="2792" priority="3743" operator="equal">
      <formula>"SI"</formula>
    </cfRule>
  </conditionalFormatting>
  <conditionalFormatting sqref="BE230">
    <cfRule type="expression" dxfId="2791" priority="3740">
      <formula>IF(AND(FA230&gt;=126,FC230&lt;24),1,0)</formula>
    </cfRule>
  </conditionalFormatting>
  <conditionalFormatting sqref="AY230">
    <cfRule type="containsText" dxfId="2790" priority="3735" operator="containsText" text="SD">
      <formula>NOT(ISERROR(SEARCH("SD",AY230)))</formula>
    </cfRule>
    <cfRule type="containsText" dxfId="2789" priority="3736" operator="containsText" text="SI, NO CONTROLADA">
      <formula>NOT(ISERROR(SEARCH("SI, NO CONTROLADA",AY230)))</formula>
    </cfRule>
    <cfRule type="containsText" dxfId="2788" priority="3737" operator="containsText" text="SI, SIN MANEJO">
      <formula>NOT(ISERROR(SEARCH("SI, SIN MANEJO",AY230)))</formula>
    </cfRule>
    <cfRule type="containsText" dxfId="2787" priority="3738" operator="containsText" text="SI, CONTROLADA">
      <formula>NOT(ISERROR(SEARCH("SI, CONTROLADA",AY230)))</formula>
    </cfRule>
    <cfRule type="containsText" dxfId="2786" priority="3739" operator="containsText" text="NO">
      <formula>NOT(ISERROR(SEARCH("NO",AY230)))</formula>
    </cfRule>
  </conditionalFormatting>
  <conditionalFormatting sqref="AZ230">
    <cfRule type="containsText" dxfId="2785" priority="3730" operator="containsText" text="SD">
      <formula>NOT(ISERROR(SEARCH("SD",AZ230)))</formula>
    </cfRule>
    <cfRule type="containsText" dxfId="2784" priority="3731" operator="containsText" text="SI, NO CONTROLADA">
      <formula>NOT(ISERROR(SEARCH("SI, NO CONTROLADA",AZ230)))</formula>
    </cfRule>
    <cfRule type="containsText" dxfId="2783" priority="3732" operator="containsText" text="SI, SIN MANEJO">
      <formula>NOT(ISERROR(SEARCH("SI, SIN MANEJO",AZ230)))</formula>
    </cfRule>
    <cfRule type="containsText" dxfId="2782" priority="3733" operator="containsText" text="SI, CONTROLADA">
      <formula>NOT(ISERROR(SEARCH("SI, CONTROLADA",AZ230)))</formula>
    </cfRule>
    <cfRule type="containsText" dxfId="2781" priority="3734" operator="containsText" text="NO">
      <formula>NOT(ISERROR(SEARCH("NO",AZ230)))</formula>
    </cfRule>
  </conditionalFormatting>
  <conditionalFormatting sqref="BC230">
    <cfRule type="cellIs" dxfId="2780" priority="3727" operator="equal">
      <formula>"SD"</formula>
    </cfRule>
    <cfRule type="cellIs" dxfId="2779" priority="3728" operator="equal">
      <formula>"NO"</formula>
    </cfRule>
    <cfRule type="cellIs" dxfId="2778" priority="3729" operator="equal">
      <formula>"SI"</formula>
    </cfRule>
  </conditionalFormatting>
  <conditionalFormatting sqref="BG230">
    <cfRule type="cellIs" dxfId="2777" priority="3724" operator="equal">
      <formula>"SD"</formula>
    </cfRule>
    <cfRule type="cellIs" dxfId="2776" priority="3725" operator="equal">
      <formula>"NO"</formula>
    </cfRule>
    <cfRule type="cellIs" dxfId="2775" priority="3726" operator="equal">
      <formula>"SI"</formula>
    </cfRule>
  </conditionalFormatting>
  <conditionalFormatting sqref="BH230">
    <cfRule type="cellIs" dxfId="2774" priority="3721" operator="equal">
      <formula>"SD"</formula>
    </cfRule>
    <cfRule type="cellIs" dxfId="2773" priority="3722" operator="equal">
      <formula>"NO"</formula>
    </cfRule>
    <cfRule type="cellIs" dxfId="2772" priority="3723" operator="equal">
      <formula>"SI"</formula>
    </cfRule>
  </conditionalFormatting>
  <conditionalFormatting sqref="BI230">
    <cfRule type="cellIs" dxfId="2771" priority="3718" operator="equal">
      <formula>"SD"</formula>
    </cfRule>
    <cfRule type="cellIs" dxfId="2770" priority="3719" operator="equal">
      <formula>"NO"</formula>
    </cfRule>
    <cfRule type="cellIs" dxfId="2769" priority="3720" operator="equal">
      <formula>"SI"</formula>
    </cfRule>
  </conditionalFormatting>
  <conditionalFormatting sqref="BJ230">
    <cfRule type="cellIs" dxfId="2768" priority="3715" operator="equal">
      <formula>"SD"</formula>
    </cfRule>
    <cfRule type="cellIs" dxfId="2767" priority="3716" operator="equal">
      <formula>"NO"</formula>
    </cfRule>
    <cfRule type="cellIs" dxfId="2766" priority="3717" operator="equal">
      <formula>"SI"</formula>
    </cfRule>
  </conditionalFormatting>
  <conditionalFormatting sqref="BL230:BM230">
    <cfRule type="cellIs" dxfId="2765" priority="3712" operator="equal">
      <formula>"SD"</formula>
    </cfRule>
    <cfRule type="cellIs" dxfId="2764" priority="3713" operator="equal">
      <formula>"NO"</formula>
    </cfRule>
    <cfRule type="cellIs" dxfId="2763" priority="3714" operator="equal">
      <formula>"SI"</formula>
    </cfRule>
  </conditionalFormatting>
  <conditionalFormatting sqref="BK230">
    <cfRule type="cellIs" dxfId="2762" priority="3709" operator="equal">
      <formula>"SD"</formula>
    </cfRule>
    <cfRule type="cellIs" dxfId="2761" priority="3710" operator="equal">
      <formula>"NO"</formula>
    </cfRule>
    <cfRule type="cellIs" dxfId="2760" priority="3711" operator="equal">
      <formula>"SI"</formula>
    </cfRule>
  </conditionalFormatting>
  <conditionalFormatting sqref="CB230:CC230">
    <cfRule type="cellIs" dxfId="2759" priority="3706" operator="equal">
      <formula>"SD"</formula>
    </cfRule>
    <cfRule type="cellIs" dxfId="2758" priority="3707" operator="equal">
      <formula>"NO"</formula>
    </cfRule>
    <cfRule type="cellIs" dxfId="2757" priority="3708" operator="equal">
      <formula>"SI"</formula>
    </cfRule>
  </conditionalFormatting>
  <conditionalFormatting sqref="CE230">
    <cfRule type="cellIs" dxfId="2756" priority="3703" operator="equal">
      <formula>"SD"</formula>
    </cfRule>
    <cfRule type="cellIs" dxfId="2755" priority="3704" operator="equal">
      <formula>"NO"</formula>
    </cfRule>
    <cfRule type="cellIs" dxfId="2754" priority="3705" operator="equal">
      <formula>"SI"</formula>
    </cfRule>
  </conditionalFormatting>
  <conditionalFormatting sqref="L231">
    <cfRule type="containsText" dxfId="2753" priority="3694" operator="containsText" text="Empleo informal">
      <formula>NOT(ISERROR(SEARCH("Empleo informal",L231)))</formula>
    </cfRule>
    <cfRule type="containsText" dxfId="2752" priority="3695" operator="containsText" text="Empleada formalmente con riesgo a tóxicos">
      <formula>NOT(ISERROR(SEARCH("Empleada formalmente con riesgo a tóxicos",L231)))</formula>
    </cfRule>
    <cfRule type="containsText" dxfId="2751" priority="3696" operator="containsText" text="Empleada formalmente con riesgo de accidente laboral">
      <formula>NOT(ISERROR(SEARCH("Empleada formalmente con riesgo de accidente laboral",L231)))</formula>
    </cfRule>
    <cfRule type="containsText" dxfId="2750" priority="3697" operator="containsText" text="Empleada formalmente por jornada laboral extensa">
      <formula>NOT(ISERROR(SEARCH("Empleada formalmente por jornada laboral extensa",L231)))</formula>
    </cfRule>
    <cfRule type="containsText" dxfId="2749" priority="3698" operator="containsText" text="Empleada formalmente sin riesgo">
      <formula>NOT(ISERROR(SEARCH("Empleada formalmente sin riesgo",L231)))</formula>
    </cfRule>
    <cfRule type="containsText" dxfId="2748" priority="3699" operator="containsText" text="Actualmente desempleada">
      <formula>NOT(ISERROR(SEARCH("Actualmente desempleada",L231)))</formula>
    </cfRule>
    <cfRule type="containsText" dxfId="2747" priority="3700" operator="containsText" text="Hogar sin apoyo">
      <formula>NOT(ISERROR(SEARCH("Hogar sin apoyo",L231)))</formula>
    </cfRule>
    <cfRule type="containsText" dxfId="2746" priority="3701" operator="containsText" text="Empleada formalmente sin riesgo">
      <formula>NOT(ISERROR(SEARCH("Empleada formalmente sin riesgo",L231)))</formula>
    </cfRule>
    <cfRule type="containsText" dxfId="2745" priority="3702" operator="containsText" text="Hogar Con apoyo">
      <formula>NOT(ISERROR(SEARCH("Hogar Con apoyo",L231)))</formula>
    </cfRule>
  </conditionalFormatting>
  <conditionalFormatting sqref="AE231">
    <cfRule type="containsText" dxfId="2744" priority="3692" operator="containsText" text="NO">
      <formula>NOT(ISERROR(SEARCH("NO",AE231)))</formula>
    </cfRule>
    <cfRule type="containsText" dxfId="2743" priority="3693" operator="containsText" text="SI">
      <formula>NOT(ISERROR(SEARCH("SI",AE231)))</formula>
    </cfRule>
  </conditionalFormatting>
  <conditionalFormatting sqref="AG231:AH231">
    <cfRule type="cellIs" dxfId="2742" priority="3686" operator="equal">
      <formula>"SD"</formula>
    </cfRule>
    <cfRule type="cellIs" dxfId="2741" priority="3687" operator="equal">
      <formula>"NO"</formula>
    </cfRule>
    <cfRule type="cellIs" dxfId="2740" priority="3688" operator="equal">
      <formula>"SI"</formula>
    </cfRule>
  </conditionalFormatting>
  <conditionalFormatting sqref="AI231">
    <cfRule type="containsText" dxfId="2739" priority="3679" operator="containsText" text="HABITANTE DE CALLE">
      <formula>NOT(ISERROR(SEARCH("HABITANTE DE CALLE",AI231)))</formula>
    </cfRule>
    <cfRule type="containsText" dxfId="2738" priority="3682" operator="containsText" text="NINGUNO">
      <formula>NOT(ISERROR(SEARCH("NINGUNO",AI231)))</formula>
    </cfRule>
    <cfRule type="containsText" dxfId="2737" priority="3683" operator="containsText" text="MIGRATORIA">
      <formula>NOT(ISERROR(SEARCH("MIGRATORIA",AI231)))</formula>
    </cfRule>
    <cfRule type="containsText" dxfId="2736" priority="3684" operator="containsText" text="DISCAPACIDAD">
      <formula>NOT(ISERROR(SEARCH("DISCAPACIDAD",AI231)))</formula>
    </cfRule>
    <cfRule type="containsText" dxfId="2735" priority="3685" operator="containsText" text="DESPLAZADA">
      <formula>NOT(ISERROR(SEARCH("DESPLAZADA",AI231)))</formula>
    </cfRule>
  </conditionalFormatting>
  <conditionalFormatting sqref="AF231">
    <cfRule type="containsText" dxfId="2734" priority="3680" operator="containsText" text="NO">
      <formula>NOT(ISERROR(SEARCH("NO",AF231)))</formula>
    </cfRule>
    <cfRule type="containsText" dxfId="2733" priority="3681" operator="containsText" text="SI">
      <formula>NOT(ISERROR(SEARCH("SI",AF231)))</formula>
    </cfRule>
  </conditionalFormatting>
  <conditionalFormatting sqref="AJ231">
    <cfRule type="cellIs" dxfId="2732" priority="3676" operator="equal">
      <formula>"SD"</formula>
    </cfRule>
    <cfRule type="cellIs" dxfId="2731" priority="3677" operator="equal">
      <formula>"NO"</formula>
    </cfRule>
    <cfRule type="cellIs" dxfId="2730" priority="3678" operator="equal">
      <formula>"SI"</formula>
    </cfRule>
  </conditionalFormatting>
  <conditionalFormatting sqref="AX231">
    <cfRule type="cellIs" dxfId="2729" priority="3673" operator="equal">
      <formula>"SD"</formula>
    </cfRule>
    <cfRule type="cellIs" dxfId="2728" priority="3674" operator="equal">
      <formula>"NO"</formula>
    </cfRule>
    <cfRule type="cellIs" dxfId="2727" priority="3675" operator="equal">
      <formula>"SI"</formula>
    </cfRule>
  </conditionalFormatting>
  <conditionalFormatting sqref="BF231">
    <cfRule type="cellIs" dxfId="2726" priority="3670" operator="equal">
      <formula>"SD"</formula>
    </cfRule>
    <cfRule type="cellIs" dxfId="2725" priority="3671" operator="equal">
      <formula>"NO"</formula>
    </cfRule>
    <cfRule type="cellIs" dxfId="2724" priority="3672" operator="equal">
      <formula>"SI"</formula>
    </cfRule>
  </conditionalFormatting>
  <conditionalFormatting sqref="BA231:BB231 BD231:BE231">
    <cfRule type="cellIs" dxfId="2723" priority="3667" operator="equal">
      <formula>"SD"</formula>
    </cfRule>
    <cfRule type="cellIs" dxfId="2722" priority="3668" operator="equal">
      <formula>"NO"</formula>
    </cfRule>
    <cfRule type="cellIs" dxfId="2721" priority="3669" operator="equal">
      <formula>"SI"</formula>
    </cfRule>
  </conditionalFormatting>
  <conditionalFormatting sqref="BE231">
    <cfRule type="expression" dxfId="2720" priority="3666">
      <formula>IF(AND(FA231&gt;=126,FC231&lt;24),1,0)</formula>
    </cfRule>
  </conditionalFormatting>
  <conditionalFormatting sqref="AY231">
    <cfRule type="containsText" dxfId="2719" priority="3661" operator="containsText" text="SD">
      <formula>NOT(ISERROR(SEARCH("SD",AY231)))</formula>
    </cfRule>
    <cfRule type="containsText" dxfId="2718" priority="3662" operator="containsText" text="SI, NO CONTROLADA">
      <formula>NOT(ISERROR(SEARCH("SI, NO CONTROLADA",AY231)))</formula>
    </cfRule>
    <cfRule type="containsText" dxfId="2717" priority="3663" operator="containsText" text="SI, SIN MANEJO">
      <formula>NOT(ISERROR(SEARCH("SI, SIN MANEJO",AY231)))</formula>
    </cfRule>
    <cfRule type="containsText" dxfId="2716" priority="3664" operator="containsText" text="SI, CONTROLADA">
      <formula>NOT(ISERROR(SEARCH("SI, CONTROLADA",AY231)))</formula>
    </cfRule>
    <cfRule type="containsText" dxfId="2715" priority="3665" operator="containsText" text="NO">
      <formula>NOT(ISERROR(SEARCH("NO",AY231)))</formula>
    </cfRule>
  </conditionalFormatting>
  <conditionalFormatting sqref="AZ231">
    <cfRule type="containsText" dxfId="2714" priority="3656" operator="containsText" text="SD">
      <formula>NOT(ISERROR(SEARCH("SD",AZ231)))</formula>
    </cfRule>
    <cfRule type="containsText" dxfId="2713" priority="3657" operator="containsText" text="SI, NO CONTROLADA">
      <formula>NOT(ISERROR(SEARCH("SI, NO CONTROLADA",AZ231)))</formula>
    </cfRule>
    <cfRule type="containsText" dxfId="2712" priority="3658" operator="containsText" text="SI, SIN MANEJO">
      <formula>NOT(ISERROR(SEARCH("SI, SIN MANEJO",AZ231)))</formula>
    </cfRule>
    <cfRule type="containsText" dxfId="2711" priority="3659" operator="containsText" text="SI, CONTROLADA">
      <formula>NOT(ISERROR(SEARCH("SI, CONTROLADA",AZ231)))</formula>
    </cfRule>
    <cfRule type="containsText" dxfId="2710" priority="3660" operator="containsText" text="NO">
      <formula>NOT(ISERROR(SEARCH("NO",AZ231)))</formula>
    </cfRule>
  </conditionalFormatting>
  <conditionalFormatting sqref="BC231">
    <cfRule type="cellIs" dxfId="2709" priority="3653" operator="equal">
      <formula>"SD"</formula>
    </cfRule>
    <cfRule type="cellIs" dxfId="2708" priority="3654" operator="equal">
      <formula>"NO"</formula>
    </cfRule>
    <cfRule type="cellIs" dxfId="2707" priority="3655" operator="equal">
      <formula>"SI"</formula>
    </cfRule>
  </conditionalFormatting>
  <conditionalFormatting sqref="BG231">
    <cfRule type="cellIs" dxfId="2706" priority="3650" operator="equal">
      <formula>"SD"</formula>
    </cfRule>
    <cfRule type="cellIs" dxfId="2705" priority="3651" operator="equal">
      <formula>"NO"</formula>
    </cfRule>
    <cfRule type="cellIs" dxfId="2704" priority="3652" operator="equal">
      <formula>"SI"</formula>
    </cfRule>
  </conditionalFormatting>
  <conditionalFormatting sqref="CB231:CC231">
    <cfRule type="cellIs" dxfId="2703" priority="3647" operator="equal">
      <formula>"SD"</formula>
    </cfRule>
    <cfRule type="cellIs" dxfId="2702" priority="3648" operator="equal">
      <formula>"NO"</formula>
    </cfRule>
    <cfRule type="cellIs" dxfId="2701" priority="3649" operator="equal">
      <formula>"SI"</formula>
    </cfRule>
  </conditionalFormatting>
  <conditionalFormatting sqref="CD231">
    <cfRule type="cellIs" dxfId="2700" priority="3642" operator="equal">
      <formula>"SD"</formula>
    </cfRule>
    <cfRule type="cellIs" dxfId="2699" priority="3643" operator="equal">
      <formula>"OBLICUA"</formula>
    </cfRule>
    <cfRule type="cellIs" dxfId="2698" priority="3645" operator="equal">
      <formula>"PODÁLICA"</formula>
    </cfRule>
    <cfRule type="cellIs" dxfId="2697" priority="3646" operator="equal">
      <formula>"CEFÁLICA"</formula>
    </cfRule>
  </conditionalFormatting>
  <conditionalFormatting sqref="CE231">
    <cfRule type="cellIs" dxfId="2696" priority="3639" operator="equal">
      <formula>"SD"</formula>
    </cfRule>
    <cfRule type="cellIs" dxfId="2695" priority="3640" operator="equal">
      <formula>"NO"</formula>
    </cfRule>
    <cfRule type="cellIs" dxfId="2694" priority="3641" operator="equal">
      <formula>"SI"</formula>
    </cfRule>
  </conditionalFormatting>
  <conditionalFormatting sqref="AE232">
    <cfRule type="containsText" dxfId="2693" priority="3637" operator="containsText" text="NO">
      <formula>NOT(ISERROR(SEARCH("NO",AE232)))</formula>
    </cfRule>
    <cfRule type="containsText" dxfId="2692" priority="3638" operator="containsText" text="SI">
      <formula>NOT(ISERROR(SEARCH("SI",AE232)))</formula>
    </cfRule>
  </conditionalFormatting>
  <conditionalFormatting sqref="AG232:AH232">
    <cfRule type="cellIs" dxfId="2691" priority="3631" operator="equal">
      <formula>"SD"</formula>
    </cfRule>
    <cfRule type="cellIs" dxfId="2690" priority="3632" operator="equal">
      <formula>"NO"</formula>
    </cfRule>
    <cfRule type="cellIs" dxfId="2689" priority="3633" operator="equal">
      <formula>"SI"</formula>
    </cfRule>
  </conditionalFormatting>
  <conditionalFormatting sqref="AI232">
    <cfRule type="containsText" dxfId="2688" priority="3624" operator="containsText" text="HABITANTE DE CALLE">
      <formula>NOT(ISERROR(SEARCH("HABITANTE DE CALLE",AI232)))</formula>
    </cfRule>
    <cfRule type="containsText" dxfId="2687" priority="3627" operator="containsText" text="NINGUNO">
      <formula>NOT(ISERROR(SEARCH("NINGUNO",AI232)))</formula>
    </cfRule>
    <cfRule type="containsText" dxfId="2686" priority="3628" operator="containsText" text="MIGRATORIA">
      <formula>NOT(ISERROR(SEARCH("MIGRATORIA",AI232)))</formula>
    </cfRule>
    <cfRule type="containsText" dxfId="2685" priority="3629" operator="containsText" text="DISCAPACIDAD">
      <formula>NOT(ISERROR(SEARCH("DISCAPACIDAD",AI232)))</formula>
    </cfRule>
    <cfRule type="containsText" dxfId="2684" priority="3630" operator="containsText" text="DESPLAZADA">
      <formula>NOT(ISERROR(SEARCH("DESPLAZADA",AI232)))</formula>
    </cfRule>
  </conditionalFormatting>
  <conditionalFormatting sqref="AF232">
    <cfRule type="containsText" dxfId="2683" priority="3625" operator="containsText" text="NO">
      <formula>NOT(ISERROR(SEARCH("NO",AF232)))</formula>
    </cfRule>
    <cfRule type="containsText" dxfId="2682" priority="3626" operator="containsText" text="SI">
      <formula>NOT(ISERROR(SEARCH("SI",AF232)))</formula>
    </cfRule>
  </conditionalFormatting>
  <conditionalFormatting sqref="AJ232">
    <cfRule type="cellIs" dxfId="2681" priority="3621" operator="equal">
      <formula>"SD"</formula>
    </cfRule>
    <cfRule type="cellIs" dxfId="2680" priority="3622" operator="equal">
      <formula>"NO"</formula>
    </cfRule>
    <cfRule type="cellIs" dxfId="2679" priority="3623" operator="equal">
      <formula>"SI"</formula>
    </cfRule>
  </conditionalFormatting>
  <conditionalFormatting sqref="AX232">
    <cfRule type="cellIs" dxfId="2678" priority="3618" operator="equal">
      <formula>"SD"</formula>
    </cfRule>
    <cfRule type="cellIs" dxfId="2677" priority="3619" operator="equal">
      <formula>"NO"</formula>
    </cfRule>
    <cfRule type="cellIs" dxfId="2676" priority="3620" operator="equal">
      <formula>"SI"</formula>
    </cfRule>
  </conditionalFormatting>
  <conditionalFormatting sqref="BF232">
    <cfRule type="cellIs" dxfId="2675" priority="3615" operator="equal">
      <formula>"SD"</formula>
    </cfRule>
    <cfRule type="cellIs" dxfId="2674" priority="3616" operator="equal">
      <formula>"NO"</formula>
    </cfRule>
    <cfRule type="cellIs" dxfId="2673" priority="3617" operator="equal">
      <formula>"SI"</formula>
    </cfRule>
  </conditionalFormatting>
  <conditionalFormatting sqref="BA232:BB232 BD232:BE232">
    <cfRule type="cellIs" dxfId="2672" priority="3612" operator="equal">
      <formula>"SD"</formula>
    </cfRule>
    <cfRule type="cellIs" dxfId="2671" priority="3613" operator="equal">
      <formula>"NO"</formula>
    </cfRule>
    <cfRule type="cellIs" dxfId="2670" priority="3614" operator="equal">
      <formula>"SI"</formula>
    </cfRule>
  </conditionalFormatting>
  <conditionalFormatting sqref="BE232">
    <cfRule type="expression" dxfId="2669" priority="3611">
      <formula>IF(AND(FA232&gt;=126,FC232&lt;24),1,0)</formula>
    </cfRule>
  </conditionalFormatting>
  <conditionalFormatting sqref="AY232">
    <cfRule type="containsText" dxfId="2668" priority="3606" operator="containsText" text="SD">
      <formula>NOT(ISERROR(SEARCH("SD",AY232)))</formula>
    </cfRule>
    <cfRule type="containsText" dxfId="2667" priority="3607" operator="containsText" text="SI, NO CONTROLADA">
      <formula>NOT(ISERROR(SEARCH("SI, NO CONTROLADA",AY232)))</formula>
    </cfRule>
    <cfRule type="containsText" dxfId="2666" priority="3608" operator="containsText" text="SI, SIN MANEJO">
      <formula>NOT(ISERROR(SEARCH("SI, SIN MANEJO",AY232)))</formula>
    </cfRule>
    <cfRule type="containsText" dxfId="2665" priority="3609" operator="containsText" text="SI, CONTROLADA">
      <formula>NOT(ISERROR(SEARCH("SI, CONTROLADA",AY232)))</formula>
    </cfRule>
    <cfRule type="containsText" dxfId="2664" priority="3610" operator="containsText" text="NO">
      <formula>NOT(ISERROR(SEARCH("NO",AY232)))</formula>
    </cfRule>
  </conditionalFormatting>
  <conditionalFormatting sqref="AZ232">
    <cfRule type="containsText" dxfId="2663" priority="3601" operator="containsText" text="SD">
      <formula>NOT(ISERROR(SEARCH("SD",AZ232)))</formula>
    </cfRule>
    <cfRule type="containsText" dxfId="2662" priority="3602" operator="containsText" text="SI, NO CONTROLADA">
      <formula>NOT(ISERROR(SEARCH("SI, NO CONTROLADA",AZ232)))</formula>
    </cfRule>
    <cfRule type="containsText" dxfId="2661" priority="3603" operator="containsText" text="SI, SIN MANEJO">
      <formula>NOT(ISERROR(SEARCH("SI, SIN MANEJO",AZ232)))</formula>
    </cfRule>
    <cfRule type="containsText" dxfId="2660" priority="3604" operator="containsText" text="SI, CONTROLADA">
      <formula>NOT(ISERROR(SEARCH("SI, CONTROLADA",AZ232)))</formula>
    </cfRule>
    <cfRule type="containsText" dxfId="2659" priority="3605" operator="containsText" text="NO">
      <formula>NOT(ISERROR(SEARCH("NO",AZ232)))</formula>
    </cfRule>
  </conditionalFormatting>
  <conditionalFormatting sqref="BC232">
    <cfRule type="cellIs" dxfId="2658" priority="3598" operator="equal">
      <formula>"SD"</formula>
    </cfRule>
    <cfRule type="cellIs" dxfId="2657" priority="3599" operator="equal">
      <formula>"NO"</formula>
    </cfRule>
    <cfRule type="cellIs" dxfId="2656" priority="3600" operator="equal">
      <formula>"SI"</formula>
    </cfRule>
  </conditionalFormatting>
  <conditionalFormatting sqref="BG232">
    <cfRule type="cellIs" dxfId="2655" priority="3595" operator="equal">
      <formula>"SD"</formula>
    </cfRule>
    <cfRule type="cellIs" dxfId="2654" priority="3596" operator="equal">
      <formula>"NO"</formula>
    </cfRule>
    <cfRule type="cellIs" dxfId="2653" priority="3597" operator="equal">
      <formula>"SI"</formula>
    </cfRule>
  </conditionalFormatting>
  <conditionalFormatting sqref="BH231:BH232">
    <cfRule type="cellIs" dxfId="2652" priority="3577" operator="equal">
      <formula>"SD"</formula>
    </cfRule>
    <cfRule type="cellIs" dxfId="2651" priority="3578" operator="equal">
      <formula>"NO"</formula>
    </cfRule>
    <cfRule type="cellIs" dxfId="2650" priority="3579" operator="equal">
      <formula>"SI"</formula>
    </cfRule>
  </conditionalFormatting>
  <conditionalFormatting sqref="BI231:BI232">
    <cfRule type="cellIs" dxfId="2649" priority="3574" operator="equal">
      <formula>"SD"</formula>
    </cfRule>
    <cfRule type="cellIs" dxfId="2648" priority="3575" operator="equal">
      <formula>"NO"</formula>
    </cfRule>
    <cfRule type="cellIs" dxfId="2647" priority="3576" operator="equal">
      <formula>"SI"</formula>
    </cfRule>
  </conditionalFormatting>
  <conditionalFormatting sqref="BJ231:BJ232">
    <cfRule type="cellIs" dxfId="2646" priority="3571" operator="equal">
      <formula>"SD"</formula>
    </cfRule>
    <cfRule type="cellIs" dxfId="2645" priority="3572" operator="equal">
      <formula>"NO"</formula>
    </cfRule>
    <cfRule type="cellIs" dxfId="2644" priority="3573" operator="equal">
      <formula>"SI"</formula>
    </cfRule>
  </conditionalFormatting>
  <conditionalFormatting sqref="BL231:BM232">
    <cfRule type="cellIs" dxfId="2643" priority="3568" operator="equal">
      <formula>"SD"</formula>
    </cfRule>
    <cfRule type="cellIs" dxfId="2642" priority="3569" operator="equal">
      <formula>"NO"</formula>
    </cfRule>
    <cfRule type="cellIs" dxfId="2641" priority="3570" operator="equal">
      <formula>"SI"</formula>
    </cfRule>
  </conditionalFormatting>
  <conditionalFormatting sqref="BK231:BK232">
    <cfRule type="cellIs" dxfId="2640" priority="3565" operator="equal">
      <formula>"SD"</formula>
    </cfRule>
    <cfRule type="cellIs" dxfId="2639" priority="3566" operator="equal">
      <formula>"NO"</formula>
    </cfRule>
    <cfRule type="cellIs" dxfId="2638" priority="3567" operator="equal">
      <formula>"SI"</formula>
    </cfRule>
  </conditionalFormatting>
  <conditionalFormatting sqref="CB232:CC232">
    <cfRule type="cellIs" dxfId="2637" priority="3562" operator="equal">
      <formula>"SD"</formula>
    </cfRule>
    <cfRule type="cellIs" dxfId="2636" priority="3563" operator="equal">
      <formula>"NO"</formula>
    </cfRule>
    <cfRule type="cellIs" dxfId="2635" priority="3564" operator="equal">
      <formula>"SI"</formula>
    </cfRule>
  </conditionalFormatting>
  <conditionalFormatting sqref="CD232">
    <cfRule type="cellIs" dxfId="2634" priority="3557" operator="equal">
      <formula>"SD"</formula>
    </cfRule>
    <cfRule type="cellIs" dxfId="2633" priority="3558" operator="equal">
      <formula>"OBLICUA"</formula>
    </cfRule>
    <cfRule type="cellIs" dxfId="2632" priority="3560" operator="equal">
      <formula>"PODÁLICA"</formula>
    </cfRule>
    <cfRule type="cellIs" dxfId="2631" priority="3561" operator="equal">
      <formula>"CEFÁLICA"</formula>
    </cfRule>
  </conditionalFormatting>
  <conditionalFormatting sqref="CE232">
    <cfRule type="cellIs" dxfId="2630" priority="3554" operator="equal">
      <formula>"SD"</formula>
    </cfRule>
    <cfRule type="cellIs" dxfId="2629" priority="3555" operator="equal">
      <formula>"NO"</formula>
    </cfRule>
    <cfRule type="cellIs" dxfId="2628" priority="3556" operator="equal">
      <formula>"SI"</formula>
    </cfRule>
  </conditionalFormatting>
  <conditionalFormatting sqref="AE233">
    <cfRule type="containsText" dxfId="2627" priority="3552" operator="containsText" text="NO">
      <formula>NOT(ISERROR(SEARCH("NO",AE233)))</formula>
    </cfRule>
    <cfRule type="containsText" dxfId="2626" priority="3553" operator="containsText" text="SI">
      <formula>NOT(ISERROR(SEARCH("SI",AE233)))</formula>
    </cfRule>
  </conditionalFormatting>
  <conditionalFormatting sqref="AG233:AH233">
    <cfRule type="cellIs" dxfId="2625" priority="3546" operator="equal">
      <formula>"SD"</formula>
    </cfRule>
    <cfRule type="cellIs" dxfId="2624" priority="3547" operator="equal">
      <formula>"NO"</formula>
    </cfRule>
    <cfRule type="cellIs" dxfId="2623" priority="3548" operator="equal">
      <formula>"SI"</formula>
    </cfRule>
  </conditionalFormatting>
  <conditionalFormatting sqref="AI233">
    <cfRule type="containsText" dxfId="2622" priority="3539" operator="containsText" text="HABITANTE DE CALLE">
      <formula>NOT(ISERROR(SEARCH("HABITANTE DE CALLE",AI233)))</formula>
    </cfRule>
    <cfRule type="containsText" dxfId="2621" priority="3542" operator="containsText" text="NINGUNO">
      <formula>NOT(ISERROR(SEARCH("NINGUNO",AI233)))</formula>
    </cfRule>
    <cfRule type="containsText" dxfId="2620" priority="3543" operator="containsText" text="MIGRATORIA">
      <formula>NOT(ISERROR(SEARCH("MIGRATORIA",AI233)))</formula>
    </cfRule>
    <cfRule type="containsText" dxfId="2619" priority="3544" operator="containsText" text="DISCAPACIDAD">
      <formula>NOT(ISERROR(SEARCH("DISCAPACIDAD",AI233)))</formula>
    </cfRule>
    <cfRule type="containsText" dxfId="2618" priority="3545" operator="containsText" text="DESPLAZADA">
      <formula>NOT(ISERROR(SEARCH("DESPLAZADA",AI233)))</formula>
    </cfRule>
  </conditionalFormatting>
  <conditionalFormatting sqref="AF233">
    <cfRule type="containsText" dxfId="2617" priority="3540" operator="containsText" text="NO">
      <formula>NOT(ISERROR(SEARCH("NO",AF233)))</formula>
    </cfRule>
    <cfRule type="containsText" dxfId="2616" priority="3541" operator="containsText" text="SI">
      <formula>NOT(ISERROR(SEARCH("SI",AF233)))</formula>
    </cfRule>
  </conditionalFormatting>
  <conditionalFormatting sqref="AJ233">
    <cfRule type="cellIs" dxfId="2615" priority="3536" operator="equal">
      <formula>"SD"</formula>
    </cfRule>
    <cfRule type="cellIs" dxfId="2614" priority="3537" operator="equal">
      <formula>"NO"</formula>
    </cfRule>
    <cfRule type="cellIs" dxfId="2613" priority="3538" operator="equal">
      <formula>"SI"</formula>
    </cfRule>
  </conditionalFormatting>
  <conditionalFormatting sqref="AX233">
    <cfRule type="cellIs" dxfId="2612" priority="3533" operator="equal">
      <formula>"SD"</formula>
    </cfRule>
    <cfRule type="cellIs" dxfId="2611" priority="3534" operator="equal">
      <formula>"NO"</formula>
    </cfRule>
    <cfRule type="cellIs" dxfId="2610" priority="3535" operator="equal">
      <formula>"SI"</formula>
    </cfRule>
  </conditionalFormatting>
  <conditionalFormatting sqref="BA233:BB233">
    <cfRule type="cellIs" dxfId="2609" priority="3530" operator="equal">
      <formula>"SD"</formula>
    </cfRule>
    <cfRule type="cellIs" dxfId="2608" priority="3531" operator="equal">
      <formula>"NO"</formula>
    </cfRule>
    <cfRule type="cellIs" dxfId="2607" priority="3532" operator="equal">
      <formula>"SI"</formula>
    </cfRule>
  </conditionalFormatting>
  <conditionalFormatting sqref="AY233">
    <cfRule type="containsText" dxfId="2606" priority="3525" operator="containsText" text="SD">
      <formula>NOT(ISERROR(SEARCH("SD",AY233)))</formula>
    </cfRule>
    <cfRule type="containsText" dxfId="2605" priority="3526" operator="containsText" text="SI, NO CONTROLADA">
      <formula>NOT(ISERROR(SEARCH("SI, NO CONTROLADA",AY233)))</formula>
    </cfRule>
    <cfRule type="containsText" dxfId="2604" priority="3527" operator="containsText" text="SI, SIN MANEJO">
      <formula>NOT(ISERROR(SEARCH("SI, SIN MANEJO",AY233)))</formula>
    </cfRule>
    <cfRule type="containsText" dxfId="2603" priority="3528" operator="containsText" text="SI, CONTROLADA">
      <formula>NOT(ISERROR(SEARCH("SI, CONTROLADA",AY233)))</formula>
    </cfRule>
    <cfRule type="containsText" dxfId="2602" priority="3529" operator="containsText" text="NO">
      <formula>NOT(ISERROR(SEARCH("NO",AY233)))</formula>
    </cfRule>
  </conditionalFormatting>
  <conditionalFormatting sqref="AZ233">
    <cfRule type="containsText" dxfId="2601" priority="3520" operator="containsText" text="SD">
      <formula>NOT(ISERROR(SEARCH("SD",AZ233)))</formula>
    </cfRule>
    <cfRule type="containsText" dxfId="2600" priority="3521" operator="containsText" text="SI, NO CONTROLADA">
      <formula>NOT(ISERROR(SEARCH("SI, NO CONTROLADA",AZ233)))</formula>
    </cfRule>
    <cfRule type="containsText" dxfId="2599" priority="3522" operator="containsText" text="SI, SIN MANEJO">
      <formula>NOT(ISERROR(SEARCH("SI, SIN MANEJO",AZ233)))</formula>
    </cfRule>
    <cfRule type="containsText" dxfId="2598" priority="3523" operator="containsText" text="SI, CONTROLADA">
      <formula>NOT(ISERROR(SEARCH("SI, CONTROLADA",AZ233)))</formula>
    </cfRule>
    <cfRule type="containsText" dxfId="2597" priority="3524" operator="containsText" text="NO">
      <formula>NOT(ISERROR(SEARCH("NO",AZ233)))</formula>
    </cfRule>
  </conditionalFormatting>
  <conditionalFormatting sqref="BC233">
    <cfRule type="cellIs" dxfId="2596" priority="3517" operator="equal">
      <formula>"SD"</formula>
    </cfRule>
    <cfRule type="cellIs" dxfId="2595" priority="3518" operator="equal">
      <formula>"NO"</formula>
    </cfRule>
    <cfRule type="cellIs" dxfId="2594" priority="3519" operator="equal">
      <formula>"SI"</formula>
    </cfRule>
  </conditionalFormatting>
  <conditionalFormatting sqref="BF233">
    <cfRule type="cellIs" dxfId="2593" priority="3514" operator="equal">
      <formula>"SD"</formula>
    </cfRule>
    <cfRule type="cellIs" dxfId="2592" priority="3515" operator="equal">
      <formula>"NO"</formula>
    </cfRule>
    <cfRule type="cellIs" dxfId="2591" priority="3516" operator="equal">
      <formula>"SI"</formula>
    </cfRule>
  </conditionalFormatting>
  <conditionalFormatting sqref="BD233:BE233">
    <cfRule type="cellIs" dxfId="2590" priority="3511" operator="equal">
      <formula>"SD"</formula>
    </cfRule>
    <cfRule type="cellIs" dxfId="2589" priority="3512" operator="equal">
      <formula>"NO"</formula>
    </cfRule>
    <cfRule type="cellIs" dxfId="2588" priority="3513" operator="equal">
      <formula>"SI"</formula>
    </cfRule>
  </conditionalFormatting>
  <conditionalFormatting sqref="BE233">
    <cfRule type="expression" dxfId="2587" priority="3510">
      <formula>IF(AND(FA233&gt;=126,FC233&lt;24),1,0)</formula>
    </cfRule>
  </conditionalFormatting>
  <conditionalFormatting sqref="BG233">
    <cfRule type="cellIs" dxfId="2586" priority="3507" operator="equal">
      <formula>"SD"</formula>
    </cfRule>
    <cfRule type="cellIs" dxfId="2585" priority="3508" operator="equal">
      <formula>"NO"</formula>
    </cfRule>
    <cfRule type="cellIs" dxfId="2584" priority="3509" operator="equal">
      <formula>"SI"</formula>
    </cfRule>
  </conditionalFormatting>
  <conditionalFormatting sqref="BH233">
    <cfRule type="cellIs" dxfId="2583" priority="3504" operator="equal">
      <formula>"SD"</formula>
    </cfRule>
    <cfRule type="cellIs" dxfId="2582" priority="3505" operator="equal">
      <formula>"NO"</formula>
    </cfRule>
    <cfRule type="cellIs" dxfId="2581" priority="3506" operator="equal">
      <formula>"SI"</formula>
    </cfRule>
  </conditionalFormatting>
  <conditionalFormatting sqref="BI233">
    <cfRule type="cellIs" dxfId="2580" priority="3501" operator="equal">
      <formula>"SD"</formula>
    </cfRule>
    <cfRule type="cellIs" dxfId="2579" priority="3502" operator="equal">
      <formula>"NO"</formula>
    </cfRule>
    <cfRule type="cellIs" dxfId="2578" priority="3503" operator="equal">
      <formula>"SI"</formula>
    </cfRule>
  </conditionalFormatting>
  <conditionalFormatting sqref="BJ233">
    <cfRule type="cellIs" dxfId="2577" priority="3498" operator="equal">
      <formula>"SD"</formula>
    </cfRule>
    <cfRule type="cellIs" dxfId="2576" priority="3499" operator="equal">
      <formula>"NO"</formula>
    </cfRule>
    <cfRule type="cellIs" dxfId="2575" priority="3500" operator="equal">
      <formula>"SI"</formula>
    </cfRule>
  </conditionalFormatting>
  <conditionalFormatting sqref="BL233:BM233">
    <cfRule type="cellIs" dxfId="2574" priority="3495" operator="equal">
      <formula>"SD"</formula>
    </cfRule>
    <cfRule type="cellIs" dxfId="2573" priority="3496" operator="equal">
      <formula>"NO"</formula>
    </cfRule>
    <cfRule type="cellIs" dxfId="2572" priority="3497" operator="equal">
      <formula>"SI"</formula>
    </cfRule>
  </conditionalFormatting>
  <conditionalFormatting sqref="BK233">
    <cfRule type="cellIs" dxfId="2571" priority="3492" operator="equal">
      <formula>"SD"</formula>
    </cfRule>
    <cfRule type="cellIs" dxfId="2570" priority="3493" operator="equal">
      <formula>"NO"</formula>
    </cfRule>
    <cfRule type="cellIs" dxfId="2569" priority="3494" operator="equal">
      <formula>"SI"</formula>
    </cfRule>
  </conditionalFormatting>
  <conditionalFormatting sqref="CB233:CC233">
    <cfRule type="cellIs" dxfId="2568" priority="3489" operator="equal">
      <formula>"SD"</formula>
    </cfRule>
    <cfRule type="cellIs" dxfId="2567" priority="3490" operator="equal">
      <formula>"NO"</formula>
    </cfRule>
    <cfRule type="cellIs" dxfId="2566" priority="3491" operator="equal">
      <formula>"SI"</formula>
    </cfRule>
  </conditionalFormatting>
  <conditionalFormatting sqref="CE233">
    <cfRule type="cellIs" dxfId="2565" priority="3486" operator="equal">
      <formula>"SD"</formula>
    </cfRule>
    <cfRule type="cellIs" dxfId="2564" priority="3487" operator="equal">
      <formula>"NO"</formula>
    </cfRule>
    <cfRule type="cellIs" dxfId="2563" priority="3488" operator="equal">
      <formula>"SI"</formula>
    </cfRule>
  </conditionalFormatting>
  <conditionalFormatting sqref="AI204">
    <cfRule type="containsText" dxfId="2562" priority="3481" operator="containsText" text="HABITANTE DE CALLE">
      <formula>NOT(ISERROR(SEARCH("HABITANTE DE CALLE",AI204)))</formula>
    </cfRule>
    <cfRule type="containsText" dxfId="2561" priority="3482" operator="containsText" text="NINGUNO">
      <formula>NOT(ISERROR(SEARCH("NINGUNO",AI204)))</formula>
    </cfRule>
    <cfRule type="containsText" dxfId="2560" priority="3483" operator="containsText" text="MIGRATORIA">
      <formula>NOT(ISERROR(SEARCH("MIGRATORIA",AI204)))</formula>
    </cfRule>
    <cfRule type="containsText" dxfId="2559" priority="3484" operator="containsText" text="DISCAPACIDAD">
      <formula>NOT(ISERROR(SEARCH("DISCAPACIDAD",AI204)))</formula>
    </cfRule>
    <cfRule type="containsText" dxfId="2558" priority="3485" operator="containsText" text="DESPLAZADA">
      <formula>NOT(ISERROR(SEARCH("DESPLAZADA",AI204)))</formula>
    </cfRule>
  </conditionalFormatting>
  <conditionalFormatting sqref="AI204">
    <cfRule type="containsText" dxfId="2557" priority="3476" operator="containsText" text="HABITANTE DE CALLE">
      <formula>NOT(ISERROR(SEARCH("HABITANTE DE CALLE",AI204)))</formula>
    </cfRule>
    <cfRule type="containsText" dxfId="2556" priority="3477" operator="containsText" text="NINGUNO">
      <formula>NOT(ISERROR(SEARCH("NINGUNO",AI204)))</formula>
    </cfRule>
    <cfRule type="containsText" dxfId="2555" priority="3478" operator="containsText" text="MIGRATORIA">
      <formula>NOT(ISERROR(SEARCH("MIGRATORIA",AI204)))</formula>
    </cfRule>
    <cfRule type="containsText" dxfId="2554" priority="3479" operator="containsText" text="DISCAPACIDAD">
      <formula>NOT(ISERROR(SEARCH("DISCAPACIDAD",AI204)))</formula>
    </cfRule>
    <cfRule type="containsText" dxfId="2553" priority="3480" operator="containsText" text="DESPLAZADA">
      <formula>NOT(ISERROR(SEARCH("DESPLAZADA",AI204)))</formula>
    </cfRule>
  </conditionalFormatting>
  <conditionalFormatting sqref="AL204:AR204">
    <cfRule type="cellIs" dxfId="2552" priority="3473" operator="equal">
      <formula>"SD"</formula>
    </cfRule>
    <cfRule type="cellIs" dxfId="2551" priority="3474" operator="equal">
      <formula>"NO"</formula>
    </cfRule>
    <cfRule type="cellIs" dxfId="2550" priority="3475" operator="equal">
      <formula>"SI"</formula>
    </cfRule>
  </conditionalFormatting>
  <conditionalFormatting sqref="AL204:AR204">
    <cfRule type="cellIs" dxfId="2549" priority="3470" operator="equal">
      <formula>"SD"</formula>
    </cfRule>
    <cfRule type="cellIs" dxfId="2548" priority="3471" operator="equal">
      <formula>"NO"</formula>
    </cfRule>
    <cfRule type="cellIs" dxfId="2547" priority="3472" operator="equal">
      <formula>"SI"</formula>
    </cfRule>
  </conditionalFormatting>
  <conditionalFormatting sqref="BD204:BI204 AX204:BB204 BK204:BM204">
    <cfRule type="cellIs" dxfId="2546" priority="3467" operator="equal">
      <formula>"SD"</formula>
    </cfRule>
    <cfRule type="cellIs" dxfId="2545" priority="3468" operator="equal">
      <formula>"NO"</formula>
    </cfRule>
    <cfRule type="cellIs" dxfId="2544" priority="3469" operator="equal">
      <formula>"SI"</formula>
    </cfRule>
  </conditionalFormatting>
  <conditionalFormatting sqref="BC204">
    <cfRule type="containsText" dxfId="2543" priority="3462" operator="containsText" text="SD">
      <formula>NOT(ISERROR(SEARCH("SD",BC204)))</formula>
    </cfRule>
    <cfRule type="containsText" dxfId="2542" priority="3463" operator="containsText" text="SI, NO CONTROLADA">
      <formula>NOT(ISERROR(SEARCH("SI, NO CONTROLADA",BC204)))</formula>
    </cfRule>
    <cfRule type="containsText" dxfId="2541" priority="3464" operator="containsText" text="SI, SIN MANEJO">
      <formula>NOT(ISERROR(SEARCH("SI, SIN MANEJO",BC204)))</formula>
    </cfRule>
    <cfRule type="containsText" dxfId="2540" priority="3465" operator="containsText" text="SI, CONTROLADA">
      <formula>NOT(ISERROR(SEARCH("SI, CONTROLADA",BC204)))</formula>
    </cfRule>
    <cfRule type="containsText" dxfId="2539" priority="3466" operator="containsText" text="NO">
      <formula>NOT(ISERROR(SEARCH("NO",BC204)))</formula>
    </cfRule>
  </conditionalFormatting>
  <conditionalFormatting sqref="AX204">
    <cfRule type="cellIs" dxfId="2538" priority="3459" operator="equal">
      <formula>"SD"</formula>
    </cfRule>
    <cfRule type="cellIs" dxfId="2537" priority="3460" operator="equal">
      <formula>"NO"</formula>
    </cfRule>
    <cfRule type="cellIs" dxfId="2536" priority="3461" operator="equal">
      <formula>"SI"</formula>
    </cfRule>
  </conditionalFormatting>
  <conditionalFormatting sqref="BK204:BM204">
    <cfRule type="cellIs" dxfId="2535" priority="3456" operator="equal">
      <formula>"SD"</formula>
    </cfRule>
    <cfRule type="cellIs" dxfId="2534" priority="3457" operator="equal">
      <formula>"NO"</formula>
    </cfRule>
    <cfRule type="cellIs" dxfId="2533" priority="3458" operator="equal">
      <formula>"SI"</formula>
    </cfRule>
  </conditionalFormatting>
  <conditionalFormatting sqref="AY204:BA204">
    <cfRule type="cellIs" dxfId="2532" priority="3453" operator="equal">
      <formula>"SD"</formula>
    </cfRule>
    <cfRule type="cellIs" dxfId="2531" priority="3454" operator="equal">
      <formula>"NO"</formula>
    </cfRule>
    <cfRule type="cellIs" dxfId="2530" priority="3455" operator="equal">
      <formula>"SI"</formula>
    </cfRule>
  </conditionalFormatting>
  <conditionalFormatting sqref="BD204:BI204 BB204">
    <cfRule type="cellIs" dxfId="2529" priority="3450" operator="equal">
      <formula>"SD"</formula>
    </cfRule>
    <cfRule type="cellIs" dxfId="2528" priority="3451" operator="equal">
      <formula>"NO"</formula>
    </cfRule>
    <cfRule type="cellIs" dxfId="2527" priority="3452" operator="equal">
      <formula>"SI"</formula>
    </cfRule>
  </conditionalFormatting>
  <conditionalFormatting sqref="BC204">
    <cfRule type="containsText" dxfId="2526" priority="3445" operator="containsText" text="SD">
      <formula>NOT(ISERROR(SEARCH("SD",BC204)))</formula>
    </cfRule>
    <cfRule type="containsText" dxfId="2525" priority="3446" operator="containsText" text="SI, NO CONTROLADA">
      <formula>NOT(ISERROR(SEARCH("SI, NO CONTROLADA",BC204)))</formula>
    </cfRule>
    <cfRule type="containsText" dxfId="2524" priority="3447" operator="containsText" text="SI, SIN MANEJO">
      <formula>NOT(ISERROR(SEARCH("SI, SIN MANEJO",BC204)))</formula>
    </cfRule>
    <cfRule type="containsText" dxfId="2523" priority="3448" operator="containsText" text="SI, CONTROLADA">
      <formula>NOT(ISERROR(SEARCH("SI, CONTROLADA",BC204)))</formula>
    </cfRule>
    <cfRule type="containsText" dxfId="2522" priority="3449" operator="containsText" text="NO">
      <formula>NOT(ISERROR(SEARCH("NO",BC204)))</formula>
    </cfRule>
  </conditionalFormatting>
  <conditionalFormatting sqref="BE204">
    <cfRule type="expression" dxfId="2521" priority="3444">
      <formula>IF(AND(FA204&gt;=126,FC204&lt;24),1,0)</formula>
    </cfRule>
  </conditionalFormatting>
  <conditionalFormatting sqref="AG205:AH205 AJ205">
    <cfRule type="cellIs" dxfId="2520" priority="3441" operator="equal">
      <formula>"SD"</formula>
    </cfRule>
    <cfRule type="cellIs" dxfId="2519" priority="3442" operator="equal">
      <formula>"NO"</formula>
    </cfRule>
    <cfRule type="cellIs" dxfId="2518" priority="3443" operator="equal">
      <formula>"SI"</formula>
    </cfRule>
  </conditionalFormatting>
  <conditionalFormatting sqref="AK205">
    <cfRule type="containsText" dxfId="2517" priority="3436" operator="containsText" text="COMPLETAR EVALUACIÓN">
      <formula>NOT(ISERROR(SEARCH("COMPLETAR EVALUACIÓN",AK205)))</formula>
    </cfRule>
    <cfRule type="containsText" dxfId="2516" priority="3439" operator="containsText" text="CON RIESGO">
      <formula>NOT(ISERROR(SEARCH("CON RIESGO",AK205)))</formula>
    </cfRule>
    <cfRule type="containsText" dxfId="2515" priority="3440" operator="containsText" text="SIN RIESGO">
      <formula>NOT(ISERROR(SEARCH("SIN RIESGO",AK205)))</formula>
    </cfRule>
  </conditionalFormatting>
  <conditionalFormatting sqref="AE205:AF205">
    <cfRule type="containsText" dxfId="2514" priority="3437" operator="containsText" text="NO">
      <formula>NOT(ISERROR(SEARCH("NO",AE205)))</formula>
    </cfRule>
    <cfRule type="containsText" dxfId="2513" priority="3438" operator="containsText" text="SI">
      <formula>NOT(ISERROR(SEARCH("SI",AE205)))</formula>
    </cfRule>
  </conditionalFormatting>
  <conditionalFormatting sqref="AI205">
    <cfRule type="containsText" dxfId="2512" priority="3428" operator="containsText" text="HABITANTE DE CALLE">
      <formula>NOT(ISERROR(SEARCH("HABITANTE DE CALLE",AI205)))</formula>
    </cfRule>
    <cfRule type="containsText" dxfId="2511" priority="3429" operator="containsText" text="NINGUNO">
      <formula>NOT(ISERROR(SEARCH("NINGUNO",AI205)))</formula>
    </cfRule>
    <cfRule type="containsText" dxfId="2510" priority="3430" operator="containsText" text="MIGRATORIA">
      <formula>NOT(ISERROR(SEARCH("MIGRATORIA",AI205)))</formula>
    </cfRule>
    <cfRule type="containsText" dxfId="2509" priority="3431" operator="containsText" text="DISCAPACIDAD">
      <formula>NOT(ISERROR(SEARCH("DISCAPACIDAD",AI205)))</formula>
    </cfRule>
    <cfRule type="containsText" dxfId="2508" priority="3432" operator="containsText" text="DESPLAZADA">
      <formula>NOT(ISERROR(SEARCH("DESPLAZADA",AI205)))</formula>
    </cfRule>
  </conditionalFormatting>
  <conditionalFormatting sqref="AI205">
    <cfRule type="containsText" dxfId="2507" priority="3423" operator="containsText" text="HABITANTE DE CALLE">
      <formula>NOT(ISERROR(SEARCH("HABITANTE DE CALLE",AI205)))</formula>
    </cfRule>
    <cfRule type="containsText" dxfId="2506" priority="3424" operator="containsText" text="NINGUNO">
      <formula>NOT(ISERROR(SEARCH("NINGUNO",AI205)))</formula>
    </cfRule>
    <cfRule type="containsText" dxfId="2505" priority="3425" operator="containsText" text="MIGRATORIA">
      <formula>NOT(ISERROR(SEARCH("MIGRATORIA",AI205)))</formula>
    </cfRule>
    <cfRule type="containsText" dxfId="2504" priority="3426" operator="containsText" text="DISCAPACIDAD">
      <formula>NOT(ISERROR(SEARCH("DISCAPACIDAD",AI205)))</formula>
    </cfRule>
    <cfRule type="containsText" dxfId="2503" priority="3427" operator="containsText" text="DESPLAZADA">
      <formula>NOT(ISERROR(SEARCH("DESPLAZADA",AI205)))</formula>
    </cfRule>
  </conditionalFormatting>
  <conditionalFormatting sqref="AL205:AN205">
    <cfRule type="cellIs" dxfId="2502" priority="3420" operator="equal">
      <formula>"SD"</formula>
    </cfRule>
    <cfRule type="cellIs" dxfId="2501" priority="3421" operator="equal">
      <formula>"NO"</formula>
    </cfRule>
    <cfRule type="cellIs" dxfId="2500" priority="3422" operator="equal">
      <formula>"SI"</formula>
    </cfRule>
  </conditionalFormatting>
  <conditionalFormatting sqref="AL205:AN205">
    <cfRule type="cellIs" dxfId="2499" priority="3417" operator="equal">
      <formula>"SD"</formula>
    </cfRule>
    <cfRule type="cellIs" dxfId="2498" priority="3418" operator="equal">
      <formula>"NO"</formula>
    </cfRule>
    <cfRule type="cellIs" dxfId="2497" priority="3419" operator="equal">
      <formula>"SI"</formula>
    </cfRule>
  </conditionalFormatting>
  <conditionalFormatting sqref="AO205:AR205">
    <cfRule type="cellIs" dxfId="2496" priority="3414" operator="equal">
      <formula>"SD"</formula>
    </cfRule>
    <cfRule type="cellIs" dxfId="2495" priority="3415" operator="equal">
      <formula>"NO"</formula>
    </cfRule>
    <cfRule type="cellIs" dxfId="2494" priority="3416" operator="equal">
      <formula>"SI"</formula>
    </cfRule>
  </conditionalFormatting>
  <conditionalFormatting sqref="AO205:AR205">
    <cfRule type="cellIs" dxfId="2493" priority="3411" operator="equal">
      <formula>"SD"</formula>
    </cfRule>
    <cfRule type="cellIs" dxfId="2492" priority="3412" operator="equal">
      <formula>"NO"</formula>
    </cfRule>
    <cfRule type="cellIs" dxfId="2491" priority="3413" operator="equal">
      <formula>"SI"</formula>
    </cfRule>
  </conditionalFormatting>
  <conditionalFormatting sqref="BD205:BI205 AX205:BB205 BK205:BM205">
    <cfRule type="cellIs" dxfId="2490" priority="3408" operator="equal">
      <formula>"SD"</formula>
    </cfRule>
    <cfRule type="cellIs" dxfId="2489" priority="3409" operator="equal">
      <formula>"NO"</formula>
    </cfRule>
    <cfRule type="cellIs" dxfId="2488" priority="3410" operator="equal">
      <formula>"SI"</formula>
    </cfRule>
  </conditionalFormatting>
  <conditionalFormatting sqref="BC205">
    <cfRule type="containsText" dxfId="2487" priority="3403" operator="containsText" text="SD">
      <formula>NOT(ISERROR(SEARCH("SD",BC205)))</formula>
    </cfRule>
    <cfRule type="containsText" dxfId="2486" priority="3404" operator="containsText" text="SI, NO CONTROLADA">
      <formula>NOT(ISERROR(SEARCH("SI, NO CONTROLADA",BC205)))</formula>
    </cfRule>
    <cfRule type="containsText" dxfId="2485" priority="3405" operator="containsText" text="SI, SIN MANEJO">
      <formula>NOT(ISERROR(SEARCH("SI, SIN MANEJO",BC205)))</formula>
    </cfRule>
    <cfRule type="containsText" dxfId="2484" priority="3406" operator="containsText" text="SI, CONTROLADA">
      <formula>NOT(ISERROR(SEARCH("SI, CONTROLADA",BC205)))</formula>
    </cfRule>
    <cfRule type="containsText" dxfId="2483" priority="3407" operator="containsText" text="NO">
      <formula>NOT(ISERROR(SEARCH("NO",BC205)))</formula>
    </cfRule>
  </conditionalFormatting>
  <conditionalFormatting sqref="AX205">
    <cfRule type="cellIs" dxfId="2482" priority="3400" operator="equal">
      <formula>"SD"</formula>
    </cfRule>
    <cfRule type="cellIs" dxfId="2481" priority="3401" operator="equal">
      <formula>"NO"</formula>
    </cfRule>
    <cfRule type="cellIs" dxfId="2480" priority="3402" operator="equal">
      <formula>"SI"</formula>
    </cfRule>
  </conditionalFormatting>
  <conditionalFormatting sqref="BK205:BM205">
    <cfRule type="cellIs" dxfId="2479" priority="3397" operator="equal">
      <formula>"SD"</formula>
    </cfRule>
    <cfRule type="cellIs" dxfId="2478" priority="3398" operator="equal">
      <formula>"NO"</formula>
    </cfRule>
    <cfRule type="cellIs" dxfId="2477" priority="3399" operator="equal">
      <formula>"SI"</formula>
    </cfRule>
  </conditionalFormatting>
  <conditionalFormatting sqref="AY205:BA205">
    <cfRule type="cellIs" dxfId="2476" priority="3394" operator="equal">
      <formula>"SD"</formula>
    </cfRule>
    <cfRule type="cellIs" dxfId="2475" priority="3395" operator="equal">
      <formula>"NO"</formula>
    </cfRule>
    <cfRule type="cellIs" dxfId="2474" priority="3396" operator="equal">
      <formula>"SI"</formula>
    </cfRule>
  </conditionalFormatting>
  <conditionalFormatting sqref="BD205:BI205 BB205">
    <cfRule type="cellIs" dxfId="2473" priority="3391" operator="equal">
      <formula>"SD"</formula>
    </cfRule>
    <cfRule type="cellIs" dxfId="2472" priority="3392" operator="equal">
      <formula>"NO"</formula>
    </cfRule>
    <cfRule type="cellIs" dxfId="2471" priority="3393" operator="equal">
      <formula>"SI"</formula>
    </cfRule>
  </conditionalFormatting>
  <conditionalFormatting sqref="BC205">
    <cfRule type="containsText" dxfId="2470" priority="3386" operator="containsText" text="SD">
      <formula>NOT(ISERROR(SEARCH("SD",BC205)))</formula>
    </cfRule>
    <cfRule type="containsText" dxfId="2469" priority="3387" operator="containsText" text="SI, NO CONTROLADA">
      <formula>NOT(ISERROR(SEARCH("SI, NO CONTROLADA",BC205)))</formula>
    </cfRule>
    <cfRule type="containsText" dxfId="2468" priority="3388" operator="containsText" text="SI, SIN MANEJO">
      <formula>NOT(ISERROR(SEARCH("SI, SIN MANEJO",BC205)))</formula>
    </cfRule>
    <cfRule type="containsText" dxfId="2467" priority="3389" operator="containsText" text="SI, CONTROLADA">
      <formula>NOT(ISERROR(SEARCH("SI, CONTROLADA",BC205)))</formula>
    </cfRule>
    <cfRule type="containsText" dxfId="2466" priority="3390" operator="containsText" text="NO">
      <formula>NOT(ISERROR(SEARCH("NO",BC205)))</formula>
    </cfRule>
  </conditionalFormatting>
  <conditionalFormatting sqref="BE205">
    <cfRule type="expression" dxfId="2465" priority="3385">
      <formula>IF(AND(FA205&gt;=126,FC205&lt;24),1,0)</formula>
    </cfRule>
  </conditionalFormatting>
  <conditionalFormatting sqref="AH206 AJ206">
    <cfRule type="cellIs" dxfId="2464" priority="3382" operator="equal">
      <formula>"SD"</formula>
    </cfRule>
    <cfRule type="cellIs" dxfId="2463" priority="3383" operator="equal">
      <formula>"NO"</formula>
    </cfRule>
    <cfRule type="cellIs" dxfId="2462" priority="3384" operator="equal">
      <formula>"SI"</formula>
    </cfRule>
  </conditionalFormatting>
  <conditionalFormatting sqref="AI206">
    <cfRule type="containsText" dxfId="2461" priority="3377" operator="containsText" text="HABITANTE DE CALLE">
      <formula>NOT(ISERROR(SEARCH("HABITANTE DE CALLE",AI206)))</formula>
    </cfRule>
    <cfRule type="containsText" dxfId="2460" priority="3378" operator="containsText" text="NINGUNO">
      <formula>NOT(ISERROR(SEARCH("NINGUNO",AI206)))</formula>
    </cfRule>
    <cfRule type="containsText" dxfId="2459" priority="3379" operator="containsText" text="MIGRATORIA">
      <formula>NOT(ISERROR(SEARCH("MIGRATORIA",AI206)))</formula>
    </cfRule>
    <cfRule type="containsText" dxfId="2458" priority="3380" operator="containsText" text="DISCAPACIDAD">
      <formula>NOT(ISERROR(SEARCH("DISCAPACIDAD",AI206)))</formula>
    </cfRule>
    <cfRule type="containsText" dxfId="2457" priority="3381" operator="containsText" text="DESPLAZADA">
      <formula>NOT(ISERROR(SEARCH("DESPLAZADA",AI206)))</formula>
    </cfRule>
  </conditionalFormatting>
  <conditionalFormatting sqref="AI206">
    <cfRule type="containsText" dxfId="2456" priority="3372" operator="containsText" text="HABITANTE DE CALLE">
      <formula>NOT(ISERROR(SEARCH("HABITANTE DE CALLE",AI206)))</formula>
    </cfRule>
    <cfRule type="containsText" dxfId="2455" priority="3373" operator="containsText" text="NINGUNO">
      <formula>NOT(ISERROR(SEARCH("NINGUNO",AI206)))</formula>
    </cfRule>
    <cfRule type="containsText" dxfId="2454" priority="3374" operator="containsText" text="MIGRATORIA">
      <formula>NOT(ISERROR(SEARCH("MIGRATORIA",AI206)))</formula>
    </cfRule>
    <cfRule type="containsText" dxfId="2453" priority="3375" operator="containsText" text="DISCAPACIDAD">
      <formula>NOT(ISERROR(SEARCH("DISCAPACIDAD",AI206)))</formula>
    </cfRule>
    <cfRule type="containsText" dxfId="2452" priority="3376" operator="containsText" text="DESPLAZADA">
      <formula>NOT(ISERROR(SEARCH("DESPLAZADA",AI206)))</formula>
    </cfRule>
  </conditionalFormatting>
  <conditionalFormatting sqref="AL206:AN206">
    <cfRule type="cellIs" dxfId="2451" priority="3369" operator="equal">
      <formula>"SD"</formula>
    </cfRule>
    <cfRule type="cellIs" dxfId="2450" priority="3370" operator="equal">
      <formula>"NO"</formula>
    </cfRule>
    <cfRule type="cellIs" dxfId="2449" priority="3371" operator="equal">
      <formula>"SI"</formula>
    </cfRule>
  </conditionalFormatting>
  <conditionalFormatting sqref="AL206:AN206">
    <cfRule type="cellIs" dxfId="2448" priority="3366" operator="equal">
      <formula>"SD"</formula>
    </cfRule>
    <cfRule type="cellIs" dxfId="2447" priority="3367" operator="equal">
      <formula>"NO"</formula>
    </cfRule>
    <cfRule type="cellIs" dxfId="2446" priority="3368" operator="equal">
      <formula>"SI"</formula>
    </cfRule>
  </conditionalFormatting>
  <conditionalFormatting sqref="AO206:AR206">
    <cfRule type="cellIs" dxfId="2445" priority="3363" operator="equal">
      <formula>"SD"</formula>
    </cfRule>
    <cfRule type="cellIs" dxfId="2444" priority="3364" operator="equal">
      <formula>"NO"</formula>
    </cfRule>
    <cfRule type="cellIs" dxfId="2443" priority="3365" operator="equal">
      <formula>"SI"</formula>
    </cfRule>
  </conditionalFormatting>
  <conditionalFormatting sqref="AO206:AR206">
    <cfRule type="cellIs" dxfId="2442" priority="3360" operator="equal">
      <formula>"SD"</formula>
    </cfRule>
    <cfRule type="cellIs" dxfId="2441" priority="3361" operator="equal">
      <formula>"NO"</formula>
    </cfRule>
    <cfRule type="cellIs" dxfId="2440" priority="3362" operator="equal">
      <formula>"SI"</formula>
    </cfRule>
  </conditionalFormatting>
  <conditionalFormatting sqref="BD206:BI206 AX206:BB206 BK206:BM206">
    <cfRule type="cellIs" dxfId="2439" priority="3357" operator="equal">
      <formula>"SD"</formula>
    </cfRule>
    <cfRule type="cellIs" dxfId="2438" priority="3358" operator="equal">
      <formula>"NO"</formula>
    </cfRule>
    <cfRule type="cellIs" dxfId="2437" priority="3359" operator="equal">
      <formula>"SI"</formula>
    </cfRule>
  </conditionalFormatting>
  <conditionalFormatting sqref="BC206">
    <cfRule type="containsText" dxfId="2436" priority="3352" operator="containsText" text="SD">
      <formula>NOT(ISERROR(SEARCH("SD",BC206)))</formula>
    </cfRule>
    <cfRule type="containsText" dxfId="2435" priority="3353" operator="containsText" text="SI, NO CONTROLADA">
      <formula>NOT(ISERROR(SEARCH("SI, NO CONTROLADA",BC206)))</formula>
    </cfRule>
    <cfRule type="containsText" dxfId="2434" priority="3354" operator="containsText" text="SI, SIN MANEJO">
      <formula>NOT(ISERROR(SEARCH("SI, SIN MANEJO",BC206)))</formula>
    </cfRule>
    <cfRule type="containsText" dxfId="2433" priority="3355" operator="containsText" text="SI, CONTROLADA">
      <formula>NOT(ISERROR(SEARCH("SI, CONTROLADA",BC206)))</formula>
    </cfRule>
    <cfRule type="containsText" dxfId="2432" priority="3356" operator="containsText" text="NO">
      <formula>NOT(ISERROR(SEARCH("NO",BC206)))</formula>
    </cfRule>
  </conditionalFormatting>
  <conditionalFormatting sqref="AX206">
    <cfRule type="cellIs" dxfId="2431" priority="3349" operator="equal">
      <formula>"SD"</formula>
    </cfRule>
    <cfRule type="cellIs" dxfId="2430" priority="3350" operator="equal">
      <formula>"NO"</formula>
    </cfRule>
    <cfRule type="cellIs" dxfId="2429" priority="3351" operator="equal">
      <formula>"SI"</formula>
    </cfRule>
  </conditionalFormatting>
  <conditionalFormatting sqref="BK206:BM206">
    <cfRule type="cellIs" dxfId="2428" priority="3346" operator="equal">
      <formula>"SD"</formula>
    </cfRule>
    <cfRule type="cellIs" dxfId="2427" priority="3347" operator="equal">
      <formula>"NO"</formula>
    </cfRule>
    <cfRule type="cellIs" dxfId="2426" priority="3348" operator="equal">
      <formula>"SI"</formula>
    </cfRule>
  </conditionalFormatting>
  <conditionalFormatting sqref="AY206:BA206">
    <cfRule type="cellIs" dxfId="2425" priority="3343" operator="equal">
      <formula>"SD"</formula>
    </cfRule>
    <cfRule type="cellIs" dxfId="2424" priority="3344" operator="equal">
      <formula>"NO"</formula>
    </cfRule>
    <cfRule type="cellIs" dxfId="2423" priority="3345" operator="equal">
      <formula>"SI"</formula>
    </cfRule>
  </conditionalFormatting>
  <conditionalFormatting sqref="BD206:BI206 BB206">
    <cfRule type="cellIs" dxfId="2422" priority="3340" operator="equal">
      <formula>"SD"</formula>
    </cfRule>
    <cfRule type="cellIs" dxfId="2421" priority="3341" operator="equal">
      <formula>"NO"</formula>
    </cfRule>
    <cfRule type="cellIs" dxfId="2420" priority="3342" operator="equal">
      <formula>"SI"</formula>
    </cfRule>
  </conditionalFormatting>
  <conditionalFormatting sqref="BC206">
    <cfRule type="containsText" dxfId="2419" priority="3335" operator="containsText" text="SD">
      <formula>NOT(ISERROR(SEARCH("SD",BC206)))</formula>
    </cfRule>
    <cfRule type="containsText" dxfId="2418" priority="3336" operator="containsText" text="SI, NO CONTROLADA">
      <formula>NOT(ISERROR(SEARCH("SI, NO CONTROLADA",BC206)))</formula>
    </cfRule>
    <cfRule type="containsText" dxfId="2417" priority="3337" operator="containsText" text="SI, SIN MANEJO">
      <formula>NOT(ISERROR(SEARCH("SI, SIN MANEJO",BC206)))</formula>
    </cfRule>
    <cfRule type="containsText" dxfId="2416" priority="3338" operator="containsText" text="SI, CONTROLADA">
      <formula>NOT(ISERROR(SEARCH("SI, CONTROLADA",BC206)))</formula>
    </cfRule>
    <cfRule type="containsText" dxfId="2415" priority="3339" operator="containsText" text="NO">
      <formula>NOT(ISERROR(SEARCH("NO",BC206)))</formula>
    </cfRule>
  </conditionalFormatting>
  <conditionalFormatting sqref="BE206">
    <cfRule type="expression" dxfId="2414" priority="3334">
      <formula>IF(AND(FA206&gt;=126,FC206&lt;24),1,0)</formula>
    </cfRule>
  </conditionalFormatting>
  <conditionalFormatting sqref="BD207:BI207 AY207:BB207 BK207:BM207">
    <cfRule type="cellIs" dxfId="2413" priority="3331" operator="equal">
      <formula>"SD"</formula>
    </cfRule>
    <cfRule type="cellIs" dxfId="2412" priority="3332" operator="equal">
      <formula>"NO"</formula>
    </cfRule>
    <cfRule type="cellIs" dxfId="2411" priority="3333" operator="equal">
      <formula>"SI"</formula>
    </cfRule>
  </conditionalFormatting>
  <conditionalFormatting sqref="BC207">
    <cfRule type="containsText" dxfId="2410" priority="3326" operator="containsText" text="SD">
      <formula>NOT(ISERROR(SEARCH("SD",BC207)))</formula>
    </cfRule>
    <cfRule type="containsText" dxfId="2409" priority="3327" operator="containsText" text="SI, NO CONTROLADA">
      <formula>NOT(ISERROR(SEARCH("SI, NO CONTROLADA",BC207)))</formula>
    </cfRule>
    <cfRule type="containsText" dxfId="2408" priority="3328" operator="containsText" text="SI, SIN MANEJO">
      <formula>NOT(ISERROR(SEARCH("SI, SIN MANEJO",BC207)))</formula>
    </cfRule>
    <cfRule type="containsText" dxfId="2407" priority="3329" operator="containsText" text="SI, CONTROLADA">
      <formula>NOT(ISERROR(SEARCH("SI, CONTROLADA",BC207)))</formula>
    </cfRule>
    <cfRule type="containsText" dxfId="2406" priority="3330" operator="containsText" text="NO">
      <formula>NOT(ISERROR(SEARCH("NO",BC207)))</formula>
    </cfRule>
  </conditionalFormatting>
  <conditionalFormatting sqref="BK207:BM207">
    <cfRule type="cellIs" dxfId="2405" priority="3323" operator="equal">
      <formula>"SD"</formula>
    </cfRule>
    <cfRule type="cellIs" dxfId="2404" priority="3324" operator="equal">
      <formula>"NO"</formula>
    </cfRule>
    <cfRule type="cellIs" dxfId="2403" priority="3325" operator="equal">
      <formula>"SI"</formula>
    </cfRule>
  </conditionalFormatting>
  <conditionalFormatting sqref="AY207:BA207">
    <cfRule type="cellIs" dxfId="2402" priority="3320" operator="equal">
      <formula>"SD"</formula>
    </cfRule>
    <cfRule type="cellIs" dxfId="2401" priority="3321" operator="equal">
      <formula>"NO"</formula>
    </cfRule>
    <cfRule type="cellIs" dxfId="2400" priority="3322" operator="equal">
      <formula>"SI"</formula>
    </cfRule>
  </conditionalFormatting>
  <conditionalFormatting sqref="BD207:BI207 BB207">
    <cfRule type="cellIs" dxfId="2399" priority="3317" operator="equal">
      <formula>"SD"</formula>
    </cfRule>
    <cfRule type="cellIs" dxfId="2398" priority="3318" operator="equal">
      <formula>"NO"</formula>
    </cfRule>
    <cfRule type="cellIs" dxfId="2397" priority="3319" operator="equal">
      <formula>"SI"</formula>
    </cfRule>
  </conditionalFormatting>
  <conditionalFormatting sqref="BC207">
    <cfRule type="containsText" dxfId="2396" priority="3312" operator="containsText" text="SD">
      <formula>NOT(ISERROR(SEARCH("SD",BC207)))</formula>
    </cfRule>
    <cfRule type="containsText" dxfId="2395" priority="3313" operator="containsText" text="SI, NO CONTROLADA">
      <formula>NOT(ISERROR(SEARCH("SI, NO CONTROLADA",BC207)))</formula>
    </cfRule>
    <cfRule type="containsText" dxfId="2394" priority="3314" operator="containsText" text="SI, SIN MANEJO">
      <formula>NOT(ISERROR(SEARCH("SI, SIN MANEJO",BC207)))</formula>
    </cfRule>
    <cfRule type="containsText" dxfId="2393" priority="3315" operator="containsText" text="SI, CONTROLADA">
      <formula>NOT(ISERROR(SEARCH("SI, CONTROLADA",BC207)))</formula>
    </cfRule>
    <cfRule type="containsText" dxfId="2392" priority="3316" operator="containsText" text="NO">
      <formula>NOT(ISERROR(SEARCH("NO",BC207)))</formula>
    </cfRule>
  </conditionalFormatting>
  <conditionalFormatting sqref="BE207">
    <cfRule type="expression" dxfId="2391" priority="3311">
      <formula>IF(AND(FA207&gt;=126,FC207&lt;24),1,0)</formula>
    </cfRule>
  </conditionalFormatting>
  <conditionalFormatting sqref="HU64">
    <cfRule type="expression" dxfId="2390" priority="3310">
      <formula>IF(HV64="No Aplica para suministro de ASA",1,"")</formula>
    </cfRule>
  </conditionalFormatting>
  <conditionalFormatting sqref="HW64">
    <cfRule type="expression" dxfId="2389" priority="3309">
      <formula>IF(HX64="No Aplica para suministro de ASA",1,"")</formula>
    </cfRule>
  </conditionalFormatting>
  <conditionalFormatting sqref="FB209">
    <cfRule type="containsText" dxfId="2388" priority="3305" operator="containsText" text="RH NEGATIVO SIN COOMB">
      <formula>NOT(ISERROR(SEARCH("RH NEGATIVO SIN COOMB",FB209)))</formula>
    </cfRule>
    <cfRule type="containsText" dxfId="2387" priority="3306" operator="containsText" text="RH NEGATIVO CON COOMBS POSITIVO">
      <formula>NOT(ISERROR(SEARCH("RH NEGATIVO CON COOMBS POSITIVO",FB209)))</formula>
    </cfRule>
    <cfRule type="containsText" dxfId="2386" priority="3307" operator="containsText" text="RH NEGATIVO CON COOMBS NEGATIVO">
      <formula>NOT(ISERROR(SEARCH("RH NEGATIVO CON COOMBS NEGATIVO",FB209)))</formula>
    </cfRule>
    <cfRule type="containsText" dxfId="2385" priority="3308" operator="containsText" text="RH POSITIVO">
      <formula>NOT(ISERROR(SEARCH("RH POSITIVO",FB209)))</formula>
    </cfRule>
  </conditionalFormatting>
  <conditionalFormatting sqref="FK209">
    <cfRule type="containsText" dxfId="2384" priority="3301" operator="containsText" text="RH NEGATIVO SIN COOMB">
      <formula>NOT(ISERROR(SEARCH("RH NEGATIVO SIN COOMB",FK209)))</formula>
    </cfRule>
    <cfRule type="containsText" dxfId="2383" priority="3302" operator="containsText" text="RH NEGATIVO CON COOMBS POSITIVO">
      <formula>NOT(ISERROR(SEARCH("RH NEGATIVO CON COOMBS POSITIVO",FK209)))</formula>
    </cfRule>
    <cfRule type="containsText" dxfId="2382" priority="3303" operator="containsText" text="RH NEGATIVO CON COOMBS NEGATIVO">
      <formula>NOT(ISERROR(SEARCH("RH NEGATIVO CON COOMBS NEGATIVO",FK209)))</formula>
    </cfRule>
    <cfRule type="containsText" dxfId="2381" priority="3304" operator="containsText" text="RH POSITIVO">
      <formula>NOT(ISERROR(SEARCH("RH POSITIVO",FK209)))</formula>
    </cfRule>
  </conditionalFormatting>
  <conditionalFormatting sqref="FN209">
    <cfRule type="containsText" dxfId="2380" priority="3297" operator="containsText" text="RH NEGATIVO SIN COOMB">
      <formula>NOT(ISERROR(SEARCH("RH NEGATIVO SIN COOMB",FN209)))</formula>
    </cfRule>
    <cfRule type="containsText" dxfId="2379" priority="3298" operator="containsText" text="RH NEGATIVO CON COOMBS POSITIVO">
      <formula>NOT(ISERROR(SEARCH("RH NEGATIVO CON COOMBS POSITIVO",FN209)))</formula>
    </cfRule>
    <cfRule type="containsText" dxfId="2378" priority="3299" operator="containsText" text="RH NEGATIVO CON COOMBS NEGATIVO">
      <formula>NOT(ISERROR(SEARCH("RH NEGATIVO CON COOMBS NEGATIVO",FN209)))</formula>
    </cfRule>
    <cfRule type="containsText" dxfId="2377" priority="3300" operator="containsText" text="RH POSITIVO">
      <formula>NOT(ISERROR(SEARCH("RH POSITIVO",FN209)))</formula>
    </cfRule>
  </conditionalFormatting>
  <conditionalFormatting sqref="FB206">
    <cfRule type="containsText" dxfId="2376" priority="3293" operator="containsText" text="RH NEGATIVO SIN COOMB">
      <formula>NOT(ISERROR(SEARCH("RH NEGATIVO SIN COOMB",FB206)))</formula>
    </cfRule>
    <cfRule type="containsText" dxfId="2375" priority="3294" operator="containsText" text="RH NEGATIVO CON COOMBS POSITIVO">
      <formula>NOT(ISERROR(SEARCH("RH NEGATIVO CON COOMBS POSITIVO",FB206)))</formula>
    </cfRule>
    <cfRule type="containsText" dxfId="2374" priority="3295" operator="containsText" text="RH NEGATIVO CON COOMBS NEGATIVO">
      <formula>NOT(ISERROR(SEARCH("RH NEGATIVO CON COOMBS NEGATIVO",FB206)))</formula>
    </cfRule>
    <cfRule type="containsText" dxfId="2373" priority="3296" operator="containsText" text="RH POSITIVO">
      <formula>NOT(ISERROR(SEARCH("RH POSITIVO",FB206)))</formula>
    </cfRule>
  </conditionalFormatting>
  <conditionalFormatting sqref="FK206">
    <cfRule type="containsText" dxfId="2372" priority="3289" operator="containsText" text="RH NEGATIVO SIN COOMB">
      <formula>NOT(ISERROR(SEARCH("RH NEGATIVO SIN COOMB",FK206)))</formula>
    </cfRule>
    <cfRule type="containsText" dxfId="2371" priority="3290" operator="containsText" text="RH NEGATIVO CON COOMBS POSITIVO">
      <formula>NOT(ISERROR(SEARCH("RH NEGATIVO CON COOMBS POSITIVO",FK206)))</formula>
    </cfRule>
    <cfRule type="containsText" dxfId="2370" priority="3291" operator="containsText" text="RH NEGATIVO CON COOMBS NEGATIVO">
      <formula>NOT(ISERROR(SEARCH("RH NEGATIVO CON COOMBS NEGATIVO",FK206)))</formula>
    </cfRule>
    <cfRule type="containsText" dxfId="2369" priority="3292" operator="containsText" text="RH POSITIVO">
      <formula>NOT(ISERROR(SEARCH("RH POSITIVO",FK206)))</formula>
    </cfRule>
  </conditionalFormatting>
  <conditionalFormatting sqref="FZ206">
    <cfRule type="containsText" dxfId="2368" priority="3285" operator="containsText" text="RH NEGATIVO SIN COOMB">
      <formula>NOT(ISERROR(SEARCH("RH NEGATIVO SIN COOMB",FZ206)))</formula>
    </cfRule>
    <cfRule type="containsText" dxfId="2367" priority="3286" operator="containsText" text="RH NEGATIVO CON COOMBS POSITIVO">
      <formula>NOT(ISERROR(SEARCH("RH NEGATIVO CON COOMBS POSITIVO",FZ206)))</formula>
    </cfRule>
    <cfRule type="containsText" dxfId="2366" priority="3287" operator="containsText" text="RH NEGATIVO CON COOMBS NEGATIVO">
      <formula>NOT(ISERROR(SEARCH("RH NEGATIVO CON COOMBS NEGATIVO",FZ206)))</formula>
    </cfRule>
    <cfRule type="containsText" dxfId="2365" priority="3288" operator="containsText" text="RH POSITIVO">
      <formula>NOT(ISERROR(SEARCH("RH POSITIVO",FZ206)))</formula>
    </cfRule>
  </conditionalFormatting>
  <conditionalFormatting sqref="GO206">
    <cfRule type="containsText" dxfId="2364" priority="3281" operator="containsText" text="RH NEGATIVO SIN COOMB">
      <formula>NOT(ISERROR(SEARCH("RH NEGATIVO SIN COOMB",GO206)))</formula>
    </cfRule>
    <cfRule type="containsText" dxfId="2363" priority="3282" operator="containsText" text="RH NEGATIVO CON COOMBS POSITIVO">
      <formula>NOT(ISERROR(SEARCH("RH NEGATIVO CON COOMBS POSITIVO",GO206)))</formula>
    </cfRule>
    <cfRule type="containsText" dxfId="2362" priority="3283" operator="containsText" text="RH NEGATIVO CON COOMBS NEGATIVO">
      <formula>NOT(ISERROR(SEARCH("RH NEGATIVO CON COOMBS NEGATIVO",GO206)))</formula>
    </cfRule>
    <cfRule type="containsText" dxfId="2361" priority="3284" operator="containsText" text="RH POSITIVO">
      <formula>NOT(ISERROR(SEARCH("RH POSITIVO",GO206)))</formula>
    </cfRule>
  </conditionalFormatting>
  <conditionalFormatting sqref="AE234">
    <cfRule type="containsText" dxfId="2360" priority="3279" operator="containsText" text="NO">
      <formula>NOT(ISERROR(SEARCH("NO",AE234)))</formula>
    </cfRule>
    <cfRule type="containsText" dxfId="2359" priority="3280" operator="containsText" text="SI">
      <formula>NOT(ISERROR(SEARCH("SI",AE234)))</formula>
    </cfRule>
  </conditionalFormatting>
  <conditionalFormatting sqref="AG234:AH234">
    <cfRule type="cellIs" dxfId="2358" priority="3273" operator="equal">
      <formula>"SD"</formula>
    </cfRule>
    <cfRule type="cellIs" dxfId="2357" priority="3274" operator="equal">
      <formula>"NO"</formula>
    </cfRule>
    <cfRule type="cellIs" dxfId="2356" priority="3275" operator="equal">
      <formula>"SI"</formula>
    </cfRule>
  </conditionalFormatting>
  <conditionalFormatting sqref="AI234">
    <cfRule type="containsText" dxfId="2355" priority="3266" operator="containsText" text="HABITANTE DE CALLE">
      <formula>NOT(ISERROR(SEARCH("HABITANTE DE CALLE",AI234)))</formula>
    </cfRule>
    <cfRule type="containsText" dxfId="2354" priority="3269" operator="containsText" text="NINGUNO">
      <formula>NOT(ISERROR(SEARCH("NINGUNO",AI234)))</formula>
    </cfRule>
    <cfRule type="containsText" dxfId="2353" priority="3270" operator="containsText" text="MIGRATORIA">
      <formula>NOT(ISERROR(SEARCH("MIGRATORIA",AI234)))</formula>
    </cfRule>
    <cfRule type="containsText" dxfId="2352" priority="3271" operator="containsText" text="DISCAPACIDAD">
      <formula>NOT(ISERROR(SEARCH("DISCAPACIDAD",AI234)))</formula>
    </cfRule>
    <cfRule type="containsText" dxfId="2351" priority="3272" operator="containsText" text="DESPLAZADA">
      <formula>NOT(ISERROR(SEARCH("DESPLAZADA",AI234)))</formula>
    </cfRule>
  </conditionalFormatting>
  <conditionalFormatting sqref="AF234">
    <cfRule type="containsText" dxfId="2350" priority="3267" operator="containsText" text="NO">
      <formula>NOT(ISERROR(SEARCH("NO",AF234)))</formula>
    </cfRule>
    <cfRule type="containsText" dxfId="2349" priority="3268" operator="containsText" text="SI">
      <formula>NOT(ISERROR(SEARCH("SI",AF234)))</formula>
    </cfRule>
  </conditionalFormatting>
  <conditionalFormatting sqref="AJ234">
    <cfRule type="cellIs" dxfId="2348" priority="3263" operator="equal">
      <formula>"SD"</formula>
    </cfRule>
    <cfRule type="cellIs" dxfId="2347" priority="3264" operator="equal">
      <formula>"NO"</formula>
    </cfRule>
    <cfRule type="cellIs" dxfId="2346" priority="3265" operator="equal">
      <formula>"SI"</formula>
    </cfRule>
  </conditionalFormatting>
  <conditionalFormatting sqref="AY234">
    <cfRule type="containsText" dxfId="2345" priority="3258" operator="containsText" text="SD">
      <formula>NOT(ISERROR(SEARCH("SD",AY234)))</formula>
    </cfRule>
    <cfRule type="containsText" dxfId="2344" priority="3259" operator="containsText" text="SI, NO CONTROLADA">
      <formula>NOT(ISERROR(SEARCH("SI, NO CONTROLADA",AY234)))</formula>
    </cfRule>
    <cfRule type="containsText" dxfId="2343" priority="3260" operator="containsText" text="SI, SIN MANEJO">
      <formula>NOT(ISERROR(SEARCH("SI, SIN MANEJO",AY234)))</formula>
    </cfRule>
    <cfRule type="containsText" dxfId="2342" priority="3261" operator="containsText" text="SI, CONTROLADA">
      <formula>NOT(ISERROR(SEARCH("SI, CONTROLADA",AY234)))</formula>
    </cfRule>
    <cfRule type="containsText" dxfId="2341" priority="3262" operator="containsText" text="NO">
      <formula>NOT(ISERROR(SEARCH("NO",AY234)))</formula>
    </cfRule>
  </conditionalFormatting>
  <conditionalFormatting sqref="AZ234">
    <cfRule type="containsText" dxfId="2340" priority="3253" operator="containsText" text="SD">
      <formula>NOT(ISERROR(SEARCH("SD",AZ234)))</formula>
    </cfRule>
    <cfRule type="containsText" dxfId="2339" priority="3254" operator="containsText" text="SI, NO CONTROLADA">
      <formula>NOT(ISERROR(SEARCH("SI, NO CONTROLADA",AZ234)))</formula>
    </cfRule>
    <cfRule type="containsText" dxfId="2338" priority="3255" operator="containsText" text="SI, SIN MANEJO">
      <formula>NOT(ISERROR(SEARCH("SI, SIN MANEJO",AZ234)))</formula>
    </cfRule>
    <cfRule type="containsText" dxfId="2337" priority="3256" operator="containsText" text="SI, CONTROLADA">
      <formula>NOT(ISERROR(SEARCH("SI, CONTROLADA",AZ234)))</formula>
    </cfRule>
    <cfRule type="containsText" dxfId="2336" priority="3257" operator="containsText" text="NO">
      <formula>NOT(ISERROR(SEARCH("NO",AZ234)))</formula>
    </cfRule>
  </conditionalFormatting>
  <conditionalFormatting sqref="BB234">
    <cfRule type="cellIs" dxfId="2335" priority="3250" operator="equal">
      <formula>"SD"</formula>
    </cfRule>
    <cfRule type="cellIs" dxfId="2334" priority="3251" operator="equal">
      <formula>"NO"</formula>
    </cfRule>
    <cfRule type="cellIs" dxfId="2333" priority="3252" operator="equal">
      <formula>"SI"</formula>
    </cfRule>
  </conditionalFormatting>
  <conditionalFormatting sqref="BC234">
    <cfRule type="cellIs" dxfId="2332" priority="3247" operator="equal">
      <formula>"SD"</formula>
    </cfRule>
    <cfRule type="cellIs" dxfId="2331" priority="3248" operator="equal">
      <formula>"NO"</formula>
    </cfRule>
    <cfRule type="cellIs" dxfId="2330" priority="3249" operator="equal">
      <formula>"SI"</formula>
    </cfRule>
  </conditionalFormatting>
  <conditionalFormatting sqref="BF234">
    <cfRule type="cellIs" dxfId="2329" priority="3244" operator="equal">
      <formula>"SD"</formula>
    </cfRule>
    <cfRule type="cellIs" dxfId="2328" priority="3245" operator="equal">
      <formula>"NO"</formula>
    </cfRule>
    <cfRule type="cellIs" dxfId="2327" priority="3246" operator="equal">
      <formula>"SI"</formula>
    </cfRule>
  </conditionalFormatting>
  <conditionalFormatting sqref="BD234:BE234">
    <cfRule type="cellIs" dxfId="2326" priority="3241" operator="equal">
      <formula>"SD"</formula>
    </cfRule>
    <cfRule type="cellIs" dxfId="2325" priority="3242" operator="equal">
      <formula>"NO"</formula>
    </cfRule>
    <cfRule type="cellIs" dxfId="2324" priority="3243" operator="equal">
      <formula>"SI"</formula>
    </cfRule>
  </conditionalFormatting>
  <conditionalFormatting sqref="BE234">
    <cfRule type="expression" dxfId="2323" priority="3240">
      <formula>IF(AND(FA234&gt;=126,FC234&lt;24),1,0)</formula>
    </cfRule>
  </conditionalFormatting>
  <conditionalFormatting sqref="BG234">
    <cfRule type="cellIs" dxfId="2322" priority="3237" operator="equal">
      <formula>"SD"</formula>
    </cfRule>
    <cfRule type="cellIs" dxfId="2321" priority="3238" operator="equal">
      <formula>"NO"</formula>
    </cfRule>
    <cfRule type="cellIs" dxfId="2320" priority="3239" operator="equal">
      <formula>"SI"</formula>
    </cfRule>
  </conditionalFormatting>
  <conditionalFormatting sqref="BH234">
    <cfRule type="cellIs" dxfId="2319" priority="3234" operator="equal">
      <formula>"SD"</formula>
    </cfRule>
    <cfRule type="cellIs" dxfId="2318" priority="3235" operator="equal">
      <formula>"NO"</formula>
    </cfRule>
    <cfRule type="cellIs" dxfId="2317" priority="3236" operator="equal">
      <formula>"SI"</formula>
    </cfRule>
  </conditionalFormatting>
  <conditionalFormatting sqref="BI234">
    <cfRule type="cellIs" dxfId="2316" priority="3231" operator="equal">
      <formula>"SD"</formula>
    </cfRule>
    <cfRule type="cellIs" dxfId="2315" priority="3232" operator="equal">
      <formula>"NO"</formula>
    </cfRule>
    <cfRule type="cellIs" dxfId="2314" priority="3233" operator="equal">
      <formula>"SI"</formula>
    </cfRule>
  </conditionalFormatting>
  <conditionalFormatting sqref="BJ234">
    <cfRule type="cellIs" dxfId="2313" priority="3228" operator="equal">
      <formula>"SD"</formula>
    </cfRule>
    <cfRule type="cellIs" dxfId="2312" priority="3229" operator="equal">
      <formula>"NO"</formula>
    </cfRule>
    <cfRule type="cellIs" dxfId="2311" priority="3230" operator="equal">
      <formula>"SI"</formula>
    </cfRule>
  </conditionalFormatting>
  <conditionalFormatting sqref="BL234:BM234">
    <cfRule type="cellIs" dxfId="2310" priority="3225" operator="equal">
      <formula>"SD"</formula>
    </cfRule>
    <cfRule type="cellIs" dxfId="2309" priority="3226" operator="equal">
      <formula>"NO"</formula>
    </cfRule>
    <cfRule type="cellIs" dxfId="2308" priority="3227" operator="equal">
      <formula>"SI"</formula>
    </cfRule>
  </conditionalFormatting>
  <conditionalFormatting sqref="BK234">
    <cfRule type="cellIs" dxfId="2307" priority="3222" operator="equal">
      <formula>"SD"</formula>
    </cfRule>
    <cfRule type="cellIs" dxfId="2306" priority="3223" operator="equal">
      <formula>"NO"</formula>
    </cfRule>
    <cfRule type="cellIs" dxfId="2305" priority="3224" operator="equal">
      <formula>"SI"</formula>
    </cfRule>
  </conditionalFormatting>
  <conditionalFormatting sqref="AL235:AR235">
    <cfRule type="cellIs" dxfId="2304" priority="3219" operator="equal">
      <formula>"SD"</formula>
    </cfRule>
    <cfRule type="cellIs" dxfId="2303" priority="3220" operator="equal">
      <formula>"NO"</formula>
    </cfRule>
    <cfRule type="cellIs" dxfId="2302" priority="3221" operator="equal">
      <formula>"SI"</formula>
    </cfRule>
  </conditionalFormatting>
  <conditionalFormatting sqref="AK235">
    <cfRule type="containsText" dxfId="2301" priority="3216" operator="containsText" text="COMPLETAR EVALUACIÓN">
      <formula>NOT(ISERROR(SEARCH("COMPLETAR EVALUACIÓN",AK235)))</formula>
    </cfRule>
    <cfRule type="containsText" dxfId="2300" priority="3217" operator="containsText" text="CON RIESGO">
      <formula>NOT(ISERROR(SEARCH("CON RIESGO",AK235)))</formula>
    </cfRule>
    <cfRule type="containsText" dxfId="2299" priority="3218" operator="containsText" text="SIN RIESGO">
      <formula>NOT(ISERROR(SEARCH("SIN RIESGO",AK235)))</formula>
    </cfRule>
  </conditionalFormatting>
  <conditionalFormatting sqref="AE235">
    <cfRule type="containsText" dxfId="2298" priority="3214" operator="containsText" text="NO">
      <formula>NOT(ISERROR(SEARCH("NO",AE235)))</formula>
    </cfRule>
    <cfRule type="containsText" dxfId="2297" priority="3215" operator="containsText" text="SI">
      <formula>NOT(ISERROR(SEARCH("SI",AE235)))</formula>
    </cfRule>
  </conditionalFormatting>
  <conditionalFormatting sqref="AG235:AH235">
    <cfRule type="cellIs" dxfId="2296" priority="3208" operator="equal">
      <formula>"SD"</formula>
    </cfRule>
    <cfRule type="cellIs" dxfId="2295" priority="3209" operator="equal">
      <formula>"NO"</formula>
    </cfRule>
    <cfRule type="cellIs" dxfId="2294" priority="3210" operator="equal">
      <formula>"SI"</formula>
    </cfRule>
  </conditionalFormatting>
  <conditionalFormatting sqref="AI235">
    <cfRule type="containsText" dxfId="2293" priority="3201" operator="containsText" text="HABITANTE DE CALLE">
      <formula>NOT(ISERROR(SEARCH("HABITANTE DE CALLE",AI235)))</formula>
    </cfRule>
    <cfRule type="containsText" dxfId="2292" priority="3204" operator="containsText" text="NINGUNO">
      <formula>NOT(ISERROR(SEARCH("NINGUNO",AI235)))</formula>
    </cfRule>
    <cfRule type="containsText" dxfId="2291" priority="3205" operator="containsText" text="MIGRATORIA">
      <formula>NOT(ISERROR(SEARCH("MIGRATORIA",AI235)))</formula>
    </cfRule>
    <cfRule type="containsText" dxfId="2290" priority="3206" operator="containsText" text="DISCAPACIDAD">
      <formula>NOT(ISERROR(SEARCH("DISCAPACIDAD",AI235)))</formula>
    </cfRule>
    <cfRule type="containsText" dxfId="2289" priority="3207" operator="containsText" text="DESPLAZADA">
      <formula>NOT(ISERROR(SEARCH("DESPLAZADA",AI235)))</formula>
    </cfRule>
  </conditionalFormatting>
  <conditionalFormatting sqref="AF235">
    <cfRule type="containsText" dxfId="2288" priority="3202" operator="containsText" text="NO">
      <formula>NOT(ISERROR(SEARCH("NO",AF235)))</formula>
    </cfRule>
    <cfRule type="containsText" dxfId="2287" priority="3203" operator="containsText" text="SI">
      <formula>NOT(ISERROR(SEARCH("SI",AF235)))</formula>
    </cfRule>
  </conditionalFormatting>
  <conditionalFormatting sqref="AJ235">
    <cfRule type="cellIs" dxfId="2286" priority="3198" operator="equal">
      <formula>"SD"</formula>
    </cfRule>
    <cfRule type="cellIs" dxfId="2285" priority="3199" operator="equal">
      <formula>"NO"</formula>
    </cfRule>
    <cfRule type="cellIs" dxfId="2284" priority="3200" operator="equal">
      <formula>"SI"</formula>
    </cfRule>
  </conditionalFormatting>
  <conditionalFormatting sqref="AX235 BA235">
    <cfRule type="cellIs" dxfId="2283" priority="3195" operator="equal">
      <formula>"SD"</formula>
    </cfRule>
    <cfRule type="cellIs" dxfId="2282" priority="3196" operator="equal">
      <formula>"NO"</formula>
    </cfRule>
    <cfRule type="cellIs" dxfId="2281" priority="3197" operator="equal">
      <formula>"SI"</formula>
    </cfRule>
  </conditionalFormatting>
  <conditionalFormatting sqref="AY235">
    <cfRule type="containsText" dxfId="2280" priority="3190" operator="containsText" text="SD">
      <formula>NOT(ISERROR(SEARCH("SD",AY235)))</formula>
    </cfRule>
    <cfRule type="containsText" dxfId="2279" priority="3191" operator="containsText" text="SI, NO CONTROLADA">
      <formula>NOT(ISERROR(SEARCH("SI, NO CONTROLADA",AY235)))</formula>
    </cfRule>
    <cfRule type="containsText" dxfId="2278" priority="3192" operator="containsText" text="SI, SIN MANEJO">
      <formula>NOT(ISERROR(SEARCH("SI, SIN MANEJO",AY235)))</formula>
    </cfRule>
    <cfRule type="containsText" dxfId="2277" priority="3193" operator="containsText" text="SI, CONTROLADA">
      <formula>NOT(ISERROR(SEARCH("SI, CONTROLADA",AY235)))</formula>
    </cfRule>
    <cfRule type="containsText" dxfId="2276" priority="3194" operator="containsText" text="NO">
      <formula>NOT(ISERROR(SEARCH("NO",AY235)))</formula>
    </cfRule>
  </conditionalFormatting>
  <conditionalFormatting sqref="AZ235">
    <cfRule type="containsText" dxfId="2275" priority="3185" operator="containsText" text="SD">
      <formula>NOT(ISERROR(SEARCH("SD",AZ235)))</formula>
    </cfRule>
    <cfRule type="containsText" dxfId="2274" priority="3186" operator="containsText" text="SI, NO CONTROLADA">
      <formula>NOT(ISERROR(SEARCH("SI, NO CONTROLADA",AZ235)))</formula>
    </cfRule>
    <cfRule type="containsText" dxfId="2273" priority="3187" operator="containsText" text="SI, SIN MANEJO">
      <formula>NOT(ISERROR(SEARCH("SI, SIN MANEJO",AZ235)))</formula>
    </cfRule>
    <cfRule type="containsText" dxfId="2272" priority="3188" operator="containsText" text="SI, CONTROLADA">
      <formula>NOT(ISERROR(SEARCH("SI, CONTROLADA",AZ235)))</formula>
    </cfRule>
    <cfRule type="containsText" dxfId="2271" priority="3189" operator="containsText" text="NO">
      <formula>NOT(ISERROR(SEARCH("NO",AZ235)))</formula>
    </cfRule>
  </conditionalFormatting>
  <conditionalFormatting sqref="BB235">
    <cfRule type="cellIs" dxfId="2270" priority="3182" operator="equal">
      <formula>"SD"</formula>
    </cfRule>
    <cfRule type="cellIs" dxfId="2269" priority="3183" operator="equal">
      <formula>"NO"</formula>
    </cfRule>
    <cfRule type="cellIs" dxfId="2268" priority="3184" operator="equal">
      <formula>"SI"</formula>
    </cfRule>
  </conditionalFormatting>
  <conditionalFormatting sqref="BC235">
    <cfRule type="cellIs" dxfId="2267" priority="3179" operator="equal">
      <formula>"SD"</formula>
    </cfRule>
    <cfRule type="cellIs" dxfId="2266" priority="3180" operator="equal">
      <formula>"NO"</formula>
    </cfRule>
    <cfRule type="cellIs" dxfId="2265" priority="3181" operator="equal">
      <formula>"SI"</formula>
    </cfRule>
  </conditionalFormatting>
  <conditionalFormatting sqref="BF235">
    <cfRule type="cellIs" dxfId="2264" priority="3176" operator="equal">
      <formula>"SD"</formula>
    </cfRule>
    <cfRule type="cellIs" dxfId="2263" priority="3177" operator="equal">
      <formula>"NO"</formula>
    </cfRule>
    <cfRule type="cellIs" dxfId="2262" priority="3178" operator="equal">
      <formula>"SI"</formula>
    </cfRule>
  </conditionalFormatting>
  <conditionalFormatting sqref="BD235:BE235">
    <cfRule type="cellIs" dxfId="2261" priority="3173" operator="equal">
      <formula>"SD"</formula>
    </cfRule>
    <cfRule type="cellIs" dxfId="2260" priority="3174" operator="equal">
      <formula>"NO"</formula>
    </cfRule>
    <cfRule type="cellIs" dxfId="2259" priority="3175" operator="equal">
      <formula>"SI"</formula>
    </cfRule>
  </conditionalFormatting>
  <conditionalFormatting sqref="BE235">
    <cfRule type="expression" dxfId="2258" priority="3172">
      <formula>IF(AND(FA235&gt;=126,FC235&lt;24),1,0)</formula>
    </cfRule>
  </conditionalFormatting>
  <conditionalFormatting sqref="BG235">
    <cfRule type="cellIs" dxfId="2257" priority="3169" operator="equal">
      <formula>"SD"</formula>
    </cfRule>
    <cfRule type="cellIs" dxfId="2256" priority="3170" operator="equal">
      <formula>"NO"</formula>
    </cfRule>
    <cfRule type="cellIs" dxfId="2255" priority="3171" operator="equal">
      <formula>"SI"</formula>
    </cfRule>
  </conditionalFormatting>
  <conditionalFormatting sqref="BH235">
    <cfRule type="cellIs" dxfId="2254" priority="3166" operator="equal">
      <formula>"SD"</formula>
    </cfRule>
    <cfRule type="cellIs" dxfId="2253" priority="3167" operator="equal">
      <formula>"NO"</formula>
    </cfRule>
    <cfRule type="cellIs" dxfId="2252" priority="3168" operator="equal">
      <formula>"SI"</formula>
    </cfRule>
  </conditionalFormatting>
  <conditionalFormatting sqref="BI235">
    <cfRule type="cellIs" dxfId="2251" priority="3163" operator="equal">
      <formula>"SD"</formula>
    </cfRule>
    <cfRule type="cellIs" dxfId="2250" priority="3164" operator="equal">
      <formula>"NO"</formula>
    </cfRule>
    <cfRule type="cellIs" dxfId="2249" priority="3165" operator="equal">
      <formula>"SI"</formula>
    </cfRule>
  </conditionalFormatting>
  <conditionalFormatting sqref="BJ235">
    <cfRule type="cellIs" dxfId="2248" priority="3160" operator="equal">
      <formula>"SD"</formula>
    </cfRule>
    <cfRule type="cellIs" dxfId="2247" priority="3161" operator="equal">
      <formula>"NO"</formula>
    </cfRule>
    <cfRule type="cellIs" dxfId="2246" priority="3162" operator="equal">
      <formula>"SI"</formula>
    </cfRule>
  </conditionalFormatting>
  <conditionalFormatting sqref="BL235:BM235">
    <cfRule type="cellIs" dxfId="2245" priority="3157" operator="equal">
      <formula>"SD"</formula>
    </cfRule>
    <cfRule type="cellIs" dxfId="2244" priority="3158" operator="equal">
      <formula>"NO"</formula>
    </cfRule>
    <cfRule type="cellIs" dxfId="2243" priority="3159" operator="equal">
      <formula>"SI"</formula>
    </cfRule>
  </conditionalFormatting>
  <conditionalFormatting sqref="BK235">
    <cfRule type="cellIs" dxfId="2242" priority="3154" operator="equal">
      <formula>"SD"</formula>
    </cfRule>
    <cfRule type="cellIs" dxfId="2241" priority="3155" operator="equal">
      <formula>"NO"</formula>
    </cfRule>
    <cfRule type="cellIs" dxfId="2240" priority="3156" operator="equal">
      <formula>"SI"</formula>
    </cfRule>
  </conditionalFormatting>
  <conditionalFormatting sqref="FB235">
    <cfRule type="containsText" dxfId="2239" priority="3150" operator="containsText" text="RH NEGATIVO SIN COOMB">
      <formula>NOT(ISERROR(SEARCH("RH NEGATIVO SIN COOMB",FB235)))</formula>
    </cfRule>
    <cfRule type="containsText" dxfId="2238" priority="3151" operator="containsText" text="RH NEGATIVO CON COOMBS POSITIVO">
      <formula>NOT(ISERROR(SEARCH("RH NEGATIVO CON COOMBS POSITIVO",FB235)))</formula>
    </cfRule>
    <cfRule type="containsText" dxfId="2237" priority="3152" operator="containsText" text="RH NEGATIVO CON COOMBS NEGATIVO">
      <formula>NOT(ISERROR(SEARCH("RH NEGATIVO CON COOMBS NEGATIVO",FB235)))</formula>
    </cfRule>
    <cfRule type="containsText" dxfId="2236" priority="3153" operator="containsText" text="RH POSITIVO">
      <formula>NOT(ISERROR(SEARCH("RH POSITIVO",FB235)))</formula>
    </cfRule>
  </conditionalFormatting>
  <conditionalFormatting sqref="FK235">
    <cfRule type="containsText" dxfId="2235" priority="3146" operator="containsText" text="RH NEGATIVO SIN COOMB">
      <formula>NOT(ISERROR(SEARCH("RH NEGATIVO SIN COOMB",FK235)))</formula>
    </cfRule>
    <cfRule type="containsText" dxfId="2234" priority="3147" operator="containsText" text="RH NEGATIVO CON COOMBS POSITIVO">
      <formula>NOT(ISERROR(SEARCH("RH NEGATIVO CON COOMBS POSITIVO",FK235)))</formula>
    </cfRule>
    <cfRule type="containsText" dxfId="2233" priority="3148" operator="containsText" text="RH NEGATIVO CON COOMBS NEGATIVO">
      <formula>NOT(ISERROR(SEARCH("RH NEGATIVO CON COOMBS NEGATIVO",FK235)))</formula>
    </cfRule>
    <cfRule type="containsText" dxfId="2232" priority="3149" operator="containsText" text="RH POSITIVO">
      <formula>NOT(ISERROR(SEARCH("RH POSITIVO",FK235)))</formula>
    </cfRule>
  </conditionalFormatting>
  <conditionalFormatting sqref="FZ235">
    <cfRule type="containsText" dxfId="2231" priority="3142" operator="containsText" text="RH NEGATIVO SIN COOMB">
      <formula>NOT(ISERROR(SEARCH("RH NEGATIVO SIN COOMB",FZ235)))</formula>
    </cfRule>
    <cfRule type="containsText" dxfId="2230" priority="3143" operator="containsText" text="RH NEGATIVO CON COOMBS POSITIVO">
      <formula>NOT(ISERROR(SEARCH("RH NEGATIVO CON COOMBS POSITIVO",FZ235)))</formula>
    </cfRule>
    <cfRule type="containsText" dxfId="2229" priority="3144" operator="containsText" text="RH NEGATIVO CON COOMBS NEGATIVO">
      <formula>NOT(ISERROR(SEARCH("RH NEGATIVO CON COOMBS NEGATIVO",FZ235)))</formula>
    </cfRule>
    <cfRule type="containsText" dxfId="2228" priority="3145" operator="containsText" text="RH POSITIVO">
      <formula>NOT(ISERROR(SEARCH("RH POSITIVO",FZ235)))</formula>
    </cfRule>
  </conditionalFormatting>
  <conditionalFormatting sqref="GO235">
    <cfRule type="containsText" dxfId="2227" priority="3138" operator="containsText" text="RH NEGATIVO SIN COOMB">
      <formula>NOT(ISERROR(SEARCH("RH NEGATIVO SIN COOMB",GO235)))</formula>
    </cfRule>
    <cfRule type="containsText" dxfId="2226" priority="3139" operator="containsText" text="RH NEGATIVO CON COOMBS POSITIVO">
      <formula>NOT(ISERROR(SEARCH("RH NEGATIVO CON COOMBS POSITIVO",GO235)))</formula>
    </cfRule>
    <cfRule type="containsText" dxfId="2225" priority="3140" operator="containsText" text="RH NEGATIVO CON COOMBS NEGATIVO">
      <formula>NOT(ISERROR(SEARCH("RH NEGATIVO CON COOMBS NEGATIVO",GO235)))</formula>
    </cfRule>
    <cfRule type="containsText" dxfId="2224" priority="3141" operator="containsText" text="RH POSITIVO">
      <formula>NOT(ISERROR(SEARCH("RH POSITIVO",GO235)))</formula>
    </cfRule>
  </conditionalFormatting>
  <conditionalFormatting sqref="GT235">
    <cfRule type="containsText" dxfId="2223" priority="3134" operator="containsText" text="RH NEGATIVO SIN COOMB">
      <formula>NOT(ISERROR(SEARCH("RH NEGATIVO SIN COOMB",GT235)))</formula>
    </cfRule>
    <cfRule type="containsText" dxfId="2222" priority="3135" operator="containsText" text="RH NEGATIVO CON COOMBS POSITIVO">
      <formula>NOT(ISERROR(SEARCH("RH NEGATIVO CON COOMBS POSITIVO",GT235)))</formula>
    </cfRule>
    <cfRule type="containsText" dxfId="2221" priority="3136" operator="containsText" text="RH NEGATIVO CON COOMBS NEGATIVO">
      <formula>NOT(ISERROR(SEARCH("RH NEGATIVO CON COOMBS NEGATIVO",GT235)))</formula>
    </cfRule>
    <cfRule type="containsText" dxfId="2220" priority="3137" operator="containsText" text="RH POSITIVO">
      <formula>NOT(ISERROR(SEARCH("RH POSITIVO",GT235)))</formula>
    </cfRule>
  </conditionalFormatting>
  <conditionalFormatting sqref="HV235 HT235 HX235">
    <cfRule type="containsText" dxfId="2219" priority="3130" operator="containsText" text="NO SE FORMULA">
      <formula>NOT(ISERROR(SEARCH("NO SE FORMULA",HT235)))</formula>
    </cfRule>
    <cfRule type="containsText" dxfId="2218" priority="3131" operator="containsText" text="OTRO">
      <formula>NOT(ISERROR(SEARCH("OTRO",HT235)))</formula>
    </cfRule>
    <cfRule type="containsText" dxfId="2217" priority="3132" operator="containsText" text="IRREGULAR">
      <formula>NOT(ISERROR(SEARCH("IRREGULAR",HT235)))</formula>
    </cfRule>
    <cfRule type="containsText" dxfId="2216" priority="3133" operator="containsText" text="ADECUADO">
      <formula>NOT(ISERROR(SEARCH("ADECUADO",HT235)))</formula>
    </cfRule>
  </conditionalFormatting>
  <conditionalFormatting sqref="FB207">
    <cfRule type="containsText" dxfId="2215" priority="3110" operator="containsText" text="RH NEGATIVO SIN COOMB">
      <formula>NOT(ISERROR(SEARCH("RH NEGATIVO SIN COOMB",FB207)))</formula>
    </cfRule>
    <cfRule type="containsText" dxfId="2214" priority="3111" operator="containsText" text="RH NEGATIVO CON COOMBS POSITIVO">
      <formula>NOT(ISERROR(SEARCH("RH NEGATIVO CON COOMBS POSITIVO",FB207)))</formula>
    </cfRule>
    <cfRule type="containsText" dxfId="2213" priority="3112" operator="containsText" text="RH NEGATIVO CON COOMBS NEGATIVO">
      <formula>NOT(ISERROR(SEARCH("RH NEGATIVO CON COOMBS NEGATIVO",FB207)))</formula>
    </cfRule>
    <cfRule type="containsText" dxfId="2212" priority="3113" operator="containsText" text="RH POSITIVO">
      <formula>NOT(ISERROR(SEARCH("RH POSITIVO",FB207)))</formula>
    </cfRule>
  </conditionalFormatting>
  <conditionalFormatting sqref="FK207">
    <cfRule type="containsText" dxfId="2211" priority="3106" operator="containsText" text="RH NEGATIVO SIN COOMB">
      <formula>NOT(ISERROR(SEARCH("RH NEGATIVO SIN COOMB",FK207)))</formula>
    </cfRule>
    <cfRule type="containsText" dxfId="2210" priority="3107" operator="containsText" text="RH NEGATIVO CON COOMBS POSITIVO">
      <formula>NOT(ISERROR(SEARCH("RH NEGATIVO CON COOMBS POSITIVO",FK207)))</formula>
    </cfRule>
    <cfRule type="containsText" dxfId="2209" priority="3108" operator="containsText" text="RH NEGATIVO CON COOMBS NEGATIVO">
      <formula>NOT(ISERROR(SEARCH("RH NEGATIVO CON COOMBS NEGATIVO",FK207)))</formula>
    </cfRule>
    <cfRule type="containsText" dxfId="2208" priority="3109" operator="containsText" text="RH POSITIVO">
      <formula>NOT(ISERROR(SEARCH("RH POSITIVO",FK207)))</formula>
    </cfRule>
  </conditionalFormatting>
  <conditionalFormatting sqref="FZ207:FZ209">
    <cfRule type="containsText" dxfId="2207" priority="3102" operator="containsText" text="RH NEGATIVO SIN COOMB">
      <formula>NOT(ISERROR(SEARCH("RH NEGATIVO SIN COOMB",FZ207)))</formula>
    </cfRule>
    <cfRule type="containsText" dxfId="2206" priority="3103" operator="containsText" text="RH NEGATIVO CON COOMBS POSITIVO">
      <formula>NOT(ISERROR(SEARCH("RH NEGATIVO CON COOMBS POSITIVO",FZ207)))</formula>
    </cfRule>
    <cfRule type="containsText" dxfId="2205" priority="3104" operator="containsText" text="RH NEGATIVO CON COOMBS NEGATIVO">
      <formula>NOT(ISERROR(SEARCH("RH NEGATIVO CON COOMBS NEGATIVO",FZ207)))</formula>
    </cfRule>
    <cfRule type="containsText" dxfId="2204" priority="3105" operator="containsText" text="RH POSITIVO">
      <formula>NOT(ISERROR(SEARCH("RH POSITIVO",FZ207)))</formula>
    </cfRule>
  </conditionalFormatting>
  <conditionalFormatting sqref="GO207">
    <cfRule type="containsText" dxfId="2203" priority="3098" operator="containsText" text="RH NEGATIVO SIN COOMB">
      <formula>NOT(ISERROR(SEARCH("RH NEGATIVO SIN COOMB",GO207)))</formula>
    </cfRule>
    <cfRule type="containsText" dxfId="2202" priority="3099" operator="containsText" text="RH NEGATIVO CON COOMBS POSITIVO">
      <formula>NOT(ISERROR(SEARCH("RH NEGATIVO CON COOMBS POSITIVO",GO207)))</formula>
    </cfRule>
    <cfRule type="containsText" dxfId="2201" priority="3100" operator="containsText" text="RH NEGATIVO CON COOMBS NEGATIVO">
      <formula>NOT(ISERROR(SEARCH("RH NEGATIVO CON COOMBS NEGATIVO",GO207)))</formula>
    </cfRule>
    <cfRule type="containsText" dxfId="2200" priority="3101" operator="containsText" text="RH POSITIVO">
      <formula>NOT(ISERROR(SEARCH("RH POSITIVO",GO207)))</formula>
    </cfRule>
  </conditionalFormatting>
  <conditionalFormatting sqref="HX207 HT207 HV207">
    <cfRule type="containsText" dxfId="2199" priority="3094" operator="containsText" text="NO SE FORMULA">
      <formula>NOT(ISERROR(SEARCH("NO SE FORMULA",HT207)))</formula>
    </cfRule>
    <cfRule type="containsText" dxfId="2198" priority="3095" operator="containsText" text="OTRO">
      <formula>NOT(ISERROR(SEARCH("OTRO",HT207)))</formula>
    </cfRule>
    <cfRule type="containsText" dxfId="2197" priority="3096" operator="containsText" text="IRREGULAR">
      <formula>NOT(ISERROR(SEARCH("IRREGULAR",HT207)))</formula>
    </cfRule>
    <cfRule type="containsText" dxfId="2196" priority="3097" operator="containsText" text="ADECUADO">
      <formula>NOT(ISERROR(SEARCH("ADECUADO",HT207)))</formula>
    </cfRule>
  </conditionalFormatting>
  <conditionalFormatting sqref="AJ208 AG208:AH208">
    <cfRule type="cellIs" dxfId="2195" priority="3091" operator="equal">
      <formula>"SD"</formula>
    </cfRule>
    <cfRule type="cellIs" dxfId="2194" priority="3092" operator="equal">
      <formula>"NO"</formula>
    </cfRule>
    <cfRule type="cellIs" dxfId="2193" priority="3093" operator="equal">
      <formula>"SI"</formula>
    </cfRule>
  </conditionalFormatting>
  <conditionalFormatting sqref="AI208">
    <cfRule type="containsText" dxfId="2192" priority="3084" operator="containsText" text="HABITANTE DE CALLE">
      <formula>NOT(ISERROR(SEARCH("HABITANTE DE CALLE",AI208)))</formula>
    </cfRule>
    <cfRule type="containsText" dxfId="2191" priority="3087" operator="containsText" text="NINGUNO">
      <formula>NOT(ISERROR(SEARCH("NINGUNO",AI208)))</formula>
    </cfRule>
    <cfRule type="containsText" dxfId="2190" priority="3088" operator="containsText" text="MIGRATORIA">
      <formula>NOT(ISERROR(SEARCH("MIGRATORIA",AI208)))</formula>
    </cfRule>
    <cfRule type="containsText" dxfId="2189" priority="3089" operator="containsText" text="DISCAPACIDAD">
      <formula>NOT(ISERROR(SEARCH("DISCAPACIDAD",AI208)))</formula>
    </cfRule>
    <cfRule type="containsText" dxfId="2188" priority="3090" operator="containsText" text="DESPLAZADA">
      <formula>NOT(ISERROR(SEARCH("DESPLAZADA",AI208)))</formula>
    </cfRule>
  </conditionalFormatting>
  <conditionalFormatting sqref="AF208">
    <cfRule type="containsText" dxfId="2187" priority="3085" operator="containsText" text="NO">
      <formula>NOT(ISERROR(SEARCH("NO",AF208)))</formula>
    </cfRule>
    <cfRule type="containsText" dxfId="2186" priority="3086" operator="containsText" text="SI">
      <formula>NOT(ISERROR(SEARCH("SI",AF208)))</formula>
    </cfRule>
  </conditionalFormatting>
  <conditionalFormatting sqref="AX208">
    <cfRule type="cellIs" dxfId="2185" priority="3081" operator="equal">
      <formula>"SD"</formula>
    </cfRule>
    <cfRule type="cellIs" dxfId="2184" priority="3082" operator="equal">
      <formula>"NO"</formula>
    </cfRule>
    <cfRule type="cellIs" dxfId="2183" priority="3083" operator="equal">
      <formula>"SI"</formula>
    </cfRule>
  </conditionalFormatting>
  <conditionalFormatting sqref="BD208:BI208 AY208:BB208 BK208:BM208">
    <cfRule type="cellIs" dxfId="2182" priority="3078" operator="equal">
      <formula>"SD"</formula>
    </cfRule>
    <cfRule type="cellIs" dxfId="2181" priority="3079" operator="equal">
      <formula>"NO"</formula>
    </cfRule>
    <cfRule type="cellIs" dxfId="2180" priority="3080" operator="equal">
      <formula>"SI"</formula>
    </cfRule>
  </conditionalFormatting>
  <conditionalFormatting sqref="BC208">
    <cfRule type="containsText" dxfId="2179" priority="3073" operator="containsText" text="SD">
      <formula>NOT(ISERROR(SEARCH("SD",BC208)))</formula>
    </cfRule>
    <cfRule type="containsText" dxfId="2178" priority="3074" operator="containsText" text="SI, NO CONTROLADA">
      <formula>NOT(ISERROR(SEARCH("SI, NO CONTROLADA",BC208)))</formula>
    </cfRule>
    <cfRule type="containsText" dxfId="2177" priority="3075" operator="containsText" text="SI, SIN MANEJO">
      <formula>NOT(ISERROR(SEARCH("SI, SIN MANEJO",BC208)))</formula>
    </cfRule>
    <cfRule type="containsText" dxfId="2176" priority="3076" operator="containsText" text="SI, CONTROLADA">
      <formula>NOT(ISERROR(SEARCH("SI, CONTROLADA",BC208)))</formula>
    </cfRule>
    <cfRule type="containsText" dxfId="2175" priority="3077" operator="containsText" text="NO">
      <formula>NOT(ISERROR(SEARCH("NO",BC208)))</formula>
    </cfRule>
  </conditionalFormatting>
  <conditionalFormatting sqref="BK208:BM208">
    <cfRule type="cellIs" dxfId="2174" priority="3070" operator="equal">
      <formula>"SD"</formula>
    </cfRule>
    <cfRule type="cellIs" dxfId="2173" priority="3071" operator="equal">
      <formula>"NO"</formula>
    </cfRule>
    <cfRule type="cellIs" dxfId="2172" priority="3072" operator="equal">
      <formula>"SI"</formula>
    </cfRule>
  </conditionalFormatting>
  <conditionalFormatting sqref="AY208:BA208">
    <cfRule type="cellIs" dxfId="2171" priority="3067" operator="equal">
      <formula>"SD"</formula>
    </cfRule>
    <cfRule type="cellIs" dxfId="2170" priority="3068" operator="equal">
      <formula>"NO"</formula>
    </cfRule>
    <cfRule type="cellIs" dxfId="2169" priority="3069" operator="equal">
      <formula>"SI"</formula>
    </cfRule>
  </conditionalFormatting>
  <conditionalFormatting sqref="BD208:BI208 BB208">
    <cfRule type="cellIs" dxfId="2168" priority="3064" operator="equal">
      <formula>"SD"</formula>
    </cfRule>
    <cfRule type="cellIs" dxfId="2167" priority="3065" operator="equal">
      <formula>"NO"</formula>
    </cfRule>
    <cfRule type="cellIs" dxfId="2166" priority="3066" operator="equal">
      <formula>"SI"</formula>
    </cfRule>
  </conditionalFormatting>
  <conditionalFormatting sqref="BC208">
    <cfRule type="containsText" dxfId="2165" priority="3059" operator="containsText" text="SD">
      <formula>NOT(ISERROR(SEARCH("SD",BC208)))</formula>
    </cfRule>
    <cfRule type="containsText" dxfId="2164" priority="3060" operator="containsText" text="SI, NO CONTROLADA">
      <formula>NOT(ISERROR(SEARCH("SI, NO CONTROLADA",BC208)))</formula>
    </cfRule>
    <cfRule type="containsText" dxfId="2163" priority="3061" operator="containsText" text="SI, SIN MANEJO">
      <formula>NOT(ISERROR(SEARCH("SI, SIN MANEJO",BC208)))</formula>
    </cfRule>
    <cfRule type="containsText" dxfId="2162" priority="3062" operator="containsText" text="SI, CONTROLADA">
      <formula>NOT(ISERROR(SEARCH("SI, CONTROLADA",BC208)))</formula>
    </cfRule>
    <cfRule type="containsText" dxfId="2161" priority="3063" operator="containsText" text="NO">
      <formula>NOT(ISERROR(SEARCH("NO",BC208)))</formula>
    </cfRule>
  </conditionalFormatting>
  <conditionalFormatting sqref="BE208">
    <cfRule type="expression" dxfId="2160" priority="3058">
      <formula>IF(AND(FA208&gt;=126,FC208&lt;24),1,0)</formula>
    </cfRule>
  </conditionalFormatting>
  <conditionalFormatting sqref="FB208">
    <cfRule type="containsText" dxfId="2159" priority="3054" operator="containsText" text="RH NEGATIVO SIN COOMB">
      <formula>NOT(ISERROR(SEARCH("RH NEGATIVO SIN COOMB",FB208)))</formula>
    </cfRule>
    <cfRule type="containsText" dxfId="2158" priority="3055" operator="containsText" text="RH NEGATIVO CON COOMBS POSITIVO">
      <formula>NOT(ISERROR(SEARCH("RH NEGATIVO CON COOMBS POSITIVO",FB208)))</formula>
    </cfRule>
    <cfRule type="containsText" dxfId="2157" priority="3056" operator="containsText" text="RH NEGATIVO CON COOMBS NEGATIVO">
      <formula>NOT(ISERROR(SEARCH("RH NEGATIVO CON COOMBS NEGATIVO",FB208)))</formula>
    </cfRule>
    <cfRule type="containsText" dxfId="2156" priority="3057" operator="containsText" text="RH POSITIVO">
      <formula>NOT(ISERROR(SEARCH("RH POSITIVO",FB208)))</formula>
    </cfRule>
  </conditionalFormatting>
  <conditionalFormatting sqref="FK208">
    <cfRule type="containsText" dxfId="2155" priority="3050" operator="containsText" text="RH NEGATIVO SIN COOMB">
      <formula>NOT(ISERROR(SEARCH("RH NEGATIVO SIN COOMB",FK208)))</formula>
    </cfRule>
    <cfRule type="containsText" dxfId="2154" priority="3051" operator="containsText" text="RH NEGATIVO CON COOMBS POSITIVO">
      <formula>NOT(ISERROR(SEARCH("RH NEGATIVO CON COOMBS POSITIVO",FK208)))</formula>
    </cfRule>
    <cfRule type="containsText" dxfId="2153" priority="3052" operator="containsText" text="RH NEGATIVO CON COOMBS NEGATIVO">
      <formula>NOT(ISERROR(SEARCH("RH NEGATIVO CON COOMBS NEGATIVO",FK208)))</formula>
    </cfRule>
    <cfRule type="containsText" dxfId="2152" priority="3053" operator="containsText" text="RH POSITIVO">
      <formula>NOT(ISERROR(SEARCH("RH POSITIVO",FK208)))</formula>
    </cfRule>
  </conditionalFormatting>
  <conditionalFormatting sqref="GO208">
    <cfRule type="containsText" dxfId="2151" priority="3042" operator="containsText" text="RH NEGATIVO SIN COOMB">
      <formula>NOT(ISERROR(SEARCH("RH NEGATIVO SIN COOMB",GO208)))</formula>
    </cfRule>
    <cfRule type="containsText" dxfId="2150" priority="3043" operator="containsText" text="RH NEGATIVO CON COOMBS POSITIVO">
      <formula>NOT(ISERROR(SEARCH("RH NEGATIVO CON COOMBS POSITIVO",GO208)))</formula>
    </cfRule>
    <cfRule type="containsText" dxfId="2149" priority="3044" operator="containsText" text="RH NEGATIVO CON COOMBS NEGATIVO">
      <formula>NOT(ISERROR(SEARCH("RH NEGATIVO CON COOMBS NEGATIVO",GO208)))</formula>
    </cfRule>
    <cfRule type="containsText" dxfId="2148" priority="3045" operator="containsText" text="RH POSITIVO">
      <formula>NOT(ISERROR(SEARCH("RH POSITIVO",GO208)))</formula>
    </cfRule>
  </conditionalFormatting>
  <conditionalFormatting sqref="CU205">
    <cfRule type="expression" dxfId="2147" priority="3041">
      <formula>IF(CW205="NO APLICA REGISTRO TA-INGRESO TARDIO",1,"")</formula>
    </cfRule>
  </conditionalFormatting>
  <conditionalFormatting sqref="CV205">
    <cfRule type="expression" dxfId="2146" priority="3040">
      <formula>IF(CW205="NO APLICA REGISTRO TA-INGRESO TARDIO",1,"")</formula>
    </cfRule>
  </conditionalFormatting>
  <conditionalFormatting sqref="BJ90">
    <cfRule type="cellIs" dxfId="2145" priority="3034" operator="equal">
      <formula>"SD"</formula>
    </cfRule>
    <cfRule type="cellIs" dxfId="2144" priority="3035" operator="equal">
      <formula>"NO"</formula>
    </cfRule>
    <cfRule type="cellIs" dxfId="2143" priority="3036" operator="equal">
      <formula>"SI"</formula>
    </cfRule>
  </conditionalFormatting>
  <conditionalFormatting sqref="BK90">
    <cfRule type="cellIs" dxfId="2142" priority="3031" operator="equal">
      <formula>"SD"</formula>
    </cfRule>
    <cfRule type="cellIs" dxfId="2141" priority="3032" operator="equal">
      <formula>"NO"</formula>
    </cfRule>
    <cfRule type="cellIs" dxfId="2140" priority="3033" operator="equal">
      <formula>"SI"</formula>
    </cfRule>
  </conditionalFormatting>
  <conditionalFormatting sqref="GN138">
    <cfRule type="containsText" dxfId="2139" priority="3029" operator="containsText" text="POSITIVO">
      <formula>NOT(ISERROR(SEARCH("POSITIVO",GN138)))</formula>
    </cfRule>
    <cfRule type="containsText" dxfId="2138" priority="3030" operator="containsText" text="NEGATIVO">
      <formula>NOT(ISERROR(SEARCH("NEGATIVO",GN138)))</formula>
    </cfRule>
  </conditionalFormatting>
  <conditionalFormatting sqref="GQ138:GR138">
    <cfRule type="containsText" dxfId="2137" priority="3027" operator="containsText" text="POSITIVO">
      <formula>NOT(ISERROR(SEARCH("POSITIVO",GQ138)))</formula>
    </cfRule>
    <cfRule type="containsText" dxfId="2136" priority="3028" operator="containsText" text="NEGATIVO">
      <formula>NOT(ISERROR(SEARCH("NEGATIVO",GQ138)))</formula>
    </cfRule>
  </conditionalFormatting>
  <conditionalFormatting sqref="GS138">
    <cfRule type="containsText" dxfId="2135" priority="3024" operator="containsText" text="Igm">
      <formula>NOT(ISERROR(SEARCH("Igm",GS138)))</formula>
    </cfRule>
    <cfRule type="containsText" dxfId="2134" priority="3025" operator="containsText" text="REMITIR">
      <formula>NOT(ISERROR(SEARCH("REMITIR",GS138)))</formula>
    </cfRule>
    <cfRule type="containsText" dxfId="2133" priority="3026" operator="containsText" text="EXCLUYE">
      <formula>NOT(ISERROR(SEARCH("EXCLUYE",GS138)))</formula>
    </cfRule>
  </conditionalFormatting>
  <conditionalFormatting sqref="AC155">
    <cfRule type="containsText" dxfId="2132" priority="3020" operator="containsText" text="SABE">
      <formula>NOT(ISERROR(SEARCH("SABE",AC155)))</formula>
    </cfRule>
    <cfRule type="containsText" dxfId="2131" priority="3021" operator="containsText" text="SECUNDARIA">
      <formula>NOT(ISERROR(SEARCH("SECUNDARIA",AC155)))</formula>
    </cfRule>
    <cfRule type="containsText" dxfId="2130" priority="3022" operator="containsText" text="PRIMARIA INCOMPLETA">
      <formula>NOT(ISERROR(SEARCH("PRIMARIA INCOMPLETA",AC155)))</formula>
    </cfRule>
    <cfRule type="cellIs" dxfId="2129" priority="3023" operator="equal">
      <formula>"ANALFABETA"</formula>
    </cfRule>
  </conditionalFormatting>
  <conditionalFormatting sqref="AD155">
    <cfRule type="containsText" dxfId="2128" priority="3017" operator="containsText" text="No Consume">
      <formula>NOT(ISERROR(SEARCH("No Consume",AD155)))</formula>
    </cfRule>
    <cfRule type="containsText" dxfId="2127" priority="3018" operator="containsText" text="Hasta Antes de la Gestación">
      <formula>NOT(ISERROR(SEARCH("Hasta Antes de la Gestación",AD155)))</formula>
    </cfRule>
    <cfRule type="containsText" dxfId="2126" priority="3019" operator="containsText" text="Consumo Actual">
      <formula>NOT(ISERROR(SEARCH("Consumo Actual",AD155)))</formula>
    </cfRule>
  </conditionalFormatting>
  <conditionalFormatting sqref="L156">
    <cfRule type="containsText" dxfId="2125" priority="2999" operator="containsText" text="Empleo informal">
      <formula>NOT(ISERROR(SEARCH("Empleo informal",L156)))</formula>
    </cfRule>
    <cfRule type="containsText" dxfId="2124" priority="3000" operator="containsText" text="Empleada formalmente con riesgo a tóxicos">
      <formula>NOT(ISERROR(SEARCH("Empleada formalmente con riesgo a tóxicos",L156)))</formula>
    </cfRule>
    <cfRule type="containsText" dxfId="2123" priority="3001" operator="containsText" text="Empleada formalmente con riesgo de accidente laboral">
      <formula>NOT(ISERROR(SEARCH("Empleada formalmente con riesgo de accidente laboral",L156)))</formula>
    </cfRule>
    <cfRule type="containsText" dxfId="2122" priority="3002" operator="containsText" text="Empleada formalmente por jornada laboral extensa">
      <formula>NOT(ISERROR(SEARCH("Empleada formalmente por jornada laboral extensa",L156)))</formula>
    </cfRule>
    <cfRule type="containsText" dxfId="2121" priority="3003" operator="containsText" text="Empleada formalmente sin riesgo">
      <formula>NOT(ISERROR(SEARCH("Empleada formalmente sin riesgo",L156)))</formula>
    </cfRule>
    <cfRule type="containsText" dxfId="2120" priority="3004" operator="containsText" text="Actualmente desempleada">
      <formula>NOT(ISERROR(SEARCH("Actualmente desempleada",L156)))</formula>
    </cfRule>
    <cfRule type="containsText" dxfId="2119" priority="3005" operator="containsText" text="Hogar sin apoyo">
      <formula>NOT(ISERROR(SEARCH("Hogar sin apoyo",L156)))</formula>
    </cfRule>
    <cfRule type="containsText" dxfId="2118" priority="3006" operator="containsText" text="Empleada formalmente sin riesgo">
      <formula>NOT(ISERROR(SEARCH("Empleada formalmente sin riesgo",L156)))</formula>
    </cfRule>
    <cfRule type="containsText" dxfId="2117" priority="3007" operator="containsText" text="Hogar Con apoyo">
      <formula>NOT(ISERROR(SEARCH("Hogar Con apoyo",L156)))</formula>
    </cfRule>
  </conditionalFormatting>
  <conditionalFormatting sqref="CR156">
    <cfRule type="expression" dxfId="2116" priority="2998">
      <formula>IF(CT156="NO APLICA REGISTRO TA-INGRESO TARDIO",1,"")</formula>
    </cfRule>
  </conditionalFormatting>
  <conditionalFormatting sqref="CS156">
    <cfRule type="expression" dxfId="2115" priority="2997">
      <formula>IF(CT156="NO APLICA REGISTRO TA-INGRESO TARDIO",1,"")</formula>
    </cfRule>
  </conditionalFormatting>
  <conditionalFormatting sqref="FB203">
    <cfRule type="containsText" dxfId="2114" priority="2990" operator="containsText" text="RH NEGATIVO SIN COOMB">
      <formula>NOT(ISERROR(SEARCH("RH NEGATIVO SIN COOMB",FB203)))</formula>
    </cfRule>
    <cfRule type="containsText" dxfId="2113" priority="2991" operator="containsText" text="RH NEGATIVO CON COOMBS POSITIVO">
      <formula>NOT(ISERROR(SEARCH("RH NEGATIVO CON COOMBS POSITIVO",FB203)))</formula>
    </cfRule>
    <cfRule type="containsText" dxfId="2112" priority="2992" operator="containsText" text="RH NEGATIVO CON COOMBS NEGATIVO">
      <formula>NOT(ISERROR(SEARCH("RH NEGATIVO CON COOMBS NEGATIVO",FB203)))</formula>
    </cfRule>
    <cfRule type="containsText" dxfId="2111" priority="2993" operator="containsText" text="RH POSITIVO">
      <formula>NOT(ISERROR(SEARCH("RH POSITIVO",FB203)))</formula>
    </cfRule>
  </conditionalFormatting>
  <conditionalFormatting sqref="FB215">
    <cfRule type="containsText" dxfId="2110" priority="2986" operator="containsText" text="RH NEGATIVO SIN COOMB">
      <formula>NOT(ISERROR(SEARCH("RH NEGATIVO SIN COOMB",FB215)))</formula>
    </cfRule>
    <cfRule type="containsText" dxfId="2109" priority="2987" operator="containsText" text="RH NEGATIVO CON COOMBS POSITIVO">
      <formula>NOT(ISERROR(SEARCH("RH NEGATIVO CON COOMBS POSITIVO",FB215)))</formula>
    </cfRule>
    <cfRule type="containsText" dxfId="2108" priority="2988" operator="containsText" text="RH NEGATIVO CON COOMBS NEGATIVO">
      <formula>NOT(ISERROR(SEARCH("RH NEGATIVO CON COOMBS NEGATIVO",FB215)))</formula>
    </cfRule>
    <cfRule type="containsText" dxfId="2107" priority="2989" operator="containsText" text="RH POSITIVO">
      <formula>NOT(ISERROR(SEARCH("RH POSITIVO",FB215)))</formula>
    </cfRule>
  </conditionalFormatting>
  <conditionalFormatting sqref="AX216">
    <cfRule type="cellIs" dxfId="2106" priority="2983" operator="equal">
      <formula>"SD"</formula>
    </cfRule>
    <cfRule type="cellIs" dxfId="2105" priority="2984" operator="equal">
      <formula>"NO"</formula>
    </cfRule>
    <cfRule type="cellIs" dxfId="2104" priority="2985" operator="equal">
      <formula>"SI"</formula>
    </cfRule>
  </conditionalFormatting>
  <conditionalFormatting sqref="BK108">
    <cfRule type="cellIs" dxfId="2103" priority="2980" operator="equal">
      <formula>"SD"</formula>
    </cfRule>
    <cfRule type="cellIs" dxfId="2102" priority="2981" operator="equal">
      <formula>"NO"</formula>
    </cfRule>
    <cfRule type="cellIs" dxfId="2101" priority="2982" operator="equal">
      <formula>"SI"</formula>
    </cfRule>
  </conditionalFormatting>
  <conditionalFormatting sqref="BK165">
    <cfRule type="cellIs" dxfId="2100" priority="2974" operator="equal">
      <formula>"SD"</formula>
    </cfRule>
    <cfRule type="cellIs" dxfId="2099" priority="2975" operator="equal">
      <formula>"NO"</formula>
    </cfRule>
    <cfRule type="cellIs" dxfId="2098" priority="2976" operator="equal">
      <formula>"SI"</formula>
    </cfRule>
  </conditionalFormatting>
  <conditionalFormatting sqref="BK148">
    <cfRule type="cellIs" dxfId="2097" priority="2968" operator="equal">
      <formula>"SD"</formula>
    </cfRule>
    <cfRule type="cellIs" dxfId="2096" priority="2969" operator="equal">
      <formula>"NO"</formula>
    </cfRule>
    <cfRule type="cellIs" dxfId="2095" priority="2970" operator="equal">
      <formula>"SI"</formula>
    </cfRule>
  </conditionalFormatting>
  <conditionalFormatting sqref="BK145">
    <cfRule type="cellIs" dxfId="2094" priority="2962" operator="equal">
      <formula>"SD"</formula>
    </cfRule>
    <cfRule type="cellIs" dxfId="2093" priority="2963" operator="equal">
      <formula>"NO"</formula>
    </cfRule>
    <cfRule type="cellIs" dxfId="2092" priority="2964" operator="equal">
      <formula>"SI"</formula>
    </cfRule>
  </conditionalFormatting>
  <conditionalFormatting sqref="BK101">
    <cfRule type="cellIs" dxfId="2091" priority="2956" operator="equal">
      <formula>"SD"</formula>
    </cfRule>
    <cfRule type="cellIs" dxfId="2090" priority="2957" operator="equal">
      <formula>"NO"</formula>
    </cfRule>
    <cfRule type="cellIs" dxfId="2089" priority="2958" operator="equal">
      <formula>"SI"</formula>
    </cfRule>
  </conditionalFormatting>
  <conditionalFormatting sqref="BK171">
    <cfRule type="cellIs" dxfId="2088" priority="2950" operator="equal">
      <formula>"SD"</formula>
    </cfRule>
    <cfRule type="cellIs" dxfId="2087" priority="2951" operator="equal">
      <formula>"NO"</formula>
    </cfRule>
    <cfRule type="cellIs" dxfId="2086" priority="2952" operator="equal">
      <formula>"SI"</formula>
    </cfRule>
  </conditionalFormatting>
  <conditionalFormatting sqref="BK180">
    <cfRule type="cellIs" dxfId="2085" priority="2944" operator="equal">
      <formula>"SD"</formula>
    </cfRule>
    <cfRule type="cellIs" dxfId="2084" priority="2945" operator="equal">
      <formula>"NO"</formula>
    </cfRule>
    <cfRule type="cellIs" dxfId="2083" priority="2946" operator="equal">
      <formula>"SI"</formula>
    </cfRule>
  </conditionalFormatting>
  <conditionalFormatting sqref="BK133">
    <cfRule type="cellIs" dxfId="2082" priority="2938" operator="equal">
      <formula>"SD"</formula>
    </cfRule>
    <cfRule type="cellIs" dxfId="2081" priority="2939" operator="equal">
      <formula>"NO"</formula>
    </cfRule>
    <cfRule type="cellIs" dxfId="2080" priority="2940" operator="equal">
      <formula>"SI"</formula>
    </cfRule>
  </conditionalFormatting>
  <conditionalFormatting sqref="L126">
    <cfRule type="containsText" dxfId="2079" priority="2923" operator="containsText" text="Empleo informal">
      <formula>NOT(ISERROR(SEARCH("Empleo informal",L126)))</formula>
    </cfRule>
    <cfRule type="containsText" dxfId="2078" priority="2924" operator="containsText" text="Empleada formalmente con riesgo a tóxicos">
      <formula>NOT(ISERROR(SEARCH("Empleada formalmente con riesgo a tóxicos",L126)))</formula>
    </cfRule>
    <cfRule type="containsText" dxfId="2077" priority="2925" operator="containsText" text="Empleada formalmente con riesgo de accidente laboral">
      <formula>NOT(ISERROR(SEARCH("Empleada formalmente con riesgo de accidente laboral",L126)))</formula>
    </cfRule>
    <cfRule type="containsText" dxfId="2076" priority="2926" operator="containsText" text="Empleada formalmente por jornada laboral extensa">
      <formula>NOT(ISERROR(SEARCH("Empleada formalmente por jornada laboral extensa",L126)))</formula>
    </cfRule>
    <cfRule type="containsText" dxfId="2075" priority="2927" operator="containsText" text="Empleada formalmente sin riesgo">
      <formula>NOT(ISERROR(SEARCH("Empleada formalmente sin riesgo",L126)))</formula>
    </cfRule>
    <cfRule type="containsText" dxfId="2074" priority="2928" operator="containsText" text="Actualmente desempleada">
      <formula>NOT(ISERROR(SEARCH("Actualmente desempleada",L126)))</formula>
    </cfRule>
    <cfRule type="containsText" dxfId="2073" priority="2929" operator="containsText" text="Hogar sin apoyo">
      <formula>NOT(ISERROR(SEARCH("Hogar sin apoyo",L126)))</formula>
    </cfRule>
    <cfRule type="containsText" dxfId="2072" priority="2930" operator="containsText" text="Empleada formalmente sin riesgo">
      <formula>NOT(ISERROR(SEARCH("Empleada formalmente sin riesgo",L126)))</formula>
    </cfRule>
    <cfRule type="containsText" dxfId="2071" priority="2931" operator="containsText" text="Hogar Con apoyo">
      <formula>NOT(ISERROR(SEARCH("Hogar Con apoyo",L126)))</formula>
    </cfRule>
  </conditionalFormatting>
  <conditionalFormatting sqref="AC196">
    <cfRule type="containsText" dxfId="2070" priority="2919" operator="containsText" text="SABE">
      <formula>NOT(ISERROR(SEARCH("SABE",AC196)))</formula>
    </cfRule>
    <cfRule type="containsText" dxfId="2069" priority="2920" operator="containsText" text="SECUNDARIA">
      <formula>NOT(ISERROR(SEARCH("SECUNDARIA",AC196)))</formula>
    </cfRule>
    <cfRule type="containsText" dxfId="2068" priority="2921" operator="containsText" text="PRIMARIA INCOMPLETA">
      <formula>NOT(ISERROR(SEARCH("PRIMARIA INCOMPLETA",AC196)))</formula>
    </cfRule>
    <cfRule type="cellIs" dxfId="2067" priority="2922" operator="equal">
      <formula>"ANALFABETA"</formula>
    </cfRule>
  </conditionalFormatting>
  <conditionalFormatting sqref="L211">
    <cfRule type="containsText" dxfId="2066" priority="2907" operator="containsText" text="Empleo informal">
      <formula>NOT(ISERROR(SEARCH("Empleo informal",L211)))</formula>
    </cfRule>
    <cfRule type="containsText" dxfId="2065" priority="2908" operator="containsText" text="Empleada formalmente con riesgo a tóxicos">
      <formula>NOT(ISERROR(SEARCH("Empleada formalmente con riesgo a tóxicos",L211)))</formula>
    </cfRule>
    <cfRule type="containsText" dxfId="2064" priority="2909" operator="containsText" text="Empleada formalmente con riesgo de accidente laboral">
      <formula>NOT(ISERROR(SEARCH("Empleada formalmente con riesgo de accidente laboral",L211)))</formula>
    </cfRule>
    <cfRule type="containsText" dxfId="2063" priority="2910" operator="containsText" text="Empleada formalmente por jornada laboral extensa">
      <formula>NOT(ISERROR(SEARCH("Empleada formalmente por jornada laboral extensa",L211)))</formula>
    </cfRule>
    <cfRule type="containsText" dxfId="2062" priority="2911" operator="containsText" text="Empleada formalmente sin riesgo">
      <formula>NOT(ISERROR(SEARCH("Empleada formalmente sin riesgo",L211)))</formula>
    </cfRule>
    <cfRule type="containsText" dxfId="2061" priority="2912" operator="containsText" text="Actualmente desempleada">
      <formula>NOT(ISERROR(SEARCH("Actualmente desempleada",L211)))</formula>
    </cfRule>
    <cfRule type="containsText" dxfId="2060" priority="2913" operator="containsText" text="Hogar sin apoyo">
      <formula>NOT(ISERROR(SEARCH("Hogar sin apoyo",L211)))</formula>
    </cfRule>
    <cfRule type="containsText" dxfId="2059" priority="2914" operator="containsText" text="Empleada formalmente sin riesgo">
      <formula>NOT(ISERROR(SEARCH("Empleada formalmente sin riesgo",L211)))</formula>
    </cfRule>
    <cfRule type="containsText" dxfId="2058" priority="2915" operator="containsText" text="Hogar Con apoyo">
      <formula>NOT(ISERROR(SEARCH("Hogar Con apoyo",L211)))</formula>
    </cfRule>
  </conditionalFormatting>
  <conditionalFormatting sqref="BD211:BI211 AL211:BB211 AG211:AH211 AJ211 BK211:BM211">
    <cfRule type="cellIs" dxfId="2057" priority="2904" operator="equal">
      <formula>"SD"</formula>
    </cfRule>
    <cfRule type="cellIs" dxfId="2056" priority="2905" operator="equal">
      <formula>"NO"</formula>
    </cfRule>
    <cfRule type="cellIs" dxfId="2055" priority="2906" operator="equal">
      <formula>"SI"</formula>
    </cfRule>
  </conditionalFormatting>
  <conditionalFormatting sqref="AC211">
    <cfRule type="containsText" dxfId="2054" priority="2900" operator="containsText" text="SABE">
      <formula>NOT(ISERROR(SEARCH("SABE",AC211)))</formula>
    </cfRule>
    <cfRule type="containsText" dxfId="2053" priority="2901" operator="containsText" text="SECUNDARIA">
      <formula>NOT(ISERROR(SEARCH("SECUNDARIA",AC211)))</formula>
    </cfRule>
    <cfRule type="containsText" dxfId="2052" priority="2902" operator="containsText" text="PRIMARIA INCOMPLETA">
      <formula>NOT(ISERROR(SEARCH("PRIMARIA INCOMPLETA",AC211)))</formula>
    </cfRule>
    <cfRule type="cellIs" dxfId="2051" priority="2903" operator="equal">
      <formula>"ANALFABETA"</formula>
    </cfRule>
  </conditionalFormatting>
  <conditionalFormatting sqref="AW211">
    <cfRule type="cellIs" dxfId="2050" priority="2897" operator="equal">
      <formula>1</formula>
    </cfRule>
    <cfRule type="cellIs" dxfId="2049" priority="2898" operator="equal">
      <formula>"3 O MAS"</formula>
    </cfRule>
    <cfRule type="cellIs" dxfId="2048" priority="2899" operator="equal">
      <formula>2</formula>
    </cfRule>
  </conditionalFormatting>
  <conditionalFormatting sqref="AK211">
    <cfRule type="containsText" dxfId="2047" priority="2888" operator="containsText" text="COMPLETAR EVALUACIÓN">
      <formula>NOT(ISERROR(SEARCH("COMPLETAR EVALUACIÓN",AK211)))</formula>
    </cfRule>
    <cfRule type="containsText" dxfId="2046" priority="2895" operator="containsText" text="CON RIESGO">
      <formula>NOT(ISERROR(SEARCH("CON RIESGO",AK211)))</formula>
    </cfRule>
    <cfRule type="containsText" dxfId="2045" priority="2896" operator="containsText" text="SIN RIESGO">
      <formula>NOT(ISERROR(SEARCH("SIN RIESGO",AK211)))</formula>
    </cfRule>
  </conditionalFormatting>
  <conditionalFormatting sqref="AI211">
    <cfRule type="containsText" dxfId="2044" priority="2883" operator="containsText" text="HABITANTE DE CALLE">
      <formula>NOT(ISERROR(SEARCH("HABITANTE DE CALLE",AI211)))</formula>
    </cfRule>
    <cfRule type="containsText" dxfId="2043" priority="2891" operator="containsText" text="NINGUNO">
      <formula>NOT(ISERROR(SEARCH("NINGUNO",AI211)))</formula>
    </cfRule>
    <cfRule type="containsText" dxfId="2042" priority="2892" operator="containsText" text="MIGRATORIA">
      <formula>NOT(ISERROR(SEARCH("MIGRATORIA",AI211)))</formula>
    </cfRule>
    <cfRule type="containsText" dxfId="2041" priority="2893" operator="containsText" text="DISCAPACIDAD">
      <formula>NOT(ISERROR(SEARCH("DISCAPACIDAD",AI211)))</formula>
    </cfRule>
    <cfRule type="containsText" dxfId="2040" priority="2894" operator="containsText" text="DESPLAZADA">
      <formula>NOT(ISERROR(SEARCH("DESPLAZADA",AI211)))</formula>
    </cfRule>
  </conditionalFormatting>
  <conditionalFormatting sqref="AE211:AF211">
    <cfRule type="containsText" dxfId="2039" priority="2889" operator="containsText" text="NO">
      <formula>NOT(ISERROR(SEARCH("NO",AE211)))</formula>
    </cfRule>
    <cfRule type="containsText" dxfId="2038" priority="2890" operator="containsText" text="SI">
      <formula>NOT(ISERROR(SEARCH("SI",AE211)))</formula>
    </cfRule>
  </conditionalFormatting>
  <conditionalFormatting sqref="BE211">
    <cfRule type="expression" dxfId="2037" priority="2884">
      <formula>IF(AND(FA211&gt;=126,FC211&lt;24),1,0)</formula>
    </cfRule>
  </conditionalFormatting>
  <conditionalFormatting sqref="BC211">
    <cfRule type="cellIs" dxfId="2036" priority="2880" operator="equal">
      <formula>"SD"</formula>
    </cfRule>
    <cfRule type="cellIs" dxfId="2035" priority="2881" operator="equal">
      <formula>"NO"</formula>
    </cfRule>
    <cfRule type="cellIs" dxfId="2034" priority="2882" operator="equal">
      <formula>"SI"</formula>
    </cfRule>
  </conditionalFormatting>
  <conditionalFormatting sqref="L212">
    <cfRule type="containsText" dxfId="2033" priority="2868" operator="containsText" text="Empleo informal">
      <formula>NOT(ISERROR(SEARCH("Empleo informal",L212)))</formula>
    </cfRule>
    <cfRule type="containsText" dxfId="2032" priority="2869" operator="containsText" text="Empleada formalmente con riesgo a tóxicos">
      <formula>NOT(ISERROR(SEARCH("Empleada formalmente con riesgo a tóxicos",L212)))</formula>
    </cfRule>
    <cfRule type="containsText" dxfId="2031" priority="2870" operator="containsText" text="Empleada formalmente con riesgo de accidente laboral">
      <formula>NOT(ISERROR(SEARCH("Empleada formalmente con riesgo de accidente laboral",L212)))</formula>
    </cfRule>
    <cfRule type="containsText" dxfId="2030" priority="2871" operator="containsText" text="Empleada formalmente por jornada laboral extensa">
      <formula>NOT(ISERROR(SEARCH("Empleada formalmente por jornada laboral extensa",L212)))</formula>
    </cfRule>
    <cfRule type="containsText" dxfId="2029" priority="2872" operator="containsText" text="Empleada formalmente sin riesgo">
      <formula>NOT(ISERROR(SEARCH("Empleada formalmente sin riesgo",L212)))</formula>
    </cfRule>
    <cfRule type="containsText" dxfId="2028" priority="2873" operator="containsText" text="Actualmente desempleada">
      <formula>NOT(ISERROR(SEARCH("Actualmente desempleada",L212)))</formula>
    </cfRule>
    <cfRule type="containsText" dxfId="2027" priority="2874" operator="containsText" text="Hogar sin apoyo">
      <formula>NOT(ISERROR(SEARCH("Hogar sin apoyo",L212)))</formula>
    </cfRule>
    <cfRule type="containsText" dxfId="2026" priority="2875" operator="containsText" text="Empleada formalmente sin riesgo">
      <formula>NOT(ISERROR(SEARCH("Empleada formalmente sin riesgo",L212)))</formula>
    </cfRule>
    <cfRule type="containsText" dxfId="2025" priority="2876" operator="containsText" text="Hogar Con apoyo">
      <formula>NOT(ISERROR(SEARCH("Hogar Con apoyo",L212)))</formula>
    </cfRule>
  </conditionalFormatting>
  <conditionalFormatting sqref="BD212:BI212 AL212:BB212 AJ212 AG212:AH212 BK212:BM212">
    <cfRule type="cellIs" dxfId="2024" priority="2865" operator="equal">
      <formula>"SD"</formula>
    </cfRule>
    <cfRule type="cellIs" dxfId="2023" priority="2866" operator="equal">
      <formula>"NO"</formula>
    </cfRule>
    <cfRule type="cellIs" dxfId="2022" priority="2867" operator="equal">
      <formula>"SI"</formula>
    </cfRule>
  </conditionalFormatting>
  <conditionalFormatting sqref="P212">
    <cfRule type="containsText" dxfId="2021" priority="2861" operator="containsText" text="SI">
      <formula>NOT(ISERROR(SEARCH("SI",P212)))</formula>
    </cfRule>
    <cfRule type="containsText" dxfId="2020" priority="2862" operator="containsText" text="NO">
      <formula>NOT(ISERROR(SEARCH("NO",P212)))</formula>
    </cfRule>
    <cfRule type="containsText" dxfId="2019" priority="2863" operator="containsText" text="NA">
      <formula>NOT(ISERROR(SEARCH("NA",P212)))</formula>
    </cfRule>
  </conditionalFormatting>
  <conditionalFormatting sqref="Q212">
    <cfRule type="containsText" dxfId="2018" priority="2837" operator="containsText" text="SE TRASLADO DE EPS">
      <formula>NOT(ISERROR(SEARCH("SE TRASLADO DE EPS",Q212)))</formula>
    </cfRule>
    <cfRule type="containsText" dxfId="2017" priority="2856" operator="containsText" text="NOVEDAD">
      <formula>NOT(ISERROR(SEARCH("NOVEDAD",Q212)))</formula>
    </cfRule>
    <cfRule type="containsText" dxfId="2016" priority="2857" operator="containsText" text="IDENTIDAD">
      <formula>NOT(ISERROR(SEARCH("IDENTIDAD",Q212)))</formula>
    </cfRule>
    <cfRule type="containsText" dxfId="2015" priority="2858" operator="containsText" text="CPN">
      <formula>NOT(ISERROR(SEARCH("CPN",Q212)))</formula>
    </cfRule>
    <cfRule type="containsText" dxfId="2014" priority="2859" operator="containsText" text="VIENE">
      <formula>NOT(ISERROR(SEARCH("VIENE",Q212)))</formula>
    </cfRule>
    <cfRule type="cellIs" dxfId="2013" priority="2860" operator="equal">
      <formula>"TRAMITE DE PORTABILIDAD"</formula>
    </cfRule>
  </conditionalFormatting>
  <conditionalFormatting sqref="AC212">
    <cfRule type="containsText" dxfId="2012" priority="2852" operator="containsText" text="SABE">
      <formula>NOT(ISERROR(SEARCH("SABE",AC212)))</formula>
    </cfRule>
    <cfRule type="containsText" dxfId="2011" priority="2853" operator="containsText" text="SECUNDARIA">
      <formula>NOT(ISERROR(SEARCH("SECUNDARIA",AC212)))</formula>
    </cfRule>
    <cfRule type="containsText" dxfId="2010" priority="2854" operator="containsText" text="PRIMARIA INCOMPLETA">
      <formula>NOT(ISERROR(SEARCH("PRIMARIA INCOMPLETA",AC212)))</formula>
    </cfRule>
    <cfRule type="cellIs" dxfId="2009" priority="2855" operator="equal">
      <formula>"ANALFABETA"</formula>
    </cfRule>
  </conditionalFormatting>
  <conditionalFormatting sqref="AW212">
    <cfRule type="cellIs" dxfId="2008" priority="2849" operator="equal">
      <formula>1</formula>
    </cfRule>
    <cfRule type="cellIs" dxfId="2007" priority="2850" operator="equal">
      <formula>"3 O MAS"</formula>
    </cfRule>
    <cfRule type="cellIs" dxfId="2006" priority="2851" operator="equal">
      <formula>2</formula>
    </cfRule>
  </conditionalFormatting>
  <conditionalFormatting sqref="BP212">
    <cfRule type="cellIs" dxfId="2005" priority="2828" operator="equal">
      <formula>"NO"</formula>
    </cfRule>
    <cfRule type="cellIs" dxfId="2004" priority="2846" operator="equal">
      <formula>"SI"</formula>
    </cfRule>
    <cfRule type="cellIs" dxfId="2003" priority="2847" operator="equal">
      <formula>"CORREGIDA"</formula>
    </cfRule>
    <cfRule type="expression" dxfId="2002" priority="2848">
      <formula>IF(AND($BX212&gt;=1,$BX212&lt;21,RY212=1),1,0)</formula>
    </cfRule>
  </conditionalFormatting>
  <conditionalFormatting sqref="AK212">
    <cfRule type="containsText" dxfId="2001" priority="2834" operator="containsText" text="COMPLETAR EVALUACIÓN">
      <formula>NOT(ISERROR(SEARCH("COMPLETAR EVALUACIÓN",AK212)))</formula>
    </cfRule>
    <cfRule type="containsText" dxfId="2000" priority="2844" operator="containsText" text="CON RIESGO">
      <formula>NOT(ISERROR(SEARCH("CON RIESGO",AK212)))</formula>
    </cfRule>
    <cfRule type="containsText" dxfId="1999" priority="2845" operator="containsText" text="SIN RIESGO">
      <formula>NOT(ISERROR(SEARCH("SIN RIESGO",AK212)))</formula>
    </cfRule>
  </conditionalFormatting>
  <conditionalFormatting sqref="AI212">
    <cfRule type="containsText" dxfId="1998" priority="2829" operator="containsText" text="HABITANTE DE CALLE">
      <formula>NOT(ISERROR(SEARCH("HABITANTE DE CALLE",AI212)))</formula>
    </cfRule>
    <cfRule type="containsText" dxfId="1997" priority="2840" operator="containsText" text="NINGUNO">
      <formula>NOT(ISERROR(SEARCH("NINGUNO",AI212)))</formula>
    </cfRule>
    <cfRule type="containsText" dxfId="1996" priority="2841" operator="containsText" text="MIGRATORIA">
      <formula>NOT(ISERROR(SEARCH("MIGRATORIA",AI212)))</formula>
    </cfRule>
    <cfRule type="containsText" dxfId="1995" priority="2842" operator="containsText" text="DISCAPACIDAD">
      <formula>NOT(ISERROR(SEARCH("DISCAPACIDAD",AI212)))</formula>
    </cfRule>
    <cfRule type="containsText" dxfId="1994" priority="2843" operator="containsText" text="DESPLAZADA">
      <formula>NOT(ISERROR(SEARCH("DESPLAZADA",AI212)))</formula>
    </cfRule>
  </conditionalFormatting>
  <conditionalFormatting sqref="Q212">
    <cfRule type="containsText" dxfId="1993" priority="2838" operator="containsText" text="INMIGRANTE VENEZOLANA">
      <formula>NOT(ISERROR(SEARCH("INMIGRANTE VENEZOLANA",Q212)))</formula>
    </cfRule>
    <cfRule type="containsText" dxfId="1992" priority="2839" operator="containsText" text="SIN AFILIACIÓN A EPS">
      <formula>NOT(ISERROR(SEARCH("SIN AFILIACIÓN A EPS",Q212)))</formula>
    </cfRule>
  </conditionalFormatting>
  <conditionalFormatting sqref="AE212:AF212">
    <cfRule type="containsText" dxfId="1991" priority="2835" operator="containsText" text="NO">
      <formula>NOT(ISERROR(SEARCH("NO",AE212)))</formula>
    </cfRule>
    <cfRule type="containsText" dxfId="1990" priority="2836" operator="containsText" text="SI">
      <formula>NOT(ISERROR(SEARCH("SI",AE212)))</formula>
    </cfRule>
  </conditionalFormatting>
  <conditionalFormatting sqref="BE212">
    <cfRule type="expression" dxfId="1989" priority="2830">
      <formula>IF(AND(FA212&gt;=126,FC212&lt;24),1,0)</formula>
    </cfRule>
  </conditionalFormatting>
  <conditionalFormatting sqref="BC212">
    <cfRule type="cellIs" dxfId="1988" priority="2825" operator="equal">
      <formula>"SD"</formula>
    </cfRule>
    <cfRule type="cellIs" dxfId="1987" priority="2826" operator="equal">
      <formula>"NO"</formula>
    </cfRule>
    <cfRule type="cellIs" dxfId="1986" priority="2827" operator="equal">
      <formula>"SI"</formula>
    </cfRule>
  </conditionalFormatting>
  <conditionalFormatting sqref="AC153">
    <cfRule type="containsText" dxfId="1985" priority="2821" operator="containsText" text="SABE">
      <formula>NOT(ISERROR(SEARCH("SABE",AC153)))</formula>
    </cfRule>
    <cfRule type="containsText" dxfId="1984" priority="2822" operator="containsText" text="SECUNDARIA">
      <formula>NOT(ISERROR(SEARCH("SECUNDARIA",AC153)))</formula>
    </cfRule>
    <cfRule type="containsText" dxfId="1983" priority="2823" operator="containsText" text="PRIMARIA INCOMPLETA">
      <formula>NOT(ISERROR(SEARCH("PRIMARIA INCOMPLETA",AC153)))</formula>
    </cfRule>
    <cfRule type="cellIs" dxfId="1982" priority="2824" operator="equal">
      <formula>"ANALFABETA"</formula>
    </cfRule>
  </conditionalFormatting>
  <conditionalFormatting sqref="L176">
    <cfRule type="containsText" dxfId="1981" priority="2809" operator="containsText" text="Empleo informal">
      <formula>NOT(ISERROR(SEARCH("Empleo informal",L176)))</formula>
    </cfRule>
    <cfRule type="containsText" dxfId="1980" priority="2810" operator="containsText" text="Empleada formalmente con riesgo a tóxicos">
      <formula>NOT(ISERROR(SEARCH("Empleada formalmente con riesgo a tóxicos",L176)))</formula>
    </cfRule>
    <cfRule type="containsText" dxfId="1979" priority="2811" operator="containsText" text="Empleada formalmente con riesgo de accidente laboral">
      <formula>NOT(ISERROR(SEARCH("Empleada formalmente con riesgo de accidente laboral",L176)))</formula>
    </cfRule>
    <cfRule type="containsText" dxfId="1978" priority="2812" operator="containsText" text="Empleada formalmente por jornada laboral extensa">
      <formula>NOT(ISERROR(SEARCH("Empleada formalmente por jornada laboral extensa",L176)))</formula>
    </cfRule>
    <cfRule type="containsText" dxfId="1977" priority="2813" operator="containsText" text="Empleada formalmente sin riesgo">
      <formula>NOT(ISERROR(SEARCH("Empleada formalmente sin riesgo",L176)))</formula>
    </cfRule>
    <cfRule type="containsText" dxfId="1976" priority="2814" operator="containsText" text="Actualmente desempleada">
      <formula>NOT(ISERROR(SEARCH("Actualmente desempleada",L176)))</formula>
    </cfRule>
    <cfRule type="containsText" dxfId="1975" priority="2815" operator="containsText" text="Hogar sin apoyo">
      <formula>NOT(ISERROR(SEARCH("Hogar sin apoyo",L176)))</formula>
    </cfRule>
    <cfRule type="containsText" dxfId="1974" priority="2816" operator="containsText" text="Empleada formalmente sin riesgo">
      <formula>NOT(ISERROR(SEARCH("Empleada formalmente sin riesgo",L176)))</formula>
    </cfRule>
    <cfRule type="containsText" dxfId="1973" priority="2817" operator="containsText" text="Hogar Con apoyo">
      <formula>NOT(ISERROR(SEARCH("Hogar Con apoyo",L176)))</formula>
    </cfRule>
  </conditionalFormatting>
  <conditionalFormatting sqref="L236">
    <cfRule type="containsText" dxfId="1972" priority="2800" operator="containsText" text="Empleo informal">
      <formula>NOT(ISERROR(SEARCH("Empleo informal",L236)))</formula>
    </cfRule>
    <cfRule type="containsText" dxfId="1971" priority="2801" operator="containsText" text="Empleada formalmente con riesgo a tóxicos">
      <formula>NOT(ISERROR(SEARCH("Empleada formalmente con riesgo a tóxicos",L236)))</formula>
    </cfRule>
    <cfRule type="containsText" dxfId="1970" priority="2802" operator="containsText" text="Empleada formalmente con riesgo de accidente laboral">
      <formula>NOT(ISERROR(SEARCH("Empleada formalmente con riesgo de accidente laboral",L236)))</formula>
    </cfRule>
    <cfRule type="containsText" dxfId="1969" priority="2803" operator="containsText" text="Empleada formalmente por jornada laboral extensa">
      <formula>NOT(ISERROR(SEARCH("Empleada formalmente por jornada laboral extensa",L236)))</formula>
    </cfRule>
    <cfRule type="containsText" dxfId="1968" priority="2804" operator="containsText" text="Empleada formalmente sin riesgo">
      <formula>NOT(ISERROR(SEARCH("Empleada formalmente sin riesgo",L236)))</formula>
    </cfRule>
    <cfRule type="containsText" dxfId="1967" priority="2805" operator="containsText" text="Actualmente desempleada">
      <formula>NOT(ISERROR(SEARCH("Actualmente desempleada",L236)))</formula>
    </cfRule>
    <cfRule type="containsText" dxfId="1966" priority="2806" operator="containsText" text="Hogar sin apoyo">
      <formula>NOT(ISERROR(SEARCH("Hogar sin apoyo",L236)))</formula>
    </cfRule>
    <cfRule type="containsText" dxfId="1965" priority="2807" operator="containsText" text="Empleada formalmente sin riesgo">
      <formula>NOT(ISERROR(SEARCH("Empleada formalmente sin riesgo",L236)))</formula>
    </cfRule>
    <cfRule type="containsText" dxfId="1964" priority="2808" operator="containsText" text="Hogar Con apoyo">
      <formula>NOT(ISERROR(SEARCH("Hogar Con apoyo",L236)))</formula>
    </cfRule>
  </conditionalFormatting>
  <conditionalFormatting sqref="AC236">
    <cfRule type="containsText" dxfId="1963" priority="2796" operator="containsText" text="SABE">
      <formula>NOT(ISERROR(SEARCH("SABE",AC236)))</formula>
    </cfRule>
    <cfRule type="containsText" dxfId="1962" priority="2797" operator="containsText" text="SECUNDARIA">
      <formula>NOT(ISERROR(SEARCH("SECUNDARIA",AC236)))</formula>
    </cfRule>
    <cfRule type="containsText" dxfId="1961" priority="2798" operator="containsText" text="PRIMARIA INCOMPLETA">
      <formula>NOT(ISERROR(SEARCH("PRIMARIA INCOMPLETA",AC236)))</formula>
    </cfRule>
    <cfRule type="cellIs" dxfId="1960" priority="2799" operator="equal">
      <formula>"ANALFABETA"</formula>
    </cfRule>
  </conditionalFormatting>
  <conditionalFormatting sqref="AL236:AR236">
    <cfRule type="cellIs" dxfId="1959" priority="2793" operator="equal">
      <formula>"SD"</formula>
    </cfRule>
    <cfRule type="cellIs" dxfId="1958" priority="2794" operator="equal">
      <formula>"NO"</formula>
    </cfRule>
    <cfRule type="cellIs" dxfId="1957" priority="2795" operator="equal">
      <formula>"SI"</formula>
    </cfRule>
  </conditionalFormatting>
  <conditionalFormatting sqref="AK236">
    <cfRule type="containsText" dxfId="1956" priority="2790" operator="containsText" text="COMPLETAR EVALUACIÓN">
      <formula>NOT(ISERROR(SEARCH("COMPLETAR EVALUACIÓN",AK236)))</formula>
    </cfRule>
    <cfRule type="containsText" dxfId="1955" priority="2791" operator="containsText" text="CON RIESGO">
      <formula>NOT(ISERROR(SEARCH("CON RIESGO",AK236)))</formula>
    </cfRule>
    <cfRule type="containsText" dxfId="1954" priority="2792" operator="containsText" text="SIN RIESGO">
      <formula>NOT(ISERROR(SEARCH("SIN RIESGO",AK236)))</formula>
    </cfRule>
  </conditionalFormatting>
  <conditionalFormatting sqref="AE236">
    <cfRule type="containsText" dxfId="1953" priority="2788" operator="containsText" text="NO">
      <formula>NOT(ISERROR(SEARCH("NO",AE236)))</formula>
    </cfRule>
    <cfRule type="containsText" dxfId="1952" priority="2789" operator="containsText" text="SI">
      <formula>NOT(ISERROR(SEARCH("SI",AE236)))</formula>
    </cfRule>
  </conditionalFormatting>
  <conditionalFormatting sqref="AG236:AH236">
    <cfRule type="cellIs" dxfId="1951" priority="2782" operator="equal">
      <formula>"SD"</formula>
    </cfRule>
    <cfRule type="cellIs" dxfId="1950" priority="2783" operator="equal">
      <formula>"NO"</formula>
    </cfRule>
    <cfRule type="cellIs" dxfId="1949" priority="2784" operator="equal">
      <formula>"SI"</formula>
    </cfRule>
  </conditionalFormatting>
  <conditionalFormatting sqref="AI236">
    <cfRule type="containsText" dxfId="1948" priority="2775" operator="containsText" text="HABITANTE DE CALLE">
      <formula>NOT(ISERROR(SEARCH("HABITANTE DE CALLE",AI236)))</formula>
    </cfRule>
    <cfRule type="containsText" dxfId="1947" priority="2778" operator="containsText" text="NINGUNO">
      <formula>NOT(ISERROR(SEARCH("NINGUNO",AI236)))</formula>
    </cfRule>
    <cfRule type="containsText" dxfId="1946" priority="2779" operator="containsText" text="MIGRATORIA">
      <formula>NOT(ISERROR(SEARCH("MIGRATORIA",AI236)))</formula>
    </cfRule>
    <cfRule type="containsText" dxfId="1945" priority="2780" operator="containsText" text="DISCAPACIDAD">
      <formula>NOT(ISERROR(SEARCH("DISCAPACIDAD",AI236)))</formula>
    </cfRule>
    <cfRule type="containsText" dxfId="1944" priority="2781" operator="containsText" text="DESPLAZADA">
      <formula>NOT(ISERROR(SEARCH("DESPLAZADA",AI236)))</formula>
    </cfRule>
  </conditionalFormatting>
  <conditionalFormatting sqref="AF236">
    <cfRule type="containsText" dxfId="1943" priority="2776" operator="containsText" text="NO">
      <formula>NOT(ISERROR(SEARCH("NO",AF236)))</formula>
    </cfRule>
    <cfRule type="containsText" dxfId="1942" priority="2777" operator="containsText" text="SI">
      <formula>NOT(ISERROR(SEARCH("SI",AF236)))</formula>
    </cfRule>
  </conditionalFormatting>
  <conditionalFormatting sqref="AJ236">
    <cfRule type="cellIs" dxfId="1941" priority="2772" operator="equal">
      <formula>"SD"</formula>
    </cfRule>
    <cfRule type="cellIs" dxfId="1940" priority="2773" operator="equal">
      <formula>"NO"</formula>
    </cfRule>
    <cfRule type="cellIs" dxfId="1939" priority="2774" operator="equal">
      <formula>"SI"</formula>
    </cfRule>
  </conditionalFormatting>
  <conditionalFormatting sqref="AX236 BA236">
    <cfRule type="cellIs" dxfId="1938" priority="2769" operator="equal">
      <formula>"SD"</formula>
    </cfRule>
    <cfRule type="cellIs" dxfId="1937" priority="2770" operator="equal">
      <formula>"NO"</formula>
    </cfRule>
    <cfRule type="cellIs" dxfId="1936" priority="2771" operator="equal">
      <formula>"SI"</formula>
    </cfRule>
  </conditionalFormatting>
  <conditionalFormatting sqref="AY236">
    <cfRule type="containsText" dxfId="1935" priority="2764" operator="containsText" text="SD">
      <formula>NOT(ISERROR(SEARCH("SD",AY236)))</formula>
    </cfRule>
    <cfRule type="containsText" dxfId="1934" priority="2765" operator="containsText" text="SI, NO CONTROLADA">
      <formula>NOT(ISERROR(SEARCH("SI, NO CONTROLADA",AY236)))</formula>
    </cfRule>
    <cfRule type="containsText" dxfId="1933" priority="2766" operator="containsText" text="SI, SIN MANEJO">
      <formula>NOT(ISERROR(SEARCH("SI, SIN MANEJO",AY236)))</formula>
    </cfRule>
    <cfRule type="containsText" dxfId="1932" priority="2767" operator="containsText" text="SI, CONTROLADA">
      <formula>NOT(ISERROR(SEARCH("SI, CONTROLADA",AY236)))</formula>
    </cfRule>
    <cfRule type="containsText" dxfId="1931" priority="2768" operator="containsText" text="NO">
      <formula>NOT(ISERROR(SEARCH("NO",AY236)))</formula>
    </cfRule>
  </conditionalFormatting>
  <conditionalFormatting sqref="AZ236">
    <cfRule type="containsText" dxfId="1930" priority="2759" operator="containsText" text="SD">
      <formula>NOT(ISERROR(SEARCH("SD",AZ236)))</formula>
    </cfRule>
    <cfRule type="containsText" dxfId="1929" priority="2760" operator="containsText" text="SI, NO CONTROLADA">
      <formula>NOT(ISERROR(SEARCH("SI, NO CONTROLADA",AZ236)))</formula>
    </cfRule>
    <cfRule type="containsText" dxfId="1928" priority="2761" operator="containsText" text="SI, SIN MANEJO">
      <formula>NOT(ISERROR(SEARCH("SI, SIN MANEJO",AZ236)))</formula>
    </cfRule>
    <cfRule type="containsText" dxfId="1927" priority="2762" operator="containsText" text="SI, CONTROLADA">
      <formula>NOT(ISERROR(SEARCH("SI, CONTROLADA",AZ236)))</formula>
    </cfRule>
    <cfRule type="containsText" dxfId="1926" priority="2763" operator="containsText" text="NO">
      <formula>NOT(ISERROR(SEARCH("NO",AZ236)))</formula>
    </cfRule>
  </conditionalFormatting>
  <conditionalFormatting sqref="BB236">
    <cfRule type="cellIs" dxfId="1925" priority="2756" operator="equal">
      <formula>"SD"</formula>
    </cfRule>
    <cfRule type="cellIs" dxfId="1924" priority="2757" operator="equal">
      <formula>"NO"</formula>
    </cfRule>
    <cfRule type="cellIs" dxfId="1923" priority="2758" operator="equal">
      <formula>"SI"</formula>
    </cfRule>
  </conditionalFormatting>
  <conditionalFormatting sqref="BC236">
    <cfRule type="cellIs" dxfId="1922" priority="2753" operator="equal">
      <formula>"SD"</formula>
    </cfRule>
    <cfRule type="cellIs" dxfId="1921" priority="2754" operator="equal">
      <formula>"NO"</formula>
    </cfRule>
    <cfRule type="cellIs" dxfId="1920" priority="2755" operator="equal">
      <formula>"SI"</formula>
    </cfRule>
  </conditionalFormatting>
  <conditionalFormatting sqref="BF236">
    <cfRule type="cellIs" dxfId="1919" priority="2750" operator="equal">
      <formula>"SD"</formula>
    </cfRule>
    <cfRule type="cellIs" dxfId="1918" priority="2751" operator="equal">
      <formula>"NO"</formula>
    </cfRule>
    <cfRule type="cellIs" dxfId="1917" priority="2752" operator="equal">
      <formula>"SI"</formula>
    </cfRule>
  </conditionalFormatting>
  <conditionalFormatting sqref="BD236:BE236">
    <cfRule type="cellIs" dxfId="1916" priority="2747" operator="equal">
      <formula>"SD"</formula>
    </cfRule>
    <cfRule type="cellIs" dxfId="1915" priority="2748" operator="equal">
      <formula>"NO"</formula>
    </cfRule>
    <cfRule type="cellIs" dxfId="1914" priority="2749" operator="equal">
      <formula>"SI"</formula>
    </cfRule>
  </conditionalFormatting>
  <conditionalFormatting sqref="BE236">
    <cfRule type="expression" dxfId="1913" priority="2746">
      <formula>IF(AND(FA236&gt;=126,FC236&lt;24),1,0)</formula>
    </cfRule>
  </conditionalFormatting>
  <conditionalFormatting sqref="BG236">
    <cfRule type="cellIs" dxfId="1912" priority="2743" operator="equal">
      <formula>"SD"</formula>
    </cfRule>
    <cfRule type="cellIs" dxfId="1911" priority="2744" operator="equal">
      <formula>"NO"</formula>
    </cfRule>
    <cfRule type="cellIs" dxfId="1910" priority="2745" operator="equal">
      <formula>"SI"</formula>
    </cfRule>
  </conditionalFormatting>
  <conditionalFormatting sqref="BH236">
    <cfRule type="cellIs" dxfId="1909" priority="2740" operator="equal">
      <formula>"SD"</formula>
    </cfRule>
    <cfRule type="cellIs" dxfId="1908" priority="2741" operator="equal">
      <formula>"NO"</formula>
    </cfRule>
    <cfRule type="cellIs" dxfId="1907" priority="2742" operator="equal">
      <formula>"SI"</formula>
    </cfRule>
  </conditionalFormatting>
  <conditionalFormatting sqref="BI236">
    <cfRule type="cellIs" dxfId="1906" priority="2737" operator="equal">
      <formula>"SD"</formula>
    </cfRule>
    <cfRule type="cellIs" dxfId="1905" priority="2738" operator="equal">
      <formula>"NO"</formula>
    </cfRule>
    <cfRule type="cellIs" dxfId="1904" priority="2739" operator="equal">
      <formula>"SI"</formula>
    </cfRule>
  </conditionalFormatting>
  <conditionalFormatting sqref="BJ236">
    <cfRule type="cellIs" dxfId="1903" priority="2734" operator="equal">
      <formula>"SD"</formula>
    </cfRule>
    <cfRule type="cellIs" dxfId="1902" priority="2735" operator="equal">
      <formula>"NO"</formula>
    </cfRule>
    <cfRule type="cellIs" dxfId="1901" priority="2736" operator="equal">
      <formula>"SI"</formula>
    </cfRule>
  </conditionalFormatting>
  <conditionalFormatting sqref="BL236:BM236">
    <cfRule type="cellIs" dxfId="1900" priority="2731" operator="equal">
      <formula>"SD"</formula>
    </cfRule>
    <cfRule type="cellIs" dxfId="1899" priority="2732" operator="equal">
      <formula>"NO"</formula>
    </cfRule>
    <cfRule type="cellIs" dxfId="1898" priority="2733" operator="equal">
      <formula>"SI"</formula>
    </cfRule>
  </conditionalFormatting>
  <conditionalFormatting sqref="BK236">
    <cfRule type="cellIs" dxfId="1897" priority="2728" operator="equal">
      <formula>"SD"</formula>
    </cfRule>
    <cfRule type="cellIs" dxfId="1896" priority="2729" operator="equal">
      <formula>"NO"</formula>
    </cfRule>
    <cfRule type="cellIs" dxfId="1895" priority="2730" operator="equal">
      <formula>"SI"</formula>
    </cfRule>
  </conditionalFormatting>
  <conditionalFormatting sqref="FB236">
    <cfRule type="containsText" dxfId="1894" priority="2724" operator="containsText" text="RH NEGATIVO SIN COOMB">
      <formula>NOT(ISERROR(SEARCH("RH NEGATIVO SIN COOMB",FB236)))</formula>
    </cfRule>
    <cfRule type="containsText" dxfId="1893" priority="2725" operator="containsText" text="RH NEGATIVO CON COOMBS POSITIVO">
      <formula>NOT(ISERROR(SEARCH("RH NEGATIVO CON COOMBS POSITIVO",FB236)))</formula>
    </cfRule>
    <cfRule type="containsText" dxfId="1892" priority="2726" operator="containsText" text="RH NEGATIVO CON COOMBS NEGATIVO">
      <formula>NOT(ISERROR(SEARCH("RH NEGATIVO CON COOMBS NEGATIVO",FB236)))</formula>
    </cfRule>
    <cfRule type="containsText" dxfId="1891" priority="2727" operator="containsText" text="RH POSITIVO">
      <formula>NOT(ISERROR(SEARCH("RH POSITIVO",FB236)))</formula>
    </cfRule>
  </conditionalFormatting>
  <conditionalFormatting sqref="FB223">
    <cfRule type="containsText" dxfId="1890" priority="2720" operator="containsText" text="RH NEGATIVO SIN COOMB">
      <formula>NOT(ISERROR(SEARCH("RH NEGATIVO SIN COOMB",FB223)))</formula>
    </cfRule>
    <cfRule type="containsText" dxfId="1889" priority="2721" operator="containsText" text="RH NEGATIVO CON COOMBS POSITIVO">
      <formula>NOT(ISERROR(SEARCH("RH NEGATIVO CON COOMBS POSITIVO",FB223)))</formula>
    </cfRule>
    <cfRule type="containsText" dxfId="1888" priority="2722" operator="containsText" text="RH NEGATIVO CON COOMBS NEGATIVO">
      <formula>NOT(ISERROR(SEARCH("RH NEGATIVO CON COOMBS NEGATIVO",FB223)))</formula>
    </cfRule>
    <cfRule type="containsText" dxfId="1887" priority="2723" operator="containsText" text="RH POSITIVO">
      <formula>NOT(ISERROR(SEARCH("RH POSITIVO",FB223)))</formula>
    </cfRule>
  </conditionalFormatting>
  <conditionalFormatting sqref="BK147">
    <cfRule type="cellIs" dxfId="1886" priority="2709" operator="equal">
      <formula>"SD"</formula>
    </cfRule>
    <cfRule type="cellIs" dxfId="1885" priority="2710" operator="equal">
      <formula>"NO"</formula>
    </cfRule>
    <cfRule type="cellIs" dxfId="1884" priority="2711" operator="equal">
      <formula>"SI"</formula>
    </cfRule>
  </conditionalFormatting>
  <conditionalFormatting sqref="BK154">
    <cfRule type="cellIs" dxfId="1883" priority="2700" operator="equal">
      <formula>"SD"</formula>
    </cfRule>
    <cfRule type="cellIs" dxfId="1882" priority="2701" operator="equal">
      <formula>"NO"</formula>
    </cfRule>
    <cfRule type="cellIs" dxfId="1881" priority="2702" operator="equal">
      <formula>"SI"</formula>
    </cfRule>
  </conditionalFormatting>
  <conditionalFormatting sqref="L151">
    <cfRule type="containsText" dxfId="1880" priority="2691" operator="containsText" text="Empleo informal">
      <formula>NOT(ISERROR(SEARCH("Empleo informal",L151)))</formula>
    </cfRule>
    <cfRule type="containsText" dxfId="1879" priority="2692" operator="containsText" text="Empleada formalmente con riesgo a tóxicos">
      <formula>NOT(ISERROR(SEARCH("Empleada formalmente con riesgo a tóxicos",L151)))</formula>
    </cfRule>
    <cfRule type="containsText" dxfId="1878" priority="2693" operator="containsText" text="Empleada formalmente con riesgo de accidente laboral">
      <formula>NOT(ISERROR(SEARCH("Empleada formalmente con riesgo de accidente laboral",L151)))</formula>
    </cfRule>
    <cfRule type="containsText" dxfId="1877" priority="2694" operator="containsText" text="Empleada formalmente por jornada laboral extensa">
      <formula>NOT(ISERROR(SEARCH("Empleada formalmente por jornada laboral extensa",L151)))</formula>
    </cfRule>
    <cfRule type="containsText" dxfId="1876" priority="2695" operator="containsText" text="Empleada formalmente sin riesgo">
      <formula>NOT(ISERROR(SEARCH("Empleada formalmente sin riesgo",L151)))</formula>
    </cfRule>
    <cfRule type="containsText" dxfId="1875" priority="2696" operator="containsText" text="Actualmente desempleada">
      <formula>NOT(ISERROR(SEARCH("Actualmente desempleada",L151)))</formula>
    </cfRule>
    <cfRule type="containsText" dxfId="1874" priority="2697" operator="containsText" text="Hogar sin apoyo">
      <formula>NOT(ISERROR(SEARCH("Hogar sin apoyo",L151)))</formula>
    </cfRule>
    <cfRule type="containsText" dxfId="1873" priority="2698" operator="containsText" text="Empleada formalmente sin riesgo">
      <formula>NOT(ISERROR(SEARCH("Empleada formalmente sin riesgo",L151)))</formula>
    </cfRule>
    <cfRule type="containsText" dxfId="1872" priority="2699" operator="containsText" text="Hogar Con apoyo">
      <formula>NOT(ISERROR(SEARCH("Hogar Con apoyo",L151)))</formula>
    </cfRule>
  </conditionalFormatting>
  <conditionalFormatting sqref="BK151">
    <cfRule type="cellIs" dxfId="1871" priority="2685" operator="equal">
      <formula>"SD"</formula>
    </cfRule>
    <cfRule type="cellIs" dxfId="1870" priority="2686" operator="equal">
      <formula>"NO"</formula>
    </cfRule>
    <cfRule type="cellIs" dxfId="1869" priority="2687" operator="equal">
      <formula>"SI"</formula>
    </cfRule>
  </conditionalFormatting>
  <conditionalFormatting sqref="L163">
    <cfRule type="containsText" dxfId="1868" priority="2676" operator="containsText" text="Empleo informal">
      <formula>NOT(ISERROR(SEARCH("Empleo informal",L163)))</formula>
    </cfRule>
    <cfRule type="containsText" dxfId="1867" priority="2677" operator="containsText" text="Empleada formalmente con riesgo a tóxicos">
      <formula>NOT(ISERROR(SEARCH("Empleada formalmente con riesgo a tóxicos",L163)))</formula>
    </cfRule>
    <cfRule type="containsText" dxfId="1866" priority="2678" operator="containsText" text="Empleada formalmente con riesgo de accidente laboral">
      <formula>NOT(ISERROR(SEARCH("Empleada formalmente con riesgo de accidente laboral",L163)))</formula>
    </cfRule>
    <cfRule type="containsText" dxfId="1865" priority="2679" operator="containsText" text="Empleada formalmente por jornada laboral extensa">
      <formula>NOT(ISERROR(SEARCH("Empleada formalmente por jornada laboral extensa",L163)))</formula>
    </cfRule>
    <cfRule type="containsText" dxfId="1864" priority="2680" operator="containsText" text="Empleada formalmente sin riesgo">
      <formula>NOT(ISERROR(SEARCH("Empleada formalmente sin riesgo",L163)))</formula>
    </cfRule>
    <cfRule type="containsText" dxfId="1863" priority="2681" operator="containsText" text="Actualmente desempleada">
      <formula>NOT(ISERROR(SEARCH("Actualmente desempleada",L163)))</formula>
    </cfRule>
    <cfRule type="containsText" dxfId="1862" priority="2682" operator="containsText" text="Hogar sin apoyo">
      <formula>NOT(ISERROR(SEARCH("Hogar sin apoyo",L163)))</formula>
    </cfRule>
    <cfRule type="containsText" dxfId="1861" priority="2683" operator="containsText" text="Empleada formalmente sin riesgo">
      <formula>NOT(ISERROR(SEARCH("Empleada formalmente sin riesgo",L163)))</formula>
    </cfRule>
    <cfRule type="containsText" dxfId="1860" priority="2684" operator="containsText" text="Hogar Con apoyo">
      <formula>NOT(ISERROR(SEARCH("Hogar Con apoyo",L163)))</formula>
    </cfRule>
  </conditionalFormatting>
  <conditionalFormatting sqref="BK163">
    <cfRule type="cellIs" dxfId="1859" priority="2670" operator="equal">
      <formula>"SD"</formula>
    </cfRule>
    <cfRule type="cellIs" dxfId="1858" priority="2671" operator="equal">
      <formula>"NO"</formula>
    </cfRule>
    <cfRule type="cellIs" dxfId="1857" priority="2672" operator="equal">
      <formula>"SI"</formula>
    </cfRule>
  </conditionalFormatting>
  <conditionalFormatting sqref="AC160">
    <cfRule type="containsText" dxfId="1856" priority="2666" operator="containsText" text="SABE">
      <formula>NOT(ISERROR(SEARCH("SABE",AC160)))</formula>
    </cfRule>
    <cfRule type="containsText" dxfId="1855" priority="2667" operator="containsText" text="SECUNDARIA">
      <formula>NOT(ISERROR(SEARCH("SECUNDARIA",AC160)))</formula>
    </cfRule>
    <cfRule type="containsText" dxfId="1854" priority="2668" operator="containsText" text="PRIMARIA INCOMPLETA">
      <formula>NOT(ISERROR(SEARCH("PRIMARIA INCOMPLETA",AC160)))</formula>
    </cfRule>
    <cfRule type="cellIs" dxfId="1853" priority="2669" operator="equal">
      <formula>"ANALFABETA"</formula>
    </cfRule>
  </conditionalFormatting>
  <conditionalFormatting sqref="IR7">
    <cfRule type="containsText" dxfId="1852" priority="2659" operator="containsText" text="NO APLICA">
      <formula>NOT(ISERROR(SEARCH("NO APLICA",IR7)))</formula>
    </cfRule>
    <cfRule type="containsText" dxfId="1851" priority="2660" operator="containsText" text="ALTA">
      <formula>NOT(ISERROR(SEARCH("ALTA",IR7)))</formula>
    </cfRule>
    <cfRule type="containsText" dxfId="1850" priority="2661" operator="containsText" text="MEDIANA">
      <formula>NOT(ISERROR(SEARCH("MEDIANA",IR7)))</formula>
    </cfRule>
    <cfRule type="containsText" dxfId="1849" priority="2662" operator="containsText" text="BAJA">
      <formula>NOT(ISERROR(SEARCH("BAJA",IR7)))</formula>
    </cfRule>
  </conditionalFormatting>
  <conditionalFormatting sqref="IS7:IT7">
    <cfRule type="containsText" dxfId="1848" priority="2652" operator="containsText" text="NO APLICA">
      <formula>NOT(ISERROR(SEARCH("NO APLICA",IS7)))</formula>
    </cfRule>
    <cfRule type="containsText" dxfId="1847" priority="2653" operator="containsText" text="SIN">
      <formula>NOT(ISERROR(SEARCH("SIN",IS7)))</formula>
    </cfRule>
    <cfRule type="containsText" dxfId="1846" priority="2654" operator="containsText" text="EQUIPO">
      <formula>NOT(ISERROR(SEARCH("EQUIPO",IS7)))</formula>
    </cfRule>
    <cfRule type="containsText" dxfId="1845" priority="2655" operator="containsText" text="MEDICO TRADICIONAL">
      <formula>NOT(ISERROR(SEARCH("MEDICO TRADICIONAL",IS7)))</formula>
    </cfRule>
    <cfRule type="containsText" dxfId="1844" priority="2656" operator="containsText" text="PARTERA">
      <formula>NOT(ISERROR(SEARCH("PARTERA",IS7)))</formula>
    </cfRule>
    <cfRule type="containsText" dxfId="1843" priority="2657" operator="containsText" text="TÉCNICO">
      <formula>NOT(ISERROR(SEARCH("TÉCNICO",IS7)))</formula>
    </cfRule>
    <cfRule type="containsText" dxfId="1842" priority="2658" operator="containsText" text="PROFESIONAL">
      <formula>NOT(ISERROR(SEARCH("PROFESIONAL",IS7)))</formula>
    </cfRule>
  </conditionalFormatting>
  <conditionalFormatting sqref="IT7">
    <cfRule type="containsText" dxfId="1841" priority="2649" operator="containsText" text="LE HACEN CESÁREA SIN INICIO TRABAJO DE PARTO">
      <formula>NOT(ISERROR(SEARCH("LE HACEN CESÁREA SIN INICIO TRABAJO DE PARTO",IT7)))</formula>
    </cfRule>
    <cfRule type="containsText" dxfId="1840" priority="2650" operator="containsText" text="LE HACEN INDUCCIÓN">
      <formula>NOT(ISERROR(SEARCH("LE HACEN INDUCCIÓN",IT7)))</formula>
    </cfRule>
    <cfRule type="containsText" dxfId="1839" priority="2651" operator="containsText" text="ESPONTÁNEO">
      <formula>NOT(ISERROR(SEARCH("ESPONTÁNEO",IT7)))</formula>
    </cfRule>
  </conditionalFormatting>
  <conditionalFormatting sqref="IR8">
    <cfRule type="containsText" dxfId="1838" priority="2645" operator="containsText" text="NO APLICA">
      <formula>NOT(ISERROR(SEARCH("NO APLICA",IR8)))</formula>
    </cfRule>
    <cfRule type="containsText" dxfId="1837" priority="2646" operator="containsText" text="ALTA">
      <formula>NOT(ISERROR(SEARCH("ALTA",IR8)))</formula>
    </cfRule>
    <cfRule type="containsText" dxfId="1836" priority="2647" operator="containsText" text="MEDIANA">
      <formula>NOT(ISERROR(SEARCH("MEDIANA",IR8)))</formula>
    </cfRule>
    <cfRule type="containsText" dxfId="1835" priority="2648" operator="containsText" text="BAJA">
      <formula>NOT(ISERROR(SEARCH("BAJA",IR8)))</formula>
    </cfRule>
  </conditionalFormatting>
  <conditionalFormatting sqref="IS8:IT8">
    <cfRule type="containsText" dxfId="1834" priority="2638" operator="containsText" text="NO APLICA">
      <formula>NOT(ISERROR(SEARCH("NO APLICA",IS8)))</formula>
    </cfRule>
    <cfRule type="containsText" dxfId="1833" priority="2639" operator="containsText" text="SIN">
      <formula>NOT(ISERROR(SEARCH("SIN",IS8)))</formula>
    </cfRule>
    <cfRule type="containsText" dxfId="1832" priority="2640" operator="containsText" text="EQUIPO">
      <formula>NOT(ISERROR(SEARCH("EQUIPO",IS8)))</formula>
    </cfRule>
    <cfRule type="containsText" dxfId="1831" priority="2641" operator="containsText" text="MEDICO TRADICIONAL">
      <formula>NOT(ISERROR(SEARCH("MEDICO TRADICIONAL",IS8)))</formula>
    </cfRule>
    <cfRule type="containsText" dxfId="1830" priority="2642" operator="containsText" text="PARTERA">
      <formula>NOT(ISERROR(SEARCH("PARTERA",IS8)))</formula>
    </cfRule>
    <cfRule type="containsText" dxfId="1829" priority="2643" operator="containsText" text="TÉCNICO">
      <formula>NOT(ISERROR(SEARCH("TÉCNICO",IS8)))</formula>
    </cfRule>
    <cfRule type="containsText" dxfId="1828" priority="2644" operator="containsText" text="PROFESIONAL">
      <formula>NOT(ISERROR(SEARCH("PROFESIONAL",IS8)))</formula>
    </cfRule>
  </conditionalFormatting>
  <conditionalFormatting sqref="IT8">
    <cfRule type="containsText" dxfId="1827" priority="2635" operator="containsText" text="LE HACEN CESÁREA SIN INICIO TRABAJO DE PARTO">
      <formula>NOT(ISERROR(SEARCH("LE HACEN CESÁREA SIN INICIO TRABAJO DE PARTO",IT8)))</formula>
    </cfRule>
    <cfRule type="containsText" dxfId="1826" priority="2636" operator="containsText" text="LE HACEN INDUCCIÓN">
      <formula>NOT(ISERROR(SEARCH("LE HACEN INDUCCIÓN",IT8)))</formula>
    </cfRule>
    <cfRule type="containsText" dxfId="1825" priority="2637" operator="containsText" text="ESPONTÁNEO">
      <formula>NOT(ISERROR(SEARCH("ESPONTÁNEO",IT8)))</formula>
    </cfRule>
  </conditionalFormatting>
  <conditionalFormatting sqref="IT9">
    <cfRule type="containsText" dxfId="1824" priority="2628" operator="containsText" text="NO APLICA">
      <formula>NOT(ISERROR(SEARCH("NO APLICA",IT9)))</formula>
    </cfRule>
    <cfRule type="containsText" dxfId="1823" priority="2629" operator="containsText" text="SIN">
      <formula>NOT(ISERROR(SEARCH("SIN",IT9)))</formula>
    </cfRule>
    <cfRule type="containsText" dxfId="1822" priority="2630" operator="containsText" text="EQUIPO">
      <formula>NOT(ISERROR(SEARCH("EQUIPO",IT9)))</formula>
    </cfRule>
    <cfRule type="containsText" dxfId="1821" priority="2631" operator="containsText" text="MEDICO TRADICIONAL">
      <formula>NOT(ISERROR(SEARCH("MEDICO TRADICIONAL",IT9)))</formula>
    </cfRule>
    <cfRule type="containsText" dxfId="1820" priority="2632" operator="containsText" text="PARTERA">
      <formula>NOT(ISERROR(SEARCH("PARTERA",IT9)))</formula>
    </cfRule>
    <cfRule type="containsText" dxfId="1819" priority="2633" operator="containsText" text="TÉCNICO">
      <formula>NOT(ISERROR(SEARCH("TÉCNICO",IT9)))</formula>
    </cfRule>
    <cfRule type="containsText" dxfId="1818" priority="2634" operator="containsText" text="PROFESIONAL">
      <formula>NOT(ISERROR(SEARCH("PROFESIONAL",IT9)))</formula>
    </cfRule>
  </conditionalFormatting>
  <conditionalFormatting sqref="IT9">
    <cfRule type="containsText" dxfId="1817" priority="2625" operator="containsText" text="LE HACEN CESÁREA SIN INICIO TRABAJO DE PARTO">
      <formula>NOT(ISERROR(SEARCH("LE HACEN CESÁREA SIN INICIO TRABAJO DE PARTO",IT9)))</formula>
    </cfRule>
    <cfRule type="containsText" dxfId="1816" priority="2626" operator="containsText" text="LE HACEN INDUCCIÓN">
      <formula>NOT(ISERROR(SEARCH("LE HACEN INDUCCIÓN",IT9)))</formula>
    </cfRule>
    <cfRule type="containsText" dxfId="1815" priority="2627" operator="containsText" text="ESPONTÁNEO">
      <formula>NOT(ISERROR(SEARCH("ESPONTÁNEO",IT9)))</formula>
    </cfRule>
  </conditionalFormatting>
  <conditionalFormatting sqref="IR10">
    <cfRule type="containsText" dxfId="1814" priority="2621" operator="containsText" text="NO APLICA">
      <formula>NOT(ISERROR(SEARCH("NO APLICA",IR10)))</formula>
    </cfRule>
    <cfRule type="containsText" dxfId="1813" priority="2622" operator="containsText" text="ALTA">
      <formula>NOT(ISERROR(SEARCH("ALTA",IR10)))</formula>
    </cfRule>
    <cfRule type="containsText" dxfId="1812" priority="2623" operator="containsText" text="MEDIANA">
      <formula>NOT(ISERROR(SEARCH("MEDIANA",IR10)))</formula>
    </cfRule>
    <cfRule type="containsText" dxfId="1811" priority="2624" operator="containsText" text="BAJA">
      <formula>NOT(ISERROR(SEARCH("BAJA",IR10)))</formula>
    </cfRule>
  </conditionalFormatting>
  <conditionalFormatting sqref="IS10:IT10">
    <cfRule type="containsText" dxfId="1810" priority="2614" operator="containsText" text="NO APLICA">
      <formula>NOT(ISERROR(SEARCH("NO APLICA",IS10)))</formula>
    </cfRule>
    <cfRule type="containsText" dxfId="1809" priority="2615" operator="containsText" text="SIN">
      <formula>NOT(ISERROR(SEARCH("SIN",IS10)))</formula>
    </cfRule>
    <cfRule type="containsText" dxfId="1808" priority="2616" operator="containsText" text="EQUIPO">
      <formula>NOT(ISERROR(SEARCH("EQUIPO",IS10)))</formula>
    </cfRule>
    <cfRule type="containsText" dxfId="1807" priority="2617" operator="containsText" text="MEDICO TRADICIONAL">
      <formula>NOT(ISERROR(SEARCH("MEDICO TRADICIONAL",IS10)))</formula>
    </cfRule>
    <cfRule type="containsText" dxfId="1806" priority="2618" operator="containsText" text="PARTERA">
      <formula>NOT(ISERROR(SEARCH("PARTERA",IS10)))</formula>
    </cfRule>
    <cfRule type="containsText" dxfId="1805" priority="2619" operator="containsText" text="TÉCNICO">
      <formula>NOT(ISERROR(SEARCH("TÉCNICO",IS10)))</formula>
    </cfRule>
    <cfRule type="containsText" dxfId="1804" priority="2620" operator="containsText" text="PROFESIONAL">
      <formula>NOT(ISERROR(SEARCH("PROFESIONAL",IS10)))</formula>
    </cfRule>
  </conditionalFormatting>
  <conditionalFormatting sqref="IT10">
    <cfRule type="containsText" dxfId="1803" priority="2611" operator="containsText" text="LE HACEN CESÁREA SIN INICIO TRABAJO DE PARTO">
      <formula>NOT(ISERROR(SEARCH("LE HACEN CESÁREA SIN INICIO TRABAJO DE PARTO",IT10)))</formula>
    </cfRule>
    <cfRule type="containsText" dxfId="1802" priority="2612" operator="containsText" text="LE HACEN INDUCCIÓN">
      <formula>NOT(ISERROR(SEARCH("LE HACEN INDUCCIÓN",IT10)))</formula>
    </cfRule>
    <cfRule type="containsText" dxfId="1801" priority="2613" operator="containsText" text="ESPONTÁNEO">
      <formula>NOT(ISERROR(SEARCH("ESPONTÁNEO",IT10)))</formula>
    </cfRule>
  </conditionalFormatting>
  <conditionalFormatting sqref="JI10">
    <cfRule type="containsText" dxfId="1800" priority="2607" operator="containsText" text="NO APLICA">
      <formula>NOT(ISERROR(SEARCH("NO APLICA",JI10)))</formula>
    </cfRule>
    <cfRule type="containsText" dxfId="1799" priority="2608" operator="containsText" text="SIN DATO">
      <formula>NOT(ISERROR(SEARCH("SIN DATO",JI10)))</formula>
    </cfRule>
    <cfRule type="containsText" dxfId="1798" priority="2609" operator="containsText" text="NO">
      <formula>NOT(ISERROR(SEARCH("NO",JI10)))</formula>
    </cfRule>
    <cfRule type="containsText" dxfId="1797" priority="2610" operator="containsText" text="SI">
      <formula>NOT(ISERROR(SEARCH("SI",JI10)))</formula>
    </cfRule>
  </conditionalFormatting>
  <conditionalFormatting sqref="IR11">
    <cfRule type="containsText" dxfId="1796" priority="2603" operator="containsText" text="NO APLICA">
      <formula>NOT(ISERROR(SEARCH("NO APLICA",IR11)))</formula>
    </cfRule>
    <cfRule type="containsText" dxfId="1795" priority="2604" operator="containsText" text="ALTA">
      <formula>NOT(ISERROR(SEARCH("ALTA",IR11)))</formula>
    </cfRule>
    <cfRule type="containsText" dxfId="1794" priority="2605" operator="containsText" text="MEDIANA">
      <formula>NOT(ISERROR(SEARCH("MEDIANA",IR11)))</formula>
    </cfRule>
    <cfRule type="containsText" dxfId="1793" priority="2606" operator="containsText" text="BAJA">
      <formula>NOT(ISERROR(SEARCH("BAJA",IR11)))</formula>
    </cfRule>
  </conditionalFormatting>
  <conditionalFormatting sqref="IS11:IT11">
    <cfRule type="containsText" dxfId="1792" priority="2596" operator="containsText" text="NO APLICA">
      <formula>NOT(ISERROR(SEARCH("NO APLICA",IS11)))</formula>
    </cfRule>
    <cfRule type="containsText" dxfId="1791" priority="2597" operator="containsText" text="SIN">
      <formula>NOT(ISERROR(SEARCH("SIN",IS11)))</formula>
    </cfRule>
    <cfRule type="containsText" dxfId="1790" priority="2598" operator="containsText" text="EQUIPO">
      <formula>NOT(ISERROR(SEARCH("EQUIPO",IS11)))</formula>
    </cfRule>
    <cfRule type="containsText" dxfId="1789" priority="2599" operator="containsText" text="MEDICO TRADICIONAL">
      <formula>NOT(ISERROR(SEARCH("MEDICO TRADICIONAL",IS11)))</formula>
    </cfRule>
    <cfRule type="containsText" dxfId="1788" priority="2600" operator="containsText" text="PARTERA">
      <formula>NOT(ISERROR(SEARCH("PARTERA",IS11)))</formula>
    </cfRule>
    <cfRule type="containsText" dxfId="1787" priority="2601" operator="containsText" text="TÉCNICO">
      <formula>NOT(ISERROR(SEARCH("TÉCNICO",IS11)))</formula>
    </cfRule>
    <cfRule type="containsText" dxfId="1786" priority="2602" operator="containsText" text="PROFESIONAL">
      <formula>NOT(ISERROR(SEARCH("PROFESIONAL",IS11)))</formula>
    </cfRule>
  </conditionalFormatting>
  <conditionalFormatting sqref="IT11">
    <cfRule type="containsText" dxfId="1785" priority="2593" operator="containsText" text="LE HACEN CESÁREA SIN INICIO TRABAJO DE PARTO">
      <formula>NOT(ISERROR(SEARCH("LE HACEN CESÁREA SIN INICIO TRABAJO DE PARTO",IT11)))</formula>
    </cfRule>
    <cfRule type="containsText" dxfId="1784" priority="2594" operator="containsText" text="LE HACEN INDUCCIÓN">
      <formula>NOT(ISERROR(SEARCH("LE HACEN INDUCCIÓN",IT11)))</formula>
    </cfRule>
    <cfRule type="containsText" dxfId="1783" priority="2595" operator="containsText" text="ESPONTÁNEO">
      <formula>NOT(ISERROR(SEARCH("ESPONTÁNEO",IT11)))</formula>
    </cfRule>
  </conditionalFormatting>
  <conditionalFormatting sqref="JI11">
    <cfRule type="containsText" dxfId="1782" priority="2589" operator="containsText" text="NO APLICA">
      <formula>NOT(ISERROR(SEARCH("NO APLICA",JI11)))</formula>
    </cfRule>
    <cfRule type="containsText" dxfId="1781" priority="2590" operator="containsText" text="SIN DATO">
      <formula>NOT(ISERROR(SEARCH("SIN DATO",JI11)))</formula>
    </cfRule>
    <cfRule type="containsText" dxfId="1780" priority="2591" operator="containsText" text="NO">
      <formula>NOT(ISERROR(SEARCH("NO",JI11)))</formula>
    </cfRule>
    <cfRule type="containsText" dxfId="1779" priority="2592" operator="containsText" text="SI">
      <formula>NOT(ISERROR(SEARCH("SI",JI11)))</formula>
    </cfRule>
  </conditionalFormatting>
  <conditionalFormatting sqref="IR12">
    <cfRule type="containsText" dxfId="1778" priority="2585" operator="containsText" text="NO APLICA">
      <formula>NOT(ISERROR(SEARCH("NO APLICA",IR12)))</formula>
    </cfRule>
    <cfRule type="containsText" dxfId="1777" priority="2586" operator="containsText" text="ALTA">
      <formula>NOT(ISERROR(SEARCH("ALTA",IR12)))</formula>
    </cfRule>
    <cfRule type="containsText" dxfId="1776" priority="2587" operator="containsText" text="MEDIANA">
      <formula>NOT(ISERROR(SEARCH("MEDIANA",IR12)))</formula>
    </cfRule>
    <cfRule type="containsText" dxfId="1775" priority="2588" operator="containsText" text="BAJA">
      <formula>NOT(ISERROR(SEARCH("BAJA",IR12)))</formula>
    </cfRule>
  </conditionalFormatting>
  <conditionalFormatting sqref="IS12:IT12">
    <cfRule type="containsText" dxfId="1774" priority="2578" operator="containsText" text="NO APLICA">
      <formula>NOT(ISERROR(SEARCH("NO APLICA",IS12)))</formula>
    </cfRule>
    <cfRule type="containsText" dxfId="1773" priority="2579" operator="containsText" text="SIN">
      <formula>NOT(ISERROR(SEARCH("SIN",IS12)))</formula>
    </cfRule>
    <cfRule type="containsText" dxfId="1772" priority="2580" operator="containsText" text="EQUIPO">
      <formula>NOT(ISERROR(SEARCH("EQUIPO",IS12)))</formula>
    </cfRule>
    <cfRule type="containsText" dxfId="1771" priority="2581" operator="containsText" text="MEDICO TRADICIONAL">
      <formula>NOT(ISERROR(SEARCH("MEDICO TRADICIONAL",IS12)))</formula>
    </cfRule>
    <cfRule type="containsText" dxfId="1770" priority="2582" operator="containsText" text="PARTERA">
      <formula>NOT(ISERROR(SEARCH("PARTERA",IS12)))</formula>
    </cfRule>
    <cfRule type="containsText" dxfId="1769" priority="2583" operator="containsText" text="TÉCNICO">
      <formula>NOT(ISERROR(SEARCH("TÉCNICO",IS12)))</formula>
    </cfRule>
    <cfRule type="containsText" dxfId="1768" priority="2584" operator="containsText" text="PROFESIONAL">
      <formula>NOT(ISERROR(SEARCH("PROFESIONAL",IS12)))</formula>
    </cfRule>
  </conditionalFormatting>
  <conditionalFormatting sqref="IT12">
    <cfRule type="containsText" dxfId="1767" priority="2575" operator="containsText" text="LE HACEN CESÁREA SIN INICIO TRABAJO DE PARTO">
      <formula>NOT(ISERROR(SEARCH("LE HACEN CESÁREA SIN INICIO TRABAJO DE PARTO",IT12)))</formula>
    </cfRule>
    <cfRule type="containsText" dxfId="1766" priority="2576" operator="containsText" text="LE HACEN INDUCCIÓN">
      <formula>NOT(ISERROR(SEARCH("LE HACEN INDUCCIÓN",IT12)))</formula>
    </cfRule>
    <cfRule type="containsText" dxfId="1765" priority="2577" operator="containsText" text="ESPONTÁNEO">
      <formula>NOT(ISERROR(SEARCH("ESPONTÁNEO",IT12)))</formula>
    </cfRule>
  </conditionalFormatting>
  <conditionalFormatting sqref="IR13">
    <cfRule type="containsText" dxfId="1764" priority="2571" operator="containsText" text="NO APLICA">
      <formula>NOT(ISERROR(SEARCH("NO APLICA",IR13)))</formula>
    </cfRule>
    <cfRule type="containsText" dxfId="1763" priority="2572" operator="containsText" text="ALTA">
      <formula>NOT(ISERROR(SEARCH("ALTA",IR13)))</formula>
    </cfRule>
    <cfRule type="containsText" dxfId="1762" priority="2573" operator="containsText" text="MEDIANA">
      <formula>NOT(ISERROR(SEARCH("MEDIANA",IR13)))</formula>
    </cfRule>
    <cfRule type="containsText" dxfId="1761" priority="2574" operator="containsText" text="BAJA">
      <formula>NOT(ISERROR(SEARCH("BAJA",IR13)))</formula>
    </cfRule>
  </conditionalFormatting>
  <conditionalFormatting sqref="IS13:IT13">
    <cfRule type="containsText" dxfId="1760" priority="2564" operator="containsText" text="NO APLICA">
      <formula>NOT(ISERROR(SEARCH("NO APLICA",IS13)))</formula>
    </cfRule>
    <cfRule type="containsText" dxfId="1759" priority="2565" operator="containsText" text="SIN">
      <formula>NOT(ISERROR(SEARCH("SIN",IS13)))</formula>
    </cfRule>
    <cfRule type="containsText" dxfId="1758" priority="2566" operator="containsText" text="EQUIPO">
      <formula>NOT(ISERROR(SEARCH("EQUIPO",IS13)))</formula>
    </cfRule>
    <cfRule type="containsText" dxfId="1757" priority="2567" operator="containsText" text="MEDICO TRADICIONAL">
      <formula>NOT(ISERROR(SEARCH("MEDICO TRADICIONAL",IS13)))</formula>
    </cfRule>
    <cfRule type="containsText" dxfId="1756" priority="2568" operator="containsText" text="PARTERA">
      <formula>NOT(ISERROR(SEARCH("PARTERA",IS13)))</formula>
    </cfRule>
    <cfRule type="containsText" dxfId="1755" priority="2569" operator="containsText" text="TÉCNICO">
      <formula>NOT(ISERROR(SEARCH("TÉCNICO",IS13)))</formula>
    </cfRule>
    <cfRule type="containsText" dxfId="1754" priority="2570" operator="containsText" text="PROFESIONAL">
      <formula>NOT(ISERROR(SEARCH("PROFESIONAL",IS13)))</formula>
    </cfRule>
  </conditionalFormatting>
  <conditionalFormatting sqref="IT13">
    <cfRule type="containsText" dxfId="1753" priority="2561" operator="containsText" text="LE HACEN CESÁREA SIN INICIO TRABAJO DE PARTO">
      <formula>NOT(ISERROR(SEARCH("LE HACEN CESÁREA SIN INICIO TRABAJO DE PARTO",IT13)))</formula>
    </cfRule>
    <cfRule type="containsText" dxfId="1752" priority="2562" operator="containsText" text="LE HACEN INDUCCIÓN">
      <formula>NOT(ISERROR(SEARCH("LE HACEN INDUCCIÓN",IT13)))</formula>
    </cfRule>
    <cfRule type="containsText" dxfId="1751" priority="2563" operator="containsText" text="ESPONTÁNEO">
      <formula>NOT(ISERROR(SEARCH("ESPONTÁNEO",IT13)))</formula>
    </cfRule>
  </conditionalFormatting>
  <conditionalFormatting sqref="IR15">
    <cfRule type="containsText" dxfId="1750" priority="2557" operator="containsText" text="NO APLICA">
      <formula>NOT(ISERROR(SEARCH("NO APLICA",IR15)))</formula>
    </cfRule>
    <cfRule type="containsText" dxfId="1749" priority="2558" operator="containsText" text="ALTA">
      <formula>NOT(ISERROR(SEARCH("ALTA",IR15)))</formula>
    </cfRule>
    <cfRule type="containsText" dxfId="1748" priority="2559" operator="containsText" text="MEDIANA">
      <formula>NOT(ISERROR(SEARCH("MEDIANA",IR15)))</formula>
    </cfRule>
    <cfRule type="containsText" dxfId="1747" priority="2560" operator="containsText" text="BAJA">
      <formula>NOT(ISERROR(SEARCH("BAJA",IR15)))</formula>
    </cfRule>
  </conditionalFormatting>
  <conditionalFormatting sqref="IS15:IT15">
    <cfRule type="containsText" dxfId="1746" priority="2550" operator="containsText" text="NO APLICA">
      <formula>NOT(ISERROR(SEARCH("NO APLICA",IS15)))</formula>
    </cfRule>
    <cfRule type="containsText" dxfId="1745" priority="2551" operator="containsText" text="SIN">
      <formula>NOT(ISERROR(SEARCH("SIN",IS15)))</formula>
    </cfRule>
    <cfRule type="containsText" dxfId="1744" priority="2552" operator="containsText" text="EQUIPO">
      <formula>NOT(ISERROR(SEARCH("EQUIPO",IS15)))</formula>
    </cfRule>
    <cfRule type="containsText" dxfId="1743" priority="2553" operator="containsText" text="MEDICO TRADICIONAL">
      <formula>NOT(ISERROR(SEARCH("MEDICO TRADICIONAL",IS15)))</formula>
    </cfRule>
    <cfRule type="containsText" dxfId="1742" priority="2554" operator="containsText" text="PARTERA">
      <formula>NOT(ISERROR(SEARCH("PARTERA",IS15)))</formula>
    </cfRule>
    <cfRule type="containsText" dxfId="1741" priority="2555" operator="containsText" text="TÉCNICO">
      <formula>NOT(ISERROR(SEARCH("TÉCNICO",IS15)))</formula>
    </cfRule>
    <cfRule type="containsText" dxfId="1740" priority="2556" operator="containsText" text="PROFESIONAL">
      <formula>NOT(ISERROR(SEARCH("PROFESIONAL",IS15)))</formula>
    </cfRule>
  </conditionalFormatting>
  <conditionalFormatting sqref="IT15">
    <cfRule type="containsText" dxfId="1739" priority="2547" operator="containsText" text="LE HACEN CESÁREA SIN INICIO TRABAJO DE PARTO">
      <formula>NOT(ISERROR(SEARCH("LE HACEN CESÁREA SIN INICIO TRABAJO DE PARTO",IT15)))</formula>
    </cfRule>
    <cfRule type="containsText" dxfId="1738" priority="2548" operator="containsText" text="LE HACEN INDUCCIÓN">
      <formula>NOT(ISERROR(SEARCH("LE HACEN INDUCCIÓN",IT15)))</formula>
    </cfRule>
    <cfRule type="containsText" dxfId="1737" priority="2549" operator="containsText" text="ESPONTÁNEO">
      <formula>NOT(ISERROR(SEARCH("ESPONTÁNEO",IT15)))</formula>
    </cfRule>
  </conditionalFormatting>
  <conditionalFormatting sqref="IR19">
    <cfRule type="containsText" dxfId="1736" priority="2543" operator="containsText" text="NO APLICA">
      <formula>NOT(ISERROR(SEARCH("NO APLICA",IR19)))</formula>
    </cfRule>
    <cfRule type="containsText" dxfId="1735" priority="2544" operator="containsText" text="ALTA">
      <formula>NOT(ISERROR(SEARCH("ALTA",IR19)))</formula>
    </cfRule>
    <cfRule type="containsText" dxfId="1734" priority="2545" operator="containsText" text="MEDIANA">
      <formula>NOT(ISERROR(SEARCH("MEDIANA",IR19)))</formula>
    </cfRule>
    <cfRule type="containsText" dxfId="1733" priority="2546" operator="containsText" text="BAJA">
      <formula>NOT(ISERROR(SEARCH("BAJA",IR19)))</formula>
    </cfRule>
  </conditionalFormatting>
  <conditionalFormatting sqref="IS19:IT19">
    <cfRule type="containsText" dxfId="1732" priority="2536" operator="containsText" text="NO APLICA">
      <formula>NOT(ISERROR(SEARCH("NO APLICA",IS19)))</formula>
    </cfRule>
    <cfRule type="containsText" dxfId="1731" priority="2537" operator="containsText" text="SIN">
      <formula>NOT(ISERROR(SEARCH("SIN",IS19)))</formula>
    </cfRule>
    <cfRule type="containsText" dxfId="1730" priority="2538" operator="containsText" text="EQUIPO">
      <formula>NOT(ISERROR(SEARCH("EQUIPO",IS19)))</formula>
    </cfRule>
    <cfRule type="containsText" dxfId="1729" priority="2539" operator="containsText" text="MEDICO TRADICIONAL">
      <formula>NOT(ISERROR(SEARCH("MEDICO TRADICIONAL",IS19)))</formula>
    </cfRule>
    <cfRule type="containsText" dxfId="1728" priority="2540" operator="containsText" text="PARTERA">
      <formula>NOT(ISERROR(SEARCH("PARTERA",IS19)))</formula>
    </cfRule>
    <cfRule type="containsText" dxfId="1727" priority="2541" operator="containsText" text="TÉCNICO">
      <formula>NOT(ISERROR(SEARCH("TÉCNICO",IS19)))</formula>
    </cfRule>
    <cfRule type="containsText" dxfId="1726" priority="2542" operator="containsText" text="PROFESIONAL">
      <formula>NOT(ISERROR(SEARCH("PROFESIONAL",IS19)))</formula>
    </cfRule>
  </conditionalFormatting>
  <conditionalFormatting sqref="IT19">
    <cfRule type="containsText" dxfId="1725" priority="2533" operator="containsText" text="LE HACEN CESÁREA SIN INICIO TRABAJO DE PARTO">
      <formula>NOT(ISERROR(SEARCH("LE HACEN CESÁREA SIN INICIO TRABAJO DE PARTO",IT19)))</formula>
    </cfRule>
    <cfRule type="containsText" dxfId="1724" priority="2534" operator="containsText" text="LE HACEN INDUCCIÓN">
      <formula>NOT(ISERROR(SEARCH("LE HACEN INDUCCIÓN",IT19)))</formula>
    </cfRule>
    <cfRule type="containsText" dxfId="1723" priority="2535" operator="containsText" text="ESPONTÁNEO">
      <formula>NOT(ISERROR(SEARCH("ESPONTÁNEO",IT19)))</formula>
    </cfRule>
  </conditionalFormatting>
  <conditionalFormatting sqref="IR20">
    <cfRule type="containsText" dxfId="1722" priority="2529" operator="containsText" text="NO APLICA">
      <formula>NOT(ISERROR(SEARCH("NO APLICA",IR20)))</formula>
    </cfRule>
    <cfRule type="containsText" dxfId="1721" priority="2530" operator="containsText" text="ALTA">
      <formula>NOT(ISERROR(SEARCH("ALTA",IR20)))</formula>
    </cfRule>
    <cfRule type="containsText" dxfId="1720" priority="2531" operator="containsText" text="MEDIANA">
      <formula>NOT(ISERROR(SEARCH("MEDIANA",IR20)))</formula>
    </cfRule>
    <cfRule type="containsText" dxfId="1719" priority="2532" operator="containsText" text="BAJA">
      <formula>NOT(ISERROR(SEARCH("BAJA",IR20)))</formula>
    </cfRule>
  </conditionalFormatting>
  <conditionalFormatting sqref="IS20:IT20">
    <cfRule type="containsText" dxfId="1718" priority="2522" operator="containsText" text="NO APLICA">
      <formula>NOT(ISERROR(SEARCH("NO APLICA",IS20)))</formula>
    </cfRule>
    <cfRule type="containsText" dxfId="1717" priority="2523" operator="containsText" text="SIN">
      <formula>NOT(ISERROR(SEARCH("SIN",IS20)))</formula>
    </cfRule>
    <cfRule type="containsText" dxfId="1716" priority="2524" operator="containsText" text="EQUIPO">
      <formula>NOT(ISERROR(SEARCH("EQUIPO",IS20)))</formula>
    </cfRule>
    <cfRule type="containsText" dxfId="1715" priority="2525" operator="containsText" text="MEDICO TRADICIONAL">
      <formula>NOT(ISERROR(SEARCH("MEDICO TRADICIONAL",IS20)))</formula>
    </cfRule>
    <cfRule type="containsText" dxfId="1714" priority="2526" operator="containsText" text="PARTERA">
      <formula>NOT(ISERROR(SEARCH("PARTERA",IS20)))</formula>
    </cfRule>
    <cfRule type="containsText" dxfId="1713" priority="2527" operator="containsText" text="TÉCNICO">
      <formula>NOT(ISERROR(SEARCH("TÉCNICO",IS20)))</formula>
    </cfRule>
    <cfRule type="containsText" dxfId="1712" priority="2528" operator="containsText" text="PROFESIONAL">
      <formula>NOT(ISERROR(SEARCH("PROFESIONAL",IS20)))</formula>
    </cfRule>
  </conditionalFormatting>
  <conditionalFormatting sqref="IT20">
    <cfRule type="containsText" dxfId="1711" priority="2519" operator="containsText" text="LE HACEN CESÁREA SIN INICIO TRABAJO DE PARTO">
      <formula>NOT(ISERROR(SEARCH("LE HACEN CESÁREA SIN INICIO TRABAJO DE PARTO",IT20)))</formula>
    </cfRule>
    <cfRule type="containsText" dxfId="1710" priority="2520" operator="containsText" text="LE HACEN INDUCCIÓN">
      <formula>NOT(ISERROR(SEARCH("LE HACEN INDUCCIÓN",IT20)))</formula>
    </cfRule>
    <cfRule type="containsText" dxfId="1709" priority="2521" operator="containsText" text="ESPONTÁNEO">
      <formula>NOT(ISERROR(SEARCH("ESPONTÁNEO",IT20)))</formula>
    </cfRule>
  </conditionalFormatting>
  <conditionalFormatting sqref="JI20">
    <cfRule type="containsText" dxfId="1708" priority="2515" operator="containsText" text="NO APLICA">
      <formula>NOT(ISERROR(SEARCH("NO APLICA",JI20)))</formula>
    </cfRule>
    <cfRule type="containsText" dxfId="1707" priority="2516" operator="containsText" text="SIN DATO">
      <formula>NOT(ISERROR(SEARCH("SIN DATO",JI20)))</formula>
    </cfRule>
    <cfRule type="containsText" dxfId="1706" priority="2517" operator="containsText" text="NO">
      <formula>NOT(ISERROR(SEARCH("NO",JI20)))</formula>
    </cfRule>
    <cfRule type="containsText" dxfId="1705" priority="2518" operator="containsText" text="SI">
      <formula>NOT(ISERROR(SEARCH("SI",JI20)))</formula>
    </cfRule>
  </conditionalFormatting>
  <conditionalFormatting sqref="IR22">
    <cfRule type="containsText" dxfId="1704" priority="2511" operator="containsText" text="NO APLICA">
      <formula>NOT(ISERROR(SEARCH("NO APLICA",IR22)))</formula>
    </cfRule>
    <cfRule type="containsText" dxfId="1703" priority="2512" operator="containsText" text="ALTA">
      <formula>NOT(ISERROR(SEARCH("ALTA",IR22)))</formula>
    </cfRule>
    <cfRule type="containsText" dxfId="1702" priority="2513" operator="containsText" text="MEDIANA">
      <formula>NOT(ISERROR(SEARCH("MEDIANA",IR22)))</formula>
    </cfRule>
    <cfRule type="containsText" dxfId="1701" priority="2514" operator="containsText" text="BAJA">
      <formula>NOT(ISERROR(SEARCH("BAJA",IR22)))</formula>
    </cfRule>
  </conditionalFormatting>
  <conditionalFormatting sqref="IS22:IT22">
    <cfRule type="containsText" dxfId="1700" priority="2504" operator="containsText" text="NO APLICA">
      <formula>NOT(ISERROR(SEARCH("NO APLICA",IS22)))</formula>
    </cfRule>
    <cfRule type="containsText" dxfId="1699" priority="2505" operator="containsText" text="SIN">
      <formula>NOT(ISERROR(SEARCH("SIN",IS22)))</formula>
    </cfRule>
    <cfRule type="containsText" dxfId="1698" priority="2506" operator="containsText" text="EQUIPO">
      <formula>NOT(ISERROR(SEARCH("EQUIPO",IS22)))</formula>
    </cfRule>
    <cfRule type="containsText" dxfId="1697" priority="2507" operator="containsText" text="MEDICO TRADICIONAL">
      <formula>NOT(ISERROR(SEARCH("MEDICO TRADICIONAL",IS22)))</formula>
    </cfRule>
    <cfRule type="containsText" dxfId="1696" priority="2508" operator="containsText" text="PARTERA">
      <formula>NOT(ISERROR(SEARCH("PARTERA",IS22)))</formula>
    </cfRule>
    <cfRule type="containsText" dxfId="1695" priority="2509" operator="containsText" text="TÉCNICO">
      <formula>NOT(ISERROR(SEARCH("TÉCNICO",IS22)))</formula>
    </cfRule>
    <cfRule type="containsText" dxfId="1694" priority="2510" operator="containsText" text="PROFESIONAL">
      <formula>NOT(ISERROR(SEARCH("PROFESIONAL",IS22)))</formula>
    </cfRule>
  </conditionalFormatting>
  <conditionalFormatting sqref="IT22">
    <cfRule type="containsText" dxfId="1693" priority="2501" operator="containsText" text="LE HACEN CESÁREA SIN INICIO TRABAJO DE PARTO">
      <formula>NOT(ISERROR(SEARCH("LE HACEN CESÁREA SIN INICIO TRABAJO DE PARTO",IT22)))</formula>
    </cfRule>
    <cfRule type="containsText" dxfId="1692" priority="2502" operator="containsText" text="LE HACEN INDUCCIÓN">
      <formula>NOT(ISERROR(SEARCH("LE HACEN INDUCCIÓN",IT22)))</formula>
    </cfRule>
    <cfRule type="containsText" dxfId="1691" priority="2503" operator="containsText" text="ESPONTÁNEO">
      <formula>NOT(ISERROR(SEARCH("ESPONTÁNEO",IT22)))</formula>
    </cfRule>
  </conditionalFormatting>
  <conditionalFormatting sqref="IS23:IT23">
    <cfRule type="containsText" dxfId="1690" priority="2494" operator="containsText" text="NO APLICA">
      <formula>NOT(ISERROR(SEARCH("NO APLICA",IS23)))</formula>
    </cfRule>
    <cfRule type="containsText" dxfId="1689" priority="2495" operator="containsText" text="SIN">
      <formula>NOT(ISERROR(SEARCH("SIN",IS23)))</formula>
    </cfRule>
    <cfRule type="containsText" dxfId="1688" priority="2496" operator="containsText" text="EQUIPO">
      <formula>NOT(ISERROR(SEARCH("EQUIPO",IS23)))</formula>
    </cfRule>
    <cfRule type="containsText" dxfId="1687" priority="2497" operator="containsText" text="MEDICO TRADICIONAL">
      <formula>NOT(ISERROR(SEARCH("MEDICO TRADICIONAL",IS23)))</formula>
    </cfRule>
    <cfRule type="containsText" dxfId="1686" priority="2498" operator="containsText" text="PARTERA">
      <formula>NOT(ISERROR(SEARCH("PARTERA",IS23)))</formula>
    </cfRule>
    <cfRule type="containsText" dxfId="1685" priority="2499" operator="containsText" text="TÉCNICO">
      <formula>NOT(ISERROR(SEARCH("TÉCNICO",IS23)))</formula>
    </cfRule>
    <cfRule type="containsText" dxfId="1684" priority="2500" operator="containsText" text="PROFESIONAL">
      <formula>NOT(ISERROR(SEARCH("PROFESIONAL",IS23)))</formula>
    </cfRule>
  </conditionalFormatting>
  <conditionalFormatting sqref="IT23">
    <cfRule type="containsText" dxfId="1683" priority="2491" operator="containsText" text="LE HACEN CESÁREA SIN INICIO TRABAJO DE PARTO">
      <formula>NOT(ISERROR(SEARCH("LE HACEN CESÁREA SIN INICIO TRABAJO DE PARTO",IT23)))</formula>
    </cfRule>
    <cfRule type="containsText" dxfId="1682" priority="2492" operator="containsText" text="LE HACEN INDUCCIÓN">
      <formula>NOT(ISERROR(SEARCH("LE HACEN INDUCCIÓN",IT23)))</formula>
    </cfRule>
    <cfRule type="containsText" dxfId="1681" priority="2493" operator="containsText" text="ESPONTÁNEO">
      <formula>NOT(ISERROR(SEARCH("ESPONTÁNEO",IT23)))</formula>
    </cfRule>
  </conditionalFormatting>
  <conditionalFormatting sqref="IS24:IT24">
    <cfRule type="containsText" dxfId="1680" priority="2484" operator="containsText" text="NO APLICA">
      <formula>NOT(ISERROR(SEARCH("NO APLICA",IS24)))</formula>
    </cfRule>
    <cfRule type="containsText" dxfId="1679" priority="2485" operator="containsText" text="SIN">
      <formula>NOT(ISERROR(SEARCH("SIN",IS24)))</formula>
    </cfRule>
    <cfRule type="containsText" dxfId="1678" priority="2486" operator="containsText" text="EQUIPO">
      <formula>NOT(ISERROR(SEARCH("EQUIPO",IS24)))</formula>
    </cfRule>
    <cfRule type="containsText" dxfId="1677" priority="2487" operator="containsText" text="MEDICO TRADICIONAL">
      <formula>NOT(ISERROR(SEARCH("MEDICO TRADICIONAL",IS24)))</formula>
    </cfRule>
    <cfRule type="containsText" dxfId="1676" priority="2488" operator="containsText" text="PARTERA">
      <formula>NOT(ISERROR(SEARCH("PARTERA",IS24)))</formula>
    </cfRule>
    <cfRule type="containsText" dxfId="1675" priority="2489" operator="containsText" text="TÉCNICO">
      <formula>NOT(ISERROR(SEARCH("TÉCNICO",IS24)))</formula>
    </cfRule>
    <cfRule type="containsText" dxfId="1674" priority="2490" operator="containsText" text="PROFESIONAL">
      <formula>NOT(ISERROR(SEARCH("PROFESIONAL",IS24)))</formula>
    </cfRule>
  </conditionalFormatting>
  <conditionalFormatting sqref="IT24">
    <cfRule type="containsText" dxfId="1673" priority="2481" operator="containsText" text="LE HACEN CESÁREA SIN INICIO TRABAJO DE PARTO">
      <formula>NOT(ISERROR(SEARCH("LE HACEN CESÁREA SIN INICIO TRABAJO DE PARTO",IT24)))</formula>
    </cfRule>
    <cfRule type="containsText" dxfId="1672" priority="2482" operator="containsText" text="LE HACEN INDUCCIÓN">
      <formula>NOT(ISERROR(SEARCH("LE HACEN INDUCCIÓN",IT24)))</formula>
    </cfRule>
    <cfRule type="containsText" dxfId="1671" priority="2483" operator="containsText" text="ESPONTÁNEO">
      <formula>NOT(ISERROR(SEARCH("ESPONTÁNEO",IT24)))</formula>
    </cfRule>
  </conditionalFormatting>
  <conditionalFormatting sqref="JI24">
    <cfRule type="containsText" dxfId="1670" priority="2477" operator="containsText" text="NO APLICA">
      <formula>NOT(ISERROR(SEARCH("NO APLICA",JI24)))</formula>
    </cfRule>
    <cfRule type="containsText" dxfId="1669" priority="2478" operator="containsText" text="SIN DATO">
      <formula>NOT(ISERROR(SEARCH("SIN DATO",JI24)))</formula>
    </cfRule>
    <cfRule type="containsText" dxfId="1668" priority="2479" operator="containsText" text="NO">
      <formula>NOT(ISERROR(SEARCH("NO",JI24)))</formula>
    </cfRule>
    <cfRule type="containsText" dxfId="1667" priority="2480" operator="containsText" text="SI">
      <formula>NOT(ISERROR(SEARCH("SI",JI24)))</formula>
    </cfRule>
  </conditionalFormatting>
  <conditionalFormatting sqref="IR25">
    <cfRule type="containsText" dxfId="1666" priority="2473" operator="containsText" text="NO APLICA">
      <formula>NOT(ISERROR(SEARCH("NO APLICA",IR25)))</formula>
    </cfRule>
    <cfRule type="containsText" dxfId="1665" priority="2474" operator="containsText" text="ALTA">
      <formula>NOT(ISERROR(SEARCH("ALTA",IR25)))</formula>
    </cfRule>
    <cfRule type="containsText" dxfId="1664" priority="2475" operator="containsText" text="MEDIANA">
      <formula>NOT(ISERROR(SEARCH("MEDIANA",IR25)))</formula>
    </cfRule>
    <cfRule type="containsText" dxfId="1663" priority="2476" operator="containsText" text="BAJA">
      <formula>NOT(ISERROR(SEARCH("BAJA",IR25)))</formula>
    </cfRule>
  </conditionalFormatting>
  <conditionalFormatting sqref="IS25:IT25">
    <cfRule type="containsText" dxfId="1662" priority="2466" operator="containsText" text="NO APLICA">
      <formula>NOT(ISERROR(SEARCH("NO APLICA",IS25)))</formula>
    </cfRule>
    <cfRule type="containsText" dxfId="1661" priority="2467" operator="containsText" text="SIN">
      <formula>NOT(ISERROR(SEARCH("SIN",IS25)))</formula>
    </cfRule>
    <cfRule type="containsText" dxfId="1660" priority="2468" operator="containsText" text="EQUIPO">
      <formula>NOT(ISERROR(SEARCH("EQUIPO",IS25)))</formula>
    </cfRule>
    <cfRule type="containsText" dxfId="1659" priority="2469" operator="containsText" text="MEDICO TRADICIONAL">
      <formula>NOT(ISERROR(SEARCH("MEDICO TRADICIONAL",IS25)))</formula>
    </cfRule>
    <cfRule type="containsText" dxfId="1658" priority="2470" operator="containsText" text="PARTERA">
      <formula>NOT(ISERROR(SEARCH("PARTERA",IS25)))</formula>
    </cfRule>
    <cfRule type="containsText" dxfId="1657" priority="2471" operator="containsText" text="TÉCNICO">
      <formula>NOT(ISERROR(SEARCH("TÉCNICO",IS25)))</formula>
    </cfRule>
    <cfRule type="containsText" dxfId="1656" priority="2472" operator="containsText" text="PROFESIONAL">
      <formula>NOT(ISERROR(SEARCH("PROFESIONAL",IS25)))</formula>
    </cfRule>
  </conditionalFormatting>
  <conditionalFormatting sqref="IT25">
    <cfRule type="containsText" dxfId="1655" priority="2463" operator="containsText" text="LE HACEN CESÁREA SIN INICIO TRABAJO DE PARTO">
      <formula>NOT(ISERROR(SEARCH("LE HACEN CESÁREA SIN INICIO TRABAJO DE PARTO",IT25)))</formula>
    </cfRule>
    <cfRule type="containsText" dxfId="1654" priority="2464" operator="containsText" text="LE HACEN INDUCCIÓN">
      <formula>NOT(ISERROR(SEARCH("LE HACEN INDUCCIÓN",IT25)))</formula>
    </cfRule>
    <cfRule type="containsText" dxfId="1653" priority="2465" operator="containsText" text="ESPONTÁNEO">
      <formula>NOT(ISERROR(SEARCH("ESPONTÁNEO",IT25)))</formula>
    </cfRule>
  </conditionalFormatting>
  <conditionalFormatting sqref="IR26">
    <cfRule type="containsText" dxfId="1652" priority="2459" operator="containsText" text="NO APLICA">
      <formula>NOT(ISERROR(SEARCH("NO APLICA",IR26)))</formula>
    </cfRule>
    <cfRule type="containsText" dxfId="1651" priority="2460" operator="containsText" text="ALTA">
      <formula>NOT(ISERROR(SEARCH("ALTA",IR26)))</formula>
    </cfRule>
    <cfRule type="containsText" dxfId="1650" priority="2461" operator="containsText" text="MEDIANA">
      <formula>NOT(ISERROR(SEARCH("MEDIANA",IR26)))</formula>
    </cfRule>
    <cfRule type="containsText" dxfId="1649" priority="2462" operator="containsText" text="BAJA">
      <formula>NOT(ISERROR(SEARCH("BAJA",IR26)))</formula>
    </cfRule>
  </conditionalFormatting>
  <conditionalFormatting sqref="IS26:IT26">
    <cfRule type="containsText" dxfId="1648" priority="2452" operator="containsText" text="NO APLICA">
      <formula>NOT(ISERROR(SEARCH("NO APLICA",IS26)))</formula>
    </cfRule>
    <cfRule type="containsText" dxfId="1647" priority="2453" operator="containsText" text="SIN">
      <formula>NOT(ISERROR(SEARCH("SIN",IS26)))</formula>
    </cfRule>
    <cfRule type="containsText" dxfId="1646" priority="2454" operator="containsText" text="EQUIPO">
      <formula>NOT(ISERROR(SEARCH("EQUIPO",IS26)))</formula>
    </cfRule>
    <cfRule type="containsText" dxfId="1645" priority="2455" operator="containsText" text="MEDICO TRADICIONAL">
      <formula>NOT(ISERROR(SEARCH("MEDICO TRADICIONAL",IS26)))</formula>
    </cfRule>
    <cfRule type="containsText" dxfId="1644" priority="2456" operator="containsText" text="PARTERA">
      <formula>NOT(ISERROR(SEARCH("PARTERA",IS26)))</formula>
    </cfRule>
    <cfRule type="containsText" dxfId="1643" priority="2457" operator="containsText" text="TÉCNICO">
      <formula>NOT(ISERROR(SEARCH("TÉCNICO",IS26)))</formula>
    </cfRule>
    <cfRule type="containsText" dxfId="1642" priority="2458" operator="containsText" text="PROFESIONAL">
      <formula>NOT(ISERROR(SEARCH("PROFESIONAL",IS26)))</formula>
    </cfRule>
  </conditionalFormatting>
  <conditionalFormatting sqref="IT26">
    <cfRule type="containsText" dxfId="1641" priority="2449" operator="containsText" text="LE HACEN CESÁREA SIN INICIO TRABAJO DE PARTO">
      <formula>NOT(ISERROR(SEARCH("LE HACEN CESÁREA SIN INICIO TRABAJO DE PARTO",IT26)))</formula>
    </cfRule>
    <cfRule type="containsText" dxfId="1640" priority="2450" operator="containsText" text="LE HACEN INDUCCIÓN">
      <formula>NOT(ISERROR(SEARCH("LE HACEN INDUCCIÓN",IT26)))</formula>
    </cfRule>
    <cfRule type="containsText" dxfId="1639" priority="2451" operator="containsText" text="ESPONTÁNEO">
      <formula>NOT(ISERROR(SEARCH("ESPONTÁNEO",IT26)))</formula>
    </cfRule>
  </conditionalFormatting>
  <conditionalFormatting sqref="IR27">
    <cfRule type="containsText" dxfId="1638" priority="2445" operator="containsText" text="NO APLICA">
      <formula>NOT(ISERROR(SEARCH("NO APLICA",IR27)))</formula>
    </cfRule>
    <cfRule type="containsText" dxfId="1637" priority="2446" operator="containsText" text="ALTA">
      <formula>NOT(ISERROR(SEARCH("ALTA",IR27)))</formula>
    </cfRule>
    <cfRule type="containsText" dxfId="1636" priority="2447" operator="containsText" text="MEDIANA">
      <formula>NOT(ISERROR(SEARCH("MEDIANA",IR27)))</formula>
    </cfRule>
    <cfRule type="containsText" dxfId="1635" priority="2448" operator="containsText" text="BAJA">
      <formula>NOT(ISERROR(SEARCH("BAJA",IR27)))</formula>
    </cfRule>
  </conditionalFormatting>
  <conditionalFormatting sqref="IS27:IT27">
    <cfRule type="containsText" dxfId="1634" priority="2438" operator="containsText" text="NO APLICA">
      <formula>NOT(ISERROR(SEARCH("NO APLICA",IS27)))</formula>
    </cfRule>
    <cfRule type="containsText" dxfId="1633" priority="2439" operator="containsText" text="SIN">
      <formula>NOT(ISERROR(SEARCH("SIN",IS27)))</formula>
    </cfRule>
    <cfRule type="containsText" dxfId="1632" priority="2440" operator="containsText" text="EQUIPO">
      <formula>NOT(ISERROR(SEARCH("EQUIPO",IS27)))</formula>
    </cfRule>
    <cfRule type="containsText" dxfId="1631" priority="2441" operator="containsText" text="MEDICO TRADICIONAL">
      <formula>NOT(ISERROR(SEARCH("MEDICO TRADICIONAL",IS27)))</formula>
    </cfRule>
    <cfRule type="containsText" dxfId="1630" priority="2442" operator="containsText" text="PARTERA">
      <formula>NOT(ISERROR(SEARCH("PARTERA",IS27)))</formula>
    </cfRule>
    <cfRule type="containsText" dxfId="1629" priority="2443" operator="containsText" text="TÉCNICO">
      <formula>NOT(ISERROR(SEARCH("TÉCNICO",IS27)))</formula>
    </cfRule>
    <cfRule type="containsText" dxfId="1628" priority="2444" operator="containsText" text="PROFESIONAL">
      <formula>NOT(ISERROR(SEARCH("PROFESIONAL",IS27)))</formula>
    </cfRule>
  </conditionalFormatting>
  <conditionalFormatting sqref="IT27">
    <cfRule type="containsText" dxfId="1627" priority="2435" operator="containsText" text="LE HACEN CESÁREA SIN INICIO TRABAJO DE PARTO">
      <formula>NOT(ISERROR(SEARCH("LE HACEN CESÁREA SIN INICIO TRABAJO DE PARTO",IT27)))</formula>
    </cfRule>
    <cfRule type="containsText" dxfId="1626" priority="2436" operator="containsText" text="LE HACEN INDUCCIÓN">
      <formula>NOT(ISERROR(SEARCH("LE HACEN INDUCCIÓN",IT27)))</formula>
    </cfRule>
    <cfRule type="containsText" dxfId="1625" priority="2437" operator="containsText" text="ESPONTÁNEO">
      <formula>NOT(ISERROR(SEARCH("ESPONTÁNEO",IT27)))</formula>
    </cfRule>
  </conditionalFormatting>
  <conditionalFormatting sqref="IR29">
    <cfRule type="containsText" dxfId="1624" priority="2431" operator="containsText" text="NO APLICA">
      <formula>NOT(ISERROR(SEARCH("NO APLICA",IR29)))</formula>
    </cfRule>
    <cfRule type="containsText" dxfId="1623" priority="2432" operator="containsText" text="ALTA">
      <formula>NOT(ISERROR(SEARCH("ALTA",IR29)))</formula>
    </cfRule>
    <cfRule type="containsText" dxfId="1622" priority="2433" operator="containsText" text="MEDIANA">
      <formula>NOT(ISERROR(SEARCH("MEDIANA",IR29)))</formula>
    </cfRule>
    <cfRule type="containsText" dxfId="1621" priority="2434" operator="containsText" text="BAJA">
      <formula>NOT(ISERROR(SEARCH("BAJA",IR29)))</formula>
    </cfRule>
  </conditionalFormatting>
  <conditionalFormatting sqref="IS29:IT29">
    <cfRule type="containsText" dxfId="1620" priority="2424" operator="containsText" text="NO APLICA">
      <formula>NOT(ISERROR(SEARCH("NO APLICA",IS29)))</formula>
    </cfRule>
    <cfRule type="containsText" dxfId="1619" priority="2425" operator="containsText" text="SIN">
      <formula>NOT(ISERROR(SEARCH("SIN",IS29)))</formula>
    </cfRule>
    <cfRule type="containsText" dxfId="1618" priority="2426" operator="containsText" text="EQUIPO">
      <formula>NOT(ISERROR(SEARCH("EQUIPO",IS29)))</formula>
    </cfRule>
    <cfRule type="containsText" dxfId="1617" priority="2427" operator="containsText" text="MEDICO TRADICIONAL">
      <formula>NOT(ISERROR(SEARCH("MEDICO TRADICIONAL",IS29)))</formula>
    </cfRule>
    <cfRule type="containsText" dxfId="1616" priority="2428" operator="containsText" text="PARTERA">
      <formula>NOT(ISERROR(SEARCH("PARTERA",IS29)))</formula>
    </cfRule>
    <cfRule type="containsText" dxfId="1615" priority="2429" operator="containsText" text="TÉCNICO">
      <formula>NOT(ISERROR(SEARCH("TÉCNICO",IS29)))</formula>
    </cfRule>
    <cfRule type="containsText" dxfId="1614" priority="2430" operator="containsText" text="PROFESIONAL">
      <formula>NOT(ISERROR(SEARCH("PROFESIONAL",IS29)))</formula>
    </cfRule>
  </conditionalFormatting>
  <conditionalFormatting sqref="IT29">
    <cfRule type="containsText" dxfId="1613" priority="2421" operator="containsText" text="LE HACEN CESÁREA SIN INICIO TRABAJO DE PARTO">
      <formula>NOT(ISERROR(SEARCH("LE HACEN CESÁREA SIN INICIO TRABAJO DE PARTO",IT29)))</formula>
    </cfRule>
    <cfRule type="containsText" dxfId="1612" priority="2422" operator="containsText" text="LE HACEN INDUCCIÓN">
      <formula>NOT(ISERROR(SEARCH("LE HACEN INDUCCIÓN",IT29)))</formula>
    </cfRule>
    <cfRule type="containsText" dxfId="1611" priority="2423" operator="containsText" text="ESPONTÁNEO">
      <formula>NOT(ISERROR(SEARCH("ESPONTÁNEO",IT29)))</formula>
    </cfRule>
  </conditionalFormatting>
  <conditionalFormatting sqref="IR30">
    <cfRule type="containsText" dxfId="1610" priority="2417" operator="containsText" text="NO APLICA">
      <formula>NOT(ISERROR(SEARCH("NO APLICA",IR30)))</formula>
    </cfRule>
    <cfRule type="containsText" dxfId="1609" priority="2418" operator="containsText" text="ALTA">
      <formula>NOT(ISERROR(SEARCH("ALTA",IR30)))</formula>
    </cfRule>
    <cfRule type="containsText" dxfId="1608" priority="2419" operator="containsText" text="MEDIANA">
      <formula>NOT(ISERROR(SEARCH("MEDIANA",IR30)))</formula>
    </cfRule>
    <cfRule type="containsText" dxfId="1607" priority="2420" operator="containsText" text="BAJA">
      <formula>NOT(ISERROR(SEARCH("BAJA",IR30)))</formula>
    </cfRule>
  </conditionalFormatting>
  <conditionalFormatting sqref="IS30:IT30">
    <cfRule type="containsText" dxfId="1606" priority="2410" operator="containsText" text="NO APLICA">
      <formula>NOT(ISERROR(SEARCH("NO APLICA",IS30)))</formula>
    </cfRule>
    <cfRule type="containsText" dxfId="1605" priority="2411" operator="containsText" text="SIN">
      <formula>NOT(ISERROR(SEARCH("SIN",IS30)))</formula>
    </cfRule>
    <cfRule type="containsText" dxfId="1604" priority="2412" operator="containsText" text="EQUIPO">
      <formula>NOT(ISERROR(SEARCH("EQUIPO",IS30)))</formula>
    </cfRule>
    <cfRule type="containsText" dxfId="1603" priority="2413" operator="containsText" text="MEDICO TRADICIONAL">
      <formula>NOT(ISERROR(SEARCH("MEDICO TRADICIONAL",IS30)))</formula>
    </cfRule>
    <cfRule type="containsText" dxfId="1602" priority="2414" operator="containsText" text="PARTERA">
      <formula>NOT(ISERROR(SEARCH("PARTERA",IS30)))</formula>
    </cfRule>
    <cfRule type="containsText" dxfId="1601" priority="2415" operator="containsText" text="TÉCNICO">
      <formula>NOT(ISERROR(SEARCH("TÉCNICO",IS30)))</formula>
    </cfRule>
    <cfRule type="containsText" dxfId="1600" priority="2416" operator="containsText" text="PROFESIONAL">
      <formula>NOT(ISERROR(SEARCH("PROFESIONAL",IS30)))</formula>
    </cfRule>
  </conditionalFormatting>
  <conditionalFormatting sqref="IT30">
    <cfRule type="containsText" dxfId="1599" priority="2407" operator="containsText" text="LE HACEN CESÁREA SIN INICIO TRABAJO DE PARTO">
      <formula>NOT(ISERROR(SEARCH("LE HACEN CESÁREA SIN INICIO TRABAJO DE PARTO",IT30)))</formula>
    </cfRule>
    <cfRule type="containsText" dxfId="1598" priority="2408" operator="containsText" text="LE HACEN INDUCCIÓN">
      <formula>NOT(ISERROR(SEARCH("LE HACEN INDUCCIÓN",IT30)))</formula>
    </cfRule>
    <cfRule type="containsText" dxfId="1597" priority="2409" operator="containsText" text="ESPONTÁNEO">
      <formula>NOT(ISERROR(SEARCH("ESPONTÁNEO",IT30)))</formula>
    </cfRule>
  </conditionalFormatting>
  <conditionalFormatting sqref="IR31">
    <cfRule type="containsText" dxfId="1596" priority="2403" operator="containsText" text="NO APLICA">
      <formula>NOT(ISERROR(SEARCH("NO APLICA",IR31)))</formula>
    </cfRule>
    <cfRule type="containsText" dxfId="1595" priority="2404" operator="containsText" text="ALTA">
      <formula>NOT(ISERROR(SEARCH("ALTA",IR31)))</formula>
    </cfRule>
    <cfRule type="containsText" dxfId="1594" priority="2405" operator="containsText" text="MEDIANA">
      <formula>NOT(ISERROR(SEARCH("MEDIANA",IR31)))</formula>
    </cfRule>
    <cfRule type="containsText" dxfId="1593" priority="2406" operator="containsText" text="BAJA">
      <formula>NOT(ISERROR(SEARCH("BAJA",IR31)))</formula>
    </cfRule>
  </conditionalFormatting>
  <conditionalFormatting sqref="IS31:IT31">
    <cfRule type="containsText" dxfId="1592" priority="2396" operator="containsText" text="NO APLICA">
      <formula>NOT(ISERROR(SEARCH("NO APLICA",IS31)))</formula>
    </cfRule>
    <cfRule type="containsText" dxfId="1591" priority="2397" operator="containsText" text="SIN">
      <formula>NOT(ISERROR(SEARCH("SIN",IS31)))</formula>
    </cfRule>
    <cfRule type="containsText" dxfId="1590" priority="2398" operator="containsText" text="EQUIPO">
      <formula>NOT(ISERROR(SEARCH("EQUIPO",IS31)))</formula>
    </cfRule>
    <cfRule type="containsText" dxfId="1589" priority="2399" operator="containsText" text="MEDICO TRADICIONAL">
      <formula>NOT(ISERROR(SEARCH("MEDICO TRADICIONAL",IS31)))</formula>
    </cfRule>
    <cfRule type="containsText" dxfId="1588" priority="2400" operator="containsText" text="PARTERA">
      <formula>NOT(ISERROR(SEARCH("PARTERA",IS31)))</formula>
    </cfRule>
    <cfRule type="containsText" dxfId="1587" priority="2401" operator="containsText" text="TÉCNICO">
      <formula>NOT(ISERROR(SEARCH("TÉCNICO",IS31)))</formula>
    </cfRule>
    <cfRule type="containsText" dxfId="1586" priority="2402" operator="containsText" text="PROFESIONAL">
      <formula>NOT(ISERROR(SEARCH("PROFESIONAL",IS31)))</formula>
    </cfRule>
  </conditionalFormatting>
  <conditionalFormatting sqref="IT31">
    <cfRule type="containsText" dxfId="1585" priority="2393" operator="containsText" text="LE HACEN CESÁREA SIN INICIO TRABAJO DE PARTO">
      <formula>NOT(ISERROR(SEARCH("LE HACEN CESÁREA SIN INICIO TRABAJO DE PARTO",IT31)))</formula>
    </cfRule>
    <cfRule type="containsText" dxfId="1584" priority="2394" operator="containsText" text="LE HACEN INDUCCIÓN">
      <formula>NOT(ISERROR(SEARCH("LE HACEN INDUCCIÓN",IT31)))</formula>
    </cfRule>
    <cfRule type="containsText" dxfId="1583" priority="2395" operator="containsText" text="ESPONTÁNEO">
      <formula>NOT(ISERROR(SEARCH("ESPONTÁNEO",IT31)))</formula>
    </cfRule>
  </conditionalFormatting>
  <conditionalFormatting sqref="JI31">
    <cfRule type="containsText" dxfId="1582" priority="2389" operator="containsText" text="NO APLICA">
      <formula>NOT(ISERROR(SEARCH("NO APLICA",JI31)))</formula>
    </cfRule>
    <cfRule type="containsText" dxfId="1581" priority="2390" operator="containsText" text="SIN DATO">
      <formula>NOT(ISERROR(SEARCH("SIN DATO",JI31)))</formula>
    </cfRule>
    <cfRule type="containsText" dxfId="1580" priority="2391" operator="containsText" text="NO">
      <formula>NOT(ISERROR(SEARCH("NO",JI31)))</formula>
    </cfRule>
    <cfRule type="containsText" dxfId="1579" priority="2392" operator="containsText" text="SI">
      <formula>NOT(ISERROR(SEARCH("SI",JI31)))</formula>
    </cfRule>
  </conditionalFormatting>
  <conditionalFormatting sqref="IR32">
    <cfRule type="containsText" dxfId="1578" priority="2385" operator="containsText" text="NO APLICA">
      <formula>NOT(ISERROR(SEARCH("NO APLICA",IR32)))</formula>
    </cfRule>
    <cfRule type="containsText" dxfId="1577" priority="2386" operator="containsText" text="ALTA">
      <formula>NOT(ISERROR(SEARCH("ALTA",IR32)))</formula>
    </cfRule>
    <cfRule type="containsText" dxfId="1576" priority="2387" operator="containsText" text="MEDIANA">
      <formula>NOT(ISERROR(SEARCH("MEDIANA",IR32)))</formula>
    </cfRule>
    <cfRule type="containsText" dxfId="1575" priority="2388" operator="containsText" text="BAJA">
      <formula>NOT(ISERROR(SEARCH("BAJA",IR32)))</formula>
    </cfRule>
  </conditionalFormatting>
  <conditionalFormatting sqref="IS32:IT32">
    <cfRule type="containsText" dxfId="1574" priority="2378" operator="containsText" text="NO APLICA">
      <formula>NOT(ISERROR(SEARCH("NO APLICA",IS32)))</formula>
    </cfRule>
    <cfRule type="containsText" dxfId="1573" priority="2379" operator="containsText" text="SIN">
      <formula>NOT(ISERROR(SEARCH("SIN",IS32)))</formula>
    </cfRule>
    <cfRule type="containsText" dxfId="1572" priority="2380" operator="containsText" text="EQUIPO">
      <formula>NOT(ISERROR(SEARCH("EQUIPO",IS32)))</formula>
    </cfRule>
    <cfRule type="containsText" dxfId="1571" priority="2381" operator="containsText" text="MEDICO TRADICIONAL">
      <formula>NOT(ISERROR(SEARCH("MEDICO TRADICIONAL",IS32)))</formula>
    </cfRule>
    <cfRule type="containsText" dxfId="1570" priority="2382" operator="containsText" text="PARTERA">
      <formula>NOT(ISERROR(SEARCH("PARTERA",IS32)))</formula>
    </cfRule>
    <cfRule type="containsText" dxfId="1569" priority="2383" operator="containsText" text="TÉCNICO">
      <formula>NOT(ISERROR(SEARCH("TÉCNICO",IS32)))</formula>
    </cfRule>
    <cfRule type="containsText" dxfId="1568" priority="2384" operator="containsText" text="PROFESIONAL">
      <formula>NOT(ISERROR(SEARCH("PROFESIONAL",IS32)))</formula>
    </cfRule>
  </conditionalFormatting>
  <conditionalFormatting sqref="IT32">
    <cfRule type="containsText" dxfId="1567" priority="2375" operator="containsText" text="LE HACEN CESÁREA SIN INICIO TRABAJO DE PARTO">
      <formula>NOT(ISERROR(SEARCH("LE HACEN CESÁREA SIN INICIO TRABAJO DE PARTO",IT32)))</formula>
    </cfRule>
    <cfRule type="containsText" dxfId="1566" priority="2376" operator="containsText" text="LE HACEN INDUCCIÓN">
      <formula>NOT(ISERROR(SEARCH("LE HACEN INDUCCIÓN",IT32)))</formula>
    </cfRule>
    <cfRule type="containsText" dxfId="1565" priority="2377" operator="containsText" text="ESPONTÁNEO">
      <formula>NOT(ISERROR(SEARCH("ESPONTÁNEO",IT32)))</formula>
    </cfRule>
  </conditionalFormatting>
  <conditionalFormatting sqref="IR33">
    <cfRule type="containsText" dxfId="1564" priority="2371" operator="containsText" text="NO APLICA">
      <formula>NOT(ISERROR(SEARCH("NO APLICA",IR33)))</formula>
    </cfRule>
    <cfRule type="containsText" dxfId="1563" priority="2372" operator="containsText" text="ALTA">
      <formula>NOT(ISERROR(SEARCH("ALTA",IR33)))</formula>
    </cfRule>
    <cfRule type="containsText" dxfId="1562" priority="2373" operator="containsText" text="MEDIANA">
      <formula>NOT(ISERROR(SEARCH("MEDIANA",IR33)))</formula>
    </cfRule>
    <cfRule type="containsText" dxfId="1561" priority="2374" operator="containsText" text="BAJA">
      <formula>NOT(ISERROR(SEARCH("BAJA",IR33)))</formula>
    </cfRule>
  </conditionalFormatting>
  <conditionalFormatting sqref="IS33:IT33">
    <cfRule type="containsText" dxfId="1560" priority="2364" operator="containsText" text="NO APLICA">
      <formula>NOT(ISERROR(SEARCH("NO APLICA",IS33)))</formula>
    </cfRule>
    <cfRule type="containsText" dxfId="1559" priority="2365" operator="containsText" text="SIN">
      <formula>NOT(ISERROR(SEARCH("SIN",IS33)))</formula>
    </cfRule>
    <cfRule type="containsText" dxfId="1558" priority="2366" operator="containsText" text="EQUIPO">
      <formula>NOT(ISERROR(SEARCH("EQUIPO",IS33)))</formula>
    </cfRule>
    <cfRule type="containsText" dxfId="1557" priority="2367" operator="containsText" text="MEDICO TRADICIONAL">
      <formula>NOT(ISERROR(SEARCH("MEDICO TRADICIONAL",IS33)))</formula>
    </cfRule>
    <cfRule type="containsText" dxfId="1556" priority="2368" operator="containsText" text="PARTERA">
      <formula>NOT(ISERROR(SEARCH("PARTERA",IS33)))</formula>
    </cfRule>
    <cfRule type="containsText" dxfId="1555" priority="2369" operator="containsText" text="TÉCNICO">
      <formula>NOT(ISERROR(SEARCH("TÉCNICO",IS33)))</formula>
    </cfRule>
    <cfRule type="containsText" dxfId="1554" priority="2370" operator="containsText" text="PROFESIONAL">
      <formula>NOT(ISERROR(SEARCH("PROFESIONAL",IS33)))</formula>
    </cfRule>
  </conditionalFormatting>
  <conditionalFormatting sqref="IT33">
    <cfRule type="containsText" dxfId="1553" priority="2361" operator="containsText" text="LE HACEN CESÁREA SIN INICIO TRABAJO DE PARTO">
      <formula>NOT(ISERROR(SEARCH("LE HACEN CESÁREA SIN INICIO TRABAJO DE PARTO",IT33)))</formula>
    </cfRule>
    <cfRule type="containsText" dxfId="1552" priority="2362" operator="containsText" text="LE HACEN INDUCCIÓN">
      <formula>NOT(ISERROR(SEARCH("LE HACEN INDUCCIÓN",IT33)))</formula>
    </cfRule>
    <cfRule type="containsText" dxfId="1551" priority="2363" operator="containsText" text="ESPONTÁNEO">
      <formula>NOT(ISERROR(SEARCH("ESPONTÁNEO",IT33)))</formula>
    </cfRule>
  </conditionalFormatting>
  <conditionalFormatting sqref="JI33">
    <cfRule type="containsText" dxfId="1550" priority="2357" operator="containsText" text="NO APLICA">
      <formula>NOT(ISERROR(SEARCH("NO APLICA",JI33)))</formula>
    </cfRule>
    <cfRule type="containsText" dxfId="1549" priority="2358" operator="containsText" text="SIN DATO">
      <formula>NOT(ISERROR(SEARCH("SIN DATO",JI33)))</formula>
    </cfRule>
    <cfRule type="containsText" dxfId="1548" priority="2359" operator="containsText" text="NO">
      <formula>NOT(ISERROR(SEARCH("NO",JI33)))</formula>
    </cfRule>
    <cfRule type="containsText" dxfId="1547" priority="2360" operator="containsText" text="SI">
      <formula>NOT(ISERROR(SEARCH("SI",JI33)))</formula>
    </cfRule>
  </conditionalFormatting>
  <conditionalFormatting sqref="IR34">
    <cfRule type="containsText" dxfId="1546" priority="2353" operator="containsText" text="NO APLICA">
      <formula>NOT(ISERROR(SEARCH("NO APLICA",IR34)))</formula>
    </cfRule>
    <cfRule type="containsText" dxfId="1545" priority="2354" operator="containsText" text="ALTA">
      <formula>NOT(ISERROR(SEARCH("ALTA",IR34)))</formula>
    </cfRule>
    <cfRule type="containsText" dxfId="1544" priority="2355" operator="containsText" text="MEDIANA">
      <formula>NOT(ISERROR(SEARCH("MEDIANA",IR34)))</formula>
    </cfRule>
    <cfRule type="containsText" dxfId="1543" priority="2356" operator="containsText" text="BAJA">
      <formula>NOT(ISERROR(SEARCH("BAJA",IR34)))</formula>
    </cfRule>
  </conditionalFormatting>
  <conditionalFormatting sqref="IS34:IT34">
    <cfRule type="containsText" dxfId="1542" priority="2346" operator="containsText" text="NO APLICA">
      <formula>NOT(ISERROR(SEARCH("NO APLICA",IS34)))</formula>
    </cfRule>
    <cfRule type="containsText" dxfId="1541" priority="2347" operator="containsText" text="SIN">
      <formula>NOT(ISERROR(SEARCH("SIN",IS34)))</formula>
    </cfRule>
    <cfRule type="containsText" dxfId="1540" priority="2348" operator="containsText" text="EQUIPO">
      <formula>NOT(ISERROR(SEARCH("EQUIPO",IS34)))</formula>
    </cfRule>
    <cfRule type="containsText" dxfId="1539" priority="2349" operator="containsText" text="MEDICO TRADICIONAL">
      <formula>NOT(ISERROR(SEARCH("MEDICO TRADICIONAL",IS34)))</formula>
    </cfRule>
    <cfRule type="containsText" dxfId="1538" priority="2350" operator="containsText" text="PARTERA">
      <formula>NOT(ISERROR(SEARCH("PARTERA",IS34)))</formula>
    </cfRule>
    <cfRule type="containsText" dxfId="1537" priority="2351" operator="containsText" text="TÉCNICO">
      <formula>NOT(ISERROR(SEARCH("TÉCNICO",IS34)))</formula>
    </cfRule>
    <cfRule type="containsText" dxfId="1536" priority="2352" operator="containsText" text="PROFESIONAL">
      <formula>NOT(ISERROR(SEARCH("PROFESIONAL",IS34)))</formula>
    </cfRule>
  </conditionalFormatting>
  <conditionalFormatting sqref="IT34">
    <cfRule type="containsText" dxfId="1535" priority="2343" operator="containsText" text="LE HACEN CESÁREA SIN INICIO TRABAJO DE PARTO">
      <formula>NOT(ISERROR(SEARCH("LE HACEN CESÁREA SIN INICIO TRABAJO DE PARTO",IT34)))</formula>
    </cfRule>
    <cfRule type="containsText" dxfId="1534" priority="2344" operator="containsText" text="LE HACEN INDUCCIÓN">
      <formula>NOT(ISERROR(SEARCH("LE HACEN INDUCCIÓN",IT34)))</formula>
    </cfRule>
    <cfRule type="containsText" dxfId="1533" priority="2345" operator="containsText" text="ESPONTÁNEO">
      <formula>NOT(ISERROR(SEARCH("ESPONTÁNEO",IT34)))</formula>
    </cfRule>
  </conditionalFormatting>
  <conditionalFormatting sqref="JI34">
    <cfRule type="containsText" dxfId="1532" priority="2339" operator="containsText" text="NO APLICA">
      <formula>NOT(ISERROR(SEARCH("NO APLICA",JI34)))</formula>
    </cfRule>
    <cfRule type="containsText" dxfId="1531" priority="2340" operator="containsText" text="SIN DATO">
      <formula>NOT(ISERROR(SEARCH("SIN DATO",JI34)))</formula>
    </cfRule>
    <cfRule type="containsText" dxfId="1530" priority="2341" operator="containsText" text="NO">
      <formula>NOT(ISERROR(SEARCH("NO",JI34)))</formula>
    </cfRule>
    <cfRule type="containsText" dxfId="1529" priority="2342" operator="containsText" text="SI">
      <formula>NOT(ISERROR(SEARCH("SI",JI34)))</formula>
    </cfRule>
  </conditionalFormatting>
  <conditionalFormatting sqref="IR35">
    <cfRule type="containsText" dxfId="1528" priority="2335" operator="containsText" text="NO APLICA">
      <formula>NOT(ISERROR(SEARCH("NO APLICA",IR35)))</formula>
    </cfRule>
    <cfRule type="containsText" dxfId="1527" priority="2336" operator="containsText" text="ALTA">
      <formula>NOT(ISERROR(SEARCH("ALTA",IR35)))</formula>
    </cfRule>
    <cfRule type="containsText" dxfId="1526" priority="2337" operator="containsText" text="MEDIANA">
      <formula>NOT(ISERROR(SEARCH("MEDIANA",IR35)))</formula>
    </cfRule>
    <cfRule type="containsText" dxfId="1525" priority="2338" operator="containsText" text="BAJA">
      <formula>NOT(ISERROR(SEARCH("BAJA",IR35)))</formula>
    </cfRule>
  </conditionalFormatting>
  <conditionalFormatting sqref="IS35:IT35">
    <cfRule type="containsText" dxfId="1524" priority="2328" operator="containsText" text="NO APLICA">
      <formula>NOT(ISERROR(SEARCH("NO APLICA",IS35)))</formula>
    </cfRule>
    <cfRule type="containsText" dxfId="1523" priority="2329" operator="containsText" text="SIN">
      <formula>NOT(ISERROR(SEARCH("SIN",IS35)))</formula>
    </cfRule>
    <cfRule type="containsText" dxfId="1522" priority="2330" operator="containsText" text="EQUIPO">
      <formula>NOT(ISERROR(SEARCH("EQUIPO",IS35)))</formula>
    </cfRule>
    <cfRule type="containsText" dxfId="1521" priority="2331" operator="containsText" text="MEDICO TRADICIONAL">
      <formula>NOT(ISERROR(SEARCH("MEDICO TRADICIONAL",IS35)))</formula>
    </cfRule>
    <cfRule type="containsText" dxfId="1520" priority="2332" operator="containsText" text="PARTERA">
      <formula>NOT(ISERROR(SEARCH("PARTERA",IS35)))</formula>
    </cfRule>
    <cfRule type="containsText" dxfId="1519" priority="2333" operator="containsText" text="TÉCNICO">
      <formula>NOT(ISERROR(SEARCH("TÉCNICO",IS35)))</formula>
    </cfRule>
    <cfRule type="containsText" dxfId="1518" priority="2334" operator="containsText" text="PROFESIONAL">
      <formula>NOT(ISERROR(SEARCH("PROFESIONAL",IS35)))</formula>
    </cfRule>
  </conditionalFormatting>
  <conditionalFormatting sqref="IT35">
    <cfRule type="containsText" dxfId="1517" priority="2325" operator="containsText" text="LE HACEN CESÁREA SIN INICIO TRABAJO DE PARTO">
      <formula>NOT(ISERROR(SEARCH("LE HACEN CESÁREA SIN INICIO TRABAJO DE PARTO",IT35)))</formula>
    </cfRule>
    <cfRule type="containsText" dxfId="1516" priority="2326" operator="containsText" text="LE HACEN INDUCCIÓN">
      <formula>NOT(ISERROR(SEARCH("LE HACEN INDUCCIÓN",IT35)))</formula>
    </cfRule>
    <cfRule type="containsText" dxfId="1515" priority="2327" operator="containsText" text="ESPONTÁNEO">
      <formula>NOT(ISERROR(SEARCH("ESPONTÁNEO",IT35)))</formula>
    </cfRule>
  </conditionalFormatting>
  <conditionalFormatting sqref="JI35">
    <cfRule type="containsText" dxfId="1514" priority="2321" operator="containsText" text="NO APLICA">
      <formula>NOT(ISERROR(SEARCH("NO APLICA",JI35)))</formula>
    </cfRule>
    <cfRule type="containsText" dxfId="1513" priority="2322" operator="containsText" text="SIN DATO">
      <formula>NOT(ISERROR(SEARCH("SIN DATO",JI35)))</formula>
    </cfRule>
    <cfRule type="containsText" dxfId="1512" priority="2323" operator="containsText" text="NO">
      <formula>NOT(ISERROR(SEARCH("NO",JI35)))</formula>
    </cfRule>
    <cfRule type="containsText" dxfId="1511" priority="2324" operator="containsText" text="SI">
      <formula>NOT(ISERROR(SEARCH("SI",JI35)))</formula>
    </cfRule>
  </conditionalFormatting>
  <conditionalFormatting sqref="IR36">
    <cfRule type="containsText" dxfId="1510" priority="2317" operator="containsText" text="NO APLICA">
      <formula>NOT(ISERROR(SEARCH("NO APLICA",IR36)))</formula>
    </cfRule>
    <cfRule type="containsText" dxfId="1509" priority="2318" operator="containsText" text="ALTA">
      <formula>NOT(ISERROR(SEARCH("ALTA",IR36)))</formula>
    </cfRule>
    <cfRule type="containsText" dxfId="1508" priority="2319" operator="containsText" text="MEDIANA">
      <formula>NOT(ISERROR(SEARCH("MEDIANA",IR36)))</formula>
    </cfRule>
    <cfRule type="containsText" dxfId="1507" priority="2320" operator="containsText" text="BAJA">
      <formula>NOT(ISERROR(SEARCH("BAJA",IR36)))</formula>
    </cfRule>
  </conditionalFormatting>
  <conditionalFormatting sqref="IS36:IT36">
    <cfRule type="containsText" dxfId="1506" priority="2310" operator="containsText" text="NO APLICA">
      <formula>NOT(ISERROR(SEARCH("NO APLICA",IS36)))</formula>
    </cfRule>
    <cfRule type="containsText" dxfId="1505" priority="2311" operator="containsText" text="SIN">
      <formula>NOT(ISERROR(SEARCH("SIN",IS36)))</formula>
    </cfRule>
    <cfRule type="containsText" dxfId="1504" priority="2312" operator="containsText" text="EQUIPO">
      <formula>NOT(ISERROR(SEARCH("EQUIPO",IS36)))</formula>
    </cfRule>
    <cfRule type="containsText" dxfId="1503" priority="2313" operator="containsText" text="MEDICO TRADICIONAL">
      <formula>NOT(ISERROR(SEARCH("MEDICO TRADICIONAL",IS36)))</formula>
    </cfRule>
    <cfRule type="containsText" dxfId="1502" priority="2314" operator="containsText" text="PARTERA">
      <formula>NOT(ISERROR(SEARCH("PARTERA",IS36)))</formula>
    </cfRule>
    <cfRule type="containsText" dxfId="1501" priority="2315" operator="containsText" text="TÉCNICO">
      <formula>NOT(ISERROR(SEARCH("TÉCNICO",IS36)))</formula>
    </cfRule>
    <cfRule type="containsText" dxfId="1500" priority="2316" operator="containsText" text="PROFESIONAL">
      <formula>NOT(ISERROR(SEARCH("PROFESIONAL",IS36)))</formula>
    </cfRule>
  </conditionalFormatting>
  <conditionalFormatting sqref="IT36">
    <cfRule type="containsText" dxfId="1499" priority="2307" operator="containsText" text="LE HACEN CESÁREA SIN INICIO TRABAJO DE PARTO">
      <formula>NOT(ISERROR(SEARCH("LE HACEN CESÁREA SIN INICIO TRABAJO DE PARTO",IT36)))</formula>
    </cfRule>
    <cfRule type="containsText" dxfId="1498" priority="2308" operator="containsText" text="LE HACEN INDUCCIÓN">
      <formula>NOT(ISERROR(SEARCH("LE HACEN INDUCCIÓN",IT36)))</formula>
    </cfRule>
    <cfRule type="containsText" dxfId="1497" priority="2309" operator="containsText" text="ESPONTÁNEO">
      <formula>NOT(ISERROR(SEARCH("ESPONTÁNEO",IT36)))</formula>
    </cfRule>
  </conditionalFormatting>
  <conditionalFormatting sqref="IR37">
    <cfRule type="containsText" dxfId="1496" priority="2303" operator="containsText" text="NO APLICA">
      <formula>NOT(ISERROR(SEARCH("NO APLICA",IR37)))</formula>
    </cfRule>
    <cfRule type="containsText" dxfId="1495" priority="2304" operator="containsText" text="ALTA">
      <formula>NOT(ISERROR(SEARCH("ALTA",IR37)))</formula>
    </cfRule>
    <cfRule type="containsText" dxfId="1494" priority="2305" operator="containsText" text="MEDIANA">
      <formula>NOT(ISERROR(SEARCH("MEDIANA",IR37)))</formula>
    </cfRule>
    <cfRule type="containsText" dxfId="1493" priority="2306" operator="containsText" text="BAJA">
      <formula>NOT(ISERROR(SEARCH("BAJA",IR37)))</formula>
    </cfRule>
  </conditionalFormatting>
  <conditionalFormatting sqref="IS37:IT37">
    <cfRule type="containsText" dxfId="1492" priority="2296" operator="containsText" text="NO APLICA">
      <formula>NOT(ISERROR(SEARCH("NO APLICA",IS37)))</formula>
    </cfRule>
    <cfRule type="containsText" dxfId="1491" priority="2297" operator="containsText" text="SIN">
      <formula>NOT(ISERROR(SEARCH("SIN",IS37)))</formula>
    </cfRule>
    <cfRule type="containsText" dxfId="1490" priority="2298" operator="containsText" text="EQUIPO">
      <formula>NOT(ISERROR(SEARCH("EQUIPO",IS37)))</formula>
    </cfRule>
    <cfRule type="containsText" dxfId="1489" priority="2299" operator="containsText" text="MEDICO TRADICIONAL">
      <formula>NOT(ISERROR(SEARCH("MEDICO TRADICIONAL",IS37)))</formula>
    </cfRule>
    <cfRule type="containsText" dxfId="1488" priority="2300" operator="containsText" text="PARTERA">
      <formula>NOT(ISERROR(SEARCH("PARTERA",IS37)))</formula>
    </cfRule>
    <cfRule type="containsText" dxfId="1487" priority="2301" operator="containsText" text="TÉCNICO">
      <formula>NOT(ISERROR(SEARCH("TÉCNICO",IS37)))</formula>
    </cfRule>
    <cfRule type="containsText" dxfId="1486" priority="2302" operator="containsText" text="PROFESIONAL">
      <formula>NOT(ISERROR(SEARCH("PROFESIONAL",IS37)))</formula>
    </cfRule>
  </conditionalFormatting>
  <conditionalFormatting sqref="IT37">
    <cfRule type="containsText" dxfId="1485" priority="2293" operator="containsText" text="LE HACEN CESÁREA SIN INICIO TRABAJO DE PARTO">
      <formula>NOT(ISERROR(SEARCH("LE HACEN CESÁREA SIN INICIO TRABAJO DE PARTO",IT37)))</formula>
    </cfRule>
    <cfRule type="containsText" dxfId="1484" priority="2294" operator="containsText" text="LE HACEN INDUCCIÓN">
      <formula>NOT(ISERROR(SEARCH("LE HACEN INDUCCIÓN",IT37)))</formula>
    </cfRule>
    <cfRule type="containsText" dxfId="1483" priority="2295" operator="containsText" text="ESPONTÁNEO">
      <formula>NOT(ISERROR(SEARCH("ESPONTÁNEO",IT37)))</formula>
    </cfRule>
  </conditionalFormatting>
  <conditionalFormatting sqref="JI37">
    <cfRule type="containsText" dxfId="1482" priority="2289" operator="containsText" text="NO APLICA">
      <formula>NOT(ISERROR(SEARCH("NO APLICA",JI37)))</formula>
    </cfRule>
    <cfRule type="containsText" dxfId="1481" priority="2290" operator="containsText" text="SIN DATO">
      <formula>NOT(ISERROR(SEARCH("SIN DATO",JI37)))</formula>
    </cfRule>
    <cfRule type="containsText" dxfId="1480" priority="2291" operator="containsText" text="NO">
      <formula>NOT(ISERROR(SEARCH("NO",JI37)))</formula>
    </cfRule>
    <cfRule type="containsText" dxfId="1479" priority="2292" operator="containsText" text="SI">
      <formula>NOT(ISERROR(SEARCH("SI",JI37)))</formula>
    </cfRule>
  </conditionalFormatting>
  <conditionalFormatting sqref="IS38:IT38">
    <cfRule type="containsText" dxfId="1478" priority="2282" operator="containsText" text="NO APLICA">
      <formula>NOT(ISERROR(SEARCH("NO APLICA",IS38)))</formula>
    </cfRule>
    <cfRule type="containsText" dxfId="1477" priority="2283" operator="containsText" text="SIN">
      <formula>NOT(ISERROR(SEARCH("SIN",IS38)))</formula>
    </cfRule>
    <cfRule type="containsText" dxfId="1476" priority="2284" operator="containsText" text="EQUIPO">
      <formula>NOT(ISERROR(SEARCH("EQUIPO",IS38)))</formula>
    </cfRule>
    <cfRule type="containsText" dxfId="1475" priority="2285" operator="containsText" text="MEDICO TRADICIONAL">
      <formula>NOT(ISERROR(SEARCH("MEDICO TRADICIONAL",IS38)))</formula>
    </cfRule>
    <cfRule type="containsText" dxfId="1474" priority="2286" operator="containsText" text="PARTERA">
      <formula>NOT(ISERROR(SEARCH("PARTERA",IS38)))</formula>
    </cfRule>
    <cfRule type="containsText" dxfId="1473" priority="2287" operator="containsText" text="TÉCNICO">
      <formula>NOT(ISERROR(SEARCH("TÉCNICO",IS38)))</formula>
    </cfRule>
    <cfRule type="containsText" dxfId="1472" priority="2288" operator="containsText" text="PROFESIONAL">
      <formula>NOT(ISERROR(SEARCH("PROFESIONAL",IS38)))</formula>
    </cfRule>
  </conditionalFormatting>
  <conditionalFormatting sqref="IT38">
    <cfRule type="containsText" dxfId="1471" priority="2279" operator="containsText" text="LE HACEN CESÁREA SIN INICIO TRABAJO DE PARTO">
      <formula>NOT(ISERROR(SEARCH("LE HACEN CESÁREA SIN INICIO TRABAJO DE PARTO",IT38)))</formula>
    </cfRule>
    <cfRule type="containsText" dxfId="1470" priority="2280" operator="containsText" text="LE HACEN INDUCCIÓN">
      <formula>NOT(ISERROR(SEARCH("LE HACEN INDUCCIÓN",IT38)))</formula>
    </cfRule>
    <cfRule type="containsText" dxfId="1469" priority="2281" operator="containsText" text="ESPONTÁNEO">
      <formula>NOT(ISERROR(SEARCH("ESPONTÁNEO",IT38)))</formula>
    </cfRule>
  </conditionalFormatting>
  <conditionalFormatting sqref="JI38">
    <cfRule type="containsText" dxfId="1468" priority="2275" operator="containsText" text="NO APLICA">
      <formula>NOT(ISERROR(SEARCH("NO APLICA",JI38)))</formula>
    </cfRule>
    <cfRule type="containsText" dxfId="1467" priority="2276" operator="containsText" text="SIN DATO">
      <formula>NOT(ISERROR(SEARCH("SIN DATO",JI38)))</formula>
    </cfRule>
    <cfRule type="containsText" dxfId="1466" priority="2277" operator="containsText" text="NO">
      <formula>NOT(ISERROR(SEARCH("NO",JI38)))</formula>
    </cfRule>
    <cfRule type="containsText" dxfId="1465" priority="2278" operator="containsText" text="SI">
      <formula>NOT(ISERROR(SEARCH("SI",JI38)))</formula>
    </cfRule>
  </conditionalFormatting>
  <conditionalFormatting sqref="IR39">
    <cfRule type="containsText" dxfId="1464" priority="2271" operator="containsText" text="NO APLICA">
      <formula>NOT(ISERROR(SEARCH("NO APLICA",IR39)))</formula>
    </cfRule>
    <cfRule type="containsText" dxfId="1463" priority="2272" operator="containsText" text="ALTA">
      <formula>NOT(ISERROR(SEARCH("ALTA",IR39)))</formula>
    </cfRule>
    <cfRule type="containsText" dxfId="1462" priority="2273" operator="containsText" text="MEDIANA">
      <formula>NOT(ISERROR(SEARCH("MEDIANA",IR39)))</formula>
    </cfRule>
    <cfRule type="containsText" dxfId="1461" priority="2274" operator="containsText" text="BAJA">
      <formula>NOT(ISERROR(SEARCH("BAJA",IR39)))</formula>
    </cfRule>
  </conditionalFormatting>
  <conditionalFormatting sqref="IS39:IT39">
    <cfRule type="containsText" dxfId="1460" priority="2264" operator="containsText" text="NO APLICA">
      <formula>NOT(ISERROR(SEARCH("NO APLICA",IS39)))</formula>
    </cfRule>
    <cfRule type="containsText" dxfId="1459" priority="2265" operator="containsText" text="SIN">
      <formula>NOT(ISERROR(SEARCH("SIN",IS39)))</formula>
    </cfRule>
    <cfRule type="containsText" dxfId="1458" priority="2266" operator="containsText" text="EQUIPO">
      <formula>NOT(ISERROR(SEARCH("EQUIPO",IS39)))</formula>
    </cfRule>
    <cfRule type="containsText" dxfId="1457" priority="2267" operator="containsText" text="MEDICO TRADICIONAL">
      <formula>NOT(ISERROR(SEARCH("MEDICO TRADICIONAL",IS39)))</formula>
    </cfRule>
    <cfRule type="containsText" dxfId="1456" priority="2268" operator="containsText" text="PARTERA">
      <formula>NOT(ISERROR(SEARCH("PARTERA",IS39)))</formula>
    </cfRule>
    <cfRule type="containsText" dxfId="1455" priority="2269" operator="containsText" text="TÉCNICO">
      <formula>NOT(ISERROR(SEARCH("TÉCNICO",IS39)))</formula>
    </cfRule>
    <cfRule type="containsText" dxfId="1454" priority="2270" operator="containsText" text="PROFESIONAL">
      <formula>NOT(ISERROR(SEARCH("PROFESIONAL",IS39)))</formula>
    </cfRule>
  </conditionalFormatting>
  <conditionalFormatting sqref="IT39">
    <cfRule type="containsText" dxfId="1453" priority="2261" operator="containsText" text="LE HACEN CESÁREA SIN INICIO TRABAJO DE PARTO">
      <formula>NOT(ISERROR(SEARCH("LE HACEN CESÁREA SIN INICIO TRABAJO DE PARTO",IT39)))</formula>
    </cfRule>
    <cfRule type="containsText" dxfId="1452" priority="2262" operator="containsText" text="LE HACEN INDUCCIÓN">
      <formula>NOT(ISERROR(SEARCH("LE HACEN INDUCCIÓN",IT39)))</formula>
    </cfRule>
    <cfRule type="containsText" dxfId="1451" priority="2263" operator="containsText" text="ESPONTÁNEO">
      <formula>NOT(ISERROR(SEARCH("ESPONTÁNEO",IT39)))</formula>
    </cfRule>
  </conditionalFormatting>
  <conditionalFormatting sqref="JI39">
    <cfRule type="containsText" dxfId="1450" priority="2257" operator="containsText" text="NO APLICA">
      <formula>NOT(ISERROR(SEARCH("NO APLICA",JI39)))</formula>
    </cfRule>
    <cfRule type="containsText" dxfId="1449" priority="2258" operator="containsText" text="SIN DATO">
      <formula>NOT(ISERROR(SEARCH("SIN DATO",JI39)))</formula>
    </cfRule>
    <cfRule type="containsText" dxfId="1448" priority="2259" operator="containsText" text="NO">
      <formula>NOT(ISERROR(SEARCH("NO",JI39)))</formula>
    </cfRule>
    <cfRule type="containsText" dxfId="1447" priority="2260" operator="containsText" text="SI">
      <formula>NOT(ISERROR(SEARCH("SI",JI39)))</formula>
    </cfRule>
  </conditionalFormatting>
  <conditionalFormatting sqref="IR40">
    <cfRule type="containsText" dxfId="1446" priority="2253" operator="containsText" text="NO APLICA">
      <formula>NOT(ISERROR(SEARCH("NO APLICA",IR40)))</formula>
    </cfRule>
    <cfRule type="containsText" dxfId="1445" priority="2254" operator="containsText" text="ALTA">
      <formula>NOT(ISERROR(SEARCH("ALTA",IR40)))</formula>
    </cfRule>
    <cfRule type="containsText" dxfId="1444" priority="2255" operator="containsText" text="MEDIANA">
      <formula>NOT(ISERROR(SEARCH("MEDIANA",IR40)))</formula>
    </cfRule>
    <cfRule type="containsText" dxfId="1443" priority="2256" operator="containsText" text="BAJA">
      <formula>NOT(ISERROR(SEARCH("BAJA",IR40)))</formula>
    </cfRule>
  </conditionalFormatting>
  <conditionalFormatting sqref="IS40:IT40">
    <cfRule type="containsText" dxfId="1442" priority="2246" operator="containsText" text="NO APLICA">
      <formula>NOT(ISERROR(SEARCH("NO APLICA",IS40)))</formula>
    </cfRule>
    <cfRule type="containsText" dxfId="1441" priority="2247" operator="containsText" text="SIN">
      <formula>NOT(ISERROR(SEARCH("SIN",IS40)))</formula>
    </cfRule>
    <cfRule type="containsText" dxfId="1440" priority="2248" operator="containsText" text="EQUIPO">
      <formula>NOT(ISERROR(SEARCH("EQUIPO",IS40)))</formula>
    </cfRule>
    <cfRule type="containsText" dxfId="1439" priority="2249" operator="containsText" text="MEDICO TRADICIONAL">
      <formula>NOT(ISERROR(SEARCH("MEDICO TRADICIONAL",IS40)))</formula>
    </cfRule>
    <cfRule type="containsText" dxfId="1438" priority="2250" operator="containsText" text="PARTERA">
      <formula>NOT(ISERROR(SEARCH("PARTERA",IS40)))</formula>
    </cfRule>
    <cfRule type="containsText" dxfId="1437" priority="2251" operator="containsText" text="TÉCNICO">
      <formula>NOT(ISERROR(SEARCH("TÉCNICO",IS40)))</formula>
    </cfRule>
    <cfRule type="containsText" dxfId="1436" priority="2252" operator="containsText" text="PROFESIONAL">
      <formula>NOT(ISERROR(SEARCH("PROFESIONAL",IS40)))</formula>
    </cfRule>
  </conditionalFormatting>
  <conditionalFormatting sqref="IT40">
    <cfRule type="containsText" dxfId="1435" priority="2243" operator="containsText" text="LE HACEN CESÁREA SIN INICIO TRABAJO DE PARTO">
      <formula>NOT(ISERROR(SEARCH("LE HACEN CESÁREA SIN INICIO TRABAJO DE PARTO",IT40)))</formula>
    </cfRule>
    <cfRule type="containsText" dxfId="1434" priority="2244" operator="containsText" text="LE HACEN INDUCCIÓN">
      <formula>NOT(ISERROR(SEARCH("LE HACEN INDUCCIÓN",IT40)))</formula>
    </cfRule>
    <cfRule type="containsText" dxfId="1433" priority="2245" operator="containsText" text="ESPONTÁNEO">
      <formula>NOT(ISERROR(SEARCH("ESPONTÁNEO",IT40)))</formula>
    </cfRule>
  </conditionalFormatting>
  <conditionalFormatting sqref="JI40">
    <cfRule type="containsText" dxfId="1432" priority="2239" operator="containsText" text="NO APLICA">
      <formula>NOT(ISERROR(SEARCH("NO APLICA",JI40)))</formula>
    </cfRule>
    <cfRule type="containsText" dxfId="1431" priority="2240" operator="containsText" text="SIN DATO">
      <formula>NOT(ISERROR(SEARCH("SIN DATO",JI40)))</formula>
    </cfRule>
    <cfRule type="containsText" dxfId="1430" priority="2241" operator="containsText" text="NO">
      <formula>NOT(ISERROR(SEARCH("NO",JI40)))</formula>
    </cfRule>
    <cfRule type="containsText" dxfId="1429" priority="2242" operator="containsText" text="SI">
      <formula>NOT(ISERROR(SEARCH("SI",JI40)))</formula>
    </cfRule>
  </conditionalFormatting>
  <conditionalFormatting sqref="IR42">
    <cfRule type="containsText" dxfId="1428" priority="2235" operator="containsText" text="NO APLICA">
      <formula>NOT(ISERROR(SEARCH("NO APLICA",IR42)))</formula>
    </cfRule>
    <cfRule type="containsText" dxfId="1427" priority="2236" operator="containsText" text="ALTA">
      <formula>NOT(ISERROR(SEARCH("ALTA",IR42)))</formula>
    </cfRule>
    <cfRule type="containsText" dxfId="1426" priority="2237" operator="containsText" text="MEDIANA">
      <formula>NOT(ISERROR(SEARCH("MEDIANA",IR42)))</formula>
    </cfRule>
    <cfRule type="containsText" dxfId="1425" priority="2238" operator="containsText" text="BAJA">
      <formula>NOT(ISERROR(SEARCH("BAJA",IR42)))</formula>
    </cfRule>
  </conditionalFormatting>
  <conditionalFormatting sqref="IS42:IT42">
    <cfRule type="containsText" dxfId="1424" priority="2228" operator="containsText" text="NO APLICA">
      <formula>NOT(ISERROR(SEARCH("NO APLICA",IS42)))</formula>
    </cfRule>
    <cfRule type="containsText" dxfId="1423" priority="2229" operator="containsText" text="SIN">
      <formula>NOT(ISERROR(SEARCH("SIN",IS42)))</formula>
    </cfRule>
    <cfRule type="containsText" dxfId="1422" priority="2230" operator="containsText" text="EQUIPO">
      <formula>NOT(ISERROR(SEARCH("EQUIPO",IS42)))</formula>
    </cfRule>
    <cfRule type="containsText" dxfId="1421" priority="2231" operator="containsText" text="MEDICO TRADICIONAL">
      <formula>NOT(ISERROR(SEARCH("MEDICO TRADICIONAL",IS42)))</formula>
    </cfRule>
    <cfRule type="containsText" dxfId="1420" priority="2232" operator="containsText" text="PARTERA">
      <formula>NOT(ISERROR(SEARCH("PARTERA",IS42)))</formula>
    </cfRule>
    <cfRule type="containsText" dxfId="1419" priority="2233" operator="containsText" text="TÉCNICO">
      <formula>NOT(ISERROR(SEARCH("TÉCNICO",IS42)))</formula>
    </cfRule>
    <cfRule type="containsText" dxfId="1418" priority="2234" operator="containsText" text="PROFESIONAL">
      <formula>NOT(ISERROR(SEARCH("PROFESIONAL",IS42)))</formula>
    </cfRule>
  </conditionalFormatting>
  <conditionalFormatting sqref="IT42">
    <cfRule type="containsText" dxfId="1417" priority="2225" operator="containsText" text="LE HACEN CESÁREA SIN INICIO TRABAJO DE PARTO">
      <formula>NOT(ISERROR(SEARCH("LE HACEN CESÁREA SIN INICIO TRABAJO DE PARTO",IT42)))</formula>
    </cfRule>
    <cfRule type="containsText" dxfId="1416" priority="2226" operator="containsText" text="LE HACEN INDUCCIÓN">
      <formula>NOT(ISERROR(SEARCH("LE HACEN INDUCCIÓN",IT42)))</formula>
    </cfRule>
    <cfRule type="containsText" dxfId="1415" priority="2227" operator="containsText" text="ESPONTÁNEO">
      <formula>NOT(ISERROR(SEARCH("ESPONTÁNEO",IT42)))</formula>
    </cfRule>
  </conditionalFormatting>
  <conditionalFormatting sqref="JI42">
    <cfRule type="containsText" dxfId="1414" priority="2221" operator="containsText" text="NO APLICA">
      <formula>NOT(ISERROR(SEARCH("NO APLICA",JI42)))</formula>
    </cfRule>
    <cfRule type="containsText" dxfId="1413" priority="2222" operator="containsText" text="SIN DATO">
      <formula>NOT(ISERROR(SEARCH("SIN DATO",JI42)))</formula>
    </cfRule>
    <cfRule type="containsText" dxfId="1412" priority="2223" operator="containsText" text="NO">
      <formula>NOT(ISERROR(SEARCH("NO",JI42)))</formula>
    </cfRule>
    <cfRule type="containsText" dxfId="1411" priority="2224" operator="containsText" text="SI">
      <formula>NOT(ISERROR(SEARCH("SI",JI42)))</formula>
    </cfRule>
  </conditionalFormatting>
  <conditionalFormatting sqref="IR43">
    <cfRule type="containsText" dxfId="1410" priority="2217" operator="containsText" text="NO APLICA">
      <formula>NOT(ISERROR(SEARCH("NO APLICA",IR43)))</formula>
    </cfRule>
    <cfRule type="containsText" dxfId="1409" priority="2218" operator="containsText" text="ALTA">
      <formula>NOT(ISERROR(SEARCH("ALTA",IR43)))</formula>
    </cfRule>
    <cfRule type="containsText" dxfId="1408" priority="2219" operator="containsText" text="MEDIANA">
      <formula>NOT(ISERROR(SEARCH("MEDIANA",IR43)))</formula>
    </cfRule>
    <cfRule type="containsText" dxfId="1407" priority="2220" operator="containsText" text="BAJA">
      <formula>NOT(ISERROR(SEARCH("BAJA",IR43)))</formula>
    </cfRule>
  </conditionalFormatting>
  <conditionalFormatting sqref="IS43:IT43">
    <cfRule type="containsText" dxfId="1406" priority="2210" operator="containsText" text="NO APLICA">
      <formula>NOT(ISERROR(SEARCH("NO APLICA",IS43)))</formula>
    </cfRule>
    <cfRule type="containsText" dxfId="1405" priority="2211" operator="containsText" text="SIN">
      <formula>NOT(ISERROR(SEARCH("SIN",IS43)))</formula>
    </cfRule>
    <cfRule type="containsText" dxfId="1404" priority="2212" operator="containsText" text="EQUIPO">
      <formula>NOT(ISERROR(SEARCH("EQUIPO",IS43)))</formula>
    </cfRule>
    <cfRule type="containsText" dxfId="1403" priority="2213" operator="containsText" text="MEDICO TRADICIONAL">
      <formula>NOT(ISERROR(SEARCH("MEDICO TRADICIONAL",IS43)))</formula>
    </cfRule>
    <cfRule type="containsText" dxfId="1402" priority="2214" operator="containsText" text="PARTERA">
      <formula>NOT(ISERROR(SEARCH("PARTERA",IS43)))</formula>
    </cfRule>
    <cfRule type="containsText" dxfId="1401" priority="2215" operator="containsText" text="TÉCNICO">
      <formula>NOT(ISERROR(SEARCH("TÉCNICO",IS43)))</formula>
    </cfRule>
    <cfRule type="containsText" dxfId="1400" priority="2216" operator="containsText" text="PROFESIONAL">
      <formula>NOT(ISERROR(SEARCH("PROFESIONAL",IS43)))</formula>
    </cfRule>
  </conditionalFormatting>
  <conditionalFormatting sqref="IT43">
    <cfRule type="containsText" dxfId="1399" priority="2207" operator="containsText" text="LE HACEN CESÁREA SIN INICIO TRABAJO DE PARTO">
      <formula>NOT(ISERROR(SEARCH("LE HACEN CESÁREA SIN INICIO TRABAJO DE PARTO",IT43)))</formula>
    </cfRule>
    <cfRule type="containsText" dxfId="1398" priority="2208" operator="containsText" text="LE HACEN INDUCCIÓN">
      <formula>NOT(ISERROR(SEARCH("LE HACEN INDUCCIÓN",IT43)))</formula>
    </cfRule>
    <cfRule type="containsText" dxfId="1397" priority="2209" operator="containsText" text="ESPONTÁNEO">
      <formula>NOT(ISERROR(SEARCH("ESPONTÁNEO",IT43)))</formula>
    </cfRule>
  </conditionalFormatting>
  <conditionalFormatting sqref="IR44">
    <cfRule type="containsText" dxfId="1396" priority="2203" operator="containsText" text="NO APLICA">
      <formula>NOT(ISERROR(SEARCH("NO APLICA",IR44)))</formula>
    </cfRule>
    <cfRule type="containsText" dxfId="1395" priority="2204" operator="containsText" text="ALTA">
      <formula>NOT(ISERROR(SEARCH("ALTA",IR44)))</formula>
    </cfRule>
    <cfRule type="containsText" dxfId="1394" priority="2205" operator="containsText" text="MEDIANA">
      <formula>NOT(ISERROR(SEARCH("MEDIANA",IR44)))</formula>
    </cfRule>
    <cfRule type="containsText" dxfId="1393" priority="2206" operator="containsText" text="BAJA">
      <formula>NOT(ISERROR(SEARCH("BAJA",IR44)))</formula>
    </cfRule>
  </conditionalFormatting>
  <conditionalFormatting sqref="IS44:IT44">
    <cfRule type="containsText" dxfId="1392" priority="2196" operator="containsText" text="NO APLICA">
      <formula>NOT(ISERROR(SEARCH("NO APLICA",IS44)))</formula>
    </cfRule>
    <cfRule type="containsText" dxfId="1391" priority="2197" operator="containsText" text="SIN">
      <formula>NOT(ISERROR(SEARCH("SIN",IS44)))</formula>
    </cfRule>
    <cfRule type="containsText" dxfId="1390" priority="2198" operator="containsText" text="EQUIPO">
      <formula>NOT(ISERROR(SEARCH("EQUIPO",IS44)))</formula>
    </cfRule>
    <cfRule type="containsText" dxfId="1389" priority="2199" operator="containsText" text="MEDICO TRADICIONAL">
      <formula>NOT(ISERROR(SEARCH("MEDICO TRADICIONAL",IS44)))</formula>
    </cfRule>
    <cfRule type="containsText" dxfId="1388" priority="2200" operator="containsText" text="PARTERA">
      <formula>NOT(ISERROR(SEARCH("PARTERA",IS44)))</formula>
    </cfRule>
    <cfRule type="containsText" dxfId="1387" priority="2201" operator="containsText" text="TÉCNICO">
      <formula>NOT(ISERROR(SEARCH("TÉCNICO",IS44)))</formula>
    </cfRule>
    <cfRule type="containsText" dxfId="1386" priority="2202" operator="containsText" text="PROFESIONAL">
      <formula>NOT(ISERROR(SEARCH("PROFESIONAL",IS44)))</formula>
    </cfRule>
  </conditionalFormatting>
  <conditionalFormatting sqref="IT44">
    <cfRule type="containsText" dxfId="1385" priority="2193" operator="containsText" text="LE HACEN CESÁREA SIN INICIO TRABAJO DE PARTO">
      <formula>NOT(ISERROR(SEARCH("LE HACEN CESÁREA SIN INICIO TRABAJO DE PARTO",IT44)))</formula>
    </cfRule>
    <cfRule type="containsText" dxfId="1384" priority="2194" operator="containsText" text="LE HACEN INDUCCIÓN">
      <formula>NOT(ISERROR(SEARCH("LE HACEN INDUCCIÓN",IT44)))</formula>
    </cfRule>
    <cfRule type="containsText" dxfId="1383" priority="2195" operator="containsText" text="ESPONTÁNEO">
      <formula>NOT(ISERROR(SEARCH("ESPONTÁNEO",IT44)))</formula>
    </cfRule>
  </conditionalFormatting>
  <conditionalFormatting sqref="JI44">
    <cfRule type="containsText" dxfId="1382" priority="2189" operator="containsText" text="NO APLICA">
      <formula>NOT(ISERROR(SEARCH("NO APLICA",JI44)))</formula>
    </cfRule>
    <cfRule type="containsText" dxfId="1381" priority="2190" operator="containsText" text="SIN DATO">
      <formula>NOT(ISERROR(SEARCH("SIN DATO",JI44)))</formula>
    </cfRule>
    <cfRule type="containsText" dxfId="1380" priority="2191" operator="containsText" text="NO">
      <formula>NOT(ISERROR(SEARCH("NO",JI44)))</formula>
    </cfRule>
    <cfRule type="containsText" dxfId="1379" priority="2192" operator="containsText" text="SI">
      <formula>NOT(ISERROR(SEARCH("SI",JI44)))</formula>
    </cfRule>
  </conditionalFormatting>
  <conditionalFormatting sqref="IR45">
    <cfRule type="containsText" dxfId="1378" priority="2185" operator="containsText" text="NO APLICA">
      <formula>NOT(ISERROR(SEARCH("NO APLICA",IR45)))</formula>
    </cfRule>
    <cfRule type="containsText" dxfId="1377" priority="2186" operator="containsText" text="ALTA">
      <formula>NOT(ISERROR(SEARCH("ALTA",IR45)))</formula>
    </cfRule>
    <cfRule type="containsText" dxfId="1376" priority="2187" operator="containsText" text="MEDIANA">
      <formula>NOT(ISERROR(SEARCH("MEDIANA",IR45)))</formula>
    </cfRule>
    <cfRule type="containsText" dxfId="1375" priority="2188" operator="containsText" text="BAJA">
      <formula>NOT(ISERROR(SEARCH("BAJA",IR45)))</formula>
    </cfRule>
  </conditionalFormatting>
  <conditionalFormatting sqref="IS45:IT45">
    <cfRule type="containsText" dxfId="1374" priority="2178" operator="containsText" text="NO APLICA">
      <formula>NOT(ISERROR(SEARCH("NO APLICA",IS45)))</formula>
    </cfRule>
    <cfRule type="containsText" dxfId="1373" priority="2179" operator="containsText" text="SIN">
      <formula>NOT(ISERROR(SEARCH("SIN",IS45)))</formula>
    </cfRule>
    <cfRule type="containsText" dxfId="1372" priority="2180" operator="containsText" text="EQUIPO">
      <formula>NOT(ISERROR(SEARCH("EQUIPO",IS45)))</formula>
    </cfRule>
    <cfRule type="containsText" dxfId="1371" priority="2181" operator="containsText" text="MEDICO TRADICIONAL">
      <formula>NOT(ISERROR(SEARCH("MEDICO TRADICIONAL",IS45)))</formula>
    </cfRule>
    <cfRule type="containsText" dxfId="1370" priority="2182" operator="containsText" text="PARTERA">
      <formula>NOT(ISERROR(SEARCH("PARTERA",IS45)))</formula>
    </cfRule>
    <cfRule type="containsText" dxfId="1369" priority="2183" operator="containsText" text="TÉCNICO">
      <formula>NOT(ISERROR(SEARCH("TÉCNICO",IS45)))</formula>
    </cfRule>
    <cfRule type="containsText" dxfId="1368" priority="2184" operator="containsText" text="PROFESIONAL">
      <formula>NOT(ISERROR(SEARCH("PROFESIONAL",IS45)))</formula>
    </cfRule>
  </conditionalFormatting>
  <conditionalFormatting sqref="IT45">
    <cfRule type="containsText" dxfId="1367" priority="2175" operator="containsText" text="LE HACEN CESÁREA SIN INICIO TRABAJO DE PARTO">
      <formula>NOT(ISERROR(SEARCH("LE HACEN CESÁREA SIN INICIO TRABAJO DE PARTO",IT45)))</formula>
    </cfRule>
    <cfRule type="containsText" dxfId="1366" priority="2176" operator="containsText" text="LE HACEN INDUCCIÓN">
      <formula>NOT(ISERROR(SEARCH("LE HACEN INDUCCIÓN",IT45)))</formula>
    </cfRule>
    <cfRule type="containsText" dxfId="1365" priority="2177" operator="containsText" text="ESPONTÁNEO">
      <formula>NOT(ISERROR(SEARCH("ESPONTÁNEO",IT45)))</formula>
    </cfRule>
  </conditionalFormatting>
  <conditionalFormatting sqref="JI45">
    <cfRule type="containsText" dxfId="1364" priority="2171" operator="containsText" text="NO APLICA">
      <formula>NOT(ISERROR(SEARCH("NO APLICA",JI45)))</formula>
    </cfRule>
    <cfRule type="containsText" dxfId="1363" priority="2172" operator="containsText" text="SIN DATO">
      <formula>NOT(ISERROR(SEARCH("SIN DATO",JI45)))</formula>
    </cfRule>
    <cfRule type="containsText" dxfId="1362" priority="2173" operator="containsText" text="NO">
      <formula>NOT(ISERROR(SEARCH("NO",JI45)))</formula>
    </cfRule>
    <cfRule type="containsText" dxfId="1361" priority="2174" operator="containsText" text="SI">
      <formula>NOT(ISERROR(SEARCH("SI",JI45)))</formula>
    </cfRule>
  </conditionalFormatting>
  <conditionalFormatting sqref="IR48">
    <cfRule type="containsText" dxfId="1360" priority="2167" operator="containsText" text="NO APLICA">
      <formula>NOT(ISERROR(SEARCH("NO APLICA",IR48)))</formula>
    </cfRule>
    <cfRule type="containsText" dxfId="1359" priority="2168" operator="containsText" text="ALTA">
      <formula>NOT(ISERROR(SEARCH("ALTA",IR48)))</formula>
    </cfRule>
    <cfRule type="containsText" dxfId="1358" priority="2169" operator="containsText" text="MEDIANA">
      <formula>NOT(ISERROR(SEARCH("MEDIANA",IR48)))</formula>
    </cfRule>
    <cfRule type="containsText" dxfId="1357" priority="2170" operator="containsText" text="BAJA">
      <formula>NOT(ISERROR(SEARCH("BAJA",IR48)))</formula>
    </cfRule>
  </conditionalFormatting>
  <conditionalFormatting sqref="IS48:IT48">
    <cfRule type="containsText" dxfId="1356" priority="2160" operator="containsText" text="NO APLICA">
      <formula>NOT(ISERROR(SEARCH("NO APLICA",IS48)))</formula>
    </cfRule>
    <cfRule type="containsText" dxfId="1355" priority="2161" operator="containsText" text="SIN">
      <formula>NOT(ISERROR(SEARCH("SIN",IS48)))</formula>
    </cfRule>
    <cfRule type="containsText" dxfId="1354" priority="2162" operator="containsText" text="EQUIPO">
      <formula>NOT(ISERROR(SEARCH("EQUIPO",IS48)))</formula>
    </cfRule>
    <cfRule type="containsText" dxfId="1353" priority="2163" operator="containsText" text="MEDICO TRADICIONAL">
      <formula>NOT(ISERROR(SEARCH("MEDICO TRADICIONAL",IS48)))</formula>
    </cfRule>
    <cfRule type="containsText" dxfId="1352" priority="2164" operator="containsText" text="PARTERA">
      <formula>NOT(ISERROR(SEARCH("PARTERA",IS48)))</formula>
    </cfRule>
    <cfRule type="containsText" dxfId="1351" priority="2165" operator="containsText" text="TÉCNICO">
      <formula>NOT(ISERROR(SEARCH("TÉCNICO",IS48)))</formula>
    </cfRule>
    <cfRule type="containsText" dxfId="1350" priority="2166" operator="containsText" text="PROFESIONAL">
      <formula>NOT(ISERROR(SEARCH("PROFESIONAL",IS48)))</formula>
    </cfRule>
  </conditionalFormatting>
  <conditionalFormatting sqref="IT48">
    <cfRule type="containsText" dxfId="1349" priority="2157" operator="containsText" text="LE HACEN CESÁREA SIN INICIO TRABAJO DE PARTO">
      <formula>NOT(ISERROR(SEARCH("LE HACEN CESÁREA SIN INICIO TRABAJO DE PARTO",IT48)))</formula>
    </cfRule>
    <cfRule type="containsText" dxfId="1348" priority="2158" operator="containsText" text="LE HACEN INDUCCIÓN">
      <formula>NOT(ISERROR(SEARCH("LE HACEN INDUCCIÓN",IT48)))</formula>
    </cfRule>
    <cfRule type="containsText" dxfId="1347" priority="2159" operator="containsText" text="ESPONTÁNEO">
      <formula>NOT(ISERROR(SEARCH("ESPONTÁNEO",IT48)))</formula>
    </cfRule>
  </conditionalFormatting>
  <conditionalFormatting sqref="JI48">
    <cfRule type="containsText" dxfId="1346" priority="2153" operator="containsText" text="NO APLICA">
      <formula>NOT(ISERROR(SEARCH("NO APLICA",JI48)))</formula>
    </cfRule>
    <cfRule type="containsText" dxfId="1345" priority="2154" operator="containsText" text="SIN DATO">
      <formula>NOT(ISERROR(SEARCH("SIN DATO",JI48)))</formula>
    </cfRule>
    <cfRule type="containsText" dxfId="1344" priority="2155" operator="containsText" text="NO">
      <formula>NOT(ISERROR(SEARCH("NO",JI48)))</formula>
    </cfRule>
    <cfRule type="containsText" dxfId="1343" priority="2156" operator="containsText" text="SI">
      <formula>NOT(ISERROR(SEARCH("SI",JI48)))</formula>
    </cfRule>
  </conditionalFormatting>
  <conditionalFormatting sqref="IR49">
    <cfRule type="containsText" dxfId="1342" priority="2149" operator="containsText" text="NO APLICA">
      <formula>NOT(ISERROR(SEARCH("NO APLICA",IR49)))</formula>
    </cfRule>
    <cfRule type="containsText" dxfId="1341" priority="2150" operator="containsText" text="ALTA">
      <formula>NOT(ISERROR(SEARCH("ALTA",IR49)))</formula>
    </cfRule>
    <cfRule type="containsText" dxfId="1340" priority="2151" operator="containsText" text="MEDIANA">
      <formula>NOT(ISERROR(SEARCH("MEDIANA",IR49)))</formula>
    </cfRule>
    <cfRule type="containsText" dxfId="1339" priority="2152" operator="containsText" text="BAJA">
      <formula>NOT(ISERROR(SEARCH("BAJA",IR49)))</formula>
    </cfRule>
  </conditionalFormatting>
  <conditionalFormatting sqref="IS49:IT49">
    <cfRule type="containsText" dxfId="1338" priority="2142" operator="containsText" text="NO APLICA">
      <formula>NOT(ISERROR(SEARCH("NO APLICA",IS49)))</formula>
    </cfRule>
    <cfRule type="containsText" dxfId="1337" priority="2143" operator="containsText" text="SIN">
      <formula>NOT(ISERROR(SEARCH("SIN",IS49)))</formula>
    </cfRule>
    <cfRule type="containsText" dxfId="1336" priority="2144" operator="containsText" text="EQUIPO">
      <formula>NOT(ISERROR(SEARCH("EQUIPO",IS49)))</formula>
    </cfRule>
    <cfRule type="containsText" dxfId="1335" priority="2145" operator="containsText" text="MEDICO TRADICIONAL">
      <formula>NOT(ISERROR(SEARCH("MEDICO TRADICIONAL",IS49)))</formula>
    </cfRule>
    <cfRule type="containsText" dxfId="1334" priority="2146" operator="containsText" text="PARTERA">
      <formula>NOT(ISERROR(SEARCH("PARTERA",IS49)))</formula>
    </cfRule>
    <cfRule type="containsText" dxfId="1333" priority="2147" operator="containsText" text="TÉCNICO">
      <formula>NOT(ISERROR(SEARCH("TÉCNICO",IS49)))</formula>
    </cfRule>
    <cfRule type="containsText" dxfId="1332" priority="2148" operator="containsText" text="PROFESIONAL">
      <formula>NOT(ISERROR(SEARCH("PROFESIONAL",IS49)))</formula>
    </cfRule>
  </conditionalFormatting>
  <conditionalFormatting sqref="IT49">
    <cfRule type="containsText" dxfId="1331" priority="2139" operator="containsText" text="LE HACEN CESÁREA SIN INICIO TRABAJO DE PARTO">
      <formula>NOT(ISERROR(SEARCH("LE HACEN CESÁREA SIN INICIO TRABAJO DE PARTO",IT49)))</formula>
    </cfRule>
    <cfRule type="containsText" dxfId="1330" priority="2140" operator="containsText" text="LE HACEN INDUCCIÓN">
      <formula>NOT(ISERROR(SEARCH("LE HACEN INDUCCIÓN",IT49)))</formula>
    </cfRule>
    <cfRule type="containsText" dxfId="1329" priority="2141" operator="containsText" text="ESPONTÁNEO">
      <formula>NOT(ISERROR(SEARCH("ESPONTÁNEO",IT49)))</formula>
    </cfRule>
  </conditionalFormatting>
  <conditionalFormatting sqref="IR50">
    <cfRule type="containsText" dxfId="1328" priority="2135" operator="containsText" text="NO APLICA">
      <formula>NOT(ISERROR(SEARCH("NO APLICA",IR50)))</formula>
    </cfRule>
    <cfRule type="containsText" dxfId="1327" priority="2136" operator="containsText" text="ALTA">
      <formula>NOT(ISERROR(SEARCH("ALTA",IR50)))</formula>
    </cfRule>
    <cfRule type="containsText" dxfId="1326" priority="2137" operator="containsText" text="MEDIANA">
      <formula>NOT(ISERROR(SEARCH("MEDIANA",IR50)))</formula>
    </cfRule>
    <cfRule type="containsText" dxfId="1325" priority="2138" operator="containsText" text="BAJA">
      <formula>NOT(ISERROR(SEARCH("BAJA",IR50)))</formula>
    </cfRule>
  </conditionalFormatting>
  <conditionalFormatting sqref="IS50:IT50">
    <cfRule type="containsText" dxfId="1324" priority="2128" operator="containsText" text="NO APLICA">
      <formula>NOT(ISERROR(SEARCH("NO APLICA",IS50)))</formula>
    </cfRule>
    <cfRule type="containsText" dxfId="1323" priority="2129" operator="containsText" text="SIN">
      <formula>NOT(ISERROR(SEARCH("SIN",IS50)))</formula>
    </cfRule>
    <cfRule type="containsText" dxfId="1322" priority="2130" operator="containsText" text="EQUIPO">
      <formula>NOT(ISERROR(SEARCH("EQUIPO",IS50)))</formula>
    </cfRule>
    <cfRule type="containsText" dxfId="1321" priority="2131" operator="containsText" text="MEDICO TRADICIONAL">
      <formula>NOT(ISERROR(SEARCH("MEDICO TRADICIONAL",IS50)))</formula>
    </cfRule>
    <cfRule type="containsText" dxfId="1320" priority="2132" operator="containsText" text="PARTERA">
      <formula>NOT(ISERROR(SEARCH("PARTERA",IS50)))</formula>
    </cfRule>
    <cfRule type="containsText" dxfId="1319" priority="2133" operator="containsText" text="TÉCNICO">
      <formula>NOT(ISERROR(SEARCH("TÉCNICO",IS50)))</formula>
    </cfRule>
    <cfRule type="containsText" dxfId="1318" priority="2134" operator="containsText" text="PROFESIONAL">
      <formula>NOT(ISERROR(SEARCH("PROFESIONAL",IS50)))</formula>
    </cfRule>
  </conditionalFormatting>
  <conditionalFormatting sqref="IT50">
    <cfRule type="containsText" dxfId="1317" priority="2125" operator="containsText" text="LE HACEN CESÁREA SIN INICIO TRABAJO DE PARTO">
      <formula>NOT(ISERROR(SEARCH("LE HACEN CESÁREA SIN INICIO TRABAJO DE PARTO",IT50)))</formula>
    </cfRule>
    <cfRule type="containsText" dxfId="1316" priority="2126" operator="containsText" text="LE HACEN INDUCCIÓN">
      <formula>NOT(ISERROR(SEARCH("LE HACEN INDUCCIÓN",IT50)))</formula>
    </cfRule>
    <cfRule type="containsText" dxfId="1315" priority="2127" operator="containsText" text="ESPONTÁNEO">
      <formula>NOT(ISERROR(SEARCH("ESPONTÁNEO",IT50)))</formula>
    </cfRule>
  </conditionalFormatting>
  <conditionalFormatting sqref="JI50">
    <cfRule type="containsText" dxfId="1314" priority="2121" operator="containsText" text="NO APLICA">
      <formula>NOT(ISERROR(SEARCH("NO APLICA",JI50)))</formula>
    </cfRule>
    <cfRule type="containsText" dxfId="1313" priority="2122" operator="containsText" text="SIN DATO">
      <formula>NOT(ISERROR(SEARCH("SIN DATO",JI50)))</formula>
    </cfRule>
    <cfRule type="containsText" dxfId="1312" priority="2123" operator="containsText" text="NO">
      <formula>NOT(ISERROR(SEARCH("NO",JI50)))</formula>
    </cfRule>
    <cfRule type="containsText" dxfId="1311" priority="2124" operator="containsText" text="SI">
      <formula>NOT(ISERROR(SEARCH("SI",JI50)))</formula>
    </cfRule>
  </conditionalFormatting>
  <conditionalFormatting sqref="IR51">
    <cfRule type="containsText" dxfId="1310" priority="2117" operator="containsText" text="NO APLICA">
      <formula>NOT(ISERROR(SEARCH("NO APLICA",IR51)))</formula>
    </cfRule>
    <cfRule type="containsText" dxfId="1309" priority="2118" operator="containsText" text="ALTA">
      <formula>NOT(ISERROR(SEARCH("ALTA",IR51)))</formula>
    </cfRule>
    <cfRule type="containsText" dxfId="1308" priority="2119" operator="containsText" text="MEDIANA">
      <formula>NOT(ISERROR(SEARCH("MEDIANA",IR51)))</formula>
    </cfRule>
    <cfRule type="containsText" dxfId="1307" priority="2120" operator="containsText" text="BAJA">
      <formula>NOT(ISERROR(SEARCH("BAJA",IR51)))</formula>
    </cfRule>
  </conditionalFormatting>
  <conditionalFormatting sqref="IS51:IT51">
    <cfRule type="containsText" dxfId="1306" priority="2110" operator="containsText" text="NO APLICA">
      <formula>NOT(ISERROR(SEARCH("NO APLICA",IS51)))</formula>
    </cfRule>
    <cfRule type="containsText" dxfId="1305" priority="2111" operator="containsText" text="SIN">
      <formula>NOT(ISERROR(SEARCH("SIN",IS51)))</formula>
    </cfRule>
    <cfRule type="containsText" dxfId="1304" priority="2112" operator="containsText" text="EQUIPO">
      <formula>NOT(ISERROR(SEARCH("EQUIPO",IS51)))</formula>
    </cfRule>
    <cfRule type="containsText" dxfId="1303" priority="2113" operator="containsText" text="MEDICO TRADICIONAL">
      <formula>NOT(ISERROR(SEARCH("MEDICO TRADICIONAL",IS51)))</formula>
    </cfRule>
    <cfRule type="containsText" dxfId="1302" priority="2114" operator="containsText" text="PARTERA">
      <formula>NOT(ISERROR(SEARCH("PARTERA",IS51)))</formula>
    </cfRule>
    <cfRule type="containsText" dxfId="1301" priority="2115" operator="containsText" text="TÉCNICO">
      <formula>NOT(ISERROR(SEARCH("TÉCNICO",IS51)))</formula>
    </cfRule>
    <cfRule type="containsText" dxfId="1300" priority="2116" operator="containsText" text="PROFESIONAL">
      <formula>NOT(ISERROR(SEARCH("PROFESIONAL",IS51)))</formula>
    </cfRule>
  </conditionalFormatting>
  <conditionalFormatting sqref="IT51">
    <cfRule type="containsText" dxfId="1299" priority="2107" operator="containsText" text="LE HACEN CESÁREA SIN INICIO TRABAJO DE PARTO">
      <formula>NOT(ISERROR(SEARCH("LE HACEN CESÁREA SIN INICIO TRABAJO DE PARTO",IT51)))</formula>
    </cfRule>
    <cfRule type="containsText" dxfId="1298" priority="2108" operator="containsText" text="LE HACEN INDUCCIÓN">
      <formula>NOT(ISERROR(SEARCH("LE HACEN INDUCCIÓN",IT51)))</formula>
    </cfRule>
    <cfRule type="containsText" dxfId="1297" priority="2109" operator="containsText" text="ESPONTÁNEO">
      <formula>NOT(ISERROR(SEARCH("ESPONTÁNEO",IT51)))</formula>
    </cfRule>
  </conditionalFormatting>
  <conditionalFormatting sqref="JI51">
    <cfRule type="containsText" dxfId="1296" priority="2103" operator="containsText" text="NO APLICA">
      <formula>NOT(ISERROR(SEARCH("NO APLICA",JI51)))</formula>
    </cfRule>
    <cfRule type="containsText" dxfId="1295" priority="2104" operator="containsText" text="SIN DATO">
      <formula>NOT(ISERROR(SEARCH("SIN DATO",JI51)))</formula>
    </cfRule>
    <cfRule type="containsText" dxfId="1294" priority="2105" operator="containsText" text="NO">
      <formula>NOT(ISERROR(SEARCH("NO",JI51)))</formula>
    </cfRule>
    <cfRule type="containsText" dxfId="1293" priority="2106" operator="containsText" text="SI">
      <formula>NOT(ISERROR(SEARCH("SI",JI51)))</formula>
    </cfRule>
  </conditionalFormatting>
  <conditionalFormatting sqref="IR52">
    <cfRule type="containsText" dxfId="1292" priority="2099" operator="containsText" text="NO APLICA">
      <formula>NOT(ISERROR(SEARCH("NO APLICA",IR52)))</formula>
    </cfRule>
    <cfRule type="containsText" dxfId="1291" priority="2100" operator="containsText" text="ALTA">
      <formula>NOT(ISERROR(SEARCH("ALTA",IR52)))</formula>
    </cfRule>
    <cfRule type="containsText" dxfId="1290" priority="2101" operator="containsText" text="MEDIANA">
      <formula>NOT(ISERROR(SEARCH("MEDIANA",IR52)))</formula>
    </cfRule>
    <cfRule type="containsText" dxfId="1289" priority="2102" operator="containsText" text="BAJA">
      <formula>NOT(ISERROR(SEARCH("BAJA",IR52)))</formula>
    </cfRule>
  </conditionalFormatting>
  <conditionalFormatting sqref="IS52:IT52">
    <cfRule type="containsText" dxfId="1288" priority="2092" operator="containsText" text="NO APLICA">
      <formula>NOT(ISERROR(SEARCH("NO APLICA",IS52)))</formula>
    </cfRule>
    <cfRule type="containsText" dxfId="1287" priority="2093" operator="containsText" text="SIN">
      <formula>NOT(ISERROR(SEARCH("SIN",IS52)))</formula>
    </cfRule>
    <cfRule type="containsText" dxfId="1286" priority="2094" operator="containsText" text="EQUIPO">
      <formula>NOT(ISERROR(SEARCH("EQUIPO",IS52)))</formula>
    </cfRule>
    <cfRule type="containsText" dxfId="1285" priority="2095" operator="containsText" text="MEDICO TRADICIONAL">
      <formula>NOT(ISERROR(SEARCH("MEDICO TRADICIONAL",IS52)))</formula>
    </cfRule>
    <cfRule type="containsText" dxfId="1284" priority="2096" operator="containsText" text="PARTERA">
      <formula>NOT(ISERROR(SEARCH("PARTERA",IS52)))</formula>
    </cfRule>
    <cfRule type="containsText" dxfId="1283" priority="2097" operator="containsText" text="TÉCNICO">
      <formula>NOT(ISERROR(SEARCH("TÉCNICO",IS52)))</formula>
    </cfRule>
    <cfRule type="containsText" dxfId="1282" priority="2098" operator="containsText" text="PROFESIONAL">
      <formula>NOT(ISERROR(SEARCH("PROFESIONAL",IS52)))</formula>
    </cfRule>
  </conditionalFormatting>
  <conditionalFormatting sqref="IT52">
    <cfRule type="containsText" dxfId="1281" priority="2089" operator="containsText" text="LE HACEN CESÁREA SIN INICIO TRABAJO DE PARTO">
      <formula>NOT(ISERROR(SEARCH("LE HACEN CESÁREA SIN INICIO TRABAJO DE PARTO",IT52)))</formula>
    </cfRule>
    <cfRule type="containsText" dxfId="1280" priority="2090" operator="containsText" text="LE HACEN INDUCCIÓN">
      <formula>NOT(ISERROR(SEARCH("LE HACEN INDUCCIÓN",IT52)))</formula>
    </cfRule>
    <cfRule type="containsText" dxfId="1279" priority="2091" operator="containsText" text="ESPONTÁNEO">
      <formula>NOT(ISERROR(SEARCH("ESPONTÁNEO",IT52)))</formula>
    </cfRule>
  </conditionalFormatting>
  <conditionalFormatting sqref="JI52">
    <cfRule type="containsText" dxfId="1278" priority="2085" operator="containsText" text="NO APLICA">
      <formula>NOT(ISERROR(SEARCH("NO APLICA",JI52)))</formula>
    </cfRule>
    <cfRule type="containsText" dxfId="1277" priority="2086" operator="containsText" text="SIN DATO">
      <formula>NOT(ISERROR(SEARCH("SIN DATO",JI52)))</formula>
    </cfRule>
    <cfRule type="containsText" dxfId="1276" priority="2087" operator="containsText" text="NO">
      <formula>NOT(ISERROR(SEARCH("NO",JI52)))</formula>
    </cfRule>
    <cfRule type="containsText" dxfId="1275" priority="2088" operator="containsText" text="SI">
      <formula>NOT(ISERROR(SEARCH("SI",JI52)))</formula>
    </cfRule>
  </conditionalFormatting>
  <conditionalFormatting sqref="IR53">
    <cfRule type="containsText" dxfId="1274" priority="2081" operator="containsText" text="NO APLICA">
      <formula>NOT(ISERROR(SEARCH("NO APLICA",IR53)))</formula>
    </cfRule>
    <cfRule type="containsText" dxfId="1273" priority="2082" operator="containsText" text="ALTA">
      <formula>NOT(ISERROR(SEARCH("ALTA",IR53)))</formula>
    </cfRule>
    <cfRule type="containsText" dxfId="1272" priority="2083" operator="containsText" text="MEDIANA">
      <formula>NOT(ISERROR(SEARCH("MEDIANA",IR53)))</formula>
    </cfRule>
    <cfRule type="containsText" dxfId="1271" priority="2084" operator="containsText" text="BAJA">
      <formula>NOT(ISERROR(SEARCH("BAJA",IR53)))</formula>
    </cfRule>
  </conditionalFormatting>
  <conditionalFormatting sqref="IS53:IT53">
    <cfRule type="containsText" dxfId="1270" priority="2074" operator="containsText" text="NO APLICA">
      <formula>NOT(ISERROR(SEARCH("NO APLICA",IS53)))</formula>
    </cfRule>
    <cfRule type="containsText" dxfId="1269" priority="2075" operator="containsText" text="SIN">
      <formula>NOT(ISERROR(SEARCH("SIN",IS53)))</formula>
    </cfRule>
    <cfRule type="containsText" dxfId="1268" priority="2076" operator="containsText" text="EQUIPO">
      <formula>NOT(ISERROR(SEARCH("EQUIPO",IS53)))</formula>
    </cfRule>
    <cfRule type="containsText" dxfId="1267" priority="2077" operator="containsText" text="MEDICO TRADICIONAL">
      <formula>NOT(ISERROR(SEARCH("MEDICO TRADICIONAL",IS53)))</formula>
    </cfRule>
    <cfRule type="containsText" dxfId="1266" priority="2078" operator="containsText" text="PARTERA">
      <formula>NOT(ISERROR(SEARCH("PARTERA",IS53)))</formula>
    </cfRule>
    <cfRule type="containsText" dxfId="1265" priority="2079" operator="containsText" text="TÉCNICO">
      <formula>NOT(ISERROR(SEARCH("TÉCNICO",IS53)))</formula>
    </cfRule>
    <cfRule type="containsText" dxfId="1264" priority="2080" operator="containsText" text="PROFESIONAL">
      <formula>NOT(ISERROR(SEARCH("PROFESIONAL",IS53)))</formula>
    </cfRule>
  </conditionalFormatting>
  <conditionalFormatting sqref="IT53">
    <cfRule type="containsText" dxfId="1263" priority="2071" operator="containsText" text="LE HACEN CESÁREA SIN INICIO TRABAJO DE PARTO">
      <formula>NOT(ISERROR(SEARCH("LE HACEN CESÁREA SIN INICIO TRABAJO DE PARTO",IT53)))</formula>
    </cfRule>
    <cfRule type="containsText" dxfId="1262" priority="2072" operator="containsText" text="LE HACEN INDUCCIÓN">
      <formula>NOT(ISERROR(SEARCH("LE HACEN INDUCCIÓN",IT53)))</formula>
    </cfRule>
    <cfRule type="containsText" dxfId="1261" priority="2073" operator="containsText" text="ESPONTÁNEO">
      <formula>NOT(ISERROR(SEARCH("ESPONTÁNEO",IT53)))</formula>
    </cfRule>
  </conditionalFormatting>
  <conditionalFormatting sqref="IR54">
    <cfRule type="containsText" dxfId="1260" priority="2067" operator="containsText" text="NO APLICA">
      <formula>NOT(ISERROR(SEARCH("NO APLICA",IR54)))</formula>
    </cfRule>
    <cfRule type="containsText" dxfId="1259" priority="2068" operator="containsText" text="ALTA">
      <formula>NOT(ISERROR(SEARCH("ALTA",IR54)))</formula>
    </cfRule>
    <cfRule type="containsText" dxfId="1258" priority="2069" operator="containsText" text="MEDIANA">
      <formula>NOT(ISERROR(SEARCH("MEDIANA",IR54)))</formula>
    </cfRule>
    <cfRule type="containsText" dxfId="1257" priority="2070" operator="containsText" text="BAJA">
      <formula>NOT(ISERROR(SEARCH("BAJA",IR54)))</formula>
    </cfRule>
  </conditionalFormatting>
  <conditionalFormatting sqref="IS54:IT54">
    <cfRule type="containsText" dxfId="1256" priority="2060" operator="containsText" text="NO APLICA">
      <formula>NOT(ISERROR(SEARCH("NO APLICA",IS54)))</formula>
    </cfRule>
    <cfRule type="containsText" dxfId="1255" priority="2061" operator="containsText" text="SIN">
      <formula>NOT(ISERROR(SEARCH("SIN",IS54)))</formula>
    </cfRule>
    <cfRule type="containsText" dxfId="1254" priority="2062" operator="containsText" text="EQUIPO">
      <formula>NOT(ISERROR(SEARCH("EQUIPO",IS54)))</formula>
    </cfRule>
    <cfRule type="containsText" dxfId="1253" priority="2063" operator="containsText" text="MEDICO TRADICIONAL">
      <formula>NOT(ISERROR(SEARCH("MEDICO TRADICIONAL",IS54)))</formula>
    </cfRule>
    <cfRule type="containsText" dxfId="1252" priority="2064" operator="containsText" text="PARTERA">
      <formula>NOT(ISERROR(SEARCH("PARTERA",IS54)))</formula>
    </cfRule>
    <cfRule type="containsText" dxfId="1251" priority="2065" operator="containsText" text="TÉCNICO">
      <formula>NOT(ISERROR(SEARCH("TÉCNICO",IS54)))</formula>
    </cfRule>
    <cfRule type="containsText" dxfId="1250" priority="2066" operator="containsText" text="PROFESIONAL">
      <formula>NOT(ISERROR(SEARCH("PROFESIONAL",IS54)))</formula>
    </cfRule>
  </conditionalFormatting>
  <conditionalFormatting sqref="IT54">
    <cfRule type="containsText" dxfId="1249" priority="2057" operator="containsText" text="LE HACEN CESÁREA SIN INICIO TRABAJO DE PARTO">
      <formula>NOT(ISERROR(SEARCH("LE HACEN CESÁREA SIN INICIO TRABAJO DE PARTO",IT54)))</formula>
    </cfRule>
    <cfRule type="containsText" dxfId="1248" priority="2058" operator="containsText" text="LE HACEN INDUCCIÓN">
      <formula>NOT(ISERROR(SEARCH("LE HACEN INDUCCIÓN",IT54)))</formula>
    </cfRule>
    <cfRule type="containsText" dxfId="1247" priority="2059" operator="containsText" text="ESPONTÁNEO">
      <formula>NOT(ISERROR(SEARCH("ESPONTÁNEO",IT54)))</formula>
    </cfRule>
  </conditionalFormatting>
  <conditionalFormatting sqref="JI54">
    <cfRule type="containsText" dxfId="1246" priority="2053" operator="containsText" text="NO APLICA">
      <formula>NOT(ISERROR(SEARCH("NO APLICA",JI54)))</formula>
    </cfRule>
    <cfRule type="containsText" dxfId="1245" priority="2054" operator="containsText" text="SIN DATO">
      <formula>NOT(ISERROR(SEARCH("SIN DATO",JI54)))</formula>
    </cfRule>
    <cfRule type="containsText" dxfId="1244" priority="2055" operator="containsText" text="NO">
      <formula>NOT(ISERROR(SEARCH("NO",JI54)))</formula>
    </cfRule>
    <cfRule type="containsText" dxfId="1243" priority="2056" operator="containsText" text="SI">
      <formula>NOT(ISERROR(SEARCH("SI",JI54)))</formula>
    </cfRule>
  </conditionalFormatting>
  <conditionalFormatting sqref="IR55">
    <cfRule type="containsText" dxfId="1242" priority="2049" operator="containsText" text="NO APLICA">
      <formula>NOT(ISERROR(SEARCH("NO APLICA",IR55)))</formula>
    </cfRule>
    <cfRule type="containsText" dxfId="1241" priority="2050" operator="containsText" text="ALTA">
      <formula>NOT(ISERROR(SEARCH("ALTA",IR55)))</formula>
    </cfRule>
    <cfRule type="containsText" dxfId="1240" priority="2051" operator="containsText" text="MEDIANA">
      <formula>NOT(ISERROR(SEARCH("MEDIANA",IR55)))</formula>
    </cfRule>
    <cfRule type="containsText" dxfId="1239" priority="2052" operator="containsText" text="BAJA">
      <formula>NOT(ISERROR(SEARCH("BAJA",IR55)))</formula>
    </cfRule>
  </conditionalFormatting>
  <conditionalFormatting sqref="IS55:IT55">
    <cfRule type="containsText" dxfId="1238" priority="2042" operator="containsText" text="NO APLICA">
      <formula>NOT(ISERROR(SEARCH("NO APLICA",IS55)))</formula>
    </cfRule>
    <cfRule type="containsText" dxfId="1237" priority="2043" operator="containsText" text="SIN">
      <formula>NOT(ISERROR(SEARCH("SIN",IS55)))</formula>
    </cfRule>
    <cfRule type="containsText" dxfId="1236" priority="2044" operator="containsText" text="EQUIPO">
      <formula>NOT(ISERROR(SEARCH("EQUIPO",IS55)))</formula>
    </cfRule>
    <cfRule type="containsText" dxfId="1235" priority="2045" operator="containsText" text="MEDICO TRADICIONAL">
      <formula>NOT(ISERROR(SEARCH("MEDICO TRADICIONAL",IS55)))</formula>
    </cfRule>
    <cfRule type="containsText" dxfId="1234" priority="2046" operator="containsText" text="PARTERA">
      <formula>NOT(ISERROR(SEARCH("PARTERA",IS55)))</formula>
    </cfRule>
    <cfRule type="containsText" dxfId="1233" priority="2047" operator="containsText" text="TÉCNICO">
      <formula>NOT(ISERROR(SEARCH("TÉCNICO",IS55)))</formula>
    </cfRule>
    <cfRule type="containsText" dxfId="1232" priority="2048" operator="containsText" text="PROFESIONAL">
      <formula>NOT(ISERROR(SEARCH("PROFESIONAL",IS55)))</formula>
    </cfRule>
  </conditionalFormatting>
  <conditionalFormatting sqref="IT55">
    <cfRule type="containsText" dxfId="1231" priority="2039" operator="containsText" text="LE HACEN CESÁREA SIN INICIO TRABAJO DE PARTO">
      <formula>NOT(ISERROR(SEARCH("LE HACEN CESÁREA SIN INICIO TRABAJO DE PARTO",IT55)))</formula>
    </cfRule>
    <cfRule type="containsText" dxfId="1230" priority="2040" operator="containsText" text="LE HACEN INDUCCIÓN">
      <formula>NOT(ISERROR(SEARCH("LE HACEN INDUCCIÓN",IT55)))</formula>
    </cfRule>
    <cfRule type="containsText" dxfId="1229" priority="2041" operator="containsText" text="ESPONTÁNEO">
      <formula>NOT(ISERROR(SEARCH("ESPONTÁNEO",IT55)))</formula>
    </cfRule>
  </conditionalFormatting>
  <conditionalFormatting sqref="JI55">
    <cfRule type="containsText" dxfId="1228" priority="2035" operator="containsText" text="NO APLICA">
      <formula>NOT(ISERROR(SEARCH("NO APLICA",JI55)))</formula>
    </cfRule>
    <cfRule type="containsText" dxfId="1227" priority="2036" operator="containsText" text="SIN DATO">
      <formula>NOT(ISERROR(SEARCH("SIN DATO",JI55)))</formula>
    </cfRule>
    <cfRule type="containsText" dxfId="1226" priority="2037" operator="containsText" text="NO">
      <formula>NOT(ISERROR(SEARCH("NO",JI55)))</formula>
    </cfRule>
    <cfRule type="containsText" dxfId="1225" priority="2038" operator="containsText" text="SI">
      <formula>NOT(ISERROR(SEARCH("SI",JI55)))</formula>
    </cfRule>
  </conditionalFormatting>
  <conditionalFormatting sqref="IR56">
    <cfRule type="containsText" dxfId="1224" priority="2031" operator="containsText" text="NO APLICA">
      <formula>NOT(ISERROR(SEARCH("NO APLICA",IR56)))</formula>
    </cfRule>
    <cfRule type="containsText" dxfId="1223" priority="2032" operator="containsText" text="ALTA">
      <formula>NOT(ISERROR(SEARCH("ALTA",IR56)))</formula>
    </cfRule>
    <cfRule type="containsText" dxfId="1222" priority="2033" operator="containsText" text="MEDIANA">
      <formula>NOT(ISERROR(SEARCH("MEDIANA",IR56)))</formula>
    </cfRule>
    <cfRule type="containsText" dxfId="1221" priority="2034" operator="containsText" text="BAJA">
      <formula>NOT(ISERROR(SEARCH("BAJA",IR56)))</formula>
    </cfRule>
  </conditionalFormatting>
  <conditionalFormatting sqref="IS56:IT56">
    <cfRule type="containsText" dxfId="1220" priority="2024" operator="containsText" text="NO APLICA">
      <formula>NOT(ISERROR(SEARCH("NO APLICA",IS56)))</formula>
    </cfRule>
    <cfRule type="containsText" dxfId="1219" priority="2025" operator="containsText" text="SIN">
      <formula>NOT(ISERROR(SEARCH("SIN",IS56)))</formula>
    </cfRule>
    <cfRule type="containsText" dxfId="1218" priority="2026" operator="containsText" text="EQUIPO">
      <formula>NOT(ISERROR(SEARCH("EQUIPO",IS56)))</formula>
    </cfRule>
    <cfRule type="containsText" dxfId="1217" priority="2027" operator="containsText" text="MEDICO TRADICIONAL">
      <formula>NOT(ISERROR(SEARCH("MEDICO TRADICIONAL",IS56)))</formula>
    </cfRule>
    <cfRule type="containsText" dxfId="1216" priority="2028" operator="containsText" text="PARTERA">
      <formula>NOT(ISERROR(SEARCH("PARTERA",IS56)))</formula>
    </cfRule>
    <cfRule type="containsText" dxfId="1215" priority="2029" operator="containsText" text="TÉCNICO">
      <formula>NOT(ISERROR(SEARCH("TÉCNICO",IS56)))</formula>
    </cfRule>
    <cfRule type="containsText" dxfId="1214" priority="2030" operator="containsText" text="PROFESIONAL">
      <formula>NOT(ISERROR(SEARCH("PROFESIONAL",IS56)))</formula>
    </cfRule>
  </conditionalFormatting>
  <conditionalFormatting sqref="IT56">
    <cfRule type="containsText" dxfId="1213" priority="2021" operator="containsText" text="LE HACEN CESÁREA SIN INICIO TRABAJO DE PARTO">
      <formula>NOT(ISERROR(SEARCH("LE HACEN CESÁREA SIN INICIO TRABAJO DE PARTO",IT56)))</formula>
    </cfRule>
    <cfRule type="containsText" dxfId="1212" priority="2022" operator="containsText" text="LE HACEN INDUCCIÓN">
      <formula>NOT(ISERROR(SEARCH("LE HACEN INDUCCIÓN",IT56)))</formula>
    </cfRule>
    <cfRule type="containsText" dxfId="1211" priority="2023" operator="containsText" text="ESPONTÁNEO">
      <formula>NOT(ISERROR(SEARCH("ESPONTÁNEO",IT56)))</formula>
    </cfRule>
  </conditionalFormatting>
  <conditionalFormatting sqref="JI56">
    <cfRule type="containsText" dxfId="1210" priority="2017" operator="containsText" text="NO APLICA">
      <formula>NOT(ISERROR(SEARCH("NO APLICA",JI56)))</formula>
    </cfRule>
    <cfRule type="containsText" dxfId="1209" priority="2018" operator="containsText" text="SIN DATO">
      <formula>NOT(ISERROR(SEARCH("SIN DATO",JI56)))</formula>
    </cfRule>
    <cfRule type="containsText" dxfId="1208" priority="2019" operator="containsText" text="NO">
      <formula>NOT(ISERROR(SEARCH("NO",JI56)))</formula>
    </cfRule>
    <cfRule type="containsText" dxfId="1207" priority="2020" operator="containsText" text="SI">
      <formula>NOT(ISERROR(SEARCH("SI",JI56)))</formula>
    </cfRule>
  </conditionalFormatting>
  <conditionalFormatting sqref="IR58">
    <cfRule type="containsText" dxfId="1206" priority="2013" operator="containsText" text="NO APLICA">
      <formula>NOT(ISERROR(SEARCH("NO APLICA",IR58)))</formula>
    </cfRule>
    <cfRule type="containsText" dxfId="1205" priority="2014" operator="containsText" text="ALTA">
      <formula>NOT(ISERROR(SEARCH("ALTA",IR58)))</formula>
    </cfRule>
    <cfRule type="containsText" dxfId="1204" priority="2015" operator="containsText" text="MEDIANA">
      <formula>NOT(ISERROR(SEARCH("MEDIANA",IR58)))</formula>
    </cfRule>
    <cfRule type="containsText" dxfId="1203" priority="2016" operator="containsText" text="BAJA">
      <formula>NOT(ISERROR(SEARCH("BAJA",IR58)))</formula>
    </cfRule>
  </conditionalFormatting>
  <conditionalFormatting sqref="IS58:IT58">
    <cfRule type="containsText" dxfId="1202" priority="2006" operator="containsText" text="NO APLICA">
      <formula>NOT(ISERROR(SEARCH("NO APLICA",IS58)))</formula>
    </cfRule>
    <cfRule type="containsText" dxfId="1201" priority="2007" operator="containsText" text="SIN">
      <formula>NOT(ISERROR(SEARCH("SIN",IS58)))</formula>
    </cfRule>
    <cfRule type="containsText" dxfId="1200" priority="2008" operator="containsText" text="EQUIPO">
      <formula>NOT(ISERROR(SEARCH("EQUIPO",IS58)))</formula>
    </cfRule>
    <cfRule type="containsText" dxfId="1199" priority="2009" operator="containsText" text="MEDICO TRADICIONAL">
      <formula>NOT(ISERROR(SEARCH("MEDICO TRADICIONAL",IS58)))</formula>
    </cfRule>
    <cfRule type="containsText" dxfId="1198" priority="2010" operator="containsText" text="PARTERA">
      <formula>NOT(ISERROR(SEARCH("PARTERA",IS58)))</formula>
    </cfRule>
    <cfRule type="containsText" dxfId="1197" priority="2011" operator="containsText" text="TÉCNICO">
      <formula>NOT(ISERROR(SEARCH("TÉCNICO",IS58)))</formula>
    </cfRule>
    <cfRule type="containsText" dxfId="1196" priority="2012" operator="containsText" text="PROFESIONAL">
      <formula>NOT(ISERROR(SEARCH("PROFESIONAL",IS58)))</formula>
    </cfRule>
  </conditionalFormatting>
  <conditionalFormatting sqref="IT58">
    <cfRule type="containsText" dxfId="1195" priority="2003" operator="containsText" text="LE HACEN CESÁREA SIN INICIO TRABAJO DE PARTO">
      <formula>NOT(ISERROR(SEARCH("LE HACEN CESÁREA SIN INICIO TRABAJO DE PARTO",IT58)))</formula>
    </cfRule>
    <cfRule type="containsText" dxfId="1194" priority="2004" operator="containsText" text="LE HACEN INDUCCIÓN">
      <formula>NOT(ISERROR(SEARCH("LE HACEN INDUCCIÓN",IT58)))</formula>
    </cfRule>
    <cfRule type="containsText" dxfId="1193" priority="2005" operator="containsText" text="ESPONTÁNEO">
      <formula>NOT(ISERROR(SEARCH("ESPONTÁNEO",IT58)))</formula>
    </cfRule>
  </conditionalFormatting>
  <conditionalFormatting sqref="JI58">
    <cfRule type="containsText" dxfId="1192" priority="1999" operator="containsText" text="NO APLICA">
      <formula>NOT(ISERROR(SEARCH("NO APLICA",JI58)))</formula>
    </cfRule>
    <cfRule type="containsText" dxfId="1191" priority="2000" operator="containsText" text="SIN DATO">
      <formula>NOT(ISERROR(SEARCH("SIN DATO",JI58)))</formula>
    </cfRule>
    <cfRule type="containsText" dxfId="1190" priority="2001" operator="containsText" text="NO">
      <formula>NOT(ISERROR(SEARCH("NO",JI58)))</formula>
    </cfRule>
    <cfRule type="containsText" dxfId="1189" priority="2002" operator="containsText" text="SI">
      <formula>NOT(ISERROR(SEARCH("SI",JI58)))</formula>
    </cfRule>
  </conditionalFormatting>
  <conditionalFormatting sqref="IR59">
    <cfRule type="containsText" dxfId="1188" priority="1995" operator="containsText" text="NO APLICA">
      <formula>NOT(ISERROR(SEARCH("NO APLICA",IR59)))</formula>
    </cfRule>
    <cfRule type="containsText" dxfId="1187" priority="1996" operator="containsText" text="ALTA">
      <formula>NOT(ISERROR(SEARCH("ALTA",IR59)))</formula>
    </cfRule>
    <cfRule type="containsText" dxfId="1186" priority="1997" operator="containsText" text="MEDIANA">
      <formula>NOT(ISERROR(SEARCH("MEDIANA",IR59)))</formula>
    </cfRule>
    <cfRule type="containsText" dxfId="1185" priority="1998" operator="containsText" text="BAJA">
      <formula>NOT(ISERROR(SEARCH("BAJA",IR59)))</formula>
    </cfRule>
  </conditionalFormatting>
  <conditionalFormatting sqref="IS59:IT59">
    <cfRule type="containsText" dxfId="1184" priority="1988" operator="containsText" text="NO APLICA">
      <formula>NOT(ISERROR(SEARCH("NO APLICA",IS59)))</formula>
    </cfRule>
    <cfRule type="containsText" dxfId="1183" priority="1989" operator="containsText" text="SIN">
      <formula>NOT(ISERROR(SEARCH("SIN",IS59)))</formula>
    </cfRule>
    <cfRule type="containsText" dxfId="1182" priority="1990" operator="containsText" text="EQUIPO">
      <formula>NOT(ISERROR(SEARCH("EQUIPO",IS59)))</formula>
    </cfRule>
    <cfRule type="containsText" dxfId="1181" priority="1991" operator="containsText" text="MEDICO TRADICIONAL">
      <formula>NOT(ISERROR(SEARCH("MEDICO TRADICIONAL",IS59)))</formula>
    </cfRule>
    <cfRule type="containsText" dxfId="1180" priority="1992" operator="containsText" text="PARTERA">
      <formula>NOT(ISERROR(SEARCH("PARTERA",IS59)))</formula>
    </cfRule>
    <cfRule type="containsText" dxfId="1179" priority="1993" operator="containsText" text="TÉCNICO">
      <formula>NOT(ISERROR(SEARCH("TÉCNICO",IS59)))</formula>
    </cfRule>
    <cfRule type="containsText" dxfId="1178" priority="1994" operator="containsText" text="PROFESIONAL">
      <formula>NOT(ISERROR(SEARCH("PROFESIONAL",IS59)))</formula>
    </cfRule>
  </conditionalFormatting>
  <conditionalFormatting sqref="IT59">
    <cfRule type="containsText" dxfId="1177" priority="1985" operator="containsText" text="LE HACEN CESÁREA SIN INICIO TRABAJO DE PARTO">
      <formula>NOT(ISERROR(SEARCH("LE HACEN CESÁREA SIN INICIO TRABAJO DE PARTO",IT59)))</formula>
    </cfRule>
    <cfRule type="containsText" dxfId="1176" priority="1986" operator="containsText" text="LE HACEN INDUCCIÓN">
      <formula>NOT(ISERROR(SEARCH("LE HACEN INDUCCIÓN",IT59)))</formula>
    </cfRule>
    <cfRule type="containsText" dxfId="1175" priority="1987" operator="containsText" text="ESPONTÁNEO">
      <formula>NOT(ISERROR(SEARCH("ESPONTÁNEO",IT59)))</formula>
    </cfRule>
  </conditionalFormatting>
  <conditionalFormatting sqref="IR60">
    <cfRule type="containsText" dxfId="1174" priority="1981" operator="containsText" text="NO APLICA">
      <formula>NOT(ISERROR(SEARCH("NO APLICA",IR60)))</formula>
    </cfRule>
    <cfRule type="containsText" dxfId="1173" priority="1982" operator="containsText" text="ALTA">
      <formula>NOT(ISERROR(SEARCH("ALTA",IR60)))</formula>
    </cfRule>
    <cfRule type="containsText" dxfId="1172" priority="1983" operator="containsText" text="MEDIANA">
      <formula>NOT(ISERROR(SEARCH("MEDIANA",IR60)))</formula>
    </cfRule>
    <cfRule type="containsText" dxfId="1171" priority="1984" operator="containsText" text="BAJA">
      <formula>NOT(ISERROR(SEARCH("BAJA",IR60)))</formula>
    </cfRule>
  </conditionalFormatting>
  <conditionalFormatting sqref="IS60:IT60">
    <cfRule type="containsText" dxfId="1170" priority="1974" operator="containsText" text="NO APLICA">
      <formula>NOT(ISERROR(SEARCH("NO APLICA",IS60)))</formula>
    </cfRule>
    <cfRule type="containsText" dxfId="1169" priority="1975" operator="containsText" text="SIN">
      <formula>NOT(ISERROR(SEARCH("SIN",IS60)))</formula>
    </cfRule>
    <cfRule type="containsText" dxfId="1168" priority="1976" operator="containsText" text="EQUIPO">
      <formula>NOT(ISERROR(SEARCH("EQUIPO",IS60)))</formula>
    </cfRule>
    <cfRule type="containsText" dxfId="1167" priority="1977" operator="containsText" text="MEDICO TRADICIONAL">
      <formula>NOT(ISERROR(SEARCH("MEDICO TRADICIONAL",IS60)))</formula>
    </cfRule>
    <cfRule type="containsText" dxfId="1166" priority="1978" operator="containsText" text="PARTERA">
      <formula>NOT(ISERROR(SEARCH("PARTERA",IS60)))</formula>
    </cfRule>
    <cfRule type="containsText" dxfId="1165" priority="1979" operator="containsText" text="TÉCNICO">
      <formula>NOT(ISERROR(SEARCH("TÉCNICO",IS60)))</formula>
    </cfRule>
    <cfRule type="containsText" dxfId="1164" priority="1980" operator="containsText" text="PROFESIONAL">
      <formula>NOT(ISERROR(SEARCH("PROFESIONAL",IS60)))</formula>
    </cfRule>
  </conditionalFormatting>
  <conditionalFormatting sqref="IT60">
    <cfRule type="containsText" dxfId="1163" priority="1971" operator="containsText" text="LE HACEN CESÁREA SIN INICIO TRABAJO DE PARTO">
      <formula>NOT(ISERROR(SEARCH("LE HACEN CESÁREA SIN INICIO TRABAJO DE PARTO",IT60)))</formula>
    </cfRule>
    <cfRule type="containsText" dxfId="1162" priority="1972" operator="containsText" text="LE HACEN INDUCCIÓN">
      <formula>NOT(ISERROR(SEARCH("LE HACEN INDUCCIÓN",IT60)))</formula>
    </cfRule>
    <cfRule type="containsText" dxfId="1161" priority="1973" operator="containsText" text="ESPONTÁNEO">
      <formula>NOT(ISERROR(SEARCH("ESPONTÁNEO",IT60)))</formula>
    </cfRule>
  </conditionalFormatting>
  <conditionalFormatting sqref="JI60">
    <cfRule type="containsText" dxfId="1160" priority="1967" operator="containsText" text="NO APLICA">
      <formula>NOT(ISERROR(SEARCH("NO APLICA",JI60)))</formula>
    </cfRule>
    <cfRule type="containsText" dxfId="1159" priority="1968" operator="containsText" text="SIN DATO">
      <formula>NOT(ISERROR(SEARCH("SIN DATO",JI60)))</formula>
    </cfRule>
    <cfRule type="containsText" dxfId="1158" priority="1969" operator="containsText" text="NO">
      <formula>NOT(ISERROR(SEARCH("NO",JI60)))</formula>
    </cfRule>
    <cfRule type="containsText" dxfId="1157" priority="1970" operator="containsText" text="SI">
      <formula>NOT(ISERROR(SEARCH("SI",JI60)))</formula>
    </cfRule>
  </conditionalFormatting>
  <conditionalFormatting sqref="JI65">
    <cfRule type="containsText" dxfId="1156" priority="1935" operator="containsText" text="NO APLICA">
      <formula>NOT(ISERROR(SEARCH("NO APLICA",JI65)))</formula>
    </cfRule>
    <cfRule type="containsText" dxfId="1155" priority="1936" operator="containsText" text="SIN DATO">
      <formula>NOT(ISERROR(SEARCH("SIN DATO",JI65)))</formula>
    </cfRule>
    <cfRule type="containsText" dxfId="1154" priority="1937" operator="containsText" text="NO">
      <formula>NOT(ISERROR(SEARCH("NO",JI65)))</formula>
    </cfRule>
    <cfRule type="containsText" dxfId="1153" priority="1938" operator="containsText" text="SI">
      <formula>NOT(ISERROR(SEARCH("SI",JI65)))</formula>
    </cfRule>
  </conditionalFormatting>
  <conditionalFormatting sqref="JI66">
    <cfRule type="containsText" dxfId="1152" priority="1917" operator="containsText" text="NO APLICA">
      <formula>NOT(ISERROR(SEARCH("NO APLICA",JI66)))</formula>
    </cfRule>
    <cfRule type="containsText" dxfId="1151" priority="1918" operator="containsText" text="SIN DATO">
      <formula>NOT(ISERROR(SEARCH("SIN DATO",JI66)))</formula>
    </cfRule>
    <cfRule type="containsText" dxfId="1150" priority="1919" operator="containsText" text="NO">
      <formula>NOT(ISERROR(SEARCH("NO",JI66)))</formula>
    </cfRule>
    <cfRule type="containsText" dxfId="1149" priority="1920" operator="containsText" text="SI">
      <formula>NOT(ISERROR(SEARCH("SI",JI66)))</formula>
    </cfRule>
  </conditionalFormatting>
  <conditionalFormatting sqref="JI67">
    <cfRule type="containsText" dxfId="1148" priority="1903" operator="containsText" text="NO APLICA">
      <formula>NOT(ISERROR(SEARCH("NO APLICA",JI67)))</formula>
    </cfRule>
    <cfRule type="containsText" dxfId="1147" priority="1904" operator="containsText" text="SIN DATO">
      <formula>NOT(ISERROR(SEARCH("SIN DATO",JI67)))</formula>
    </cfRule>
    <cfRule type="containsText" dxfId="1146" priority="1905" operator="containsText" text="NO">
      <formula>NOT(ISERROR(SEARCH("NO",JI67)))</formula>
    </cfRule>
    <cfRule type="containsText" dxfId="1145" priority="1906" operator="containsText" text="SI">
      <formula>NOT(ISERROR(SEARCH("SI",JI67)))</formula>
    </cfRule>
  </conditionalFormatting>
  <conditionalFormatting sqref="IR69">
    <cfRule type="containsText" dxfId="1144" priority="1885" operator="containsText" text="NO APLICA">
      <formula>NOT(ISERROR(SEARCH("NO APLICA",IR69)))</formula>
    </cfRule>
    <cfRule type="containsText" dxfId="1143" priority="1886" operator="containsText" text="ALTA">
      <formula>NOT(ISERROR(SEARCH("ALTA",IR69)))</formula>
    </cfRule>
    <cfRule type="containsText" dxfId="1142" priority="1887" operator="containsText" text="MEDIANA">
      <formula>NOT(ISERROR(SEARCH("MEDIANA",IR69)))</formula>
    </cfRule>
    <cfRule type="containsText" dxfId="1141" priority="1888" operator="containsText" text="BAJA">
      <formula>NOT(ISERROR(SEARCH("BAJA",IR69)))</formula>
    </cfRule>
  </conditionalFormatting>
  <conditionalFormatting sqref="JI72">
    <cfRule type="containsText" dxfId="1140" priority="1843" operator="containsText" text="NO APLICA">
      <formula>NOT(ISERROR(SEARCH("NO APLICA",JI72)))</formula>
    </cfRule>
    <cfRule type="containsText" dxfId="1139" priority="1844" operator="containsText" text="SIN DATO">
      <formula>NOT(ISERROR(SEARCH("SIN DATO",JI72)))</formula>
    </cfRule>
    <cfRule type="containsText" dxfId="1138" priority="1845" operator="containsText" text="NO">
      <formula>NOT(ISERROR(SEARCH("NO",JI72)))</formula>
    </cfRule>
    <cfRule type="containsText" dxfId="1137" priority="1846" operator="containsText" text="SI">
      <formula>NOT(ISERROR(SEARCH("SI",JI72)))</formula>
    </cfRule>
  </conditionalFormatting>
  <conditionalFormatting sqref="JI73">
    <cfRule type="containsText" dxfId="1136" priority="1825" operator="containsText" text="NO APLICA">
      <formula>NOT(ISERROR(SEARCH("NO APLICA",JI73)))</formula>
    </cfRule>
    <cfRule type="containsText" dxfId="1135" priority="1826" operator="containsText" text="SIN DATO">
      <formula>NOT(ISERROR(SEARCH("SIN DATO",JI73)))</formula>
    </cfRule>
    <cfRule type="containsText" dxfId="1134" priority="1827" operator="containsText" text="NO">
      <formula>NOT(ISERROR(SEARCH("NO",JI73)))</formula>
    </cfRule>
    <cfRule type="containsText" dxfId="1133" priority="1828" operator="containsText" text="SI">
      <formula>NOT(ISERROR(SEARCH("SI",JI73)))</formula>
    </cfRule>
  </conditionalFormatting>
  <conditionalFormatting sqref="JI80">
    <cfRule type="containsText" dxfId="1132" priority="1757" operator="containsText" text="NO APLICA">
      <formula>NOT(ISERROR(SEARCH("NO APLICA",JI80)))</formula>
    </cfRule>
    <cfRule type="containsText" dxfId="1131" priority="1758" operator="containsText" text="SIN DATO">
      <formula>NOT(ISERROR(SEARCH("SIN DATO",JI80)))</formula>
    </cfRule>
    <cfRule type="containsText" dxfId="1130" priority="1759" operator="containsText" text="NO">
      <formula>NOT(ISERROR(SEARCH("NO",JI80)))</formula>
    </cfRule>
    <cfRule type="containsText" dxfId="1129" priority="1760" operator="containsText" text="SI">
      <formula>NOT(ISERROR(SEARCH("SI",JI80)))</formula>
    </cfRule>
  </conditionalFormatting>
  <conditionalFormatting sqref="IR63">
    <cfRule type="containsText" dxfId="1128" priority="1735" operator="containsText" text="NO APLICA">
      <formula>NOT(ISERROR(SEARCH("NO APLICA",IR63)))</formula>
    </cfRule>
    <cfRule type="containsText" dxfId="1127" priority="1736" operator="containsText" text="ALTA">
      <formula>NOT(ISERROR(SEARCH("ALTA",IR63)))</formula>
    </cfRule>
    <cfRule type="containsText" dxfId="1126" priority="1737" operator="containsText" text="MEDIANA">
      <formula>NOT(ISERROR(SEARCH("MEDIANA",IR63)))</formula>
    </cfRule>
    <cfRule type="containsText" dxfId="1125" priority="1738" operator="containsText" text="BAJA">
      <formula>NOT(ISERROR(SEARCH("BAJA",IR63)))</formula>
    </cfRule>
  </conditionalFormatting>
  <conditionalFormatting sqref="IS63:IT63">
    <cfRule type="containsText" dxfId="1124" priority="1728" operator="containsText" text="NO APLICA">
      <formula>NOT(ISERROR(SEARCH("NO APLICA",IS63)))</formula>
    </cfRule>
    <cfRule type="containsText" dxfId="1123" priority="1729" operator="containsText" text="SIN">
      <formula>NOT(ISERROR(SEARCH("SIN",IS63)))</formula>
    </cfRule>
    <cfRule type="containsText" dxfId="1122" priority="1730" operator="containsText" text="EQUIPO">
      <formula>NOT(ISERROR(SEARCH("EQUIPO",IS63)))</formula>
    </cfRule>
    <cfRule type="containsText" dxfId="1121" priority="1731" operator="containsText" text="MEDICO TRADICIONAL">
      <formula>NOT(ISERROR(SEARCH("MEDICO TRADICIONAL",IS63)))</formula>
    </cfRule>
    <cfRule type="containsText" dxfId="1120" priority="1732" operator="containsText" text="PARTERA">
      <formula>NOT(ISERROR(SEARCH("PARTERA",IS63)))</formula>
    </cfRule>
    <cfRule type="containsText" dxfId="1119" priority="1733" operator="containsText" text="TÉCNICO">
      <formula>NOT(ISERROR(SEARCH("TÉCNICO",IS63)))</formula>
    </cfRule>
    <cfRule type="containsText" dxfId="1118" priority="1734" operator="containsText" text="PROFESIONAL">
      <formula>NOT(ISERROR(SEARCH("PROFESIONAL",IS63)))</formula>
    </cfRule>
  </conditionalFormatting>
  <conditionalFormatting sqref="IT63">
    <cfRule type="containsText" dxfId="1117" priority="1725" operator="containsText" text="LE HACEN CESÁREA SIN INICIO TRABAJO DE PARTO">
      <formula>NOT(ISERROR(SEARCH("LE HACEN CESÁREA SIN INICIO TRABAJO DE PARTO",IT63)))</formula>
    </cfRule>
    <cfRule type="containsText" dxfId="1116" priority="1726" operator="containsText" text="LE HACEN INDUCCIÓN">
      <formula>NOT(ISERROR(SEARCH("LE HACEN INDUCCIÓN",IT63)))</formula>
    </cfRule>
    <cfRule type="containsText" dxfId="1115" priority="1727" operator="containsText" text="ESPONTÁNEO">
      <formula>NOT(ISERROR(SEARCH("ESPONTÁNEO",IT63)))</formula>
    </cfRule>
  </conditionalFormatting>
  <conditionalFormatting sqref="IR65">
    <cfRule type="containsText" dxfId="1114" priority="1721" operator="containsText" text="NO APLICA">
      <formula>NOT(ISERROR(SEARCH("NO APLICA",IR65)))</formula>
    </cfRule>
    <cfRule type="containsText" dxfId="1113" priority="1722" operator="containsText" text="ALTA">
      <formula>NOT(ISERROR(SEARCH("ALTA",IR65)))</formula>
    </cfRule>
    <cfRule type="containsText" dxfId="1112" priority="1723" operator="containsText" text="MEDIANA">
      <formula>NOT(ISERROR(SEARCH("MEDIANA",IR65)))</formula>
    </cfRule>
    <cfRule type="containsText" dxfId="1111" priority="1724" operator="containsText" text="BAJA">
      <formula>NOT(ISERROR(SEARCH("BAJA",IR65)))</formula>
    </cfRule>
  </conditionalFormatting>
  <conditionalFormatting sqref="IS65:IT65">
    <cfRule type="containsText" dxfId="1110" priority="1714" operator="containsText" text="NO APLICA">
      <formula>NOT(ISERROR(SEARCH("NO APLICA",IS65)))</formula>
    </cfRule>
    <cfRule type="containsText" dxfId="1109" priority="1715" operator="containsText" text="SIN">
      <formula>NOT(ISERROR(SEARCH("SIN",IS65)))</formula>
    </cfRule>
    <cfRule type="containsText" dxfId="1108" priority="1716" operator="containsText" text="EQUIPO">
      <formula>NOT(ISERROR(SEARCH("EQUIPO",IS65)))</formula>
    </cfRule>
    <cfRule type="containsText" dxfId="1107" priority="1717" operator="containsText" text="MEDICO TRADICIONAL">
      <formula>NOT(ISERROR(SEARCH("MEDICO TRADICIONAL",IS65)))</formula>
    </cfRule>
    <cfRule type="containsText" dxfId="1106" priority="1718" operator="containsText" text="PARTERA">
      <formula>NOT(ISERROR(SEARCH("PARTERA",IS65)))</formula>
    </cfRule>
    <cfRule type="containsText" dxfId="1105" priority="1719" operator="containsText" text="TÉCNICO">
      <formula>NOT(ISERROR(SEARCH("TÉCNICO",IS65)))</formula>
    </cfRule>
    <cfRule type="containsText" dxfId="1104" priority="1720" operator="containsText" text="PROFESIONAL">
      <formula>NOT(ISERROR(SEARCH("PROFESIONAL",IS65)))</formula>
    </cfRule>
  </conditionalFormatting>
  <conditionalFormatting sqref="IT65">
    <cfRule type="containsText" dxfId="1103" priority="1711" operator="containsText" text="LE HACEN CESÁREA SIN INICIO TRABAJO DE PARTO">
      <formula>NOT(ISERROR(SEARCH("LE HACEN CESÁREA SIN INICIO TRABAJO DE PARTO",IT65)))</formula>
    </cfRule>
    <cfRule type="containsText" dxfId="1102" priority="1712" operator="containsText" text="LE HACEN INDUCCIÓN">
      <formula>NOT(ISERROR(SEARCH("LE HACEN INDUCCIÓN",IT65)))</formula>
    </cfRule>
    <cfRule type="containsText" dxfId="1101" priority="1713" operator="containsText" text="ESPONTÁNEO">
      <formula>NOT(ISERROR(SEARCH("ESPONTÁNEO",IT65)))</formula>
    </cfRule>
  </conditionalFormatting>
  <conditionalFormatting sqref="IR66">
    <cfRule type="containsText" dxfId="1100" priority="1707" operator="containsText" text="NO APLICA">
      <formula>NOT(ISERROR(SEARCH("NO APLICA",IR66)))</formula>
    </cfRule>
    <cfRule type="containsText" dxfId="1099" priority="1708" operator="containsText" text="ALTA">
      <formula>NOT(ISERROR(SEARCH("ALTA",IR66)))</formula>
    </cfRule>
    <cfRule type="containsText" dxfId="1098" priority="1709" operator="containsText" text="MEDIANA">
      <formula>NOT(ISERROR(SEARCH("MEDIANA",IR66)))</formula>
    </cfRule>
    <cfRule type="containsText" dxfId="1097" priority="1710" operator="containsText" text="BAJA">
      <formula>NOT(ISERROR(SEARCH("BAJA",IR66)))</formula>
    </cfRule>
  </conditionalFormatting>
  <conditionalFormatting sqref="IS66:IT66">
    <cfRule type="containsText" dxfId="1096" priority="1700" operator="containsText" text="NO APLICA">
      <formula>NOT(ISERROR(SEARCH("NO APLICA",IS66)))</formula>
    </cfRule>
    <cfRule type="containsText" dxfId="1095" priority="1701" operator="containsText" text="SIN">
      <formula>NOT(ISERROR(SEARCH("SIN",IS66)))</formula>
    </cfRule>
    <cfRule type="containsText" dxfId="1094" priority="1702" operator="containsText" text="EQUIPO">
      <formula>NOT(ISERROR(SEARCH("EQUIPO",IS66)))</formula>
    </cfRule>
    <cfRule type="containsText" dxfId="1093" priority="1703" operator="containsText" text="MEDICO TRADICIONAL">
      <formula>NOT(ISERROR(SEARCH("MEDICO TRADICIONAL",IS66)))</formula>
    </cfRule>
    <cfRule type="containsText" dxfId="1092" priority="1704" operator="containsText" text="PARTERA">
      <formula>NOT(ISERROR(SEARCH("PARTERA",IS66)))</formula>
    </cfRule>
    <cfRule type="containsText" dxfId="1091" priority="1705" operator="containsText" text="TÉCNICO">
      <formula>NOT(ISERROR(SEARCH("TÉCNICO",IS66)))</formula>
    </cfRule>
    <cfRule type="containsText" dxfId="1090" priority="1706" operator="containsText" text="PROFESIONAL">
      <formula>NOT(ISERROR(SEARCH("PROFESIONAL",IS66)))</formula>
    </cfRule>
  </conditionalFormatting>
  <conditionalFormatting sqref="IT66">
    <cfRule type="containsText" dxfId="1089" priority="1697" operator="containsText" text="LE HACEN CESÁREA SIN INICIO TRABAJO DE PARTO">
      <formula>NOT(ISERROR(SEARCH("LE HACEN CESÁREA SIN INICIO TRABAJO DE PARTO",IT66)))</formula>
    </cfRule>
    <cfRule type="containsText" dxfId="1088" priority="1698" operator="containsText" text="LE HACEN INDUCCIÓN">
      <formula>NOT(ISERROR(SEARCH("LE HACEN INDUCCIÓN",IT66)))</formula>
    </cfRule>
    <cfRule type="containsText" dxfId="1087" priority="1699" operator="containsText" text="ESPONTÁNEO">
      <formula>NOT(ISERROR(SEARCH("ESPONTÁNEO",IT66)))</formula>
    </cfRule>
  </conditionalFormatting>
  <conditionalFormatting sqref="IR67">
    <cfRule type="containsText" dxfId="1086" priority="1693" operator="containsText" text="NO APLICA">
      <formula>NOT(ISERROR(SEARCH("NO APLICA",IR67)))</formula>
    </cfRule>
    <cfRule type="containsText" dxfId="1085" priority="1694" operator="containsText" text="ALTA">
      <formula>NOT(ISERROR(SEARCH("ALTA",IR67)))</formula>
    </cfRule>
    <cfRule type="containsText" dxfId="1084" priority="1695" operator="containsText" text="MEDIANA">
      <formula>NOT(ISERROR(SEARCH("MEDIANA",IR67)))</formula>
    </cfRule>
    <cfRule type="containsText" dxfId="1083" priority="1696" operator="containsText" text="BAJA">
      <formula>NOT(ISERROR(SEARCH("BAJA",IR67)))</formula>
    </cfRule>
  </conditionalFormatting>
  <conditionalFormatting sqref="IS67:IT67">
    <cfRule type="containsText" dxfId="1082" priority="1686" operator="containsText" text="NO APLICA">
      <formula>NOT(ISERROR(SEARCH("NO APLICA",IS67)))</formula>
    </cfRule>
    <cfRule type="containsText" dxfId="1081" priority="1687" operator="containsText" text="SIN">
      <formula>NOT(ISERROR(SEARCH("SIN",IS67)))</formula>
    </cfRule>
    <cfRule type="containsText" dxfId="1080" priority="1688" operator="containsText" text="EQUIPO">
      <formula>NOT(ISERROR(SEARCH("EQUIPO",IS67)))</formula>
    </cfRule>
    <cfRule type="containsText" dxfId="1079" priority="1689" operator="containsText" text="MEDICO TRADICIONAL">
      <formula>NOT(ISERROR(SEARCH("MEDICO TRADICIONAL",IS67)))</formula>
    </cfRule>
    <cfRule type="containsText" dxfId="1078" priority="1690" operator="containsText" text="PARTERA">
      <formula>NOT(ISERROR(SEARCH("PARTERA",IS67)))</formula>
    </cfRule>
    <cfRule type="containsText" dxfId="1077" priority="1691" operator="containsText" text="TÉCNICO">
      <formula>NOT(ISERROR(SEARCH("TÉCNICO",IS67)))</formula>
    </cfRule>
    <cfRule type="containsText" dxfId="1076" priority="1692" operator="containsText" text="PROFESIONAL">
      <formula>NOT(ISERROR(SEARCH("PROFESIONAL",IS67)))</formula>
    </cfRule>
  </conditionalFormatting>
  <conditionalFormatting sqref="IT67">
    <cfRule type="containsText" dxfId="1075" priority="1683" operator="containsText" text="LE HACEN CESÁREA SIN INICIO TRABAJO DE PARTO">
      <formula>NOT(ISERROR(SEARCH("LE HACEN CESÁREA SIN INICIO TRABAJO DE PARTO",IT67)))</formula>
    </cfRule>
    <cfRule type="containsText" dxfId="1074" priority="1684" operator="containsText" text="LE HACEN INDUCCIÓN">
      <formula>NOT(ISERROR(SEARCH("LE HACEN INDUCCIÓN",IT67)))</formula>
    </cfRule>
    <cfRule type="containsText" dxfId="1073" priority="1685" operator="containsText" text="ESPONTÁNEO">
      <formula>NOT(ISERROR(SEARCH("ESPONTÁNEO",IT67)))</formula>
    </cfRule>
  </conditionalFormatting>
  <conditionalFormatting sqref="IR68">
    <cfRule type="containsText" dxfId="1072" priority="1679" operator="containsText" text="NO APLICA">
      <formula>NOT(ISERROR(SEARCH("NO APLICA",IR68)))</formula>
    </cfRule>
    <cfRule type="containsText" dxfId="1071" priority="1680" operator="containsText" text="ALTA">
      <formula>NOT(ISERROR(SEARCH("ALTA",IR68)))</formula>
    </cfRule>
    <cfRule type="containsText" dxfId="1070" priority="1681" operator="containsText" text="MEDIANA">
      <formula>NOT(ISERROR(SEARCH("MEDIANA",IR68)))</formula>
    </cfRule>
    <cfRule type="containsText" dxfId="1069" priority="1682" operator="containsText" text="BAJA">
      <formula>NOT(ISERROR(SEARCH("BAJA",IR68)))</formula>
    </cfRule>
  </conditionalFormatting>
  <conditionalFormatting sqref="IS68:IT68">
    <cfRule type="containsText" dxfId="1068" priority="1672" operator="containsText" text="NO APLICA">
      <formula>NOT(ISERROR(SEARCH("NO APLICA",IS68)))</formula>
    </cfRule>
    <cfRule type="containsText" dxfId="1067" priority="1673" operator="containsText" text="SIN">
      <formula>NOT(ISERROR(SEARCH("SIN",IS68)))</formula>
    </cfRule>
    <cfRule type="containsText" dxfId="1066" priority="1674" operator="containsText" text="EQUIPO">
      <formula>NOT(ISERROR(SEARCH("EQUIPO",IS68)))</formula>
    </cfRule>
    <cfRule type="containsText" dxfId="1065" priority="1675" operator="containsText" text="MEDICO TRADICIONAL">
      <formula>NOT(ISERROR(SEARCH("MEDICO TRADICIONAL",IS68)))</formula>
    </cfRule>
    <cfRule type="containsText" dxfId="1064" priority="1676" operator="containsText" text="PARTERA">
      <formula>NOT(ISERROR(SEARCH("PARTERA",IS68)))</formula>
    </cfRule>
    <cfRule type="containsText" dxfId="1063" priority="1677" operator="containsText" text="TÉCNICO">
      <formula>NOT(ISERROR(SEARCH("TÉCNICO",IS68)))</formula>
    </cfRule>
    <cfRule type="containsText" dxfId="1062" priority="1678" operator="containsText" text="PROFESIONAL">
      <formula>NOT(ISERROR(SEARCH("PROFESIONAL",IS68)))</formula>
    </cfRule>
  </conditionalFormatting>
  <conditionalFormatting sqref="IT68">
    <cfRule type="containsText" dxfId="1061" priority="1669" operator="containsText" text="LE HACEN CESÁREA SIN INICIO TRABAJO DE PARTO">
      <formula>NOT(ISERROR(SEARCH("LE HACEN CESÁREA SIN INICIO TRABAJO DE PARTO",IT68)))</formula>
    </cfRule>
    <cfRule type="containsText" dxfId="1060" priority="1670" operator="containsText" text="LE HACEN INDUCCIÓN">
      <formula>NOT(ISERROR(SEARCH("LE HACEN INDUCCIÓN",IT68)))</formula>
    </cfRule>
    <cfRule type="containsText" dxfId="1059" priority="1671" operator="containsText" text="ESPONTÁNEO">
      <formula>NOT(ISERROR(SEARCH("ESPONTÁNEO",IT68)))</formula>
    </cfRule>
  </conditionalFormatting>
  <conditionalFormatting sqref="JI68">
    <cfRule type="containsText" dxfId="1058" priority="1665" operator="containsText" text="NO APLICA">
      <formula>NOT(ISERROR(SEARCH("NO APLICA",JI68)))</formula>
    </cfRule>
    <cfRule type="containsText" dxfId="1057" priority="1666" operator="containsText" text="SIN DATO">
      <formula>NOT(ISERROR(SEARCH("SIN DATO",JI68)))</formula>
    </cfRule>
    <cfRule type="containsText" dxfId="1056" priority="1667" operator="containsText" text="NO">
      <formula>NOT(ISERROR(SEARCH("NO",JI68)))</formula>
    </cfRule>
    <cfRule type="containsText" dxfId="1055" priority="1668" operator="containsText" text="SI">
      <formula>NOT(ISERROR(SEARCH("SI",JI68)))</formula>
    </cfRule>
  </conditionalFormatting>
  <conditionalFormatting sqref="IS69:IT69">
    <cfRule type="containsText" dxfId="1054" priority="1658" operator="containsText" text="NO APLICA">
      <formula>NOT(ISERROR(SEARCH("NO APLICA",IS69)))</formula>
    </cfRule>
    <cfRule type="containsText" dxfId="1053" priority="1659" operator="containsText" text="SIN">
      <formula>NOT(ISERROR(SEARCH("SIN",IS69)))</formula>
    </cfRule>
    <cfRule type="containsText" dxfId="1052" priority="1660" operator="containsText" text="EQUIPO">
      <formula>NOT(ISERROR(SEARCH("EQUIPO",IS69)))</formula>
    </cfRule>
    <cfRule type="containsText" dxfId="1051" priority="1661" operator="containsText" text="MEDICO TRADICIONAL">
      <formula>NOT(ISERROR(SEARCH("MEDICO TRADICIONAL",IS69)))</formula>
    </cfRule>
    <cfRule type="containsText" dxfId="1050" priority="1662" operator="containsText" text="PARTERA">
      <formula>NOT(ISERROR(SEARCH("PARTERA",IS69)))</formula>
    </cfRule>
    <cfRule type="containsText" dxfId="1049" priority="1663" operator="containsText" text="TÉCNICO">
      <formula>NOT(ISERROR(SEARCH("TÉCNICO",IS69)))</formula>
    </cfRule>
    <cfRule type="containsText" dxfId="1048" priority="1664" operator="containsText" text="PROFESIONAL">
      <formula>NOT(ISERROR(SEARCH("PROFESIONAL",IS69)))</formula>
    </cfRule>
  </conditionalFormatting>
  <conditionalFormatting sqref="IT69">
    <cfRule type="containsText" dxfId="1047" priority="1655" operator="containsText" text="LE HACEN CESÁREA SIN INICIO TRABAJO DE PARTO">
      <formula>NOT(ISERROR(SEARCH("LE HACEN CESÁREA SIN INICIO TRABAJO DE PARTO",IT69)))</formula>
    </cfRule>
    <cfRule type="containsText" dxfId="1046" priority="1656" operator="containsText" text="LE HACEN INDUCCIÓN">
      <formula>NOT(ISERROR(SEARCH("LE HACEN INDUCCIÓN",IT69)))</formula>
    </cfRule>
    <cfRule type="containsText" dxfId="1045" priority="1657" operator="containsText" text="ESPONTÁNEO">
      <formula>NOT(ISERROR(SEARCH("ESPONTÁNEO",IT69)))</formula>
    </cfRule>
  </conditionalFormatting>
  <conditionalFormatting sqref="JI69">
    <cfRule type="containsText" dxfId="1044" priority="1651" operator="containsText" text="NO APLICA">
      <formula>NOT(ISERROR(SEARCH("NO APLICA",JI69)))</formula>
    </cfRule>
    <cfRule type="containsText" dxfId="1043" priority="1652" operator="containsText" text="SIN DATO">
      <formula>NOT(ISERROR(SEARCH("SIN DATO",JI69)))</formula>
    </cfRule>
    <cfRule type="containsText" dxfId="1042" priority="1653" operator="containsText" text="NO">
      <formula>NOT(ISERROR(SEARCH("NO",JI69)))</formula>
    </cfRule>
    <cfRule type="containsText" dxfId="1041" priority="1654" operator="containsText" text="SI">
      <formula>NOT(ISERROR(SEARCH("SI",JI69)))</formula>
    </cfRule>
  </conditionalFormatting>
  <conditionalFormatting sqref="IR70">
    <cfRule type="containsText" dxfId="1040" priority="1647" operator="containsText" text="NO APLICA">
      <formula>NOT(ISERROR(SEARCH("NO APLICA",IR70)))</formula>
    </cfRule>
    <cfRule type="containsText" dxfId="1039" priority="1648" operator="containsText" text="ALTA">
      <formula>NOT(ISERROR(SEARCH("ALTA",IR70)))</formula>
    </cfRule>
    <cfRule type="containsText" dxfId="1038" priority="1649" operator="containsText" text="MEDIANA">
      <formula>NOT(ISERROR(SEARCH("MEDIANA",IR70)))</formula>
    </cfRule>
    <cfRule type="containsText" dxfId="1037" priority="1650" operator="containsText" text="BAJA">
      <formula>NOT(ISERROR(SEARCH("BAJA",IR70)))</formula>
    </cfRule>
  </conditionalFormatting>
  <conditionalFormatting sqref="IS70:IT70">
    <cfRule type="containsText" dxfId="1036" priority="1640" operator="containsText" text="NO APLICA">
      <formula>NOT(ISERROR(SEARCH("NO APLICA",IS70)))</formula>
    </cfRule>
    <cfRule type="containsText" dxfId="1035" priority="1641" operator="containsText" text="SIN">
      <formula>NOT(ISERROR(SEARCH("SIN",IS70)))</formula>
    </cfRule>
    <cfRule type="containsText" dxfId="1034" priority="1642" operator="containsText" text="EQUIPO">
      <formula>NOT(ISERROR(SEARCH("EQUIPO",IS70)))</formula>
    </cfRule>
    <cfRule type="containsText" dxfId="1033" priority="1643" operator="containsText" text="MEDICO TRADICIONAL">
      <formula>NOT(ISERROR(SEARCH("MEDICO TRADICIONAL",IS70)))</formula>
    </cfRule>
    <cfRule type="containsText" dxfId="1032" priority="1644" operator="containsText" text="PARTERA">
      <formula>NOT(ISERROR(SEARCH("PARTERA",IS70)))</formula>
    </cfRule>
    <cfRule type="containsText" dxfId="1031" priority="1645" operator="containsText" text="TÉCNICO">
      <formula>NOT(ISERROR(SEARCH("TÉCNICO",IS70)))</formula>
    </cfRule>
    <cfRule type="containsText" dxfId="1030" priority="1646" operator="containsText" text="PROFESIONAL">
      <formula>NOT(ISERROR(SEARCH("PROFESIONAL",IS70)))</formula>
    </cfRule>
  </conditionalFormatting>
  <conditionalFormatting sqref="IT70">
    <cfRule type="containsText" dxfId="1029" priority="1637" operator="containsText" text="LE HACEN CESÁREA SIN INICIO TRABAJO DE PARTO">
      <formula>NOT(ISERROR(SEARCH("LE HACEN CESÁREA SIN INICIO TRABAJO DE PARTO",IT70)))</formula>
    </cfRule>
    <cfRule type="containsText" dxfId="1028" priority="1638" operator="containsText" text="LE HACEN INDUCCIÓN">
      <formula>NOT(ISERROR(SEARCH("LE HACEN INDUCCIÓN",IT70)))</formula>
    </cfRule>
    <cfRule type="containsText" dxfId="1027" priority="1639" operator="containsText" text="ESPONTÁNEO">
      <formula>NOT(ISERROR(SEARCH("ESPONTÁNEO",IT70)))</formula>
    </cfRule>
  </conditionalFormatting>
  <conditionalFormatting sqref="IR73">
    <cfRule type="containsText" dxfId="1026" priority="1633" operator="containsText" text="NO APLICA">
      <formula>NOT(ISERROR(SEARCH("NO APLICA",IR73)))</formula>
    </cfRule>
    <cfRule type="containsText" dxfId="1025" priority="1634" operator="containsText" text="ALTA">
      <formula>NOT(ISERROR(SEARCH("ALTA",IR73)))</formula>
    </cfRule>
    <cfRule type="containsText" dxfId="1024" priority="1635" operator="containsText" text="MEDIANA">
      <formula>NOT(ISERROR(SEARCH("MEDIANA",IR73)))</formula>
    </cfRule>
    <cfRule type="containsText" dxfId="1023" priority="1636" operator="containsText" text="BAJA">
      <formula>NOT(ISERROR(SEARCH("BAJA",IR73)))</formula>
    </cfRule>
  </conditionalFormatting>
  <conditionalFormatting sqref="IS73:IT73">
    <cfRule type="containsText" dxfId="1022" priority="1626" operator="containsText" text="NO APLICA">
      <formula>NOT(ISERROR(SEARCH("NO APLICA",IS73)))</formula>
    </cfRule>
    <cfRule type="containsText" dxfId="1021" priority="1627" operator="containsText" text="SIN">
      <formula>NOT(ISERROR(SEARCH("SIN",IS73)))</formula>
    </cfRule>
    <cfRule type="containsText" dxfId="1020" priority="1628" operator="containsText" text="EQUIPO">
      <formula>NOT(ISERROR(SEARCH("EQUIPO",IS73)))</formula>
    </cfRule>
    <cfRule type="containsText" dxfId="1019" priority="1629" operator="containsText" text="MEDICO TRADICIONAL">
      <formula>NOT(ISERROR(SEARCH("MEDICO TRADICIONAL",IS73)))</formula>
    </cfRule>
    <cfRule type="containsText" dxfId="1018" priority="1630" operator="containsText" text="PARTERA">
      <formula>NOT(ISERROR(SEARCH("PARTERA",IS73)))</formula>
    </cfRule>
    <cfRule type="containsText" dxfId="1017" priority="1631" operator="containsText" text="TÉCNICO">
      <formula>NOT(ISERROR(SEARCH("TÉCNICO",IS73)))</formula>
    </cfRule>
    <cfRule type="containsText" dxfId="1016" priority="1632" operator="containsText" text="PROFESIONAL">
      <formula>NOT(ISERROR(SEARCH("PROFESIONAL",IS73)))</formula>
    </cfRule>
  </conditionalFormatting>
  <conditionalFormatting sqref="IT73">
    <cfRule type="containsText" dxfId="1015" priority="1623" operator="containsText" text="LE HACEN CESÁREA SIN INICIO TRABAJO DE PARTO">
      <formula>NOT(ISERROR(SEARCH("LE HACEN CESÁREA SIN INICIO TRABAJO DE PARTO",IT73)))</formula>
    </cfRule>
    <cfRule type="containsText" dxfId="1014" priority="1624" operator="containsText" text="LE HACEN INDUCCIÓN">
      <formula>NOT(ISERROR(SEARCH("LE HACEN INDUCCIÓN",IT73)))</formula>
    </cfRule>
    <cfRule type="containsText" dxfId="1013" priority="1625" operator="containsText" text="ESPONTÁNEO">
      <formula>NOT(ISERROR(SEARCH("ESPONTÁNEO",IT73)))</formula>
    </cfRule>
  </conditionalFormatting>
  <conditionalFormatting sqref="IR74">
    <cfRule type="containsText" dxfId="1012" priority="1619" operator="containsText" text="NO APLICA">
      <formula>NOT(ISERROR(SEARCH("NO APLICA",IR74)))</formula>
    </cfRule>
    <cfRule type="containsText" dxfId="1011" priority="1620" operator="containsText" text="ALTA">
      <formula>NOT(ISERROR(SEARCH("ALTA",IR74)))</formula>
    </cfRule>
    <cfRule type="containsText" dxfId="1010" priority="1621" operator="containsText" text="MEDIANA">
      <formula>NOT(ISERROR(SEARCH("MEDIANA",IR74)))</formula>
    </cfRule>
    <cfRule type="containsText" dxfId="1009" priority="1622" operator="containsText" text="BAJA">
      <formula>NOT(ISERROR(SEARCH("BAJA",IR74)))</formula>
    </cfRule>
  </conditionalFormatting>
  <conditionalFormatting sqref="IS74:IT74">
    <cfRule type="containsText" dxfId="1008" priority="1612" operator="containsText" text="NO APLICA">
      <formula>NOT(ISERROR(SEARCH("NO APLICA",IS74)))</formula>
    </cfRule>
    <cfRule type="containsText" dxfId="1007" priority="1613" operator="containsText" text="SIN">
      <formula>NOT(ISERROR(SEARCH("SIN",IS74)))</formula>
    </cfRule>
    <cfRule type="containsText" dxfId="1006" priority="1614" operator="containsText" text="EQUIPO">
      <formula>NOT(ISERROR(SEARCH("EQUIPO",IS74)))</formula>
    </cfRule>
    <cfRule type="containsText" dxfId="1005" priority="1615" operator="containsText" text="MEDICO TRADICIONAL">
      <formula>NOT(ISERROR(SEARCH("MEDICO TRADICIONAL",IS74)))</formula>
    </cfRule>
    <cfRule type="containsText" dxfId="1004" priority="1616" operator="containsText" text="PARTERA">
      <formula>NOT(ISERROR(SEARCH("PARTERA",IS74)))</formula>
    </cfRule>
    <cfRule type="containsText" dxfId="1003" priority="1617" operator="containsText" text="TÉCNICO">
      <formula>NOT(ISERROR(SEARCH("TÉCNICO",IS74)))</formula>
    </cfRule>
    <cfRule type="containsText" dxfId="1002" priority="1618" operator="containsText" text="PROFESIONAL">
      <formula>NOT(ISERROR(SEARCH("PROFESIONAL",IS74)))</formula>
    </cfRule>
  </conditionalFormatting>
  <conditionalFormatting sqref="IT74">
    <cfRule type="containsText" dxfId="1001" priority="1609" operator="containsText" text="LE HACEN CESÁREA SIN INICIO TRABAJO DE PARTO">
      <formula>NOT(ISERROR(SEARCH("LE HACEN CESÁREA SIN INICIO TRABAJO DE PARTO",IT74)))</formula>
    </cfRule>
    <cfRule type="containsText" dxfId="1000" priority="1610" operator="containsText" text="LE HACEN INDUCCIÓN">
      <formula>NOT(ISERROR(SEARCH("LE HACEN INDUCCIÓN",IT74)))</formula>
    </cfRule>
    <cfRule type="containsText" dxfId="999" priority="1611" operator="containsText" text="ESPONTÁNEO">
      <formula>NOT(ISERROR(SEARCH("ESPONTÁNEO",IT74)))</formula>
    </cfRule>
  </conditionalFormatting>
  <conditionalFormatting sqref="IR75">
    <cfRule type="containsText" dxfId="998" priority="1605" operator="containsText" text="NO APLICA">
      <formula>NOT(ISERROR(SEARCH("NO APLICA",IR75)))</formula>
    </cfRule>
    <cfRule type="containsText" dxfId="997" priority="1606" operator="containsText" text="ALTA">
      <formula>NOT(ISERROR(SEARCH("ALTA",IR75)))</formula>
    </cfRule>
    <cfRule type="containsText" dxfId="996" priority="1607" operator="containsText" text="MEDIANA">
      <formula>NOT(ISERROR(SEARCH("MEDIANA",IR75)))</formula>
    </cfRule>
    <cfRule type="containsText" dxfId="995" priority="1608" operator="containsText" text="BAJA">
      <formula>NOT(ISERROR(SEARCH("BAJA",IR75)))</formula>
    </cfRule>
  </conditionalFormatting>
  <conditionalFormatting sqref="IS75:IT75">
    <cfRule type="containsText" dxfId="994" priority="1598" operator="containsText" text="NO APLICA">
      <formula>NOT(ISERROR(SEARCH("NO APLICA",IS75)))</formula>
    </cfRule>
    <cfRule type="containsText" dxfId="993" priority="1599" operator="containsText" text="SIN">
      <formula>NOT(ISERROR(SEARCH("SIN",IS75)))</formula>
    </cfRule>
    <cfRule type="containsText" dxfId="992" priority="1600" operator="containsText" text="EQUIPO">
      <formula>NOT(ISERROR(SEARCH("EQUIPO",IS75)))</formula>
    </cfRule>
    <cfRule type="containsText" dxfId="991" priority="1601" operator="containsText" text="MEDICO TRADICIONAL">
      <formula>NOT(ISERROR(SEARCH("MEDICO TRADICIONAL",IS75)))</formula>
    </cfRule>
    <cfRule type="containsText" dxfId="990" priority="1602" operator="containsText" text="PARTERA">
      <formula>NOT(ISERROR(SEARCH("PARTERA",IS75)))</formula>
    </cfRule>
    <cfRule type="containsText" dxfId="989" priority="1603" operator="containsText" text="TÉCNICO">
      <formula>NOT(ISERROR(SEARCH("TÉCNICO",IS75)))</formula>
    </cfRule>
    <cfRule type="containsText" dxfId="988" priority="1604" operator="containsText" text="PROFESIONAL">
      <formula>NOT(ISERROR(SEARCH("PROFESIONAL",IS75)))</formula>
    </cfRule>
  </conditionalFormatting>
  <conditionalFormatting sqref="IT75">
    <cfRule type="containsText" dxfId="987" priority="1595" operator="containsText" text="LE HACEN CESÁREA SIN INICIO TRABAJO DE PARTO">
      <formula>NOT(ISERROR(SEARCH("LE HACEN CESÁREA SIN INICIO TRABAJO DE PARTO",IT75)))</formula>
    </cfRule>
    <cfRule type="containsText" dxfId="986" priority="1596" operator="containsText" text="LE HACEN INDUCCIÓN">
      <formula>NOT(ISERROR(SEARCH("LE HACEN INDUCCIÓN",IT75)))</formula>
    </cfRule>
    <cfRule type="containsText" dxfId="985" priority="1597" operator="containsText" text="ESPONTÁNEO">
      <formula>NOT(ISERROR(SEARCH("ESPONTÁNEO",IT75)))</formula>
    </cfRule>
  </conditionalFormatting>
  <conditionalFormatting sqref="JI74">
    <cfRule type="containsText" dxfId="984" priority="1591" operator="containsText" text="NO APLICA">
      <formula>NOT(ISERROR(SEARCH("NO APLICA",JI74)))</formula>
    </cfRule>
    <cfRule type="containsText" dxfId="983" priority="1592" operator="containsText" text="SIN DATO">
      <formula>NOT(ISERROR(SEARCH("SIN DATO",JI74)))</formula>
    </cfRule>
    <cfRule type="containsText" dxfId="982" priority="1593" operator="containsText" text="NO">
      <formula>NOT(ISERROR(SEARCH("NO",JI74)))</formula>
    </cfRule>
    <cfRule type="containsText" dxfId="981" priority="1594" operator="containsText" text="SI">
      <formula>NOT(ISERROR(SEARCH("SI",JI74)))</formula>
    </cfRule>
  </conditionalFormatting>
  <conditionalFormatting sqref="IR76">
    <cfRule type="containsText" dxfId="980" priority="1587" operator="containsText" text="NO APLICA">
      <formula>NOT(ISERROR(SEARCH("NO APLICA",IR76)))</formula>
    </cfRule>
    <cfRule type="containsText" dxfId="979" priority="1588" operator="containsText" text="ALTA">
      <formula>NOT(ISERROR(SEARCH("ALTA",IR76)))</formula>
    </cfRule>
    <cfRule type="containsText" dxfId="978" priority="1589" operator="containsText" text="MEDIANA">
      <formula>NOT(ISERROR(SEARCH("MEDIANA",IR76)))</formula>
    </cfRule>
    <cfRule type="containsText" dxfId="977" priority="1590" operator="containsText" text="BAJA">
      <formula>NOT(ISERROR(SEARCH("BAJA",IR76)))</formula>
    </cfRule>
  </conditionalFormatting>
  <conditionalFormatting sqref="IS76:IT76">
    <cfRule type="containsText" dxfId="976" priority="1580" operator="containsText" text="NO APLICA">
      <formula>NOT(ISERROR(SEARCH("NO APLICA",IS76)))</formula>
    </cfRule>
    <cfRule type="containsText" dxfId="975" priority="1581" operator="containsText" text="SIN">
      <formula>NOT(ISERROR(SEARCH("SIN",IS76)))</formula>
    </cfRule>
    <cfRule type="containsText" dxfId="974" priority="1582" operator="containsText" text="EQUIPO">
      <formula>NOT(ISERROR(SEARCH("EQUIPO",IS76)))</formula>
    </cfRule>
    <cfRule type="containsText" dxfId="973" priority="1583" operator="containsText" text="MEDICO TRADICIONAL">
      <formula>NOT(ISERROR(SEARCH("MEDICO TRADICIONAL",IS76)))</formula>
    </cfRule>
    <cfRule type="containsText" dxfId="972" priority="1584" operator="containsText" text="PARTERA">
      <formula>NOT(ISERROR(SEARCH("PARTERA",IS76)))</formula>
    </cfRule>
    <cfRule type="containsText" dxfId="971" priority="1585" operator="containsText" text="TÉCNICO">
      <formula>NOT(ISERROR(SEARCH("TÉCNICO",IS76)))</formula>
    </cfRule>
    <cfRule type="containsText" dxfId="970" priority="1586" operator="containsText" text="PROFESIONAL">
      <formula>NOT(ISERROR(SEARCH("PROFESIONAL",IS76)))</formula>
    </cfRule>
  </conditionalFormatting>
  <conditionalFormatting sqref="IT76">
    <cfRule type="containsText" dxfId="969" priority="1577" operator="containsText" text="LE HACEN CESÁREA SIN INICIO TRABAJO DE PARTO">
      <formula>NOT(ISERROR(SEARCH("LE HACEN CESÁREA SIN INICIO TRABAJO DE PARTO",IT76)))</formula>
    </cfRule>
    <cfRule type="containsText" dxfId="968" priority="1578" operator="containsText" text="LE HACEN INDUCCIÓN">
      <formula>NOT(ISERROR(SEARCH("LE HACEN INDUCCIÓN",IT76)))</formula>
    </cfRule>
    <cfRule type="containsText" dxfId="967" priority="1579" operator="containsText" text="ESPONTÁNEO">
      <formula>NOT(ISERROR(SEARCH("ESPONTÁNEO",IT76)))</formula>
    </cfRule>
  </conditionalFormatting>
  <conditionalFormatting sqref="JI75">
    <cfRule type="containsText" dxfId="966" priority="1573" operator="containsText" text="NO APLICA">
      <formula>NOT(ISERROR(SEARCH("NO APLICA",JI75)))</formula>
    </cfRule>
    <cfRule type="containsText" dxfId="965" priority="1574" operator="containsText" text="SIN DATO">
      <formula>NOT(ISERROR(SEARCH("SIN DATO",JI75)))</formula>
    </cfRule>
    <cfRule type="containsText" dxfId="964" priority="1575" operator="containsText" text="NO">
      <formula>NOT(ISERROR(SEARCH("NO",JI75)))</formula>
    </cfRule>
    <cfRule type="containsText" dxfId="963" priority="1576" operator="containsText" text="SI">
      <formula>NOT(ISERROR(SEARCH("SI",JI75)))</formula>
    </cfRule>
  </conditionalFormatting>
  <conditionalFormatting sqref="IR77">
    <cfRule type="containsText" dxfId="962" priority="1569" operator="containsText" text="NO APLICA">
      <formula>NOT(ISERROR(SEARCH("NO APLICA",IR77)))</formula>
    </cfRule>
    <cfRule type="containsText" dxfId="961" priority="1570" operator="containsText" text="ALTA">
      <formula>NOT(ISERROR(SEARCH("ALTA",IR77)))</formula>
    </cfRule>
    <cfRule type="containsText" dxfId="960" priority="1571" operator="containsText" text="MEDIANA">
      <formula>NOT(ISERROR(SEARCH("MEDIANA",IR77)))</formula>
    </cfRule>
    <cfRule type="containsText" dxfId="959" priority="1572" operator="containsText" text="BAJA">
      <formula>NOT(ISERROR(SEARCH("BAJA",IR77)))</formula>
    </cfRule>
  </conditionalFormatting>
  <conditionalFormatting sqref="IS77:IT77">
    <cfRule type="containsText" dxfId="958" priority="1562" operator="containsText" text="NO APLICA">
      <formula>NOT(ISERROR(SEARCH("NO APLICA",IS77)))</formula>
    </cfRule>
    <cfRule type="containsText" dxfId="957" priority="1563" operator="containsText" text="SIN">
      <formula>NOT(ISERROR(SEARCH("SIN",IS77)))</formula>
    </cfRule>
    <cfRule type="containsText" dxfId="956" priority="1564" operator="containsText" text="EQUIPO">
      <formula>NOT(ISERROR(SEARCH("EQUIPO",IS77)))</formula>
    </cfRule>
    <cfRule type="containsText" dxfId="955" priority="1565" operator="containsText" text="MEDICO TRADICIONAL">
      <formula>NOT(ISERROR(SEARCH("MEDICO TRADICIONAL",IS77)))</formula>
    </cfRule>
    <cfRule type="containsText" dxfId="954" priority="1566" operator="containsText" text="PARTERA">
      <formula>NOT(ISERROR(SEARCH("PARTERA",IS77)))</formula>
    </cfRule>
    <cfRule type="containsText" dxfId="953" priority="1567" operator="containsText" text="TÉCNICO">
      <formula>NOT(ISERROR(SEARCH("TÉCNICO",IS77)))</formula>
    </cfRule>
    <cfRule type="containsText" dxfId="952" priority="1568" operator="containsText" text="PROFESIONAL">
      <formula>NOT(ISERROR(SEARCH("PROFESIONAL",IS77)))</formula>
    </cfRule>
  </conditionalFormatting>
  <conditionalFormatting sqref="IT77">
    <cfRule type="containsText" dxfId="951" priority="1559" operator="containsText" text="LE HACEN CESÁREA SIN INICIO TRABAJO DE PARTO">
      <formula>NOT(ISERROR(SEARCH("LE HACEN CESÁREA SIN INICIO TRABAJO DE PARTO",IT77)))</formula>
    </cfRule>
    <cfRule type="containsText" dxfId="950" priority="1560" operator="containsText" text="LE HACEN INDUCCIÓN">
      <formula>NOT(ISERROR(SEARCH("LE HACEN INDUCCIÓN",IT77)))</formula>
    </cfRule>
    <cfRule type="containsText" dxfId="949" priority="1561" operator="containsText" text="ESPONTÁNEO">
      <formula>NOT(ISERROR(SEARCH("ESPONTÁNEO",IT77)))</formula>
    </cfRule>
  </conditionalFormatting>
  <conditionalFormatting sqref="JI76">
    <cfRule type="containsText" dxfId="948" priority="1555" operator="containsText" text="NO APLICA">
      <formula>NOT(ISERROR(SEARCH("NO APLICA",JI76)))</formula>
    </cfRule>
    <cfRule type="containsText" dxfId="947" priority="1556" operator="containsText" text="SIN DATO">
      <formula>NOT(ISERROR(SEARCH("SIN DATO",JI76)))</formula>
    </cfRule>
    <cfRule type="containsText" dxfId="946" priority="1557" operator="containsText" text="NO">
      <formula>NOT(ISERROR(SEARCH("NO",JI76)))</formula>
    </cfRule>
    <cfRule type="containsText" dxfId="945" priority="1558" operator="containsText" text="SI">
      <formula>NOT(ISERROR(SEARCH("SI",JI76)))</formula>
    </cfRule>
  </conditionalFormatting>
  <conditionalFormatting sqref="IO72">
    <cfRule type="containsText" dxfId="944" priority="1551" operator="containsText" text="NO APLICA">
      <formula>NOT(ISERROR(SEARCH("NO APLICA",IO72)))</formula>
    </cfRule>
    <cfRule type="containsText" dxfId="943" priority="1552" operator="containsText" text="OTRO">
      <formula>NOT(ISERROR(SEARCH("OTRO",IO72)))</formula>
    </cfRule>
    <cfRule type="containsText" dxfId="942" priority="1553" operator="containsText" text="DOMICILIO">
      <formula>NOT(ISERROR(SEARCH("DOMICILIO",IO72)))</formula>
    </cfRule>
    <cfRule type="containsText" dxfId="941" priority="1554" operator="containsText" text="INSTITUCIONAL">
      <formula>NOT(ISERROR(SEARCH("INSTITUCIONAL",IO72)))</formula>
    </cfRule>
  </conditionalFormatting>
  <conditionalFormatting sqref="IR72">
    <cfRule type="containsText" dxfId="940" priority="1547" operator="containsText" text="NO APLICA">
      <formula>NOT(ISERROR(SEARCH("NO APLICA",IR72)))</formula>
    </cfRule>
    <cfRule type="containsText" dxfId="939" priority="1548" operator="containsText" text="ALTA">
      <formula>NOT(ISERROR(SEARCH("ALTA",IR72)))</formula>
    </cfRule>
    <cfRule type="containsText" dxfId="938" priority="1549" operator="containsText" text="MEDIANA">
      <formula>NOT(ISERROR(SEARCH("MEDIANA",IR72)))</formula>
    </cfRule>
    <cfRule type="containsText" dxfId="937" priority="1550" operator="containsText" text="BAJA">
      <formula>NOT(ISERROR(SEARCH("BAJA",IR72)))</formula>
    </cfRule>
  </conditionalFormatting>
  <conditionalFormatting sqref="IS72:IT72">
    <cfRule type="containsText" dxfId="936" priority="1540" operator="containsText" text="NO APLICA">
      <formula>NOT(ISERROR(SEARCH("NO APLICA",IS72)))</formula>
    </cfRule>
    <cfRule type="containsText" dxfId="935" priority="1541" operator="containsText" text="SIN">
      <formula>NOT(ISERROR(SEARCH("SIN",IS72)))</formula>
    </cfRule>
    <cfRule type="containsText" dxfId="934" priority="1542" operator="containsText" text="EQUIPO">
      <formula>NOT(ISERROR(SEARCH("EQUIPO",IS72)))</formula>
    </cfRule>
    <cfRule type="containsText" dxfId="933" priority="1543" operator="containsText" text="MEDICO TRADICIONAL">
      <formula>NOT(ISERROR(SEARCH("MEDICO TRADICIONAL",IS72)))</formula>
    </cfRule>
    <cfRule type="containsText" dxfId="932" priority="1544" operator="containsText" text="PARTERA">
      <formula>NOT(ISERROR(SEARCH("PARTERA",IS72)))</formula>
    </cfRule>
    <cfRule type="containsText" dxfId="931" priority="1545" operator="containsText" text="TÉCNICO">
      <formula>NOT(ISERROR(SEARCH("TÉCNICO",IS72)))</formula>
    </cfRule>
    <cfRule type="containsText" dxfId="930" priority="1546" operator="containsText" text="PROFESIONAL">
      <formula>NOT(ISERROR(SEARCH("PROFESIONAL",IS72)))</formula>
    </cfRule>
  </conditionalFormatting>
  <conditionalFormatting sqref="IT72">
    <cfRule type="containsText" dxfId="929" priority="1537" operator="containsText" text="LE HACEN CESÁREA SIN INICIO TRABAJO DE PARTO">
      <formula>NOT(ISERROR(SEARCH("LE HACEN CESÁREA SIN INICIO TRABAJO DE PARTO",IT72)))</formula>
    </cfRule>
    <cfRule type="containsText" dxfId="928" priority="1538" operator="containsText" text="LE HACEN INDUCCIÓN">
      <formula>NOT(ISERROR(SEARCH("LE HACEN INDUCCIÓN",IT72)))</formula>
    </cfRule>
    <cfRule type="containsText" dxfId="927" priority="1539" operator="containsText" text="ESPONTÁNEO">
      <formula>NOT(ISERROR(SEARCH("ESPONTÁNEO",IT72)))</formula>
    </cfRule>
  </conditionalFormatting>
  <conditionalFormatting sqref="JI73">
    <cfRule type="containsText" dxfId="926" priority="1533" operator="containsText" text="NO APLICA">
      <formula>NOT(ISERROR(SEARCH("NO APLICA",JI73)))</formula>
    </cfRule>
    <cfRule type="containsText" dxfId="925" priority="1534" operator="containsText" text="SIN DATO">
      <formula>NOT(ISERROR(SEARCH("SIN DATO",JI73)))</formula>
    </cfRule>
    <cfRule type="containsText" dxfId="924" priority="1535" operator="containsText" text="NO">
      <formula>NOT(ISERROR(SEARCH("NO",JI73)))</formula>
    </cfRule>
    <cfRule type="containsText" dxfId="923" priority="1536" operator="containsText" text="SI">
      <formula>NOT(ISERROR(SEARCH("SI",JI73)))</formula>
    </cfRule>
  </conditionalFormatting>
  <conditionalFormatting sqref="JI74">
    <cfRule type="containsText" dxfId="922" priority="1529" operator="containsText" text="NO APLICA">
      <formula>NOT(ISERROR(SEARCH("NO APLICA",JI74)))</formula>
    </cfRule>
    <cfRule type="containsText" dxfId="921" priority="1530" operator="containsText" text="SIN DATO">
      <formula>NOT(ISERROR(SEARCH("SIN DATO",JI74)))</formula>
    </cfRule>
    <cfRule type="containsText" dxfId="920" priority="1531" operator="containsText" text="NO">
      <formula>NOT(ISERROR(SEARCH("NO",JI74)))</formula>
    </cfRule>
    <cfRule type="containsText" dxfId="919" priority="1532" operator="containsText" text="SI">
      <formula>NOT(ISERROR(SEARCH("SI",JI74)))</formula>
    </cfRule>
  </conditionalFormatting>
  <conditionalFormatting sqref="JI75">
    <cfRule type="containsText" dxfId="918" priority="1525" operator="containsText" text="NO APLICA">
      <formula>NOT(ISERROR(SEARCH("NO APLICA",JI75)))</formula>
    </cfRule>
    <cfRule type="containsText" dxfId="917" priority="1526" operator="containsText" text="SIN DATO">
      <formula>NOT(ISERROR(SEARCH("SIN DATO",JI75)))</formula>
    </cfRule>
    <cfRule type="containsText" dxfId="916" priority="1527" operator="containsText" text="NO">
      <formula>NOT(ISERROR(SEARCH("NO",JI75)))</formula>
    </cfRule>
    <cfRule type="containsText" dxfId="915" priority="1528" operator="containsText" text="SI">
      <formula>NOT(ISERROR(SEARCH("SI",JI75)))</formula>
    </cfRule>
  </conditionalFormatting>
  <conditionalFormatting sqref="JI76">
    <cfRule type="containsText" dxfId="914" priority="1521" operator="containsText" text="NO APLICA">
      <formula>NOT(ISERROR(SEARCH("NO APLICA",JI76)))</formula>
    </cfRule>
    <cfRule type="containsText" dxfId="913" priority="1522" operator="containsText" text="SIN DATO">
      <formula>NOT(ISERROR(SEARCH("SIN DATO",JI76)))</formula>
    </cfRule>
    <cfRule type="containsText" dxfId="912" priority="1523" operator="containsText" text="NO">
      <formula>NOT(ISERROR(SEARCH("NO",JI76)))</formula>
    </cfRule>
    <cfRule type="containsText" dxfId="911" priority="1524" operator="containsText" text="SI">
      <formula>NOT(ISERROR(SEARCH("SI",JI76)))</formula>
    </cfRule>
  </conditionalFormatting>
  <conditionalFormatting sqref="JI77">
    <cfRule type="containsText" dxfId="910" priority="1517" operator="containsText" text="NO APLICA">
      <formula>NOT(ISERROR(SEARCH("NO APLICA",JI77)))</formula>
    </cfRule>
    <cfRule type="containsText" dxfId="909" priority="1518" operator="containsText" text="SIN DATO">
      <formula>NOT(ISERROR(SEARCH("SIN DATO",JI77)))</formula>
    </cfRule>
    <cfRule type="containsText" dxfId="908" priority="1519" operator="containsText" text="NO">
      <formula>NOT(ISERROR(SEARCH("NO",JI77)))</formula>
    </cfRule>
    <cfRule type="containsText" dxfId="907" priority="1520" operator="containsText" text="SI">
      <formula>NOT(ISERROR(SEARCH("SI",JI77)))</formula>
    </cfRule>
  </conditionalFormatting>
  <conditionalFormatting sqref="IR79">
    <cfRule type="containsText" dxfId="906" priority="1513" operator="containsText" text="NO APLICA">
      <formula>NOT(ISERROR(SEARCH("NO APLICA",IR79)))</formula>
    </cfRule>
    <cfRule type="containsText" dxfId="905" priority="1514" operator="containsText" text="ALTA">
      <formula>NOT(ISERROR(SEARCH("ALTA",IR79)))</formula>
    </cfRule>
    <cfRule type="containsText" dxfId="904" priority="1515" operator="containsText" text="MEDIANA">
      <formula>NOT(ISERROR(SEARCH("MEDIANA",IR79)))</formula>
    </cfRule>
    <cfRule type="containsText" dxfId="903" priority="1516" operator="containsText" text="BAJA">
      <formula>NOT(ISERROR(SEARCH("BAJA",IR79)))</formula>
    </cfRule>
  </conditionalFormatting>
  <conditionalFormatting sqref="IS79:IT79">
    <cfRule type="containsText" dxfId="902" priority="1506" operator="containsText" text="NO APLICA">
      <formula>NOT(ISERROR(SEARCH("NO APLICA",IS79)))</formula>
    </cfRule>
    <cfRule type="containsText" dxfId="901" priority="1507" operator="containsText" text="SIN">
      <formula>NOT(ISERROR(SEARCH("SIN",IS79)))</formula>
    </cfRule>
    <cfRule type="containsText" dxfId="900" priority="1508" operator="containsText" text="EQUIPO">
      <formula>NOT(ISERROR(SEARCH("EQUIPO",IS79)))</formula>
    </cfRule>
    <cfRule type="containsText" dxfId="899" priority="1509" operator="containsText" text="MEDICO TRADICIONAL">
      <formula>NOT(ISERROR(SEARCH("MEDICO TRADICIONAL",IS79)))</formula>
    </cfRule>
    <cfRule type="containsText" dxfId="898" priority="1510" operator="containsText" text="PARTERA">
      <formula>NOT(ISERROR(SEARCH("PARTERA",IS79)))</formula>
    </cfRule>
    <cfRule type="containsText" dxfId="897" priority="1511" operator="containsText" text="TÉCNICO">
      <formula>NOT(ISERROR(SEARCH("TÉCNICO",IS79)))</formula>
    </cfRule>
    <cfRule type="containsText" dxfId="896" priority="1512" operator="containsText" text="PROFESIONAL">
      <formula>NOT(ISERROR(SEARCH("PROFESIONAL",IS79)))</formula>
    </cfRule>
  </conditionalFormatting>
  <conditionalFormatting sqref="IT79">
    <cfRule type="containsText" dxfId="895" priority="1503" operator="containsText" text="LE HACEN CESÁREA SIN INICIO TRABAJO DE PARTO">
      <formula>NOT(ISERROR(SEARCH("LE HACEN CESÁREA SIN INICIO TRABAJO DE PARTO",IT79)))</formula>
    </cfRule>
    <cfRule type="containsText" dxfId="894" priority="1504" operator="containsText" text="LE HACEN INDUCCIÓN">
      <formula>NOT(ISERROR(SEARCH("LE HACEN INDUCCIÓN",IT79)))</formula>
    </cfRule>
    <cfRule type="containsText" dxfId="893" priority="1505" operator="containsText" text="ESPONTÁNEO">
      <formula>NOT(ISERROR(SEARCH("ESPONTÁNEO",IT79)))</formula>
    </cfRule>
  </conditionalFormatting>
  <conditionalFormatting sqref="JI79">
    <cfRule type="containsText" dxfId="892" priority="1499" operator="containsText" text="NO APLICA">
      <formula>NOT(ISERROR(SEARCH("NO APLICA",JI79)))</formula>
    </cfRule>
    <cfRule type="containsText" dxfId="891" priority="1500" operator="containsText" text="SIN DATO">
      <formula>NOT(ISERROR(SEARCH("SIN DATO",JI79)))</formula>
    </cfRule>
    <cfRule type="containsText" dxfId="890" priority="1501" operator="containsText" text="NO">
      <formula>NOT(ISERROR(SEARCH("NO",JI79)))</formula>
    </cfRule>
    <cfRule type="containsText" dxfId="889" priority="1502" operator="containsText" text="SI">
      <formula>NOT(ISERROR(SEARCH("SI",JI79)))</formula>
    </cfRule>
  </conditionalFormatting>
  <conditionalFormatting sqref="JI79">
    <cfRule type="containsText" dxfId="888" priority="1495" operator="containsText" text="NO APLICA">
      <formula>NOT(ISERROR(SEARCH("NO APLICA",JI79)))</formula>
    </cfRule>
    <cfRule type="containsText" dxfId="887" priority="1496" operator="containsText" text="SIN DATO">
      <formula>NOT(ISERROR(SEARCH("SIN DATO",JI79)))</formula>
    </cfRule>
    <cfRule type="containsText" dxfId="886" priority="1497" operator="containsText" text="NO">
      <formula>NOT(ISERROR(SEARCH("NO",JI79)))</formula>
    </cfRule>
    <cfRule type="containsText" dxfId="885" priority="1498" operator="containsText" text="SI">
      <formula>NOT(ISERROR(SEARCH("SI",JI79)))</formula>
    </cfRule>
  </conditionalFormatting>
  <conditionalFormatting sqref="IR80">
    <cfRule type="containsText" dxfId="884" priority="1491" operator="containsText" text="NO APLICA">
      <formula>NOT(ISERROR(SEARCH("NO APLICA",IR80)))</formula>
    </cfRule>
    <cfRule type="containsText" dxfId="883" priority="1492" operator="containsText" text="ALTA">
      <formula>NOT(ISERROR(SEARCH("ALTA",IR80)))</formula>
    </cfRule>
    <cfRule type="containsText" dxfId="882" priority="1493" operator="containsText" text="MEDIANA">
      <formula>NOT(ISERROR(SEARCH("MEDIANA",IR80)))</formula>
    </cfRule>
    <cfRule type="containsText" dxfId="881" priority="1494" operator="containsText" text="BAJA">
      <formula>NOT(ISERROR(SEARCH("BAJA",IR80)))</formula>
    </cfRule>
  </conditionalFormatting>
  <conditionalFormatting sqref="IS80:IT80">
    <cfRule type="containsText" dxfId="880" priority="1484" operator="containsText" text="NO APLICA">
      <formula>NOT(ISERROR(SEARCH("NO APLICA",IS80)))</formula>
    </cfRule>
    <cfRule type="containsText" dxfId="879" priority="1485" operator="containsText" text="SIN">
      <formula>NOT(ISERROR(SEARCH("SIN",IS80)))</formula>
    </cfRule>
    <cfRule type="containsText" dxfId="878" priority="1486" operator="containsText" text="EQUIPO">
      <formula>NOT(ISERROR(SEARCH("EQUIPO",IS80)))</formula>
    </cfRule>
    <cfRule type="containsText" dxfId="877" priority="1487" operator="containsText" text="MEDICO TRADICIONAL">
      <formula>NOT(ISERROR(SEARCH("MEDICO TRADICIONAL",IS80)))</formula>
    </cfRule>
    <cfRule type="containsText" dxfId="876" priority="1488" operator="containsText" text="PARTERA">
      <formula>NOT(ISERROR(SEARCH("PARTERA",IS80)))</formula>
    </cfRule>
    <cfRule type="containsText" dxfId="875" priority="1489" operator="containsText" text="TÉCNICO">
      <formula>NOT(ISERROR(SEARCH("TÉCNICO",IS80)))</formula>
    </cfRule>
    <cfRule type="containsText" dxfId="874" priority="1490" operator="containsText" text="PROFESIONAL">
      <formula>NOT(ISERROR(SEARCH("PROFESIONAL",IS80)))</formula>
    </cfRule>
  </conditionalFormatting>
  <conditionalFormatting sqref="IT80">
    <cfRule type="containsText" dxfId="873" priority="1481" operator="containsText" text="LE HACEN CESÁREA SIN INICIO TRABAJO DE PARTO">
      <formula>NOT(ISERROR(SEARCH("LE HACEN CESÁREA SIN INICIO TRABAJO DE PARTO",IT80)))</formula>
    </cfRule>
    <cfRule type="containsText" dxfId="872" priority="1482" operator="containsText" text="LE HACEN INDUCCIÓN">
      <formula>NOT(ISERROR(SEARCH("LE HACEN INDUCCIÓN",IT80)))</formula>
    </cfRule>
    <cfRule type="containsText" dxfId="871" priority="1483" operator="containsText" text="ESPONTÁNEO">
      <formula>NOT(ISERROR(SEARCH("ESPONTÁNEO",IT80)))</formula>
    </cfRule>
  </conditionalFormatting>
  <conditionalFormatting sqref="IR81">
    <cfRule type="containsText" dxfId="870" priority="1477" operator="containsText" text="NO APLICA">
      <formula>NOT(ISERROR(SEARCH("NO APLICA",IR81)))</formula>
    </cfRule>
    <cfRule type="containsText" dxfId="869" priority="1478" operator="containsText" text="ALTA">
      <formula>NOT(ISERROR(SEARCH("ALTA",IR81)))</formula>
    </cfRule>
    <cfRule type="containsText" dxfId="868" priority="1479" operator="containsText" text="MEDIANA">
      <formula>NOT(ISERROR(SEARCH("MEDIANA",IR81)))</formula>
    </cfRule>
    <cfRule type="containsText" dxfId="867" priority="1480" operator="containsText" text="BAJA">
      <formula>NOT(ISERROR(SEARCH("BAJA",IR81)))</formula>
    </cfRule>
  </conditionalFormatting>
  <conditionalFormatting sqref="IS81:IT81">
    <cfRule type="containsText" dxfId="866" priority="1470" operator="containsText" text="NO APLICA">
      <formula>NOT(ISERROR(SEARCH("NO APLICA",IS81)))</formula>
    </cfRule>
    <cfRule type="containsText" dxfId="865" priority="1471" operator="containsText" text="SIN">
      <formula>NOT(ISERROR(SEARCH("SIN",IS81)))</formula>
    </cfRule>
    <cfRule type="containsText" dxfId="864" priority="1472" operator="containsText" text="EQUIPO">
      <formula>NOT(ISERROR(SEARCH("EQUIPO",IS81)))</formula>
    </cfRule>
    <cfRule type="containsText" dxfId="863" priority="1473" operator="containsText" text="MEDICO TRADICIONAL">
      <formula>NOT(ISERROR(SEARCH("MEDICO TRADICIONAL",IS81)))</formula>
    </cfRule>
    <cfRule type="containsText" dxfId="862" priority="1474" operator="containsText" text="PARTERA">
      <formula>NOT(ISERROR(SEARCH("PARTERA",IS81)))</formula>
    </cfRule>
    <cfRule type="containsText" dxfId="861" priority="1475" operator="containsText" text="TÉCNICO">
      <formula>NOT(ISERROR(SEARCH("TÉCNICO",IS81)))</formula>
    </cfRule>
    <cfRule type="containsText" dxfId="860" priority="1476" operator="containsText" text="PROFESIONAL">
      <formula>NOT(ISERROR(SEARCH("PROFESIONAL",IS81)))</formula>
    </cfRule>
  </conditionalFormatting>
  <conditionalFormatting sqref="IT81">
    <cfRule type="containsText" dxfId="859" priority="1467" operator="containsText" text="LE HACEN CESÁREA SIN INICIO TRABAJO DE PARTO">
      <formula>NOT(ISERROR(SEARCH("LE HACEN CESÁREA SIN INICIO TRABAJO DE PARTO",IT81)))</formula>
    </cfRule>
    <cfRule type="containsText" dxfId="858" priority="1468" operator="containsText" text="LE HACEN INDUCCIÓN">
      <formula>NOT(ISERROR(SEARCH("LE HACEN INDUCCIÓN",IT81)))</formula>
    </cfRule>
    <cfRule type="containsText" dxfId="857" priority="1469" operator="containsText" text="ESPONTÁNEO">
      <formula>NOT(ISERROR(SEARCH("ESPONTÁNEO",IT81)))</formula>
    </cfRule>
  </conditionalFormatting>
  <conditionalFormatting sqref="IR82">
    <cfRule type="containsText" dxfId="856" priority="1463" operator="containsText" text="NO APLICA">
      <formula>NOT(ISERROR(SEARCH("NO APLICA",IR82)))</formula>
    </cfRule>
    <cfRule type="containsText" dxfId="855" priority="1464" operator="containsText" text="ALTA">
      <formula>NOT(ISERROR(SEARCH("ALTA",IR82)))</formula>
    </cfRule>
    <cfRule type="containsText" dxfId="854" priority="1465" operator="containsText" text="MEDIANA">
      <formula>NOT(ISERROR(SEARCH("MEDIANA",IR82)))</formula>
    </cfRule>
    <cfRule type="containsText" dxfId="853" priority="1466" operator="containsText" text="BAJA">
      <formula>NOT(ISERROR(SEARCH("BAJA",IR82)))</formula>
    </cfRule>
  </conditionalFormatting>
  <conditionalFormatting sqref="IS82:IT82">
    <cfRule type="containsText" dxfId="852" priority="1456" operator="containsText" text="NO APLICA">
      <formula>NOT(ISERROR(SEARCH("NO APLICA",IS82)))</formula>
    </cfRule>
    <cfRule type="containsText" dxfId="851" priority="1457" operator="containsText" text="SIN">
      <formula>NOT(ISERROR(SEARCH("SIN",IS82)))</formula>
    </cfRule>
    <cfRule type="containsText" dxfId="850" priority="1458" operator="containsText" text="EQUIPO">
      <formula>NOT(ISERROR(SEARCH("EQUIPO",IS82)))</formula>
    </cfRule>
    <cfRule type="containsText" dxfId="849" priority="1459" operator="containsText" text="MEDICO TRADICIONAL">
      <formula>NOT(ISERROR(SEARCH("MEDICO TRADICIONAL",IS82)))</formula>
    </cfRule>
    <cfRule type="containsText" dxfId="848" priority="1460" operator="containsText" text="PARTERA">
      <formula>NOT(ISERROR(SEARCH("PARTERA",IS82)))</formula>
    </cfRule>
    <cfRule type="containsText" dxfId="847" priority="1461" operator="containsText" text="TÉCNICO">
      <formula>NOT(ISERROR(SEARCH("TÉCNICO",IS82)))</formula>
    </cfRule>
    <cfRule type="containsText" dxfId="846" priority="1462" operator="containsText" text="PROFESIONAL">
      <formula>NOT(ISERROR(SEARCH("PROFESIONAL",IS82)))</formula>
    </cfRule>
  </conditionalFormatting>
  <conditionalFormatting sqref="IT82">
    <cfRule type="containsText" dxfId="845" priority="1453" operator="containsText" text="LE HACEN CESÁREA SIN INICIO TRABAJO DE PARTO">
      <formula>NOT(ISERROR(SEARCH("LE HACEN CESÁREA SIN INICIO TRABAJO DE PARTO",IT82)))</formula>
    </cfRule>
    <cfRule type="containsText" dxfId="844" priority="1454" operator="containsText" text="LE HACEN INDUCCIÓN">
      <formula>NOT(ISERROR(SEARCH("LE HACEN INDUCCIÓN",IT82)))</formula>
    </cfRule>
    <cfRule type="containsText" dxfId="843" priority="1455" operator="containsText" text="ESPONTÁNEO">
      <formula>NOT(ISERROR(SEARCH("ESPONTÁNEO",IT82)))</formula>
    </cfRule>
  </conditionalFormatting>
  <conditionalFormatting sqref="JI82">
    <cfRule type="containsText" dxfId="842" priority="1449" operator="containsText" text="NO APLICA">
      <formula>NOT(ISERROR(SEARCH("NO APLICA",JI82)))</formula>
    </cfRule>
    <cfRule type="containsText" dxfId="841" priority="1450" operator="containsText" text="SIN DATO">
      <formula>NOT(ISERROR(SEARCH("SIN DATO",JI82)))</formula>
    </cfRule>
    <cfRule type="containsText" dxfId="840" priority="1451" operator="containsText" text="NO">
      <formula>NOT(ISERROR(SEARCH("NO",JI82)))</formula>
    </cfRule>
    <cfRule type="containsText" dxfId="839" priority="1452" operator="containsText" text="SI">
      <formula>NOT(ISERROR(SEARCH("SI",JI82)))</formula>
    </cfRule>
  </conditionalFormatting>
  <conditionalFormatting sqref="JI82">
    <cfRule type="containsText" dxfId="838" priority="1445" operator="containsText" text="NO APLICA">
      <formula>NOT(ISERROR(SEARCH("NO APLICA",JI82)))</formula>
    </cfRule>
    <cfRule type="containsText" dxfId="837" priority="1446" operator="containsText" text="SIN DATO">
      <formula>NOT(ISERROR(SEARCH("SIN DATO",JI82)))</formula>
    </cfRule>
    <cfRule type="containsText" dxfId="836" priority="1447" operator="containsText" text="NO">
      <formula>NOT(ISERROR(SEARCH("NO",JI82)))</formula>
    </cfRule>
    <cfRule type="containsText" dxfId="835" priority="1448" operator="containsText" text="SI">
      <formula>NOT(ISERROR(SEARCH("SI",JI82)))</formula>
    </cfRule>
  </conditionalFormatting>
  <conditionalFormatting sqref="IR83">
    <cfRule type="containsText" dxfId="834" priority="1441" operator="containsText" text="NO APLICA">
      <formula>NOT(ISERROR(SEARCH("NO APLICA",IR83)))</formula>
    </cfRule>
    <cfRule type="containsText" dxfId="833" priority="1442" operator="containsText" text="ALTA">
      <formula>NOT(ISERROR(SEARCH("ALTA",IR83)))</formula>
    </cfRule>
    <cfRule type="containsText" dxfId="832" priority="1443" operator="containsText" text="MEDIANA">
      <formula>NOT(ISERROR(SEARCH("MEDIANA",IR83)))</formula>
    </cfRule>
    <cfRule type="containsText" dxfId="831" priority="1444" operator="containsText" text="BAJA">
      <formula>NOT(ISERROR(SEARCH("BAJA",IR83)))</formula>
    </cfRule>
  </conditionalFormatting>
  <conditionalFormatting sqref="IS83:IT83">
    <cfRule type="containsText" dxfId="830" priority="1434" operator="containsText" text="NO APLICA">
      <formula>NOT(ISERROR(SEARCH("NO APLICA",IS83)))</formula>
    </cfRule>
    <cfRule type="containsText" dxfId="829" priority="1435" operator="containsText" text="SIN">
      <formula>NOT(ISERROR(SEARCH("SIN",IS83)))</formula>
    </cfRule>
    <cfRule type="containsText" dxfId="828" priority="1436" operator="containsText" text="EQUIPO">
      <formula>NOT(ISERROR(SEARCH("EQUIPO",IS83)))</formula>
    </cfRule>
    <cfRule type="containsText" dxfId="827" priority="1437" operator="containsText" text="MEDICO TRADICIONAL">
      <formula>NOT(ISERROR(SEARCH("MEDICO TRADICIONAL",IS83)))</formula>
    </cfRule>
    <cfRule type="containsText" dxfId="826" priority="1438" operator="containsText" text="PARTERA">
      <formula>NOT(ISERROR(SEARCH("PARTERA",IS83)))</formula>
    </cfRule>
    <cfRule type="containsText" dxfId="825" priority="1439" operator="containsText" text="TÉCNICO">
      <formula>NOT(ISERROR(SEARCH("TÉCNICO",IS83)))</formula>
    </cfRule>
    <cfRule type="containsText" dxfId="824" priority="1440" operator="containsText" text="PROFESIONAL">
      <formula>NOT(ISERROR(SEARCH("PROFESIONAL",IS83)))</formula>
    </cfRule>
  </conditionalFormatting>
  <conditionalFormatting sqref="IT83">
    <cfRule type="containsText" dxfId="823" priority="1431" operator="containsText" text="LE HACEN CESÁREA SIN INICIO TRABAJO DE PARTO">
      <formula>NOT(ISERROR(SEARCH("LE HACEN CESÁREA SIN INICIO TRABAJO DE PARTO",IT83)))</formula>
    </cfRule>
    <cfRule type="containsText" dxfId="822" priority="1432" operator="containsText" text="LE HACEN INDUCCIÓN">
      <formula>NOT(ISERROR(SEARCH("LE HACEN INDUCCIÓN",IT83)))</formula>
    </cfRule>
    <cfRule type="containsText" dxfId="821" priority="1433" operator="containsText" text="ESPONTÁNEO">
      <formula>NOT(ISERROR(SEARCH("ESPONTÁNEO",IT83)))</formula>
    </cfRule>
  </conditionalFormatting>
  <conditionalFormatting sqref="JI83">
    <cfRule type="containsText" dxfId="820" priority="1427" operator="containsText" text="NO APLICA">
      <formula>NOT(ISERROR(SEARCH("NO APLICA",JI83)))</formula>
    </cfRule>
    <cfRule type="containsText" dxfId="819" priority="1428" operator="containsText" text="SIN DATO">
      <formula>NOT(ISERROR(SEARCH("SIN DATO",JI83)))</formula>
    </cfRule>
    <cfRule type="containsText" dxfId="818" priority="1429" operator="containsText" text="NO">
      <formula>NOT(ISERROR(SEARCH("NO",JI83)))</formula>
    </cfRule>
    <cfRule type="containsText" dxfId="817" priority="1430" operator="containsText" text="SI">
      <formula>NOT(ISERROR(SEARCH("SI",JI83)))</formula>
    </cfRule>
  </conditionalFormatting>
  <conditionalFormatting sqref="JI83">
    <cfRule type="containsText" dxfId="816" priority="1423" operator="containsText" text="NO APLICA">
      <formula>NOT(ISERROR(SEARCH("NO APLICA",JI83)))</formula>
    </cfRule>
    <cfRule type="containsText" dxfId="815" priority="1424" operator="containsText" text="SIN DATO">
      <formula>NOT(ISERROR(SEARCH("SIN DATO",JI83)))</formula>
    </cfRule>
    <cfRule type="containsText" dxfId="814" priority="1425" operator="containsText" text="NO">
      <formula>NOT(ISERROR(SEARCH("NO",JI83)))</formula>
    </cfRule>
    <cfRule type="containsText" dxfId="813" priority="1426" operator="containsText" text="SI">
      <formula>NOT(ISERROR(SEARCH("SI",JI83)))</formula>
    </cfRule>
  </conditionalFormatting>
  <conditionalFormatting sqref="IR84">
    <cfRule type="containsText" dxfId="812" priority="1419" operator="containsText" text="NO APLICA">
      <formula>NOT(ISERROR(SEARCH("NO APLICA",IR84)))</formula>
    </cfRule>
    <cfRule type="containsText" dxfId="811" priority="1420" operator="containsText" text="ALTA">
      <formula>NOT(ISERROR(SEARCH("ALTA",IR84)))</formula>
    </cfRule>
    <cfRule type="containsText" dxfId="810" priority="1421" operator="containsText" text="MEDIANA">
      <formula>NOT(ISERROR(SEARCH("MEDIANA",IR84)))</formula>
    </cfRule>
    <cfRule type="containsText" dxfId="809" priority="1422" operator="containsText" text="BAJA">
      <formula>NOT(ISERROR(SEARCH("BAJA",IR84)))</formula>
    </cfRule>
  </conditionalFormatting>
  <conditionalFormatting sqref="IS84:IT84">
    <cfRule type="containsText" dxfId="808" priority="1412" operator="containsText" text="NO APLICA">
      <formula>NOT(ISERROR(SEARCH("NO APLICA",IS84)))</formula>
    </cfRule>
    <cfRule type="containsText" dxfId="807" priority="1413" operator="containsText" text="SIN">
      <formula>NOT(ISERROR(SEARCH("SIN",IS84)))</formula>
    </cfRule>
    <cfRule type="containsText" dxfId="806" priority="1414" operator="containsText" text="EQUIPO">
      <formula>NOT(ISERROR(SEARCH("EQUIPO",IS84)))</formula>
    </cfRule>
    <cfRule type="containsText" dxfId="805" priority="1415" operator="containsText" text="MEDICO TRADICIONAL">
      <formula>NOT(ISERROR(SEARCH("MEDICO TRADICIONAL",IS84)))</formula>
    </cfRule>
    <cfRule type="containsText" dxfId="804" priority="1416" operator="containsText" text="PARTERA">
      <formula>NOT(ISERROR(SEARCH("PARTERA",IS84)))</formula>
    </cfRule>
    <cfRule type="containsText" dxfId="803" priority="1417" operator="containsText" text="TÉCNICO">
      <formula>NOT(ISERROR(SEARCH("TÉCNICO",IS84)))</formula>
    </cfRule>
    <cfRule type="containsText" dxfId="802" priority="1418" operator="containsText" text="PROFESIONAL">
      <formula>NOT(ISERROR(SEARCH("PROFESIONAL",IS84)))</formula>
    </cfRule>
  </conditionalFormatting>
  <conditionalFormatting sqref="IT84">
    <cfRule type="containsText" dxfId="801" priority="1409" operator="containsText" text="LE HACEN CESÁREA SIN INICIO TRABAJO DE PARTO">
      <formula>NOT(ISERROR(SEARCH("LE HACEN CESÁREA SIN INICIO TRABAJO DE PARTO",IT84)))</formula>
    </cfRule>
    <cfRule type="containsText" dxfId="800" priority="1410" operator="containsText" text="LE HACEN INDUCCIÓN">
      <formula>NOT(ISERROR(SEARCH("LE HACEN INDUCCIÓN",IT84)))</formula>
    </cfRule>
    <cfRule type="containsText" dxfId="799" priority="1411" operator="containsText" text="ESPONTÁNEO">
      <formula>NOT(ISERROR(SEARCH("ESPONTÁNEO",IT84)))</formula>
    </cfRule>
  </conditionalFormatting>
  <conditionalFormatting sqref="IR86">
    <cfRule type="containsText" dxfId="798" priority="1405" operator="containsText" text="NO APLICA">
      <formula>NOT(ISERROR(SEARCH("NO APLICA",IR86)))</formula>
    </cfRule>
    <cfRule type="containsText" dxfId="797" priority="1406" operator="containsText" text="ALTA">
      <formula>NOT(ISERROR(SEARCH("ALTA",IR86)))</formula>
    </cfRule>
    <cfRule type="containsText" dxfId="796" priority="1407" operator="containsText" text="MEDIANA">
      <formula>NOT(ISERROR(SEARCH("MEDIANA",IR86)))</formula>
    </cfRule>
    <cfRule type="containsText" dxfId="795" priority="1408" operator="containsText" text="BAJA">
      <formula>NOT(ISERROR(SEARCH("BAJA",IR86)))</formula>
    </cfRule>
  </conditionalFormatting>
  <conditionalFormatting sqref="IS86:IT86">
    <cfRule type="containsText" dxfId="794" priority="1398" operator="containsText" text="NO APLICA">
      <formula>NOT(ISERROR(SEARCH("NO APLICA",IS86)))</formula>
    </cfRule>
    <cfRule type="containsText" dxfId="793" priority="1399" operator="containsText" text="SIN">
      <formula>NOT(ISERROR(SEARCH("SIN",IS86)))</formula>
    </cfRule>
    <cfRule type="containsText" dxfId="792" priority="1400" operator="containsText" text="EQUIPO">
      <formula>NOT(ISERROR(SEARCH("EQUIPO",IS86)))</formula>
    </cfRule>
    <cfRule type="containsText" dxfId="791" priority="1401" operator="containsText" text="MEDICO TRADICIONAL">
      <formula>NOT(ISERROR(SEARCH("MEDICO TRADICIONAL",IS86)))</formula>
    </cfRule>
    <cfRule type="containsText" dxfId="790" priority="1402" operator="containsText" text="PARTERA">
      <formula>NOT(ISERROR(SEARCH("PARTERA",IS86)))</formula>
    </cfRule>
    <cfRule type="containsText" dxfId="789" priority="1403" operator="containsText" text="TÉCNICO">
      <formula>NOT(ISERROR(SEARCH("TÉCNICO",IS86)))</formula>
    </cfRule>
    <cfRule type="containsText" dxfId="788" priority="1404" operator="containsText" text="PROFESIONAL">
      <formula>NOT(ISERROR(SEARCH("PROFESIONAL",IS86)))</formula>
    </cfRule>
  </conditionalFormatting>
  <conditionalFormatting sqref="IT86">
    <cfRule type="containsText" dxfId="787" priority="1395" operator="containsText" text="LE HACEN CESÁREA SIN INICIO TRABAJO DE PARTO">
      <formula>NOT(ISERROR(SEARCH("LE HACEN CESÁREA SIN INICIO TRABAJO DE PARTO",IT86)))</formula>
    </cfRule>
    <cfRule type="containsText" dxfId="786" priority="1396" operator="containsText" text="LE HACEN INDUCCIÓN">
      <formula>NOT(ISERROR(SEARCH("LE HACEN INDUCCIÓN",IT86)))</formula>
    </cfRule>
    <cfRule type="containsText" dxfId="785" priority="1397" operator="containsText" text="ESPONTÁNEO">
      <formula>NOT(ISERROR(SEARCH("ESPONTÁNEO",IT86)))</formula>
    </cfRule>
  </conditionalFormatting>
  <conditionalFormatting sqref="JI86">
    <cfRule type="containsText" dxfId="784" priority="1391" operator="containsText" text="NO APLICA">
      <formula>NOT(ISERROR(SEARCH("NO APLICA",JI86)))</formula>
    </cfRule>
    <cfRule type="containsText" dxfId="783" priority="1392" operator="containsText" text="SIN DATO">
      <formula>NOT(ISERROR(SEARCH("SIN DATO",JI86)))</formula>
    </cfRule>
    <cfRule type="containsText" dxfId="782" priority="1393" operator="containsText" text="NO">
      <formula>NOT(ISERROR(SEARCH("NO",JI86)))</formula>
    </cfRule>
    <cfRule type="containsText" dxfId="781" priority="1394" operator="containsText" text="SI">
      <formula>NOT(ISERROR(SEARCH("SI",JI86)))</formula>
    </cfRule>
  </conditionalFormatting>
  <conditionalFormatting sqref="JI86">
    <cfRule type="containsText" dxfId="780" priority="1387" operator="containsText" text="NO APLICA">
      <formula>NOT(ISERROR(SEARCH("NO APLICA",JI86)))</formula>
    </cfRule>
    <cfRule type="containsText" dxfId="779" priority="1388" operator="containsText" text="SIN DATO">
      <formula>NOT(ISERROR(SEARCH("SIN DATO",JI86)))</formula>
    </cfRule>
    <cfRule type="containsText" dxfId="778" priority="1389" operator="containsText" text="NO">
      <formula>NOT(ISERROR(SEARCH("NO",JI86)))</formula>
    </cfRule>
    <cfRule type="containsText" dxfId="777" priority="1390" operator="containsText" text="SI">
      <formula>NOT(ISERROR(SEARCH("SI",JI86)))</formula>
    </cfRule>
  </conditionalFormatting>
  <conditionalFormatting sqref="IR87">
    <cfRule type="containsText" dxfId="776" priority="1383" operator="containsText" text="NO APLICA">
      <formula>NOT(ISERROR(SEARCH("NO APLICA",IR87)))</formula>
    </cfRule>
    <cfRule type="containsText" dxfId="775" priority="1384" operator="containsText" text="ALTA">
      <formula>NOT(ISERROR(SEARCH("ALTA",IR87)))</formula>
    </cfRule>
    <cfRule type="containsText" dxfId="774" priority="1385" operator="containsText" text="MEDIANA">
      <formula>NOT(ISERROR(SEARCH("MEDIANA",IR87)))</formula>
    </cfRule>
    <cfRule type="containsText" dxfId="773" priority="1386" operator="containsText" text="BAJA">
      <formula>NOT(ISERROR(SEARCH("BAJA",IR87)))</formula>
    </cfRule>
  </conditionalFormatting>
  <conditionalFormatting sqref="IS87:IT87">
    <cfRule type="containsText" dxfId="772" priority="1376" operator="containsText" text="NO APLICA">
      <formula>NOT(ISERROR(SEARCH("NO APLICA",IS87)))</formula>
    </cfRule>
    <cfRule type="containsText" dxfId="771" priority="1377" operator="containsText" text="SIN">
      <formula>NOT(ISERROR(SEARCH("SIN",IS87)))</formula>
    </cfRule>
    <cfRule type="containsText" dxfId="770" priority="1378" operator="containsText" text="EQUIPO">
      <formula>NOT(ISERROR(SEARCH("EQUIPO",IS87)))</formula>
    </cfRule>
    <cfRule type="containsText" dxfId="769" priority="1379" operator="containsText" text="MEDICO TRADICIONAL">
      <formula>NOT(ISERROR(SEARCH("MEDICO TRADICIONAL",IS87)))</formula>
    </cfRule>
    <cfRule type="containsText" dxfId="768" priority="1380" operator="containsText" text="PARTERA">
      <formula>NOT(ISERROR(SEARCH("PARTERA",IS87)))</formula>
    </cfRule>
    <cfRule type="containsText" dxfId="767" priority="1381" operator="containsText" text="TÉCNICO">
      <formula>NOT(ISERROR(SEARCH("TÉCNICO",IS87)))</formula>
    </cfRule>
    <cfRule type="containsText" dxfId="766" priority="1382" operator="containsText" text="PROFESIONAL">
      <formula>NOT(ISERROR(SEARCH("PROFESIONAL",IS87)))</formula>
    </cfRule>
  </conditionalFormatting>
  <conditionalFormatting sqref="IT87">
    <cfRule type="containsText" dxfId="765" priority="1373" operator="containsText" text="LE HACEN CESÁREA SIN INICIO TRABAJO DE PARTO">
      <formula>NOT(ISERROR(SEARCH("LE HACEN CESÁREA SIN INICIO TRABAJO DE PARTO",IT87)))</formula>
    </cfRule>
    <cfRule type="containsText" dxfId="764" priority="1374" operator="containsText" text="LE HACEN INDUCCIÓN">
      <formula>NOT(ISERROR(SEARCH("LE HACEN INDUCCIÓN",IT87)))</formula>
    </cfRule>
    <cfRule type="containsText" dxfId="763" priority="1375" operator="containsText" text="ESPONTÁNEO">
      <formula>NOT(ISERROR(SEARCH("ESPONTÁNEO",IT87)))</formula>
    </cfRule>
  </conditionalFormatting>
  <conditionalFormatting sqref="JI87">
    <cfRule type="containsText" dxfId="762" priority="1369" operator="containsText" text="NO APLICA">
      <formula>NOT(ISERROR(SEARCH("NO APLICA",JI87)))</formula>
    </cfRule>
    <cfRule type="containsText" dxfId="761" priority="1370" operator="containsText" text="SIN DATO">
      <formula>NOT(ISERROR(SEARCH("SIN DATO",JI87)))</formula>
    </cfRule>
    <cfRule type="containsText" dxfId="760" priority="1371" operator="containsText" text="NO">
      <formula>NOT(ISERROR(SEARCH("NO",JI87)))</formula>
    </cfRule>
    <cfRule type="containsText" dxfId="759" priority="1372" operator="containsText" text="SI">
      <formula>NOT(ISERROR(SEARCH("SI",JI87)))</formula>
    </cfRule>
  </conditionalFormatting>
  <conditionalFormatting sqref="JI87">
    <cfRule type="containsText" dxfId="758" priority="1365" operator="containsText" text="NO APLICA">
      <formula>NOT(ISERROR(SEARCH("NO APLICA",JI87)))</formula>
    </cfRule>
    <cfRule type="containsText" dxfId="757" priority="1366" operator="containsText" text="SIN DATO">
      <formula>NOT(ISERROR(SEARCH("SIN DATO",JI87)))</formula>
    </cfRule>
    <cfRule type="containsText" dxfId="756" priority="1367" operator="containsText" text="NO">
      <formula>NOT(ISERROR(SEARCH("NO",JI87)))</formula>
    </cfRule>
    <cfRule type="containsText" dxfId="755" priority="1368" operator="containsText" text="SI">
      <formula>NOT(ISERROR(SEARCH("SI",JI87)))</formula>
    </cfRule>
  </conditionalFormatting>
  <conditionalFormatting sqref="JI90">
    <cfRule type="containsText" dxfId="754" priority="1361" operator="containsText" text="NO APLICA">
      <formula>NOT(ISERROR(SEARCH("NO APLICA",JI90)))</formula>
    </cfRule>
    <cfRule type="containsText" dxfId="753" priority="1362" operator="containsText" text="SIN DATO">
      <formula>NOT(ISERROR(SEARCH("SIN DATO",JI90)))</formula>
    </cfRule>
    <cfRule type="containsText" dxfId="752" priority="1363" operator="containsText" text="NO">
      <formula>NOT(ISERROR(SEARCH("NO",JI90)))</formula>
    </cfRule>
    <cfRule type="containsText" dxfId="751" priority="1364" operator="containsText" text="SI">
      <formula>NOT(ISERROR(SEARCH("SI",JI90)))</formula>
    </cfRule>
  </conditionalFormatting>
  <conditionalFormatting sqref="JI90">
    <cfRule type="containsText" dxfId="750" priority="1357" operator="containsText" text="NO APLICA">
      <formula>NOT(ISERROR(SEARCH("NO APLICA",JI90)))</formula>
    </cfRule>
    <cfRule type="containsText" dxfId="749" priority="1358" operator="containsText" text="SIN DATO">
      <formula>NOT(ISERROR(SEARCH("SIN DATO",JI90)))</formula>
    </cfRule>
    <cfRule type="containsText" dxfId="748" priority="1359" operator="containsText" text="NO">
      <formula>NOT(ISERROR(SEARCH("NO",JI90)))</formula>
    </cfRule>
    <cfRule type="containsText" dxfId="747" priority="1360" operator="containsText" text="SI">
      <formula>NOT(ISERROR(SEARCH("SI",JI90)))</formula>
    </cfRule>
  </conditionalFormatting>
  <conditionalFormatting sqref="IR89">
    <cfRule type="containsText" dxfId="746" priority="1353" operator="containsText" text="NO APLICA">
      <formula>NOT(ISERROR(SEARCH("NO APLICA",IR89)))</formula>
    </cfRule>
    <cfRule type="containsText" dxfId="745" priority="1354" operator="containsText" text="ALTA">
      <formula>NOT(ISERROR(SEARCH("ALTA",IR89)))</formula>
    </cfRule>
    <cfRule type="containsText" dxfId="744" priority="1355" operator="containsText" text="MEDIANA">
      <formula>NOT(ISERROR(SEARCH("MEDIANA",IR89)))</formula>
    </cfRule>
    <cfRule type="containsText" dxfId="743" priority="1356" operator="containsText" text="BAJA">
      <formula>NOT(ISERROR(SEARCH("BAJA",IR89)))</formula>
    </cfRule>
  </conditionalFormatting>
  <conditionalFormatting sqref="IS89:IT89">
    <cfRule type="containsText" dxfId="742" priority="1346" operator="containsText" text="NO APLICA">
      <formula>NOT(ISERROR(SEARCH("NO APLICA",IS89)))</formula>
    </cfRule>
    <cfRule type="containsText" dxfId="741" priority="1347" operator="containsText" text="SIN">
      <formula>NOT(ISERROR(SEARCH("SIN",IS89)))</formula>
    </cfRule>
    <cfRule type="containsText" dxfId="740" priority="1348" operator="containsText" text="EQUIPO">
      <formula>NOT(ISERROR(SEARCH("EQUIPO",IS89)))</formula>
    </cfRule>
    <cfRule type="containsText" dxfId="739" priority="1349" operator="containsText" text="MEDICO TRADICIONAL">
      <formula>NOT(ISERROR(SEARCH("MEDICO TRADICIONAL",IS89)))</formula>
    </cfRule>
    <cfRule type="containsText" dxfId="738" priority="1350" operator="containsText" text="PARTERA">
      <formula>NOT(ISERROR(SEARCH("PARTERA",IS89)))</formula>
    </cfRule>
    <cfRule type="containsText" dxfId="737" priority="1351" operator="containsText" text="TÉCNICO">
      <formula>NOT(ISERROR(SEARCH("TÉCNICO",IS89)))</formula>
    </cfRule>
    <cfRule type="containsText" dxfId="736" priority="1352" operator="containsText" text="PROFESIONAL">
      <formula>NOT(ISERROR(SEARCH("PROFESIONAL",IS89)))</formula>
    </cfRule>
  </conditionalFormatting>
  <conditionalFormatting sqref="IT89">
    <cfRule type="containsText" dxfId="735" priority="1343" operator="containsText" text="LE HACEN CESÁREA SIN INICIO TRABAJO DE PARTO">
      <formula>NOT(ISERROR(SEARCH("LE HACEN CESÁREA SIN INICIO TRABAJO DE PARTO",IT89)))</formula>
    </cfRule>
    <cfRule type="containsText" dxfId="734" priority="1344" operator="containsText" text="LE HACEN INDUCCIÓN">
      <formula>NOT(ISERROR(SEARCH("LE HACEN INDUCCIÓN",IT89)))</formula>
    </cfRule>
    <cfRule type="containsText" dxfId="733" priority="1345" operator="containsText" text="ESPONTÁNEO">
      <formula>NOT(ISERROR(SEARCH("ESPONTÁNEO",IT89)))</formula>
    </cfRule>
  </conditionalFormatting>
  <conditionalFormatting sqref="JI89">
    <cfRule type="containsText" dxfId="732" priority="1339" operator="containsText" text="NO APLICA">
      <formula>NOT(ISERROR(SEARCH("NO APLICA",JI89)))</formula>
    </cfRule>
    <cfRule type="containsText" dxfId="731" priority="1340" operator="containsText" text="SIN DATO">
      <formula>NOT(ISERROR(SEARCH("SIN DATO",JI89)))</formula>
    </cfRule>
    <cfRule type="containsText" dxfId="730" priority="1341" operator="containsText" text="NO">
      <formula>NOT(ISERROR(SEARCH("NO",JI89)))</formula>
    </cfRule>
    <cfRule type="containsText" dxfId="729" priority="1342" operator="containsText" text="SI">
      <formula>NOT(ISERROR(SEARCH("SI",JI89)))</formula>
    </cfRule>
  </conditionalFormatting>
  <conditionalFormatting sqref="JI89">
    <cfRule type="containsText" dxfId="728" priority="1335" operator="containsText" text="NO APLICA">
      <formula>NOT(ISERROR(SEARCH("NO APLICA",JI89)))</formula>
    </cfRule>
    <cfRule type="containsText" dxfId="727" priority="1336" operator="containsText" text="SIN DATO">
      <formula>NOT(ISERROR(SEARCH("SIN DATO",JI89)))</formula>
    </cfRule>
    <cfRule type="containsText" dxfId="726" priority="1337" operator="containsText" text="NO">
      <formula>NOT(ISERROR(SEARCH("NO",JI89)))</formula>
    </cfRule>
    <cfRule type="containsText" dxfId="725" priority="1338" operator="containsText" text="SI">
      <formula>NOT(ISERROR(SEARCH("SI",JI89)))</formula>
    </cfRule>
  </conditionalFormatting>
  <conditionalFormatting sqref="IR93">
    <cfRule type="containsText" dxfId="724" priority="1331" operator="containsText" text="NO APLICA">
      <formula>NOT(ISERROR(SEARCH("NO APLICA",IR93)))</formula>
    </cfRule>
    <cfRule type="containsText" dxfId="723" priority="1332" operator="containsText" text="ALTA">
      <formula>NOT(ISERROR(SEARCH("ALTA",IR93)))</formula>
    </cfRule>
    <cfRule type="containsText" dxfId="722" priority="1333" operator="containsText" text="MEDIANA">
      <formula>NOT(ISERROR(SEARCH("MEDIANA",IR93)))</formula>
    </cfRule>
    <cfRule type="containsText" dxfId="721" priority="1334" operator="containsText" text="BAJA">
      <formula>NOT(ISERROR(SEARCH("BAJA",IR93)))</formula>
    </cfRule>
  </conditionalFormatting>
  <conditionalFormatting sqref="IS93:IT93">
    <cfRule type="containsText" dxfId="720" priority="1324" operator="containsText" text="NO APLICA">
      <formula>NOT(ISERROR(SEARCH("NO APLICA",IS93)))</formula>
    </cfRule>
    <cfRule type="containsText" dxfId="719" priority="1325" operator="containsText" text="SIN">
      <formula>NOT(ISERROR(SEARCH("SIN",IS93)))</formula>
    </cfRule>
    <cfRule type="containsText" dxfId="718" priority="1326" operator="containsText" text="EQUIPO">
      <formula>NOT(ISERROR(SEARCH("EQUIPO",IS93)))</formula>
    </cfRule>
    <cfRule type="containsText" dxfId="717" priority="1327" operator="containsText" text="MEDICO TRADICIONAL">
      <formula>NOT(ISERROR(SEARCH("MEDICO TRADICIONAL",IS93)))</formula>
    </cfRule>
    <cfRule type="containsText" dxfId="716" priority="1328" operator="containsText" text="PARTERA">
      <formula>NOT(ISERROR(SEARCH("PARTERA",IS93)))</formula>
    </cfRule>
    <cfRule type="containsText" dxfId="715" priority="1329" operator="containsText" text="TÉCNICO">
      <formula>NOT(ISERROR(SEARCH("TÉCNICO",IS93)))</formula>
    </cfRule>
    <cfRule type="containsText" dxfId="714" priority="1330" operator="containsText" text="PROFESIONAL">
      <formula>NOT(ISERROR(SEARCH("PROFESIONAL",IS93)))</formula>
    </cfRule>
  </conditionalFormatting>
  <conditionalFormatting sqref="IT93">
    <cfRule type="containsText" dxfId="713" priority="1321" operator="containsText" text="LE HACEN CESÁREA SIN INICIO TRABAJO DE PARTO">
      <formula>NOT(ISERROR(SEARCH("LE HACEN CESÁREA SIN INICIO TRABAJO DE PARTO",IT93)))</formula>
    </cfRule>
    <cfRule type="containsText" dxfId="712" priority="1322" operator="containsText" text="LE HACEN INDUCCIÓN">
      <formula>NOT(ISERROR(SEARCH("LE HACEN INDUCCIÓN",IT93)))</formula>
    </cfRule>
    <cfRule type="containsText" dxfId="711" priority="1323" operator="containsText" text="ESPONTÁNEO">
      <formula>NOT(ISERROR(SEARCH("ESPONTÁNEO",IT93)))</formula>
    </cfRule>
  </conditionalFormatting>
  <conditionalFormatting sqref="JI93">
    <cfRule type="containsText" dxfId="710" priority="1317" operator="containsText" text="NO APLICA">
      <formula>NOT(ISERROR(SEARCH("NO APLICA",JI93)))</formula>
    </cfRule>
    <cfRule type="containsText" dxfId="709" priority="1318" operator="containsText" text="SIN DATO">
      <formula>NOT(ISERROR(SEARCH("SIN DATO",JI93)))</formula>
    </cfRule>
    <cfRule type="containsText" dxfId="708" priority="1319" operator="containsText" text="NO">
      <formula>NOT(ISERROR(SEARCH("NO",JI93)))</formula>
    </cfRule>
    <cfRule type="containsText" dxfId="707" priority="1320" operator="containsText" text="SI">
      <formula>NOT(ISERROR(SEARCH("SI",JI93)))</formula>
    </cfRule>
  </conditionalFormatting>
  <conditionalFormatting sqref="JI93">
    <cfRule type="containsText" dxfId="706" priority="1313" operator="containsText" text="NO APLICA">
      <formula>NOT(ISERROR(SEARCH("NO APLICA",JI93)))</formula>
    </cfRule>
    <cfRule type="containsText" dxfId="705" priority="1314" operator="containsText" text="SIN DATO">
      <formula>NOT(ISERROR(SEARCH("SIN DATO",JI93)))</formula>
    </cfRule>
    <cfRule type="containsText" dxfId="704" priority="1315" operator="containsText" text="NO">
      <formula>NOT(ISERROR(SEARCH("NO",JI93)))</formula>
    </cfRule>
    <cfRule type="containsText" dxfId="703" priority="1316" operator="containsText" text="SI">
      <formula>NOT(ISERROR(SEARCH("SI",JI93)))</formula>
    </cfRule>
  </conditionalFormatting>
  <conditionalFormatting sqref="IT97">
    <cfRule type="containsText" dxfId="702" priority="1306" operator="containsText" text="NO APLICA">
      <formula>NOT(ISERROR(SEARCH("NO APLICA",IT97)))</formula>
    </cfRule>
    <cfRule type="containsText" dxfId="701" priority="1307" operator="containsText" text="SIN">
      <formula>NOT(ISERROR(SEARCH("SIN",IT97)))</formula>
    </cfRule>
    <cfRule type="containsText" dxfId="700" priority="1308" operator="containsText" text="EQUIPO">
      <formula>NOT(ISERROR(SEARCH("EQUIPO",IT97)))</formula>
    </cfRule>
    <cfRule type="containsText" dxfId="699" priority="1309" operator="containsText" text="MEDICO TRADICIONAL">
      <formula>NOT(ISERROR(SEARCH("MEDICO TRADICIONAL",IT97)))</formula>
    </cfRule>
    <cfRule type="containsText" dxfId="698" priority="1310" operator="containsText" text="PARTERA">
      <formula>NOT(ISERROR(SEARCH("PARTERA",IT97)))</formula>
    </cfRule>
    <cfRule type="containsText" dxfId="697" priority="1311" operator="containsText" text="TÉCNICO">
      <formula>NOT(ISERROR(SEARCH("TÉCNICO",IT97)))</formula>
    </cfRule>
    <cfRule type="containsText" dxfId="696" priority="1312" operator="containsText" text="PROFESIONAL">
      <formula>NOT(ISERROR(SEARCH("PROFESIONAL",IT97)))</formula>
    </cfRule>
  </conditionalFormatting>
  <conditionalFormatting sqref="IT97">
    <cfRule type="containsText" dxfId="695" priority="1303" operator="containsText" text="LE HACEN CESÁREA SIN INICIO TRABAJO DE PARTO">
      <formula>NOT(ISERROR(SEARCH("LE HACEN CESÁREA SIN INICIO TRABAJO DE PARTO",IT97)))</formula>
    </cfRule>
    <cfRule type="containsText" dxfId="694" priority="1304" operator="containsText" text="LE HACEN INDUCCIÓN">
      <formula>NOT(ISERROR(SEARCH("LE HACEN INDUCCIÓN",IT97)))</formula>
    </cfRule>
    <cfRule type="containsText" dxfId="693" priority="1305" operator="containsText" text="ESPONTÁNEO">
      <formula>NOT(ISERROR(SEARCH("ESPONTÁNEO",IT97)))</formula>
    </cfRule>
  </conditionalFormatting>
  <conditionalFormatting sqref="IT98">
    <cfRule type="containsText" dxfId="692" priority="1296" operator="containsText" text="NO APLICA">
      <formula>NOT(ISERROR(SEARCH("NO APLICA",IT98)))</formula>
    </cfRule>
    <cfRule type="containsText" dxfId="691" priority="1297" operator="containsText" text="SIN">
      <formula>NOT(ISERROR(SEARCH("SIN",IT98)))</formula>
    </cfRule>
    <cfRule type="containsText" dxfId="690" priority="1298" operator="containsText" text="EQUIPO">
      <formula>NOT(ISERROR(SEARCH("EQUIPO",IT98)))</formula>
    </cfRule>
    <cfRule type="containsText" dxfId="689" priority="1299" operator="containsText" text="MEDICO TRADICIONAL">
      <formula>NOT(ISERROR(SEARCH("MEDICO TRADICIONAL",IT98)))</formula>
    </cfRule>
    <cfRule type="containsText" dxfId="688" priority="1300" operator="containsText" text="PARTERA">
      <formula>NOT(ISERROR(SEARCH("PARTERA",IT98)))</formula>
    </cfRule>
    <cfRule type="containsText" dxfId="687" priority="1301" operator="containsText" text="TÉCNICO">
      <formula>NOT(ISERROR(SEARCH("TÉCNICO",IT98)))</formula>
    </cfRule>
    <cfRule type="containsText" dxfId="686" priority="1302" operator="containsText" text="PROFESIONAL">
      <formula>NOT(ISERROR(SEARCH("PROFESIONAL",IT98)))</formula>
    </cfRule>
  </conditionalFormatting>
  <conditionalFormatting sqref="IT98">
    <cfRule type="containsText" dxfId="685" priority="1293" operator="containsText" text="LE HACEN CESÁREA SIN INICIO TRABAJO DE PARTO">
      <formula>NOT(ISERROR(SEARCH("LE HACEN CESÁREA SIN INICIO TRABAJO DE PARTO",IT98)))</formula>
    </cfRule>
    <cfRule type="containsText" dxfId="684" priority="1294" operator="containsText" text="LE HACEN INDUCCIÓN">
      <formula>NOT(ISERROR(SEARCH("LE HACEN INDUCCIÓN",IT98)))</formula>
    </cfRule>
    <cfRule type="containsText" dxfId="683" priority="1295" operator="containsText" text="ESPONTÁNEO">
      <formula>NOT(ISERROR(SEARCH("ESPONTÁNEO",IT98)))</formula>
    </cfRule>
  </conditionalFormatting>
  <conditionalFormatting sqref="IR109">
    <cfRule type="containsText" dxfId="682" priority="1289" operator="containsText" text="NO APLICA">
      <formula>NOT(ISERROR(SEARCH("NO APLICA",IR109)))</formula>
    </cfRule>
    <cfRule type="containsText" dxfId="681" priority="1290" operator="containsText" text="ALTA">
      <formula>NOT(ISERROR(SEARCH("ALTA",IR109)))</formula>
    </cfRule>
    <cfRule type="containsText" dxfId="680" priority="1291" operator="containsText" text="MEDIANA">
      <formula>NOT(ISERROR(SEARCH("MEDIANA",IR109)))</formula>
    </cfRule>
    <cfRule type="containsText" dxfId="679" priority="1292" operator="containsText" text="BAJA">
      <formula>NOT(ISERROR(SEARCH("BAJA",IR109)))</formula>
    </cfRule>
  </conditionalFormatting>
  <conditionalFormatting sqref="IS109:IT109">
    <cfRule type="containsText" dxfId="678" priority="1282" operator="containsText" text="NO APLICA">
      <formula>NOT(ISERROR(SEARCH("NO APLICA",IS109)))</formula>
    </cfRule>
    <cfRule type="containsText" dxfId="677" priority="1283" operator="containsText" text="SIN">
      <formula>NOT(ISERROR(SEARCH("SIN",IS109)))</formula>
    </cfRule>
    <cfRule type="containsText" dxfId="676" priority="1284" operator="containsText" text="EQUIPO">
      <formula>NOT(ISERROR(SEARCH("EQUIPO",IS109)))</formula>
    </cfRule>
    <cfRule type="containsText" dxfId="675" priority="1285" operator="containsText" text="MEDICO TRADICIONAL">
      <formula>NOT(ISERROR(SEARCH("MEDICO TRADICIONAL",IS109)))</formula>
    </cfRule>
    <cfRule type="containsText" dxfId="674" priority="1286" operator="containsText" text="PARTERA">
      <formula>NOT(ISERROR(SEARCH("PARTERA",IS109)))</formula>
    </cfRule>
    <cfRule type="containsText" dxfId="673" priority="1287" operator="containsText" text="TÉCNICO">
      <formula>NOT(ISERROR(SEARCH("TÉCNICO",IS109)))</formula>
    </cfRule>
    <cfRule type="containsText" dxfId="672" priority="1288" operator="containsText" text="PROFESIONAL">
      <formula>NOT(ISERROR(SEARCH("PROFESIONAL",IS109)))</formula>
    </cfRule>
  </conditionalFormatting>
  <conditionalFormatting sqref="IT109">
    <cfRule type="containsText" dxfId="671" priority="1279" operator="containsText" text="LE HACEN CESÁREA SIN INICIO TRABAJO DE PARTO">
      <formula>NOT(ISERROR(SEARCH("LE HACEN CESÁREA SIN INICIO TRABAJO DE PARTO",IT109)))</formula>
    </cfRule>
    <cfRule type="containsText" dxfId="670" priority="1280" operator="containsText" text="LE HACEN INDUCCIÓN">
      <formula>NOT(ISERROR(SEARCH("LE HACEN INDUCCIÓN",IT109)))</formula>
    </cfRule>
    <cfRule type="containsText" dxfId="669" priority="1281" operator="containsText" text="ESPONTÁNEO">
      <formula>NOT(ISERROR(SEARCH("ESPONTÁNEO",IT109)))</formula>
    </cfRule>
  </conditionalFormatting>
  <conditionalFormatting sqref="IR105">
    <cfRule type="containsText" dxfId="668" priority="1275" operator="containsText" text="NO APLICA">
      <formula>NOT(ISERROR(SEARCH("NO APLICA",IR105)))</formula>
    </cfRule>
    <cfRule type="containsText" dxfId="667" priority="1276" operator="containsText" text="ALTA">
      <formula>NOT(ISERROR(SEARCH("ALTA",IR105)))</formula>
    </cfRule>
    <cfRule type="containsText" dxfId="666" priority="1277" operator="containsText" text="MEDIANA">
      <formula>NOT(ISERROR(SEARCH("MEDIANA",IR105)))</formula>
    </cfRule>
    <cfRule type="containsText" dxfId="665" priority="1278" operator="containsText" text="BAJA">
      <formula>NOT(ISERROR(SEARCH("BAJA",IR105)))</formula>
    </cfRule>
  </conditionalFormatting>
  <conditionalFormatting sqref="IS105:IT105">
    <cfRule type="containsText" dxfId="664" priority="1268" operator="containsText" text="NO APLICA">
      <formula>NOT(ISERROR(SEARCH("NO APLICA",IS105)))</formula>
    </cfRule>
    <cfRule type="containsText" dxfId="663" priority="1269" operator="containsText" text="SIN">
      <formula>NOT(ISERROR(SEARCH("SIN",IS105)))</formula>
    </cfRule>
    <cfRule type="containsText" dxfId="662" priority="1270" operator="containsText" text="EQUIPO">
      <formula>NOT(ISERROR(SEARCH("EQUIPO",IS105)))</formula>
    </cfRule>
    <cfRule type="containsText" dxfId="661" priority="1271" operator="containsText" text="MEDICO TRADICIONAL">
      <formula>NOT(ISERROR(SEARCH("MEDICO TRADICIONAL",IS105)))</formula>
    </cfRule>
    <cfRule type="containsText" dxfId="660" priority="1272" operator="containsText" text="PARTERA">
      <formula>NOT(ISERROR(SEARCH("PARTERA",IS105)))</formula>
    </cfRule>
    <cfRule type="containsText" dxfId="659" priority="1273" operator="containsText" text="TÉCNICO">
      <formula>NOT(ISERROR(SEARCH("TÉCNICO",IS105)))</formula>
    </cfRule>
    <cfRule type="containsText" dxfId="658" priority="1274" operator="containsText" text="PROFESIONAL">
      <formula>NOT(ISERROR(SEARCH("PROFESIONAL",IS105)))</formula>
    </cfRule>
  </conditionalFormatting>
  <conditionalFormatting sqref="IT105">
    <cfRule type="containsText" dxfId="657" priority="1265" operator="containsText" text="LE HACEN CESÁREA SIN INICIO TRABAJO DE PARTO">
      <formula>NOT(ISERROR(SEARCH("LE HACEN CESÁREA SIN INICIO TRABAJO DE PARTO",IT105)))</formula>
    </cfRule>
    <cfRule type="containsText" dxfId="656" priority="1266" operator="containsText" text="LE HACEN INDUCCIÓN">
      <formula>NOT(ISERROR(SEARCH("LE HACEN INDUCCIÓN",IT105)))</formula>
    </cfRule>
    <cfRule type="containsText" dxfId="655" priority="1267" operator="containsText" text="ESPONTÁNEO">
      <formula>NOT(ISERROR(SEARCH("ESPONTÁNEO",IT105)))</formula>
    </cfRule>
  </conditionalFormatting>
  <conditionalFormatting sqref="JK113:JL113">
    <cfRule type="containsText" dxfId="654" priority="1254" operator="containsText" text="NO APLICA">
      <formula>NOT(ISERROR(SEARCH("NO APLICA",JK113)))</formula>
    </cfRule>
    <cfRule type="containsText" dxfId="653" priority="1255" operator="containsText" text="SIN">
      <formula>NOT(ISERROR(SEARCH("SIN",JK113)))</formula>
    </cfRule>
    <cfRule type="containsText" dxfId="652" priority="1256" operator="containsText" text="EQUIPO">
      <formula>NOT(ISERROR(SEARCH("EQUIPO",JK113)))</formula>
    </cfRule>
    <cfRule type="containsText" dxfId="651" priority="1257" operator="containsText" text="MEDICO TRADICIONAL">
      <formula>NOT(ISERROR(SEARCH("MEDICO TRADICIONAL",JK113)))</formula>
    </cfRule>
    <cfRule type="containsText" dxfId="650" priority="1258" operator="containsText" text="PARTERA">
      <formula>NOT(ISERROR(SEARCH("PARTERA",JK113)))</formula>
    </cfRule>
    <cfRule type="containsText" dxfId="649" priority="1259" operator="containsText" text="TÉCNICO">
      <formula>NOT(ISERROR(SEARCH("TÉCNICO",JK113)))</formula>
    </cfRule>
    <cfRule type="containsText" dxfId="648" priority="1260" operator="containsText" text="PROFESIONAL">
      <formula>NOT(ISERROR(SEARCH("PROFESIONAL",JK113)))</formula>
    </cfRule>
  </conditionalFormatting>
  <conditionalFormatting sqref="JL113">
    <cfRule type="containsText" dxfId="647" priority="1251" operator="containsText" text="LE HACEN CESÁREA SIN INICIO TRABAJO DE PARTO">
      <formula>NOT(ISERROR(SEARCH("LE HACEN CESÁREA SIN INICIO TRABAJO DE PARTO",JL113)))</formula>
    </cfRule>
    <cfRule type="containsText" dxfId="646" priority="1252" operator="containsText" text="LE HACEN INDUCCIÓN">
      <formula>NOT(ISERROR(SEARCH("LE HACEN INDUCCIÓN",JL113)))</formula>
    </cfRule>
    <cfRule type="containsText" dxfId="645" priority="1253" operator="containsText" text="ESPONTÁNEO">
      <formula>NOT(ISERROR(SEARCH("ESPONTÁNEO",JL113)))</formula>
    </cfRule>
  </conditionalFormatting>
  <conditionalFormatting sqref="JI113">
    <cfRule type="containsText" dxfId="644" priority="1247" operator="containsText" text="NO APLICA">
      <formula>NOT(ISERROR(SEARCH("NO APLICA",JI113)))</formula>
    </cfRule>
    <cfRule type="containsText" dxfId="643" priority="1248" operator="containsText" text="SIN DATO">
      <formula>NOT(ISERROR(SEARCH("SIN DATO",JI113)))</formula>
    </cfRule>
    <cfRule type="containsText" dxfId="642" priority="1249" operator="containsText" text="NO">
      <formula>NOT(ISERROR(SEARCH("NO",JI113)))</formula>
    </cfRule>
    <cfRule type="containsText" dxfId="641" priority="1250" operator="containsText" text="SI">
      <formula>NOT(ISERROR(SEARCH("SI",JI113)))</formula>
    </cfRule>
  </conditionalFormatting>
  <conditionalFormatting sqref="IR120">
    <cfRule type="containsText" dxfId="640" priority="1243" operator="containsText" text="NO APLICA">
      <formula>NOT(ISERROR(SEARCH("NO APLICA",IR120)))</formula>
    </cfRule>
    <cfRule type="containsText" dxfId="639" priority="1244" operator="containsText" text="ALTA">
      <formula>NOT(ISERROR(SEARCH("ALTA",IR120)))</formula>
    </cfRule>
    <cfRule type="containsText" dxfId="638" priority="1245" operator="containsText" text="MEDIANA">
      <formula>NOT(ISERROR(SEARCH("MEDIANA",IR120)))</formula>
    </cfRule>
    <cfRule type="containsText" dxfId="637" priority="1246" operator="containsText" text="BAJA">
      <formula>NOT(ISERROR(SEARCH("BAJA",IR120)))</formula>
    </cfRule>
  </conditionalFormatting>
  <conditionalFormatting sqref="IS120:IT120">
    <cfRule type="containsText" dxfId="636" priority="1236" operator="containsText" text="NO APLICA">
      <formula>NOT(ISERROR(SEARCH("NO APLICA",IS120)))</formula>
    </cfRule>
    <cfRule type="containsText" dxfId="635" priority="1237" operator="containsText" text="SIN">
      <formula>NOT(ISERROR(SEARCH("SIN",IS120)))</formula>
    </cfRule>
    <cfRule type="containsText" dxfId="634" priority="1238" operator="containsText" text="EQUIPO">
      <formula>NOT(ISERROR(SEARCH("EQUIPO",IS120)))</formula>
    </cfRule>
    <cfRule type="containsText" dxfId="633" priority="1239" operator="containsText" text="MEDICO TRADICIONAL">
      <formula>NOT(ISERROR(SEARCH("MEDICO TRADICIONAL",IS120)))</formula>
    </cfRule>
    <cfRule type="containsText" dxfId="632" priority="1240" operator="containsText" text="PARTERA">
      <formula>NOT(ISERROR(SEARCH("PARTERA",IS120)))</formula>
    </cfRule>
    <cfRule type="containsText" dxfId="631" priority="1241" operator="containsText" text="TÉCNICO">
      <formula>NOT(ISERROR(SEARCH("TÉCNICO",IS120)))</formula>
    </cfRule>
    <cfRule type="containsText" dxfId="630" priority="1242" operator="containsText" text="PROFESIONAL">
      <formula>NOT(ISERROR(SEARCH("PROFESIONAL",IS120)))</formula>
    </cfRule>
  </conditionalFormatting>
  <conditionalFormatting sqref="IT120">
    <cfRule type="containsText" dxfId="629" priority="1233" operator="containsText" text="LE HACEN CESÁREA SIN INICIO TRABAJO DE PARTO">
      <formula>NOT(ISERROR(SEARCH("LE HACEN CESÁREA SIN INICIO TRABAJO DE PARTO",IT120)))</formula>
    </cfRule>
    <cfRule type="containsText" dxfId="628" priority="1234" operator="containsText" text="LE HACEN INDUCCIÓN">
      <formula>NOT(ISERROR(SEARCH("LE HACEN INDUCCIÓN",IT120)))</formula>
    </cfRule>
    <cfRule type="containsText" dxfId="627" priority="1235" operator="containsText" text="ESPONTÁNEO">
      <formula>NOT(ISERROR(SEARCH("ESPONTÁNEO",IT120)))</formula>
    </cfRule>
  </conditionalFormatting>
  <conditionalFormatting sqref="JI120">
    <cfRule type="containsText" dxfId="626" priority="1229" operator="containsText" text="NO APLICA">
      <formula>NOT(ISERROR(SEARCH("NO APLICA",JI120)))</formula>
    </cfRule>
    <cfRule type="containsText" dxfId="625" priority="1230" operator="containsText" text="SIN DATO">
      <formula>NOT(ISERROR(SEARCH("SIN DATO",JI120)))</formula>
    </cfRule>
    <cfRule type="containsText" dxfId="624" priority="1231" operator="containsText" text="NO">
      <formula>NOT(ISERROR(SEARCH("NO",JI120)))</formula>
    </cfRule>
    <cfRule type="containsText" dxfId="623" priority="1232" operator="containsText" text="SI">
      <formula>NOT(ISERROR(SEARCH("SI",JI120)))</formula>
    </cfRule>
  </conditionalFormatting>
  <conditionalFormatting sqref="IR127">
    <cfRule type="containsText" dxfId="622" priority="1225" operator="containsText" text="NO APLICA">
      <formula>NOT(ISERROR(SEARCH("NO APLICA",IR127)))</formula>
    </cfRule>
    <cfRule type="containsText" dxfId="621" priority="1226" operator="containsText" text="ALTA">
      <formula>NOT(ISERROR(SEARCH("ALTA",IR127)))</formula>
    </cfRule>
    <cfRule type="containsText" dxfId="620" priority="1227" operator="containsText" text="MEDIANA">
      <formula>NOT(ISERROR(SEARCH("MEDIANA",IR127)))</formula>
    </cfRule>
    <cfRule type="containsText" dxfId="619" priority="1228" operator="containsText" text="BAJA">
      <formula>NOT(ISERROR(SEARCH("BAJA",IR127)))</formula>
    </cfRule>
  </conditionalFormatting>
  <conditionalFormatting sqref="IS127:IT127">
    <cfRule type="containsText" dxfId="618" priority="1218" operator="containsText" text="NO APLICA">
      <formula>NOT(ISERROR(SEARCH("NO APLICA",IS127)))</formula>
    </cfRule>
    <cfRule type="containsText" dxfId="617" priority="1219" operator="containsText" text="SIN">
      <formula>NOT(ISERROR(SEARCH("SIN",IS127)))</formula>
    </cfRule>
    <cfRule type="containsText" dxfId="616" priority="1220" operator="containsText" text="EQUIPO">
      <formula>NOT(ISERROR(SEARCH("EQUIPO",IS127)))</formula>
    </cfRule>
    <cfRule type="containsText" dxfId="615" priority="1221" operator="containsText" text="MEDICO TRADICIONAL">
      <formula>NOT(ISERROR(SEARCH("MEDICO TRADICIONAL",IS127)))</formula>
    </cfRule>
    <cfRule type="containsText" dxfId="614" priority="1222" operator="containsText" text="PARTERA">
      <formula>NOT(ISERROR(SEARCH("PARTERA",IS127)))</formula>
    </cfRule>
    <cfRule type="containsText" dxfId="613" priority="1223" operator="containsText" text="TÉCNICO">
      <formula>NOT(ISERROR(SEARCH("TÉCNICO",IS127)))</formula>
    </cfRule>
    <cfRule type="containsText" dxfId="612" priority="1224" operator="containsText" text="PROFESIONAL">
      <formula>NOT(ISERROR(SEARCH("PROFESIONAL",IS127)))</formula>
    </cfRule>
  </conditionalFormatting>
  <conditionalFormatting sqref="IT127">
    <cfRule type="containsText" dxfId="611" priority="1215" operator="containsText" text="LE HACEN CESÁREA SIN INICIO TRABAJO DE PARTO">
      <formula>NOT(ISERROR(SEARCH("LE HACEN CESÁREA SIN INICIO TRABAJO DE PARTO",IT127)))</formula>
    </cfRule>
    <cfRule type="containsText" dxfId="610" priority="1216" operator="containsText" text="LE HACEN INDUCCIÓN">
      <formula>NOT(ISERROR(SEARCH("LE HACEN INDUCCIÓN",IT127)))</formula>
    </cfRule>
    <cfRule type="containsText" dxfId="609" priority="1217" operator="containsText" text="ESPONTÁNEO">
      <formula>NOT(ISERROR(SEARCH("ESPONTÁNEO",IT127)))</formula>
    </cfRule>
  </conditionalFormatting>
  <conditionalFormatting sqref="IR131">
    <cfRule type="containsText" dxfId="608" priority="1211" operator="containsText" text="NO APLICA">
      <formula>NOT(ISERROR(SEARCH("NO APLICA",IR131)))</formula>
    </cfRule>
    <cfRule type="containsText" dxfId="607" priority="1212" operator="containsText" text="ALTA">
      <formula>NOT(ISERROR(SEARCH("ALTA",IR131)))</formula>
    </cfRule>
    <cfRule type="containsText" dxfId="606" priority="1213" operator="containsText" text="MEDIANA">
      <formula>NOT(ISERROR(SEARCH("MEDIANA",IR131)))</formula>
    </cfRule>
    <cfRule type="containsText" dxfId="605" priority="1214" operator="containsText" text="BAJA">
      <formula>NOT(ISERROR(SEARCH("BAJA",IR131)))</formula>
    </cfRule>
  </conditionalFormatting>
  <conditionalFormatting sqref="IS131:IT131">
    <cfRule type="containsText" dxfId="604" priority="1204" operator="containsText" text="NO APLICA">
      <formula>NOT(ISERROR(SEARCH("NO APLICA",IS131)))</formula>
    </cfRule>
    <cfRule type="containsText" dxfId="603" priority="1205" operator="containsText" text="SIN">
      <formula>NOT(ISERROR(SEARCH("SIN",IS131)))</formula>
    </cfRule>
    <cfRule type="containsText" dxfId="602" priority="1206" operator="containsText" text="EQUIPO">
      <formula>NOT(ISERROR(SEARCH("EQUIPO",IS131)))</formula>
    </cfRule>
    <cfRule type="containsText" dxfId="601" priority="1207" operator="containsText" text="MEDICO TRADICIONAL">
      <formula>NOT(ISERROR(SEARCH("MEDICO TRADICIONAL",IS131)))</formula>
    </cfRule>
    <cfRule type="containsText" dxfId="600" priority="1208" operator="containsText" text="PARTERA">
      <formula>NOT(ISERROR(SEARCH("PARTERA",IS131)))</formula>
    </cfRule>
    <cfRule type="containsText" dxfId="599" priority="1209" operator="containsText" text="TÉCNICO">
      <formula>NOT(ISERROR(SEARCH("TÉCNICO",IS131)))</formula>
    </cfRule>
    <cfRule type="containsText" dxfId="598" priority="1210" operator="containsText" text="PROFESIONAL">
      <formula>NOT(ISERROR(SEARCH("PROFESIONAL",IS131)))</formula>
    </cfRule>
  </conditionalFormatting>
  <conditionalFormatting sqref="IT131">
    <cfRule type="containsText" dxfId="597" priority="1201" operator="containsText" text="LE HACEN CESÁREA SIN INICIO TRABAJO DE PARTO">
      <formula>NOT(ISERROR(SEARCH("LE HACEN CESÁREA SIN INICIO TRABAJO DE PARTO",IT131)))</formula>
    </cfRule>
    <cfRule type="containsText" dxfId="596" priority="1202" operator="containsText" text="LE HACEN INDUCCIÓN">
      <formula>NOT(ISERROR(SEARCH("LE HACEN INDUCCIÓN",IT131)))</formula>
    </cfRule>
    <cfRule type="containsText" dxfId="595" priority="1203" operator="containsText" text="ESPONTÁNEO">
      <formula>NOT(ISERROR(SEARCH("ESPONTÁNEO",IT131)))</formula>
    </cfRule>
  </conditionalFormatting>
  <conditionalFormatting sqref="JI136">
    <cfRule type="containsText" dxfId="594" priority="1197" operator="containsText" text="NO APLICA">
      <formula>NOT(ISERROR(SEARCH("NO APLICA",JI136)))</formula>
    </cfRule>
    <cfRule type="containsText" dxfId="593" priority="1198" operator="containsText" text="SIN DATO">
      <formula>NOT(ISERROR(SEARCH("SIN DATO",JI136)))</formula>
    </cfRule>
    <cfRule type="containsText" dxfId="592" priority="1199" operator="containsText" text="NO">
      <formula>NOT(ISERROR(SEARCH("NO",JI136)))</formula>
    </cfRule>
    <cfRule type="containsText" dxfId="591" priority="1200" operator="containsText" text="SI">
      <formula>NOT(ISERROR(SEARCH("SI",JI136)))</formula>
    </cfRule>
  </conditionalFormatting>
  <conditionalFormatting sqref="IR146">
    <cfRule type="containsText" dxfId="590" priority="1193" operator="containsText" text="NO APLICA">
      <formula>NOT(ISERROR(SEARCH("NO APLICA",IR146)))</formula>
    </cfRule>
    <cfRule type="containsText" dxfId="589" priority="1194" operator="containsText" text="ALTA">
      <formula>NOT(ISERROR(SEARCH("ALTA",IR146)))</formula>
    </cfRule>
    <cfRule type="containsText" dxfId="588" priority="1195" operator="containsText" text="MEDIANA">
      <formula>NOT(ISERROR(SEARCH("MEDIANA",IR146)))</formula>
    </cfRule>
    <cfRule type="containsText" dxfId="587" priority="1196" operator="containsText" text="BAJA">
      <formula>NOT(ISERROR(SEARCH("BAJA",IR146)))</formula>
    </cfRule>
  </conditionalFormatting>
  <conditionalFormatting sqref="IS146:IT146">
    <cfRule type="containsText" dxfId="586" priority="1186" operator="containsText" text="NO APLICA">
      <formula>NOT(ISERROR(SEARCH("NO APLICA",IS146)))</formula>
    </cfRule>
    <cfRule type="containsText" dxfId="585" priority="1187" operator="containsText" text="SIN">
      <formula>NOT(ISERROR(SEARCH("SIN",IS146)))</formula>
    </cfRule>
    <cfRule type="containsText" dxfId="584" priority="1188" operator="containsText" text="EQUIPO">
      <formula>NOT(ISERROR(SEARCH("EQUIPO",IS146)))</formula>
    </cfRule>
    <cfRule type="containsText" dxfId="583" priority="1189" operator="containsText" text="MEDICO TRADICIONAL">
      <formula>NOT(ISERROR(SEARCH("MEDICO TRADICIONAL",IS146)))</formula>
    </cfRule>
    <cfRule type="containsText" dxfId="582" priority="1190" operator="containsText" text="PARTERA">
      <formula>NOT(ISERROR(SEARCH("PARTERA",IS146)))</formula>
    </cfRule>
    <cfRule type="containsText" dxfId="581" priority="1191" operator="containsText" text="TÉCNICO">
      <formula>NOT(ISERROR(SEARCH("TÉCNICO",IS146)))</formula>
    </cfRule>
    <cfRule type="containsText" dxfId="580" priority="1192" operator="containsText" text="PROFESIONAL">
      <formula>NOT(ISERROR(SEARCH("PROFESIONAL",IS146)))</formula>
    </cfRule>
  </conditionalFormatting>
  <conditionalFormatting sqref="IT146">
    <cfRule type="containsText" dxfId="579" priority="1183" operator="containsText" text="LE HACEN CESÁREA SIN INICIO TRABAJO DE PARTO">
      <formula>NOT(ISERROR(SEARCH("LE HACEN CESÁREA SIN INICIO TRABAJO DE PARTO",IT146)))</formula>
    </cfRule>
    <cfRule type="containsText" dxfId="578" priority="1184" operator="containsText" text="LE HACEN INDUCCIÓN">
      <formula>NOT(ISERROR(SEARCH("LE HACEN INDUCCIÓN",IT146)))</formula>
    </cfRule>
    <cfRule type="containsText" dxfId="577" priority="1185" operator="containsText" text="ESPONTÁNEO">
      <formula>NOT(ISERROR(SEARCH("ESPONTÁNEO",IT146)))</formula>
    </cfRule>
  </conditionalFormatting>
  <conditionalFormatting sqref="JI146">
    <cfRule type="containsText" dxfId="576" priority="1179" operator="containsText" text="NO APLICA">
      <formula>NOT(ISERROR(SEARCH("NO APLICA",JI146)))</formula>
    </cfRule>
    <cfRule type="containsText" dxfId="575" priority="1180" operator="containsText" text="SIN DATO">
      <formula>NOT(ISERROR(SEARCH("SIN DATO",JI146)))</formula>
    </cfRule>
    <cfRule type="containsText" dxfId="574" priority="1181" operator="containsText" text="NO">
      <formula>NOT(ISERROR(SEARCH("NO",JI146)))</formula>
    </cfRule>
    <cfRule type="containsText" dxfId="573" priority="1182" operator="containsText" text="SI">
      <formula>NOT(ISERROR(SEARCH("SI",JI146)))</formula>
    </cfRule>
  </conditionalFormatting>
  <conditionalFormatting sqref="IR155">
    <cfRule type="containsText" dxfId="572" priority="1175" operator="containsText" text="NO APLICA">
      <formula>NOT(ISERROR(SEARCH("NO APLICA",IR155)))</formula>
    </cfRule>
    <cfRule type="containsText" dxfId="571" priority="1176" operator="containsText" text="ALTA">
      <formula>NOT(ISERROR(SEARCH("ALTA",IR155)))</formula>
    </cfRule>
    <cfRule type="containsText" dxfId="570" priority="1177" operator="containsText" text="MEDIANA">
      <formula>NOT(ISERROR(SEARCH("MEDIANA",IR155)))</formula>
    </cfRule>
    <cfRule type="containsText" dxfId="569" priority="1178" operator="containsText" text="BAJA">
      <formula>NOT(ISERROR(SEARCH("BAJA",IR155)))</formula>
    </cfRule>
  </conditionalFormatting>
  <conditionalFormatting sqref="IS155:IT155">
    <cfRule type="containsText" dxfId="568" priority="1168" operator="containsText" text="NO APLICA">
      <formula>NOT(ISERROR(SEARCH("NO APLICA",IS155)))</formula>
    </cfRule>
    <cfRule type="containsText" dxfId="567" priority="1169" operator="containsText" text="SIN">
      <formula>NOT(ISERROR(SEARCH("SIN",IS155)))</formula>
    </cfRule>
    <cfRule type="containsText" dxfId="566" priority="1170" operator="containsText" text="EQUIPO">
      <formula>NOT(ISERROR(SEARCH("EQUIPO",IS155)))</formula>
    </cfRule>
    <cfRule type="containsText" dxfId="565" priority="1171" operator="containsText" text="MEDICO TRADICIONAL">
      <formula>NOT(ISERROR(SEARCH("MEDICO TRADICIONAL",IS155)))</formula>
    </cfRule>
    <cfRule type="containsText" dxfId="564" priority="1172" operator="containsText" text="PARTERA">
      <formula>NOT(ISERROR(SEARCH("PARTERA",IS155)))</formula>
    </cfRule>
    <cfRule type="containsText" dxfId="563" priority="1173" operator="containsText" text="TÉCNICO">
      <formula>NOT(ISERROR(SEARCH("TÉCNICO",IS155)))</formula>
    </cfRule>
    <cfRule type="containsText" dxfId="562" priority="1174" operator="containsText" text="PROFESIONAL">
      <formula>NOT(ISERROR(SEARCH("PROFESIONAL",IS155)))</formula>
    </cfRule>
  </conditionalFormatting>
  <conditionalFormatting sqref="IT155">
    <cfRule type="containsText" dxfId="561" priority="1165" operator="containsText" text="LE HACEN CESÁREA SIN INICIO TRABAJO DE PARTO">
      <formula>NOT(ISERROR(SEARCH("LE HACEN CESÁREA SIN INICIO TRABAJO DE PARTO",IT155)))</formula>
    </cfRule>
    <cfRule type="containsText" dxfId="560" priority="1166" operator="containsText" text="LE HACEN INDUCCIÓN">
      <formula>NOT(ISERROR(SEARCH("LE HACEN INDUCCIÓN",IT155)))</formula>
    </cfRule>
    <cfRule type="containsText" dxfId="559" priority="1167" operator="containsText" text="ESPONTÁNEO">
      <formula>NOT(ISERROR(SEARCH("ESPONTÁNEO",IT155)))</formula>
    </cfRule>
  </conditionalFormatting>
  <conditionalFormatting sqref="JI155">
    <cfRule type="containsText" dxfId="558" priority="1157" operator="containsText" text="NO APLICA">
      <formula>NOT(ISERROR(SEARCH("NO APLICA",JI155)))</formula>
    </cfRule>
    <cfRule type="containsText" dxfId="557" priority="1158" operator="containsText" text="SIN DATO">
      <formula>NOT(ISERROR(SEARCH("SIN DATO",JI155)))</formula>
    </cfRule>
    <cfRule type="containsText" dxfId="556" priority="1159" operator="containsText" text="NO">
      <formula>NOT(ISERROR(SEARCH("NO",JI155)))</formula>
    </cfRule>
    <cfRule type="containsText" dxfId="555" priority="1160" operator="containsText" text="SI">
      <formula>NOT(ISERROR(SEARCH("SI",JI155)))</formula>
    </cfRule>
  </conditionalFormatting>
  <conditionalFormatting sqref="IR158">
    <cfRule type="containsText" dxfId="554" priority="1153" operator="containsText" text="NO APLICA">
      <formula>NOT(ISERROR(SEARCH("NO APLICA",IR158)))</formula>
    </cfRule>
    <cfRule type="containsText" dxfId="553" priority="1154" operator="containsText" text="ALTA">
      <formula>NOT(ISERROR(SEARCH("ALTA",IR158)))</formula>
    </cfRule>
    <cfRule type="containsText" dxfId="552" priority="1155" operator="containsText" text="MEDIANA">
      <formula>NOT(ISERROR(SEARCH("MEDIANA",IR158)))</formula>
    </cfRule>
    <cfRule type="containsText" dxfId="551" priority="1156" operator="containsText" text="BAJA">
      <formula>NOT(ISERROR(SEARCH("BAJA",IR158)))</formula>
    </cfRule>
  </conditionalFormatting>
  <conditionalFormatting sqref="IS158:IT158">
    <cfRule type="containsText" dxfId="550" priority="1146" operator="containsText" text="NO APLICA">
      <formula>NOT(ISERROR(SEARCH("NO APLICA",IS158)))</formula>
    </cfRule>
    <cfRule type="containsText" dxfId="549" priority="1147" operator="containsText" text="SIN">
      <formula>NOT(ISERROR(SEARCH("SIN",IS158)))</formula>
    </cfRule>
    <cfRule type="containsText" dxfId="548" priority="1148" operator="containsText" text="EQUIPO">
      <formula>NOT(ISERROR(SEARCH("EQUIPO",IS158)))</formula>
    </cfRule>
    <cfRule type="containsText" dxfId="547" priority="1149" operator="containsText" text="MEDICO TRADICIONAL">
      <formula>NOT(ISERROR(SEARCH("MEDICO TRADICIONAL",IS158)))</formula>
    </cfRule>
    <cfRule type="containsText" dxfId="546" priority="1150" operator="containsText" text="PARTERA">
      <formula>NOT(ISERROR(SEARCH("PARTERA",IS158)))</formula>
    </cfRule>
    <cfRule type="containsText" dxfId="545" priority="1151" operator="containsText" text="TÉCNICO">
      <formula>NOT(ISERROR(SEARCH("TÉCNICO",IS158)))</formula>
    </cfRule>
    <cfRule type="containsText" dxfId="544" priority="1152" operator="containsText" text="PROFESIONAL">
      <formula>NOT(ISERROR(SEARCH("PROFESIONAL",IS158)))</formula>
    </cfRule>
  </conditionalFormatting>
  <conditionalFormatting sqref="IT158">
    <cfRule type="containsText" dxfId="543" priority="1143" operator="containsText" text="LE HACEN CESÁREA SIN INICIO TRABAJO DE PARTO">
      <formula>NOT(ISERROR(SEARCH("LE HACEN CESÁREA SIN INICIO TRABAJO DE PARTO",IT158)))</formula>
    </cfRule>
    <cfRule type="containsText" dxfId="542" priority="1144" operator="containsText" text="LE HACEN INDUCCIÓN">
      <formula>NOT(ISERROR(SEARCH("LE HACEN INDUCCIÓN",IT158)))</formula>
    </cfRule>
    <cfRule type="containsText" dxfId="541" priority="1145" operator="containsText" text="ESPONTÁNEO">
      <formula>NOT(ISERROR(SEARCH("ESPONTÁNEO",IT158)))</formula>
    </cfRule>
  </conditionalFormatting>
  <conditionalFormatting sqref="JI158">
    <cfRule type="containsText" dxfId="540" priority="1139" operator="containsText" text="NO APLICA">
      <formula>NOT(ISERROR(SEARCH("NO APLICA",JI158)))</formula>
    </cfRule>
    <cfRule type="containsText" dxfId="539" priority="1140" operator="containsText" text="SIN DATO">
      <formula>NOT(ISERROR(SEARCH("SIN DATO",JI158)))</formula>
    </cfRule>
    <cfRule type="containsText" dxfId="538" priority="1141" operator="containsText" text="NO">
      <formula>NOT(ISERROR(SEARCH("NO",JI158)))</formula>
    </cfRule>
    <cfRule type="containsText" dxfId="537" priority="1142" operator="containsText" text="SI">
      <formula>NOT(ISERROR(SEARCH("SI",JI158)))</formula>
    </cfRule>
  </conditionalFormatting>
  <conditionalFormatting sqref="IR166">
    <cfRule type="containsText" dxfId="536" priority="1135" operator="containsText" text="NO APLICA">
      <formula>NOT(ISERROR(SEARCH("NO APLICA",IR166)))</formula>
    </cfRule>
    <cfRule type="containsText" dxfId="535" priority="1136" operator="containsText" text="ALTA">
      <formula>NOT(ISERROR(SEARCH("ALTA",IR166)))</formula>
    </cfRule>
    <cfRule type="containsText" dxfId="534" priority="1137" operator="containsText" text="MEDIANA">
      <formula>NOT(ISERROR(SEARCH("MEDIANA",IR166)))</formula>
    </cfRule>
    <cfRule type="containsText" dxfId="533" priority="1138" operator="containsText" text="BAJA">
      <formula>NOT(ISERROR(SEARCH("BAJA",IR166)))</formula>
    </cfRule>
  </conditionalFormatting>
  <conditionalFormatting sqref="IS166:IT166">
    <cfRule type="containsText" dxfId="532" priority="1128" operator="containsText" text="NO APLICA">
      <formula>NOT(ISERROR(SEARCH("NO APLICA",IS166)))</formula>
    </cfRule>
    <cfRule type="containsText" dxfId="531" priority="1129" operator="containsText" text="SIN">
      <formula>NOT(ISERROR(SEARCH("SIN",IS166)))</formula>
    </cfRule>
    <cfRule type="containsText" dxfId="530" priority="1130" operator="containsText" text="EQUIPO">
      <formula>NOT(ISERROR(SEARCH("EQUIPO",IS166)))</formula>
    </cfRule>
    <cfRule type="containsText" dxfId="529" priority="1131" operator="containsText" text="MEDICO TRADICIONAL">
      <formula>NOT(ISERROR(SEARCH("MEDICO TRADICIONAL",IS166)))</formula>
    </cfRule>
    <cfRule type="containsText" dxfId="528" priority="1132" operator="containsText" text="PARTERA">
      <formula>NOT(ISERROR(SEARCH("PARTERA",IS166)))</formula>
    </cfRule>
    <cfRule type="containsText" dxfId="527" priority="1133" operator="containsText" text="TÉCNICO">
      <formula>NOT(ISERROR(SEARCH("TÉCNICO",IS166)))</formula>
    </cfRule>
    <cfRule type="containsText" dxfId="526" priority="1134" operator="containsText" text="PROFESIONAL">
      <formula>NOT(ISERROR(SEARCH("PROFESIONAL",IS166)))</formula>
    </cfRule>
  </conditionalFormatting>
  <conditionalFormatting sqref="IT166">
    <cfRule type="containsText" dxfId="525" priority="1125" operator="containsText" text="LE HACEN CESÁREA SIN INICIO TRABAJO DE PARTO">
      <formula>NOT(ISERROR(SEARCH("LE HACEN CESÁREA SIN INICIO TRABAJO DE PARTO",IT166)))</formula>
    </cfRule>
    <cfRule type="containsText" dxfId="524" priority="1126" operator="containsText" text="LE HACEN INDUCCIÓN">
      <formula>NOT(ISERROR(SEARCH("LE HACEN INDUCCIÓN",IT166)))</formula>
    </cfRule>
    <cfRule type="containsText" dxfId="523" priority="1127" operator="containsText" text="ESPONTÁNEO">
      <formula>NOT(ISERROR(SEARCH("ESPONTÁNEO",IT166)))</formula>
    </cfRule>
  </conditionalFormatting>
  <conditionalFormatting sqref="JI166">
    <cfRule type="containsText" dxfId="522" priority="1121" operator="containsText" text="NO APLICA">
      <formula>NOT(ISERROR(SEARCH("NO APLICA",JI166)))</formula>
    </cfRule>
    <cfRule type="containsText" dxfId="521" priority="1122" operator="containsText" text="SIN DATO">
      <formula>NOT(ISERROR(SEARCH("SIN DATO",JI166)))</formula>
    </cfRule>
    <cfRule type="containsText" dxfId="520" priority="1123" operator="containsText" text="NO">
      <formula>NOT(ISERROR(SEARCH("NO",JI166)))</formula>
    </cfRule>
    <cfRule type="containsText" dxfId="519" priority="1124" operator="containsText" text="SI">
      <formula>NOT(ISERROR(SEARCH("SI",JI166)))</formula>
    </cfRule>
  </conditionalFormatting>
  <conditionalFormatting sqref="IR167">
    <cfRule type="containsText" dxfId="518" priority="1117" operator="containsText" text="NO APLICA">
      <formula>NOT(ISERROR(SEARCH("NO APLICA",IR167)))</formula>
    </cfRule>
    <cfRule type="containsText" dxfId="517" priority="1118" operator="containsText" text="ALTA">
      <formula>NOT(ISERROR(SEARCH("ALTA",IR167)))</formula>
    </cfRule>
    <cfRule type="containsText" dxfId="516" priority="1119" operator="containsText" text="MEDIANA">
      <formula>NOT(ISERROR(SEARCH("MEDIANA",IR167)))</formula>
    </cfRule>
    <cfRule type="containsText" dxfId="515" priority="1120" operator="containsText" text="BAJA">
      <formula>NOT(ISERROR(SEARCH("BAJA",IR167)))</formula>
    </cfRule>
  </conditionalFormatting>
  <conditionalFormatting sqref="IS167:IT167">
    <cfRule type="containsText" dxfId="514" priority="1110" operator="containsText" text="NO APLICA">
      <formula>NOT(ISERROR(SEARCH("NO APLICA",IS167)))</formula>
    </cfRule>
    <cfRule type="containsText" dxfId="513" priority="1111" operator="containsText" text="SIN">
      <formula>NOT(ISERROR(SEARCH("SIN",IS167)))</formula>
    </cfRule>
    <cfRule type="containsText" dxfId="512" priority="1112" operator="containsText" text="EQUIPO">
      <formula>NOT(ISERROR(SEARCH("EQUIPO",IS167)))</formula>
    </cfRule>
    <cfRule type="containsText" dxfId="511" priority="1113" operator="containsText" text="MEDICO TRADICIONAL">
      <formula>NOT(ISERROR(SEARCH("MEDICO TRADICIONAL",IS167)))</formula>
    </cfRule>
    <cfRule type="containsText" dxfId="510" priority="1114" operator="containsText" text="PARTERA">
      <formula>NOT(ISERROR(SEARCH("PARTERA",IS167)))</formula>
    </cfRule>
    <cfRule type="containsText" dxfId="509" priority="1115" operator="containsText" text="TÉCNICO">
      <formula>NOT(ISERROR(SEARCH("TÉCNICO",IS167)))</formula>
    </cfRule>
    <cfRule type="containsText" dxfId="508" priority="1116" operator="containsText" text="PROFESIONAL">
      <formula>NOT(ISERROR(SEARCH("PROFESIONAL",IS167)))</formula>
    </cfRule>
  </conditionalFormatting>
  <conditionalFormatting sqref="IT167">
    <cfRule type="containsText" dxfId="507" priority="1107" operator="containsText" text="LE HACEN CESÁREA SIN INICIO TRABAJO DE PARTO">
      <formula>NOT(ISERROR(SEARCH("LE HACEN CESÁREA SIN INICIO TRABAJO DE PARTO",IT167)))</formula>
    </cfRule>
    <cfRule type="containsText" dxfId="506" priority="1108" operator="containsText" text="LE HACEN INDUCCIÓN">
      <formula>NOT(ISERROR(SEARCH("LE HACEN INDUCCIÓN",IT167)))</formula>
    </cfRule>
    <cfRule type="containsText" dxfId="505" priority="1109" operator="containsText" text="ESPONTÁNEO">
      <formula>NOT(ISERROR(SEARCH("ESPONTÁNEO",IT167)))</formula>
    </cfRule>
  </conditionalFormatting>
  <conditionalFormatting sqref="JI167">
    <cfRule type="containsText" dxfId="504" priority="1103" operator="containsText" text="NO APLICA">
      <formula>NOT(ISERROR(SEARCH("NO APLICA",JI167)))</formula>
    </cfRule>
    <cfRule type="containsText" dxfId="503" priority="1104" operator="containsText" text="SIN DATO">
      <formula>NOT(ISERROR(SEARCH("SIN DATO",JI167)))</formula>
    </cfRule>
    <cfRule type="containsText" dxfId="502" priority="1105" operator="containsText" text="NO">
      <formula>NOT(ISERROR(SEARCH("NO",JI167)))</formula>
    </cfRule>
    <cfRule type="containsText" dxfId="501" priority="1106" operator="containsText" text="SI">
      <formula>NOT(ISERROR(SEARCH("SI",JI167)))</formula>
    </cfRule>
  </conditionalFormatting>
  <conditionalFormatting sqref="L237">
    <cfRule type="containsText" dxfId="500" priority="1094" operator="containsText" text="Empleo informal">
      <formula>NOT(ISERROR(SEARCH("Empleo informal",L237)))</formula>
    </cfRule>
    <cfRule type="containsText" dxfId="499" priority="1095" operator="containsText" text="Empleada formalmente con riesgo a tóxicos">
      <formula>NOT(ISERROR(SEARCH("Empleada formalmente con riesgo a tóxicos",L237)))</formula>
    </cfRule>
    <cfRule type="containsText" dxfId="498" priority="1096" operator="containsText" text="Empleada formalmente con riesgo de accidente laboral">
      <formula>NOT(ISERROR(SEARCH("Empleada formalmente con riesgo de accidente laboral",L237)))</formula>
    </cfRule>
    <cfRule type="containsText" dxfId="497" priority="1097" operator="containsText" text="Empleada formalmente por jornada laboral extensa">
      <formula>NOT(ISERROR(SEARCH("Empleada formalmente por jornada laboral extensa",L237)))</formula>
    </cfRule>
    <cfRule type="containsText" dxfId="496" priority="1098" operator="containsText" text="Empleada formalmente sin riesgo">
      <formula>NOT(ISERROR(SEARCH("Empleada formalmente sin riesgo",L237)))</formula>
    </cfRule>
    <cfRule type="containsText" dxfId="495" priority="1099" operator="containsText" text="Actualmente desempleada">
      <formula>NOT(ISERROR(SEARCH("Actualmente desempleada",L237)))</formula>
    </cfRule>
    <cfRule type="containsText" dxfId="494" priority="1100" operator="containsText" text="Hogar sin apoyo">
      <formula>NOT(ISERROR(SEARCH("Hogar sin apoyo",L237)))</formula>
    </cfRule>
    <cfRule type="containsText" dxfId="493" priority="1101" operator="containsText" text="Empleada formalmente sin riesgo">
      <formula>NOT(ISERROR(SEARCH("Empleada formalmente sin riesgo",L237)))</formula>
    </cfRule>
    <cfRule type="containsText" dxfId="492" priority="1102" operator="containsText" text="Hogar Con apoyo">
      <formula>NOT(ISERROR(SEARCH("Hogar Con apoyo",L237)))</formula>
    </cfRule>
  </conditionalFormatting>
  <conditionalFormatting sqref="AL237:AR237">
    <cfRule type="cellIs" dxfId="491" priority="1091" operator="equal">
      <formula>"SD"</formula>
    </cfRule>
    <cfRule type="cellIs" dxfId="490" priority="1092" operator="equal">
      <formula>"NO"</formula>
    </cfRule>
    <cfRule type="cellIs" dxfId="489" priority="1093" operator="equal">
      <formula>"SI"</formula>
    </cfRule>
  </conditionalFormatting>
  <conditionalFormatting sqref="AK237">
    <cfRule type="containsText" dxfId="488" priority="1088" operator="containsText" text="COMPLETAR EVALUACIÓN">
      <formula>NOT(ISERROR(SEARCH("COMPLETAR EVALUACIÓN",AK237)))</formula>
    </cfRule>
    <cfRule type="containsText" dxfId="487" priority="1089" operator="containsText" text="CON RIESGO">
      <formula>NOT(ISERROR(SEARCH("CON RIESGO",AK237)))</formula>
    </cfRule>
    <cfRule type="containsText" dxfId="486" priority="1090" operator="containsText" text="SIN RIESGO">
      <formula>NOT(ISERROR(SEARCH("SIN RIESGO",AK237)))</formula>
    </cfRule>
  </conditionalFormatting>
  <conditionalFormatting sqref="AG237:AH237">
    <cfRule type="cellIs" dxfId="485" priority="1085" operator="equal">
      <formula>"SD"</formula>
    </cfRule>
    <cfRule type="cellIs" dxfId="484" priority="1086" operator="equal">
      <formula>"NO"</formula>
    </cfRule>
    <cfRule type="cellIs" dxfId="483" priority="1087" operator="equal">
      <formula>"SI"</formula>
    </cfRule>
  </conditionalFormatting>
  <conditionalFormatting sqref="AI237">
    <cfRule type="containsText" dxfId="482" priority="1080" operator="containsText" text="HABITANTE DE CALLE">
      <formula>NOT(ISERROR(SEARCH("HABITANTE DE CALLE",AI237)))</formula>
    </cfRule>
    <cfRule type="containsText" dxfId="481" priority="1081" operator="containsText" text="NINGUNO">
      <formula>NOT(ISERROR(SEARCH("NINGUNO",AI237)))</formula>
    </cfRule>
    <cfRule type="containsText" dxfId="480" priority="1082" operator="containsText" text="MIGRATORIA">
      <formula>NOT(ISERROR(SEARCH("MIGRATORIA",AI237)))</formula>
    </cfRule>
    <cfRule type="containsText" dxfId="479" priority="1083" operator="containsText" text="DISCAPACIDAD">
      <formula>NOT(ISERROR(SEARCH("DISCAPACIDAD",AI237)))</formula>
    </cfRule>
    <cfRule type="containsText" dxfId="478" priority="1084" operator="containsText" text="DESPLAZADA">
      <formula>NOT(ISERROR(SEARCH("DESPLAZADA",AI237)))</formula>
    </cfRule>
  </conditionalFormatting>
  <conditionalFormatting sqref="AJ237">
    <cfRule type="cellIs" dxfId="477" priority="1077" operator="equal">
      <formula>"SD"</formula>
    </cfRule>
    <cfRule type="cellIs" dxfId="476" priority="1078" operator="equal">
      <formula>"NO"</formula>
    </cfRule>
    <cfRule type="cellIs" dxfId="475" priority="1079" operator="equal">
      <formula>"SI"</formula>
    </cfRule>
  </conditionalFormatting>
  <conditionalFormatting sqref="AX237 BA237">
    <cfRule type="cellIs" dxfId="474" priority="1074" operator="equal">
      <formula>"SD"</formula>
    </cfRule>
    <cfRule type="cellIs" dxfId="473" priority="1075" operator="equal">
      <formula>"NO"</formula>
    </cfRule>
    <cfRule type="cellIs" dxfId="472" priority="1076" operator="equal">
      <formula>"SI"</formula>
    </cfRule>
  </conditionalFormatting>
  <conditionalFormatting sqref="AY237">
    <cfRule type="containsText" dxfId="471" priority="1069" operator="containsText" text="SD">
      <formula>NOT(ISERROR(SEARCH("SD",AY237)))</formula>
    </cfRule>
    <cfRule type="containsText" dxfId="470" priority="1070" operator="containsText" text="SI, NO CONTROLADA">
      <formula>NOT(ISERROR(SEARCH("SI, NO CONTROLADA",AY237)))</formula>
    </cfRule>
    <cfRule type="containsText" dxfId="469" priority="1071" operator="containsText" text="SI, SIN MANEJO">
      <formula>NOT(ISERROR(SEARCH("SI, SIN MANEJO",AY237)))</formula>
    </cfRule>
    <cfRule type="containsText" dxfId="468" priority="1072" operator="containsText" text="SI, CONTROLADA">
      <formula>NOT(ISERROR(SEARCH("SI, CONTROLADA",AY237)))</formula>
    </cfRule>
    <cfRule type="containsText" dxfId="467" priority="1073" operator="containsText" text="NO">
      <formula>NOT(ISERROR(SEARCH("NO",AY237)))</formula>
    </cfRule>
  </conditionalFormatting>
  <conditionalFormatting sqref="AZ237">
    <cfRule type="containsText" dxfId="466" priority="1064" operator="containsText" text="SD">
      <formula>NOT(ISERROR(SEARCH("SD",AZ237)))</formula>
    </cfRule>
    <cfRule type="containsText" dxfId="465" priority="1065" operator="containsText" text="SI, NO CONTROLADA">
      <formula>NOT(ISERROR(SEARCH("SI, NO CONTROLADA",AZ237)))</formula>
    </cfRule>
    <cfRule type="containsText" dxfId="464" priority="1066" operator="containsText" text="SI, SIN MANEJO">
      <formula>NOT(ISERROR(SEARCH("SI, SIN MANEJO",AZ237)))</formula>
    </cfRule>
    <cfRule type="containsText" dxfId="463" priority="1067" operator="containsText" text="SI, CONTROLADA">
      <formula>NOT(ISERROR(SEARCH("SI, CONTROLADA",AZ237)))</formula>
    </cfRule>
    <cfRule type="containsText" dxfId="462" priority="1068" operator="containsText" text="NO">
      <formula>NOT(ISERROR(SEARCH("NO",AZ237)))</formula>
    </cfRule>
  </conditionalFormatting>
  <conditionalFormatting sqref="BB237">
    <cfRule type="cellIs" dxfId="461" priority="1061" operator="equal">
      <formula>"SD"</formula>
    </cfRule>
    <cfRule type="cellIs" dxfId="460" priority="1062" operator="equal">
      <formula>"NO"</formula>
    </cfRule>
    <cfRule type="cellIs" dxfId="459" priority="1063" operator="equal">
      <formula>"SI"</formula>
    </cfRule>
  </conditionalFormatting>
  <conditionalFormatting sqref="BC237">
    <cfRule type="cellIs" dxfId="458" priority="1058" operator="equal">
      <formula>"SD"</formula>
    </cfRule>
    <cfRule type="cellIs" dxfId="457" priority="1059" operator="equal">
      <formula>"NO"</formula>
    </cfRule>
    <cfRule type="cellIs" dxfId="456" priority="1060" operator="equal">
      <formula>"SI"</formula>
    </cfRule>
  </conditionalFormatting>
  <conditionalFormatting sqref="BF237">
    <cfRule type="cellIs" dxfId="455" priority="1055" operator="equal">
      <formula>"SD"</formula>
    </cfRule>
    <cfRule type="cellIs" dxfId="454" priority="1056" operator="equal">
      <formula>"NO"</formula>
    </cfRule>
    <cfRule type="cellIs" dxfId="453" priority="1057" operator="equal">
      <formula>"SI"</formula>
    </cfRule>
  </conditionalFormatting>
  <conditionalFormatting sqref="BD237:BE237">
    <cfRule type="cellIs" dxfId="452" priority="1052" operator="equal">
      <formula>"SD"</formula>
    </cfRule>
    <cfRule type="cellIs" dxfId="451" priority="1053" operator="equal">
      <formula>"NO"</formula>
    </cfRule>
    <cfRule type="cellIs" dxfId="450" priority="1054" operator="equal">
      <formula>"SI"</formula>
    </cfRule>
  </conditionalFormatting>
  <conditionalFormatting sqref="BE237">
    <cfRule type="expression" dxfId="449" priority="1051">
      <formula>IF(AND(FA237&gt;=126,FC237&lt;24),1,0)</formula>
    </cfRule>
  </conditionalFormatting>
  <conditionalFormatting sqref="BG237">
    <cfRule type="cellIs" dxfId="448" priority="1048" operator="equal">
      <formula>"SD"</formula>
    </cfRule>
    <cfRule type="cellIs" dxfId="447" priority="1049" operator="equal">
      <formula>"NO"</formula>
    </cfRule>
    <cfRule type="cellIs" dxfId="446" priority="1050" operator="equal">
      <formula>"SI"</formula>
    </cfRule>
  </conditionalFormatting>
  <conditionalFormatting sqref="BH237">
    <cfRule type="cellIs" dxfId="445" priority="1045" operator="equal">
      <formula>"SD"</formula>
    </cfRule>
    <cfRule type="cellIs" dxfId="444" priority="1046" operator="equal">
      <formula>"NO"</formula>
    </cfRule>
    <cfRule type="cellIs" dxfId="443" priority="1047" operator="equal">
      <formula>"SI"</formula>
    </cfRule>
  </conditionalFormatting>
  <conditionalFormatting sqref="BI237">
    <cfRule type="cellIs" dxfId="442" priority="1042" operator="equal">
      <formula>"SD"</formula>
    </cfRule>
    <cfRule type="cellIs" dxfId="441" priority="1043" operator="equal">
      <formula>"NO"</formula>
    </cfRule>
    <cfRule type="cellIs" dxfId="440" priority="1044" operator="equal">
      <formula>"SI"</formula>
    </cfRule>
  </conditionalFormatting>
  <conditionalFormatting sqref="BJ237">
    <cfRule type="cellIs" dxfId="439" priority="1039" operator="equal">
      <formula>"SD"</formula>
    </cfRule>
    <cfRule type="cellIs" dxfId="438" priority="1040" operator="equal">
      <formula>"NO"</formula>
    </cfRule>
    <cfRule type="cellIs" dxfId="437" priority="1041" operator="equal">
      <formula>"SI"</formula>
    </cfRule>
  </conditionalFormatting>
  <conditionalFormatting sqref="BL237:BM237">
    <cfRule type="cellIs" dxfId="436" priority="1036" operator="equal">
      <formula>"SD"</formula>
    </cfRule>
    <cfRule type="cellIs" dxfId="435" priority="1037" operator="equal">
      <formula>"NO"</formula>
    </cfRule>
    <cfRule type="cellIs" dxfId="434" priority="1038" operator="equal">
      <formula>"SI"</formula>
    </cfRule>
  </conditionalFormatting>
  <conditionalFormatting sqref="BK237">
    <cfRule type="cellIs" dxfId="433" priority="1033" operator="equal">
      <formula>"SD"</formula>
    </cfRule>
    <cfRule type="cellIs" dxfId="432" priority="1034" operator="equal">
      <formula>"NO"</formula>
    </cfRule>
    <cfRule type="cellIs" dxfId="431" priority="1035" operator="equal">
      <formula>"SI"</formula>
    </cfRule>
  </conditionalFormatting>
  <conditionalFormatting sqref="L238">
    <cfRule type="containsText" dxfId="430" priority="1024" operator="containsText" text="Empleo informal">
      <formula>NOT(ISERROR(SEARCH("Empleo informal",L238)))</formula>
    </cfRule>
    <cfRule type="containsText" dxfId="429" priority="1025" operator="containsText" text="Empleada formalmente con riesgo a tóxicos">
      <formula>NOT(ISERROR(SEARCH("Empleada formalmente con riesgo a tóxicos",L238)))</formula>
    </cfRule>
    <cfRule type="containsText" dxfId="428" priority="1026" operator="containsText" text="Empleada formalmente con riesgo de accidente laboral">
      <formula>NOT(ISERROR(SEARCH("Empleada formalmente con riesgo de accidente laboral",L238)))</formula>
    </cfRule>
    <cfRule type="containsText" dxfId="427" priority="1027" operator="containsText" text="Empleada formalmente por jornada laboral extensa">
      <formula>NOT(ISERROR(SEARCH("Empleada formalmente por jornada laboral extensa",L238)))</formula>
    </cfRule>
    <cfRule type="containsText" dxfId="426" priority="1028" operator="containsText" text="Empleada formalmente sin riesgo">
      <formula>NOT(ISERROR(SEARCH("Empleada formalmente sin riesgo",L238)))</formula>
    </cfRule>
    <cfRule type="containsText" dxfId="425" priority="1029" operator="containsText" text="Actualmente desempleada">
      <formula>NOT(ISERROR(SEARCH("Actualmente desempleada",L238)))</formula>
    </cfRule>
    <cfRule type="containsText" dxfId="424" priority="1030" operator="containsText" text="Hogar sin apoyo">
      <formula>NOT(ISERROR(SEARCH("Hogar sin apoyo",L238)))</formula>
    </cfRule>
    <cfRule type="containsText" dxfId="423" priority="1031" operator="containsText" text="Empleada formalmente sin riesgo">
      <formula>NOT(ISERROR(SEARCH("Empleada formalmente sin riesgo",L238)))</formula>
    </cfRule>
    <cfRule type="containsText" dxfId="422" priority="1032" operator="containsText" text="Hogar Con apoyo">
      <formula>NOT(ISERROR(SEARCH("Hogar Con apoyo",L238)))</formula>
    </cfRule>
  </conditionalFormatting>
  <conditionalFormatting sqref="AE238:AF238">
    <cfRule type="containsText" dxfId="421" priority="1022" operator="containsText" text="NO">
      <formula>NOT(ISERROR(SEARCH("NO",AE238)))</formula>
    </cfRule>
    <cfRule type="containsText" dxfId="420" priority="1023" operator="containsText" text="SI">
      <formula>NOT(ISERROR(SEARCH("SI",AE238)))</formula>
    </cfRule>
  </conditionalFormatting>
  <conditionalFormatting sqref="AK238">
    <cfRule type="containsText" dxfId="419" priority="1019" operator="containsText" text="COMPLETAR EVALUACIÓN">
      <formula>NOT(ISERROR(SEARCH("COMPLETAR EVALUACIÓN",AK238)))</formula>
    </cfRule>
    <cfRule type="containsText" dxfId="418" priority="1020" operator="containsText" text="CON RIESGO">
      <formula>NOT(ISERROR(SEARCH("CON RIESGO",AK238)))</formula>
    </cfRule>
    <cfRule type="containsText" dxfId="417" priority="1021" operator="containsText" text="SIN RIESGO">
      <formula>NOT(ISERROR(SEARCH("SIN RIESGO",AK238)))</formula>
    </cfRule>
  </conditionalFormatting>
  <conditionalFormatting sqref="AG238:AH238">
    <cfRule type="cellIs" dxfId="416" priority="1016" operator="equal">
      <formula>"SD"</formula>
    </cfRule>
    <cfRule type="cellIs" dxfId="415" priority="1017" operator="equal">
      <formula>"NO"</formula>
    </cfRule>
    <cfRule type="cellIs" dxfId="414" priority="1018" operator="equal">
      <formula>"SI"</formula>
    </cfRule>
  </conditionalFormatting>
  <conditionalFormatting sqref="AI238">
    <cfRule type="containsText" dxfId="413" priority="1011" operator="containsText" text="HABITANTE DE CALLE">
      <formula>NOT(ISERROR(SEARCH("HABITANTE DE CALLE",AI238)))</formula>
    </cfRule>
    <cfRule type="containsText" dxfId="412" priority="1012" operator="containsText" text="NINGUNO">
      <formula>NOT(ISERROR(SEARCH("NINGUNO",AI238)))</formula>
    </cfRule>
    <cfRule type="containsText" dxfId="411" priority="1013" operator="containsText" text="MIGRATORIA">
      <formula>NOT(ISERROR(SEARCH("MIGRATORIA",AI238)))</formula>
    </cfRule>
    <cfRule type="containsText" dxfId="410" priority="1014" operator="containsText" text="DISCAPACIDAD">
      <formula>NOT(ISERROR(SEARCH("DISCAPACIDAD",AI238)))</formula>
    </cfRule>
    <cfRule type="containsText" dxfId="409" priority="1015" operator="containsText" text="DESPLAZADA">
      <formula>NOT(ISERROR(SEARCH("DESPLAZADA",AI238)))</formula>
    </cfRule>
  </conditionalFormatting>
  <conditionalFormatting sqref="AJ238">
    <cfRule type="cellIs" dxfId="408" priority="1008" operator="equal">
      <formula>"SD"</formula>
    </cfRule>
    <cfRule type="cellIs" dxfId="407" priority="1009" operator="equal">
      <formula>"NO"</formula>
    </cfRule>
    <cfRule type="cellIs" dxfId="406" priority="1010" operator="equal">
      <formula>"SI"</formula>
    </cfRule>
  </conditionalFormatting>
  <conditionalFormatting sqref="AL238:AR238">
    <cfRule type="cellIs" dxfId="405" priority="989" operator="equal">
      <formula>"SD"</formula>
    </cfRule>
    <cfRule type="cellIs" dxfId="404" priority="990" operator="equal">
      <formula>"NO"</formula>
    </cfRule>
    <cfRule type="cellIs" dxfId="403" priority="991" operator="equal">
      <formula>"SI"</formula>
    </cfRule>
  </conditionalFormatting>
  <conditionalFormatting sqref="AX238 BA238">
    <cfRule type="cellIs" dxfId="402" priority="986" operator="equal">
      <formula>"SD"</formula>
    </cfRule>
    <cfRule type="cellIs" dxfId="401" priority="987" operator="equal">
      <formula>"NO"</formula>
    </cfRule>
    <cfRule type="cellIs" dxfId="400" priority="988" operator="equal">
      <formula>"SI"</formula>
    </cfRule>
  </conditionalFormatting>
  <conditionalFormatting sqref="AY238">
    <cfRule type="containsText" dxfId="399" priority="981" operator="containsText" text="SD">
      <formula>NOT(ISERROR(SEARCH("SD",AY238)))</formula>
    </cfRule>
    <cfRule type="containsText" dxfId="398" priority="982" operator="containsText" text="SI, NO CONTROLADA">
      <formula>NOT(ISERROR(SEARCH("SI, NO CONTROLADA",AY238)))</formula>
    </cfRule>
    <cfRule type="containsText" dxfId="397" priority="983" operator="containsText" text="SI, SIN MANEJO">
      <formula>NOT(ISERROR(SEARCH("SI, SIN MANEJO",AY238)))</formula>
    </cfRule>
    <cfRule type="containsText" dxfId="396" priority="984" operator="containsText" text="SI, CONTROLADA">
      <formula>NOT(ISERROR(SEARCH("SI, CONTROLADA",AY238)))</formula>
    </cfRule>
    <cfRule type="containsText" dxfId="395" priority="985" operator="containsText" text="NO">
      <formula>NOT(ISERROR(SEARCH("NO",AY238)))</formula>
    </cfRule>
  </conditionalFormatting>
  <conditionalFormatting sqref="AZ238">
    <cfRule type="containsText" dxfId="394" priority="976" operator="containsText" text="SD">
      <formula>NOT(ISERROR(SEARCH("SD",AZ238)))</formula>
    </cfRule>
    <cfRule type="containsText" dxfId="393" priority="977" operator="containsText" text="SI, NO CONTROLADA">
      <formula>NOT(ISERROR(SEARCH("SI, NO CONTROLADA",AZ238)))</formula>
    </cfRule>
    <cfRule type="containsText" dxfId="392" priority="978" operator="containsText" text="SI, SIN MANEJO">
      <formula>NOT(ISERROR(SEARCH("SI, SIN MANEJO",AZ238)))</formula>
    </cfRule>
    <cfRule type="containsText" dxfId="391" priority="979" operator="containsText" text="SI, CONTROLADA">
      <formula>NOT(ISERROR(SEARCH("SI, CONTROLADA",AZ238)))</formula>
    </cfRule>
    <cfRule type="containsText" dxfId="390" priority="980" operator="containsText" text="NO">
      <formula>NOT(ISERROR(SEARCH("NO",AZ238)))</formula>
    </cfRule>
  </conditionalFormatting>
  <conditionalFormatting sqref="BB238">
    <cfRule type="cellIs" dxfId="389" priority="973" operator="equal">
      <formula>"SD"</formula>
    </cfRule>
    <cfRule type="cellIs" dxfId="388" priority="974" operator="equal">
      <formula>"NO"</formula>
    </cfRule>
    <cfRule type="cellIs" dxfId="387" priority="975" operator="equal">
      <formula>"SI"</formula>
    </cfRule>
  </conditionalFormatting>
  <conditionalFormatting sqref="BC238">
    <cfRule type="cellIs" dxfId="386" priority="970" operator="equal">
      <formula>"SD"</formula>
    </cfRule>
    <cfRule type="cellIs" dxfId="385" priority="971" operator="equal">
      <formula>"NO"</formula>
    </cfRule>
    <cfRule type="cellIs" dxfId="384" priority="972" operator="equal">
      <formula>"SI"</formula>
    </cfRule>
  </conditionalFormatting>
  <conditionalFormatting sqref="BF238">
    <cfRule type="cellIs" dxfId="383" priority="967" operator="equal">
      <formula>"SD"</formula>
    </cfRule>
    <cfRule type="cellIs" dxfId="382" priority="968" operator="equal">
      <formula>"NO"</formula>
    </cfRule>
    <cfRule type="cellIs" dxfId="381" priority="969" operator="equal">
      <formula>"SI"</formula>
    </cfRule>
  </conditionalFormatting>
  <conditionalFormatting sqref="BD238:BE238">
    <cfRule type="cellIs" dxfId="380" priority="964" operator="equal">
      <formula>"SD"</formula>
    </cfRule>
    <cfRule type="cellIs" dxfId="379" priority="965" operator="equal">
      <formula>"NO"</formula>
    </cfRule>
    <cfRule type="cellIs" dxfId="378" priority="966" operator="equal">
      <formula>"SI"</formula>
    </cfRule>
  </conditionalFormatting>
  <conditionalFormatting sqref="BE238">
    <cfRule type="expression" dxfId="377" priority="963">
      <formula>IF(AND(FA238&gt;=126,FC238&lt;24),1,0)</formula>
    </cfRule>
  </conditionalFormatting>
  <conditionalFormatting sqref="BG238">
    <cfRule type="cellIs" dxfId="376" priority="960" operator="equal">
      <formula>"SD"</formula>
    </cfRule>
    <cfRule type="cellIs" dxfId="375" priority="961" operator="equal">
      <formula>"NO"</formula>
    </cfRule>
    <cfRule type="cellIs" dxfId="374" priority="962" operator="equal">
      <formula>"SI"</formula>
    </cfRule>
  </conditionalFormatting>
  <conditionalFormatting sqref="BH238">
    <cfRule type="cellIs" dxfId="373" priority="957" operator="equal">
      <formula>"SD"</formula>
    </cfRule>
    <cfRule type="cellIs" dxfId="372" priority="958" operator="equal">
      <formula>"NO"</formula>
    </cfRule>
    <cfRule type="cellIs" dxfId="371" priority="959" operator="equal">
      <formula>"SI"</formula>
    </cfRule>
  </conditionalFormatting>
  <conditionalFormatting sqref="BI238">
    <cfRule type="cellIs" dxfId="370" priority="954" operator="equal">
      <formula>"SD"</formula>
    </cfRule>
    <cfRule type="cellIs" dxfId="369" priority="955" operator="equal">
      <formula>"NO"</formula>
    </cfRule>
    <cfRule type="cellIs" dxfId="368" priority="956" operator="equal">
      <formula>"SI"</formula>
    </cfRule>
  </conditionalFormatting>
  <conditionalFormatting sqref="BJ238">
    <cfRule type="cellIs" dxfId="367" priority="951" operator="equal">
      <formula>"SD"</formula>
    </cfRule>
    <cfRule type="cellIs" dxfId="366" priority="952" operator="equal">
      <formula>"NO"</formula>
    </cfRule>
    <cfRule type="cellIs" dxfId="365" priority="953" operator="equal">
      <formula>"SI"</formula>
    </cfRule>
  </conditionalFormatting>
  <conditionalFormatting sqref="BL238:BM238">
    <cfRule type="cellIs" dxfId="364" priority="948" operator="equal">
      <formula>"SD"</formula>
    </cfRule>
    <cfRule type="cellIs" dxfId="363" priority="949" operator="equal">
      <formula>"NO"</formula>
    </cfRule>
    <cfRule type="cellIs" dxfId="362" priority="950" operator="equal">
      <formula>"SI"</formula>
    </cfRule>
  </conditionalFormatting>
  <conditionalFormatting sqref="BK238">
    <cfRule type="cellIs" dxfId="361" priority="945" operator="equal">
      <formula>"SD"</formula>
    </cfRule>
    <cfRule type="cellIs" dxfId="360" priority="946" operator="equal">
      <formula>"NO"</formula>
    </cfRule>
    <cfRule type="cellIs" dxfId="359" priority="947" operator="equal">
      <formula>"SI"</formula>
    </cfRule>
  </conditionalFormatting>
  <conditionalFormatting sqref="FB238">
    <cfRule type="containsText" dxfId="358" priority="941" operator="containsText" text="RH NEGATIVO SIN COOMB">
      <formula>NOT(ISERROR(SEARCH("RH NEGATIVO SIN COOMB",FB238)))</formula>
    </cfRule>
    <cfRule type="containsText" dxfId="357" priority="942" operator="containsText" text="RH NEGATIVO CON COOMBS POSITIVO">
      <formula>NOT(ISERROR(SEARCH("RH NEGATIVO CON COOMBS POSITIVO",FB238)))</formula>
    </cfRule>
    <cfRule type="containsText" dxfId="356" priority="943" operator="containsText" text="RH NEGATIVO CON COOMBS NEGATIVO">
      <formula>NOT(ISERROR(SEARCH("RH NEGATIVO CON COOMBS NEGATIVO",FB238)))</formula>
    </cfRule>
    <cfRule type="containsText" dxfId="355" priority="944" operator="containsText" text="RH POSITIVO">
      <formula>NOT(ISERROR(SEARCH("RH POSITIVO",FB238)))</formula>
    </cfRule>
  </conditionalFormatting>
  <conditionalFormatting sqref="FK238">
    <cfRule type="containsText" dxfId="354" priority="937" operator="containsText" text="RH NEGATIVO SIN COOMB">
      <formula>NOT(ISERROR(SEARCH("RH NEGATIVO SIN COOMB",FK238)))</formula>
    </cfRule>
    <cfRule type="containsText" dxfId="353" priority="938" operator="containsText" text="RH NEGATIVO CON COOMBS POSITIVO">
      <formula>NOT(ISERROR(SEARCH("RH NEGATIVO CON COOMBS POSITIVO",FK238)))</formula>
    </cfRule>
    <cfRule type="containsText" dxfId="352" priority="939" operator="containsText" text="RH NEGATIVO CON COOMBS NEGATIVO">
      <formula>NOT(ISERROR(SEARCH("RH NEGATIVO CON COOMBS NEGATIVO",FK238)))</formula>
    </cfRule>
    <cfRule type="containsText" dxfId="351" priority="940" operator="containsText" text="RH POSITIVO">
      <formula>NOT(ISERROR(SEARCH("RH POSITIVO",FK238)))</formula>
    </cfRule>
  </conditionalFormatting>
  <conditionalFormatting sqref="FN238">
    <cfRule type="containsText" dxfId="350" priority="933" operator="containsText" text="RH NEGATIVO SIN COOMB">
      <formula>NOT(ISERROR(SEARCH("RH NEGATIVO SIN COOMB",FN238)))</formula>
    </cfRule>
    <cfRule type="containsText" dxfId="349" priority="934" operator="containsText" text="RH NEGATIVO CON COOMBS POSITIVO">
      <formula>NOT(ISERROR(SEARCH("RH NEGATIVO CON COOMBS POSITIVO",FN238)))</formula>
    </cfRule>
    <cfRule type="containsText" dxfId="348" priority="935" operator="containsText" text="RH NEGATIVO CON COOMBS NEGATIVO">
      <formula>NOT(ISERROR(SEARCH("RH NEGATIVO CON COOMBS NEGATIVO",FN238)))</formula>
    </cfRule>
    <cfRule type="containsText" dxfId="347" priority="936" operator="containsText" text="RH POSITIVO">
      <formula>NOT(ISERROR(SEARCH("RH POSITIVO",FN238)))</formula>
    </cfRule>
  </conditionalFormatting>
  <conditionalFormatting sqref="HV238">
    <cfRule type="containsText" dxfId="346" priority="929" operator="containsText" text="NO SE FORMULA">
      <formula>NOT(ISERROR(SEARCH("NO SE FORMULA",HV238)))</formula>
    </cfRule>
    <cfRule type="containsText" dxfId="345" priority="930" operator="containsText" text="OTRO">
      <formula>NOT(ISERROR(SEARCH("OTRO",HV238)))</formula>
    </cfRule>
    <cfRule type="containsText" dxfId="344" priority="931" operator="containsText" text="IRREGULAR">
      <formula>NOT(ISERROR(SEARCH("IRREGULAR",HV238)))</formula>
    </cfRule>
    <cfRule type="containsText" dxfId="343" priority="932" operator="containsText" text="ADECUADO">
      <formula>NOT(ISERROR(SEARCH("ADECUADO",HV238)))</formula>
    </cfRule>
  </conditionalFormatting>
  <conditionalFormatting sqref="L239">
    <cfRule type="containsText" dxfId="342" priority="920" operator="containsText" text="Empleo informal">
      <formula>NOT(ISERROR(SEARCH("Empleo informal",L239)))</formula>
    </cfRule>
    <cfRule type="containsText" dxfId="341" priority="921" operator="containsText" text="Empleada formalmente con riesgo a tóxicos">
      <formula>NOT(ISERROR(SEARCH("Empleada formalmente con riesgo a tóxicos",L239)))</formula>
    </cfRule>
    <cfRule type="containsText" dxfId="340" priority="922" operator="containsText" text="Empleada formalmente con riesgo de accidente laboral">
      <formula>NOT(ISERROR(SEARCH("Empleada formalmente con riesgo de accidente laboral",L239)))</formula>
    </cfRule>
    <cfRule type="containsText" dxfId="339" priority="923" operator="containsText" text="Empleada formalmente por jornada laboral extensa">
      <formula>NOT(ISERROR(SEARCH("Empleada formalmente por jornada laboral extensa",L239)))</formula>
    </cfRule>
    <cfRule type="containsText" dxfId="338" priority="924" operator="containsText" text="Empleada formalmente sin riesgo">
      <formula>NOT(ISERROR(SEARCH("Empleada formalmente sin riesgo",L239)))</formula>
    </cfRule>
    <cfRule type="containsText" dxfId="337" priority="925" operator="containsText" text="Actualmente desempleada">
      <formula>NOT(ISERROR(SEARCH("Actualmente desempleada",L239)))</formula>
    </cfRule>
    <cfRule type="containsText" dxfId="336" priority="926" operator="containsText" text="Hogar sin apoyo">
      <formula>NOT(ISERROR(SEARCH("Hogar sin apoyo",L239)))</formula>
    </cfRule>
    <cfRule type="containsText" dxfId="335" priority="927" operator="containsText" text="Empleada formalmente sin riesgo">
      <formula>NOT(ISERROR(SEARCH("Empleada formalmente sin riesgo",L239)))</formula>
    </cfRule>
    <cfRule type="containsText" dxfId="334" priority="928" operator="containsText" text="Hogar Con apoyo">
      <formula>NOT(ISERROR(SEARCH("Hogar Con apoyo",L239)))</formula>
    </cfRule>
  </conditionalFormatting>
  <conditionalFormatting sqref="AS239:AW239">
    <cfRule type="cellIs" dxfId="333" priority="917" operator="equal">
      <formula>"SD"</formula>
    </cfRule>
    <cfRule type="cellIs" dxfId="332" priority="918" operator="equal">
      <formula>"NO"</formula>
    </cfRule>
    <cfRule type="cellIs" dxfId="331" priority="919" operator="equal">
      <formula>"SI"</formula>
    </cfRule>
  </conditionalFormatting>
  <conditionalFormatting sqref="AW239">
    <cfRule type="cellIs" dxfId="330" priority="914" operator="equal">
      <formula>1</formula>
    </cfRule>
    <cfRule type="cellIs" dxfId="329" priority="915" operator="equal">
      <formula>"3 O MAS"</formula>
    </cfRule>
    <cfRule type="cellIs" dxfId="328" priority="916" operator="equal">
      <formula>2</formula>
    </cfRule>
  </conditionalFormatting>
  <conditionalFormatting sqref="AE239:AF239">
    <cfRule type="containsText" dxfId="327" priority="912" operator="containsText" text="NO">
      <formula>NOT(ISERROR(SEARCH("NO",AE239)))</formula>
    </cfRule>
    <cfRule type="containsText" dxfId="326" priority="913" operator="containsText" text="SI">
      <formula>NOT(ISERROR(SEARCH("SI",AE239)))</formula>
    </cfRule>
  </conditionalFormatting>
  <conditionalFormatting sqref="AL239:AR239">
    <cfRule type="cellIs" dxfId="325" priority="909" operator="equal">
      <formula>"SD"</formula>
    </cfRule>
    <cfRule type="cellIs" dxfId="324" priority="910" operator="equal">
      <formula>"NO"</formula>
    </cfRule>
    <cfRule type="cellIs" dxfId="323" priority="911" operator="equal">
      <formula>"SI"</formula>
    </cfRule>
  </conditionalFormatting>
  <conditionalFormatting sqref="AK239">
    <cfRule type="containsText" dxfId="322" priority="906" operator="containsText" text="COMPLETAR EVALUACIÓN">
      <formula>NOT(ISERROR(SEARCH("COMPLETAR EVALUACIÓN",AK239)))</formula>
    </cfRule>
    <cfRule type="containsText" dxfId="321" priority="907" operator="containsText" text="CON RIESGO">
      <formula>NOT(ISERROR(SEARCH("CON RIESGO",AK239)))</formula>
    </cfRule>
    <cfRule type="containsText" dxfId="320" priority="908" operator="containsText" text="SIN RIESGO">
      <formula>NOT(ISERROR(SEARCH("SIN RIESGO",AK239)))</formula>
    </cfRule>
  </conditionalFormatting>
  <conditionalFormatting sqref="AG239:AH239">
    <cfRule type="cellIs" dxfId="319" priority="903" operator="equal">
      <formula>"SD"</formula>
    </cfRule>
    <cfRule type="cellIs" dxfId="318" priority="904" operator="equal">
      <formula>"NO"</formula>
    </cfRule>
    <cfRule type="cellIs" dxfId="317" priority="905" operator="equal">
      <formula>"SI"</formula>
    </cfRule>
  </conditionalFormatting>
  <conditionalFormatting sqref="AI239">
    <cfRule type="containsText" dxfId="316" priority="898" operator="containsText" text="HABITANTE DE CALLE">
      <formula>NOT(ISERROR(SEARCH("HABITANTE DE CALLE",AI239)))</formula>
    </cfRule>
    <cfRule type="containsText" dxfId="315" priority="899" operator="containsText" text="NINGUNO">
      <formula>NOT(ISERROR(SEARCH("NINGUNO",AI239)))</formula>
    </cfRule>
    <cfRule type="containsText" dxfId="314" priority="900" operator="containsText" text="MIGRATORIA">
      <formula>NOT(ISERROR(SEARCH("MIGRATORIA",AI239)))</formula>
    </cfRule>
    <cfRule type="containsText" dxfId="313" priority="901" operator="containsText" text="DISCAPACIDAD">
      <formula>NOT(ISERROR(SEARCH("DISCAPACIDAD",AI239)))</formula>
    </cfRule>
    <cfRule type="containsText" dxfId="312" priority="902" operator="containsText" text="DESPLAZADA">
      <formula>NOT(ISERROR(SEARCH("DESPLAZADA",AI239)))</formula>
    </cfRule>
  </conditionalFormatting>
  <conditionalFormatting sqref="AJ239">
    <cfRule type="cellIs" dxfId="311" priority="895" operator="equal">
      <formula>"SD"</formula>
    </cfRule>
    <cfRule type="cellIs" dxfId="310" priority="896" operator="equal">
      <formula>"NO"</formula>
    </cfRule>
    <cfRule type="cellIs" dxfId="309" priority="897" operator="equal">
      <formula>"SI"</formula>
    </cfRule>
  </conditionalFormatting>
  <conditionalFormatting sqref="AX239 BA239">
    <cfRule type="cellIs" dxfId="308" priority="892" operator="equal">
      <formula>"SD"</formula>
    </cfRule>
    <cfRule type="cellIs" dxfId="307" priority="893" operator="equal">
      <formula>"NO"</formula>
    </cfRule>
    <cfRule type="cellIs" dxfId="306" priority="894" operator="equal">
      <formula>"SI"</formula>
    </cfRule>
  </conditionalFormatting>
  <conditionalFormatting sqref="AY239">
    <cfRule type="containsText" dxfId="305" priority="887" operator="containsText" text="SD">
      <formula>NOT(ISERROR(SEARCH("SD",AY239)))</formula>
    </cfRule>
    <cfRule type="containsText" dxfId="304" priority="888" operator="containsText" text="SI, NO CONTROLADA">
      <formula>NOT(ISERROR(SEARCH("SI, NO CONTROLADA",AY239)))</formula>
    </cfRule>
    <cfRule type="containsText" dxfId="303" priority="889" operator="containsText" text="SI, SIN MANEJO">
      <formula>NOT(ISERROR(SEARCH("SI, SIN MANEJO",AY239)))</formula>
    </cfRule>
    <cfRule type="containsText" dxfId="302" priority="890" operator="containsText" text="SI, CONTROLADA">
      <formula>NOT(ISERROR(SEARCH("SI, CONTROLADA",AY239)))</formula>
    </cfRule>
    <cfRule type="containsText" dxfId="301" priority="891" operator="containsText" text="NO">
      <formula>NOT(ISERROR(SEARCH("NO",AY239)))</formula>
    </cfRule>
  </conditionalFormatting>
  <conditionalFormatting sqref="AZ239">
    <cfRule type="containsText" dxfId="300" priority="882" operator="containsText" text="SD">
      <formula>NOT(ISERROR(SEARCH("SD",AZ239)))</formula>
    </cfRule>
    <cfRule type="containsText" dxfId="299" priority="883" operator="containsText" text="SI, NO CONTROLADA">
      <formula>NOT(ISERROR(SEARCH("SI, NO CONTROLADA",AZ239)))</formula>
    </cfRule>
    <cfRule type="containsText" dxfId="298" priority="884" operator="containsText" text="SI, SIN MANEJO">
      <formula>NOT(ISERROR(SEARCH("SI, SIN MANEJO",AZ239)))</formula>
    </cfRule>
    <cfRule type="containsText" dxfId="297" priority="885" operator="containsText" text="SI, CONTROLADA">
      <formula>NOT(ISERROR(SEARCH("SI, CONTROLADA",AZ239)))</formula>
    </cfRule>
    <cfRule type="containsText" dxfId="296" priority="886" operator="containsText" text="NO">
      <formula>NOT(ISERROR(SEARCH("NO",AZ239)))</formula>
    </cfRule>
  </conditionalFormatting>
  <conditionalFormatting sqref="BB239">
    <cfRule type="cellIs" dxfId="295" priority="879" operator="equal">
      <formula>"SD"</formula>
    </cfRule>
    <cfRule type="cellIs" dxfId="294" priority="880" operator="equal">
      <formula>"NO"</formula>
    </cfRule>
    <cfRule type="cellIs" dxfId="293" priority="881" operator="equal">
      <formula>"SI"</formula>
    </cfRule>
  </conditionalFormatting>
  <conditionalFormatting sqref="BC239">
    <cfRule type="cellIs" dxfId="292" priority="876" operator="equal">
      <formula>"SD"</formula>
    </cfRule>
    <cfRule type="cellIs" dxfId="291" priority="877" operator="equal">
      <formula>"NO"</formula>
    </cfRule>
    <cfRule type="cellIs" dxfId="290" priority="878" operator="equal">
      <formula>"SI"</formula>
    </cfRule>
  </conditionalFormatting>
  <conditionalFormatting sqref="BF239">
    <cfRule type="cellIs" dxfId="289" priority="873" operator="equal">
      <formula>"SD"</formula>
    </cfRule>
    <cfRule type="cellIs" dxfId="288" priority="874" operator="equal">
      <formula>"NO"</formula>
    </cfRule>
    <cfRule type="cellIs" dxfId="287" priority="875" operator="equal">
      <formula>"SI"</formula>
    </cfRule>
  </conditionalFormatting>
  <conditionalFormatting sqref="BD239:BE239">
    <cfRule type="cellIs" dxfId="286" priority="870" operator="equal">
      <formula>"SD"</formula>
    </cfRule>
    <cfRule type="cellIs" dxfId="285" priority="871" operator="equal">
      <formula>"NO"</formula>
    </cfRule>
    <cfRule type="cellIs" dxfId="284" priority="872" operator="equal">
      <formula>"SI"</formula>
    </cfRule>
  </conditionalFormatting>
  <conditionalFormatting sqref="BE239">
    <cfRule type="expression" dxfId="283" priority="869">
      <formula>IF(AND(FA239&gt;=126,FC239&lt;24),1,0)</formula>
    </cfRule>
  </conditionalFormatting>
  <conditionalFormatting sqref="BG239">
    <cfRule type="cellIs" dxfId="282" priority="866" operator="equal">
      <formula>"SD"</formula>
    </cfRule>
    <cfRule type="cellIs" dxfId="281" priority="867" operator="equal">
      <formula>"NO"</formula>
    </cfRule>
    <cfRule type="cellIs" dxfId="280" priority="868" operator="equal">
      <formula>"SI"</formula>
    </cfRule>
  </conditionalFormatting>
  <conditionalFormatting sqref="BH239">
    <cfRule type="cellIs" dxfId="279" priority="863" operator="equal">
      <formula>"SD"</formula>
    </cfRule>
    <cfRule type="cellIs" dxfId="278" priority="864" operator="equal">
      <formula>"NO"</formula>
    </cfRule>
    <cfRule type="cellIs" dxfId="277" priority="865" operator="equal">
      <formula>"SI"</formula>
    </cfRule>
  </conditionalFormatting>
  <conditionalFormatting sqref="BI239">
    <cfRule type="cellIs" dxfId="276" priority="860" operator="equal">
      <formula>"SD"</formula>
    </cfRule>
    <cfRule type="cellIs" dxfId="275" priority="861" operator="equal">
      <formula>"NO"</formula>
    </cfRule>
    <cfRule type="cellIs" dxfId="274" priority="862" operator="equal">
      <formula>"SI"</formula>
    </cfRule>
  </conditionalFormatting>
  <conditionalFormatting sqref="BJ239">
    <cfRule type="cellIs" dxfId="273" priority="857" operator="equal">
      <formula>"SD"</formula>
    </cfRule>
    <cfRule type="cellIs" dxfId="272" priority="858" operator="equal">
      <formula>"NO"</formula>
    </cfRule>
    <cfRule type="cellIs" dxfId="271" priority="859" operator="equal">
      <formula>"SI"</formula>
    </cfRule>
  </conditionalFormatting>
  <conditionalFormatting sqref="BL239:BM239">
    <cfRule type="cellIs" dxfId="270" priority="854" operator="equal">
      <formula>"SD"</formula>
    </cfRule>
    <cfRule type="cellIs" dxfId="269" priority="855" operator="equal">
      <formula>"NO"</formula>
    </cfRule>
    <cfRule type="cellIs" dxfId="268" priority="856" operator="equal">
      <formula>"SI"</formula>
    </cfRule>
  </conditionalFormatting>
  <conditionalFormatting sqref="BK239">
    <cfRule type="cellIs" dxfId="267" priority="851" operator="equal">
      <formula>"SD"</formula>
    </cfRule>
    <cfRule type="cellIs" dxfId="266" priority="852" operator="equal">
      <formula>"NO"</formula>
    </cfRule>
    <cfRule type="cellIs" dxfId="265" priority="853" operator="equal">
      <formula>"SI"</formula>
    </cfRule>
  </conditionalFormatting>
  <conditionalFormatting sqref="L240">
    <cfRule type="containsText" dxfId="264" priority="842" operator="containsText" text="Empleo informal">
      <formula>NOT(ISERROR(SEARCH("Empleo informal",L240)))</formula>
    </cfRule>
    <cfRule type="containsText" dxfId="263" priority="843" operator="containsText" text="Empleada formalmente con riesgo a tóxicos">
      <formula>NOT(ISERROR(SEARCH("Empleada formalmente con riesgo a tóxicos",L240)))</formula>
    </cfRule>
    <cfRule type="containsText" dxfId="262" priority="844" operator="containsText" text="Empleada formalmente con riesgo de accidente laboral">
      <formula>NOT(ISERROR(SEARCH("Empleada formalmente con riesgo de accidente laboral",L240)))</formula>
    </cfRule>
    <cfRule type="containsText" dxfId="261" priority="845" operator="containsText" text="Empleada formalmente por jornada laboral extensa">
      <formula>NOT(ISERROR(SEARCH("Empleada formalmente por jornada laboral extensa",L240)))</formula>
    </cfRule>
    <cfRule type="containsText" dxfId="260" priority="846" operator="containsText" text="Empleada formalmente sin riesgo">
      <formula>NOT(ISERROR(SEARCH("Empleada formalmente sin riesgo",L240)))</formula>
    </cfRule>
    <cfRule type="containsText" dxfId="259" priority="847" operator="containsText" text="Actualmente desempleada">
      <formula>NOT(ISERROR(SEARCH("Actualmente desempleada",L240)))</formula>
    </cfRule>
    <cfRule type="containsText" dxfId="258" priority="848" operator="containsText" text="Hogar sin apoyo">
      <formula>NOT(ISERROR(SEARCH("Hogar sin apoyo",L240)))</formula>
    </cfRule>
    <cfRule type="containsText" dxfId="257" priority="849" operator="containsText" text="Empleada formalmente sin riesgo">
      <formula>NOT(ISERROR(SEARCH("Empleada formalmente sin riesgo",L240)))</formula>
    </cfRule>
    <cfRule type="containsText" dxfId="256" priority="850" operator="containsText" text="Hogar Con apoyo">
      <formula>NOT(ISERROR(SEARCH("Hogar Con apoyo",L240)))</formula>
    </cfRule>
  </conditionalFormatting>
  <conditionalFormatting sqref="AC240">
    <cfRule type="containsText" dxfId="255" priority="838" operator="containsText" text="SABE">
      <formula>NOT(ISERROR(SEARCH("SABE",AC240)))</formula>
    </cfRule>
    <cfRule type="containsText" dxfId="254" priority="839" operator="containsText" text="SECUNDARIA">
      <formula>NOT(ISERROR(SEARCH("SECUNDARIA",AC240)))</formula>
    </cfRule>
    <cfRule type="containsText" dxfId="253" priority="840" operator="containsText" text="PRIMARIA INCOMPLETA">
      <formula>NOT(ISERROR(SEARCH("PRIMARIA INCOMPLETA",AC240)))</formula>
    </cfRule>
    <cfRule type="cellIs" dxfId="252" priority="841" operator="equal">
      <formula>"ANALFABETA"</formula>
    </cfRule>
  </conditionalFormatting>
  <conditionalFormatting sqref="AD240">
    <cfRule type="containsText" dxfId="251" priority="835" operator="containsText" text="No Consume">
      <formula>NOT(ISERROR(SEARCH("No Consume",AD240)))</formula>
    </cfRule>
    <cfRule type="containsText" dxfId="250" priority="836" operator="containsText" text="Hasta Antes de la Gestación">
      <formula>NOT(ISERROR(SEARCH("Hasta Antes de la Gestación",AD240)))</formula>
    </cfRule>
    <cfRule type="containsText" dxfId="249" priority="837" operator="containsText" text="Consumo Actual">
      <formula>NOT(ISERROR(SEARCH("Consumo Actual",AD240)))</formula>
    </cfRule>
  </conditionalFormatting>
  <conditionalFormatting sqref="AE240:AF240">
    <cfRule type="containsText" dxfId="248" priority="833" operator="containsText" text="NO">
      <formula>NOT(ISERROR(SEARCH("NO",AE240)))</formula>
    </cfRule>
    <cfRule type="containsText" dxfId="247" priority="834" operator="containsText" text="SI">
      <formula>NOT(ISERROR(SEARCH("SI",AE240)))</formula>
    </cfRule>
  </conditionalFormatting>
  <conditionalFormatting sqref="AL240:AR240">
    <cfRule type="cellIs" dxfId="246" priority="830" operator="equal">
      <formula>"SD"</formula>
    </cfRule>
    <cfRule type="cellIs" dxfId="245" priority="831" operator="equal">
      <formula>"NO"</formula>
    </cfRule>
    <cfRule type="cellIs" dxfId="244" priority="832" operator="equal">
      <formula>"SI"</formula>
    </cfRule>
  </conditionalFormatting>
  <conditionalFormatting sqref="AK240">
    <cfRule type="containsText" dxfId="243" priority="827" operator="containsText" text="COMPLETAR EVALUACIÓN">
      <formula>NOT(ISERROR(SEARCH("COMPLETAR EVALUACIÓN",AK240)))</formula>
    </cfRule>
    <cfRule type="containsText" dxfId="242" priority="828" operator="containsText" text="CON RIESGO">
      <formula>NOT(ISERROR(SEARCH("CON RIESGO",AK240)))</formula>
    </cfRule>
    <cfRule type="containsText" dxfId="241" priority="829" operator="containsText" text="SIN RIESGO">
      <formula>NOT(ISERROR(SEARCH("SIN RIESGO",AK240)))</formula>
    </cfRule>
  </conditionalFormatting>
  <conditionalFormatting sqref="AG240:AH240">
    <cfRule type="cellIs" dxfId="240" priority="824" operator="equal">
      <formula>"SD"</formula>
    </cfRule>
    <cfRule type="cellIs" dxfId="239" priority="825" operator="equal">
      <formula>"NO"</formula>
    </cfRule>
    <cfRule type="cellIs" dxfId="238" priority="826" operator="equal">
      <formula>"SI"</formula>
    </cfRule>
  </conditionalFormatting>
  <conditionalFormatting sqref="AI240">
    <cfRule type="containsText" dxfId="237" priority="819" operator="containsText" text="HABITANTE DE CALLE">
      <formula>NOT(ISERROR(SEARCH("HABITANTE DE CALLE",AI240)))</formula>
    </cfRule>
    <cfRule type="containsText" dxfId="236" priority="820" operator="containsText" text="NINGUNO">
      <formula>NOT(ISERROR(SEARCH("NINGUNO",AI240)))</formula>
    </cfRule>
    <cfRule type="containsText" dxfId="235" priority="821" operator="containsText" text="MIGRATORIA">
      <formula>NOT(ISERROR(SEARCH("MIGRATORIA",AI240)))</formula>
    </cfRule>
    <cfRule type="containsText" dxfId="234" priority="822" operator="containsText" text="DISCAPACIDAD">
      <formula>NOT(ISERROR(SEARCH("DISCAPACIDAD",AI240)))</formula>
    </cfRule>
    <cfRule type="containsText" dxfId="233" priority="823" operator="containsText" text="DESPLAZADA">
      <formula>NOT(ISERROR(SEARCH("DESPLAZADA",AI240)))</formula>
    </cfRule>
  </conditionalFormatting>
  <conditionalFormatting sqref="AJ240">
    <cfRule type="cellIs" dxfId="232" priority="816" operator="equal">
      <formula>"SD"</formula>
    </cfRule>
    <cfRule type="cellIs" dxfId="231" priority="817" operator="equal">
      <formula>"NO"</formula>
    </cfRule>
    <cfRule type="cellIs" dxfId="230" priority="818" operator="equal">
      <formula>"SI"</formula>
    </cfRule>
  </conditionalFormatting>
  <conditionalFormatting sqref="AS240:AW240">
    <cfRule type="cellIs" dxfId="229" priority="813" operator="equal">
      <formula>"SD"</formula>
    </cfRule>
    <cfRule type="cellIs" dxfId="228" priority="814" operator="equal">
      <formula>"NO"</formula>
    </cfRule>
    <cfRule type="cellIs" dxfId="227" priority="815" operator="equal">
      <formula>"SI"</formula>
    </cfRule>
  </conditionalFormatting>
  <conditionalFormatting sqref="AW240">
    <cfRule type="cellIs" dxfId="226" priority="810" operator="equal">
      <formula>1</formula>
    </cfRule>
    <cfRule type="cellIs" dxfId="225" priority="811" operator="equal">
      <formula>"3 O MAS"</formula>
    </cfRule>
    <cfRule type="cellIs" dxfId="224" priority="812" operator="equal">
      <formula>2</formula>
    </cfRule>
  </conditionalFormatting>
  <conditionalFormatting sqref="AX240 BA240">
    <cfRule type="cellIs" dxfId="223" priority="807" operator="equal">
      <formula>"SD"</formula>
    </cfRule>
    <cfRule type="cellIs" dxfId="222" priority="808" operator="equal">
      <formula>"NO"</formula>
    </cfRule>
    <cfRule type="cellIs" dxfId="221" priority="809" operator="equal">
      <formula>"SI"</formula>
    </cfRule>
  </conditionalFormatting>
  <conditionalFormatting sqref="AY240">
    <cfRule type="containsText" dxfId="220" priority="802" operator="containsText" text="SD">
      <formula>NOT(ISERROR(SEARCH("SD",AY240)))</formula>
    </cfRule>
    <cfRule type="containsText" dxfId="219" priority="803" operator="containsText" text="SI, NO CONTROLADA">
      <formula>NOT(ISERROR(SEARCH("SI, NO CONTROLADA",AY240)))</formula>
    </cfRule>
    <cfRule type="containsText" dxfId="218" priority="804" operator="containsText" text="SI, SIN MANEJO">
      <formula>NOT(ISERROR(SEARCH("SI, SIN MANEJO",AY240)))</formula>
    </cfRule>
    <cfRule type="containsText" dxfId="217" priority="805" operator="containsText" text="SI, CONTROLADA">
      <formula>NOT(ISERROR(SEARCH("SI, CONTROLADA",AY240)))</formula>
    </cfRule>
    <cfRule type="containsText" dxfId="216" priority="806" operator="containsText" text="NO">
      <formula>NOT(ISERROR(SEARCH("NO",AY240)))</formula>
    </cfRule>
  </conditionalFormatting>
  <conditionalFormatting sqref="AZ240">
    <cfRule type="containsText" dxfId="215" priority="797" operator="containsText" text="SD">
      <formula>NOT(ISERROR(SEARCH("SD",AZ240)))</formula>
    </cfRule>
    <cfRule type="containsText" dxfId="214" priority="798" operator="containsText" text="SI, NO CONTROLADA">
      <formula>NOT(ISERROR(SEARCH("SI, NO CONTROLADA",AZ240)))</formula>
    </cfRule>
    <cfRule type="containsText" dxfId="213" priority="799" operator="containsText" text="SI, SIN MANEJO">
      <formula>NOT(ISERROR(SEARCH("SI, SIN MANEJO",AZ240)))</formula>
    </cfRule>
    <cfRule type="containsText" dxfId="212" priority="800" operator="containsText" text="SI, CONTROLADA">
      <formula>NOT(ISERROR(SEARCH("SI, CONTROLADA",AZ240)))</formula>
    </cfRule>
    <cfRule type="containsText" dxfId="211" priority="801" operator="containsText" text="NO">
      <formula>NOT(ISERROR(SEARCH("NO",AZ240)))</formula>
    </cfRule>
  </conditionalFormatting>
  <conditionalFormatting sqref="BB240">
    <cfRule type="cellIs" dxfId="210" priority="794" operator="equal">
      <formula>"SD"</formula>
    </cfRule>
    <cfRule type="cellIs" dxfId="209" priority="795" operator="equal">
      <formula>"NO"</formula>
    </cfRule>
    <cfRule type="cellIs" dxfId="208" priority="796" operator="equal">
      <formula>"SI"</formula>
    </cfRule>
  </conditionalFormatting>
  <conditionalFormatting sqref="BC240">
    <cfRule type="cellIs" dxfId="207" priority="791" operator="equal">
      <formula>"SD"</formula>
    </cfRule>
    <cfRule type="cellIs" dxfId="206" priority="792" operator="equal">
      <formula>"NO"</formula>
    </cfRule>
    <cfRule type="cellIs" dxfId="205" priority="793" operator="equal">
      <formula>"SI"</formula>
    </cfRule>
  </conditionalFormatting>
  <conditionalFormatting sqref="BF240">
    <cfRule type="cellIs" dxfId="204" priority="788" operator="equal">
      <formula>"SD"</formula>
    </cfRule>
    <cfRule type="cellIs" dxfId="203" priority="789" operator="equal">
      <formula>"NO"</formula>
    </cfRule>
    <cfRule type="cellIs" dxfId="202" priority="790" operator="equal">
      <formula>"SI"</formula>
    </cfRule>
  </conditionalFormatting>
  <conditionalFormatting sqref="BD240:BE240">
    <cfRule type="cellIs" dxfId="201" priority="785" operator="equal">
      <formula>"SD"</formula>
    </cfRule>
    <cfRule type="cellIs" dxfId="200" priority="786" operator="equal">
      <formula>"NO"</formula>
    </cfRule>
    <cfRule type="cellIs" dxfId="199" priority="787" operator="equal">
      <formula>"SI"</formula>
    </cfRule>
  </conditionalFormatting>
  <conditionalFormatting sqref="BE240">
    <cfRule type="expression" dxfId="198" priority="784">
      <formula>IF(AND(FA240&gt;=126,FC240&lt;24),1,0)</formula>
    </cfRule>
  </conditionalFormatting>
  <conditionalFormatting sqref="BG240">
    <cfRule type="cellIs" dxfId="197" priority="781" operator="equal">
      <formula>"SD"</formula>
    </cfRule>
    <cfRule type="cellIs" dxfId="196" priority="782" operator="equal">
      <formula>"NO"</formula>
    </cfRule>
    <cfRule type="cellIs" dxfId="195" priority="783" operator="equal">
      <formula>"SI"</formula>
    </cfRule>
  </conditionalFormatting>
  <conditionalFormatting sqref="BH240">
    <cfRule type="cellIs" dxfId="194" priority="778" operator="equal">
      <formula>"SD"</formula>
    </cfRule>
    <cfRule type="cellIs" dxfId="193" priority="779" operator="equal">
      <formula>"NO"</formula>
    </cfRule>
    <cfRule type="cellIs" dxfId="192" priority="780" operator="equal">
      <formula>"SI"</formula>
    </cfRule>
  </conditionalFormatting>
  <conditionalFormatting sqref="BI240">
    <cfRule type="cellIs" dxfId="191" priority="775" operator="equal">
      <formula>"SD"</formula>
    </cfRule>
    <cfRule type="cellIs" dxfId="190" priority="776" operator="equal">
      <formula>"NO"</formula>
    </cfRule>
    <cfRule type="cellIs" dxfId="189" priority="777" operator="equal">
      <formula>"SI"</formula>
    </cfRule>
  </conditionalFormatting>
  <conditionalFormatting sqref="BJ240">
    <cfRule type="cellIs" dxfId="188" priority="772" operator="equal">
      <formula>"SD"</formula>
    </cfRule>
    <cfRule type="cellIs" dxfId="187" priority="773" operator="equal">
      <formula>"NO"</formula>
    </cfRule>
    <cfRule type="cellIs" dxfId="186" priority="774" operator="equal">
      <formula>"SI"</formula>
    </cfRule>
  </conditionalFormatting>
  <conditionalFormatting sqref="BL240:BM240">
    <cfRule type="cellIs" dxfId="185" priority="769" operator="equal">
      <formula>"SD"</formula>
    </cfRule>
    <cfRule type="cellIs" dxfId="184" priority="770" operator="equal">
      <formula>"NO"</formula>
    </cfRule>
    <cfRule type="cellIs" dxfId="183" priority="771" operator="equal">
      <formula>"SI"</formula>
    </cfRule>
  </conditionalFormatting>
  <conditionalFormatting sqref="BK240">
    <cfRule type="cellIs" dxfId="182" priority="766" operator="equal">
      <formula>"SD"</formula>
    </cfRule>
    <cfRule type="cellIs" dxfId="181" priority="767" operator="equal">
      <formula>"NO"</formula>
    </cfRule>
    <cfRule type="cellIs" dxfId="180" priority="768" operator="equal">
      <formula>"SI"</formula>
    </cfRule>
  </conditionalFormatting>
  <conditionalFormatting sqref="L241">
    <cfRule type="containsText" dxfId="179" priority="757" operator="containsText" text="Empleo informal">
      <formula>NOT(ISERROR(SEARCH("Empleo informal",L241)))</formula>
    </cfRule>
    <cfRule type="containsText" dxfId="178" priority="758" operator="containsText" text="Empleada formalmente con riesgo a tóxicos">
      <formula>NOT(ISERROR(SEARCH("Empleada formalmente con riesgo a tóxicos",L241)))</formula>
    </cfRule>
    <cfRule type="containsText" dxfId="177" priority="759" operator="containsText" text="Empleada formalmente con riesgo de accidente laboral">
      <formula>NOT(ISERROR(SEARCH("Empleada formalmente con riesgo de accidente laboral",L241)))</formula>
    </cfRule>
    <cfRule type="containsText" dxfId="176" priority="760" operator="containsText" text="Empleada formalmente por jornada laboral extensa">
      <formula>NOT(ISERROR(SEARCH("Empleada formalmente por jornada laboral extensa",L241)))</formula>
    </cfRule>
    <cfRule type="containsText" dxfId="175" priority="761" operator="containsText" text="Empleada formalmente sin riesgo">
      <formula>NOT(ISERROR(SEARCH("Empleada formalmente sin riesgo",L241)))</formula>
    </cfRule>
    <cfRule type="containsText" dxfId="174" priority="762" operator="containsText" text="Actualmente desempleada">
      <formula>NOT(ISERROR(SEARCH("Actualmente desempleada",L241)))</formula>
    </cfRule>
    <cfRule type="containsText" dxfId="173" priority="763" operator="containsText" text="Hogar sin apoyo">
      <formula>NOT(ISERROR(SEARCH("Hogar sin apoyo",L241)))</formula>
    </cfRule>
    <cfRule type="containsText" dxfId="172" priority="764" operator="containsText" text="Empleada formalmente sin riesgo">
      <formula>NOT(ISERROR(SEARCH("Empleada formalmente sin riesgo",L241)))</formula>
    </cfRule>
    <cfRule type="containsText" dxfId="171" priority="765" operator="containsText" text="Hogar Con apoyo">
      <formula>NOT(ISERROR(SEARCH("Hogar Con apoyo",L241)))</formula>
    </cfRule>
  </conditionalFormatting>
  <conditionalFormatting sqref="AC241">
    <cfRule type="containsText" dxfId="170" priority="753" operator="containsText" text="SABE">
      <formula>NOT(ISERROR(SEARCH("SABE",AC241)))</formula>
    </cfRule>
    <cfRule type="containsText" dxfId="169" priority="754" operator="containsText" text="SECUNDARIA">
      <formula>NOT(ISERROR(SEARCH("SECUNDARIA",AC241)))</formula>
    </cfRule>
    <cfRule type="containsText" dxfId="168" priority="755" operator="containsText" text="PRIMARIA INCOMPLETA">
      <formula>NOT(ISERROR(SEARCH("PRIMARIA INCOMPLETA",AC241)))</formula>
    </cfRule>
    <cfRule type="cellIs" dxfId="167" priority="756" operator="equal">
      <formula>"ANALFABETA"</formula>
    </cfRule>
  </conditionalFormatting>
  <conditionalFormatting sqref="AD241">
    <cfRule type="containsText" dxfId="166" priority="750" operator="containsText" text="No Consume">
      <formula>NOT(ISERROR(SEARCH("No Consume",AD241)))</formula>
    </cfRule>
    <cfRule type="containsText" dxfId="165" priority="751" operator="containsText" text="Hasta Antes de la Gestación">
      <formula>NOT(ISERROR(SEARCH("Hasta Antes de la Gestación",AD241)))</formula>
    </cfRule>
    <cfRule type="containsText" dxfId="164" priority="752" operator="containsText" text="Consumo Actual">
      <formula>NOT(ISERROR(SEARCH("Consumo Actual",AD241)))</formula>
    </cfRule>
  </conditionalFormatting>
  <conditionalFormatting sqref="AE241:AF241">
    <cfRule type="containsText" dxfId="163" priority="748" operator="containsText" text="NO">
      <formula>NOT(ISERROR(SEARCH("NO",AE241)))</formula>
    </cfRule>
    <cfRule type="containsText" dxfId="162" priority="749" operator="containsText" text="SI">
      <formula>NOT(ISERROR(SEARCH("SI",AE241)))</formula>
    </cfRule>
  </conditionalFormatting>
  <conditionalFormatting sqref="AL241:AR241">
    <cfRule type="cellIs" dxfId="161" priority="745" operator="equal">
      <formula>"SD"</formula>
    </cfRule>
    <cfRule type="cellIs" dxfId="160" priority="746" operator="equal">
      <formula>"NO"</formula>
    </cfRule>
    <cfRule type="cellIs" dxfId="159" priority="747" operator="equal">
      <formula>"SI"</formula>
    </cfRule>
  </conditionalFormatting>
  <conditionalFormatting sqref="AK241">
    <cfRule type="containsText" dxfId="158" priority="742" operator="containsText" text="COMPLETAR EVALUACIÓN">
      <formula>NOT(ISERROR(SEARCH("COMPLETAR EVALUACIÓN",AK241)))</formula>
    </cfRule>
    <cfRule type="containsText" dxfId="157" priority="743" operator="containsText" text="CON RIESGO">
      <formula>NOT(ISERROR(SEARCH("CON RIESGO",AK241)))</formula>
    </cfRule>
    <cfRule type="containsText" dxfId="156" priority="744" operator="containsText" text="SIN RIESGO">
      <formula>NOT(ISERROR(SEARCH("SIN RIESGO",AK241)))</formula>
    </cfRule>
  </conditionalFormatting>
  <conditionalFormatting sqref="AG241:AH241">
    <cfRule type="cellIs" dxfId="155" priority="739" operator="equal">
      <formula>"SD"</formula>
    </cfRule>
    <cfRule type="cellIs" dxfId="154" priority="740" operator="equal">
      <formula>"NO"</formula>
    </cfRule>
    <cfRule type="cellIs" dxfId="153" priority="741" operator="equal">
      <formula>"SI"</formula>
    </cfRule>
  </conditionalFormatting>
  <conditionalFormatting sqref="AI241">
    <cfRule type="containsText" dxfId="152" priority="734" operator="containsText" text="HABITANTE DE CALLE">
      <formula>NOT(ISERROR(SEARCH("HABITANTE DE CALLE",AI241)))</formula>
    </cfRule>
    <cfRule type="containsText" dxfId="151" priority="735" operator="containsText" text="NINGUNO">
      <formula>NOT(ISERROR(SEARCH("NINGUNO",AI241)))</formula>
    </cfRule>
    <cfRule type="containsText" dxfId="150" priority="736" operator="containsText" text="MIGRATORIA">
      <formula>NOT(ISERROR(SEARCH("MIGRATORIA",AI241)))</formula>
    </cfRule>
    <cfRule type="containsText" dxfId="149" priority="737" operator="containsText" text="DISCAPACIDAD">
      <formula>NOT(ISERROR(SEARCH("DISCAPACIDAD",AI241)))</formula>
    </cfRule>
    <cfRule type="containsText" dxfId="148" priority="738" operator="containsText" text="DESPLAZADA">
      <formula>NOT(ISERROR(SEARCH("DESPLAZADA",AI241)))</formula>
    </cfRule>
  </conditionalFormatting>
  <conditionalFormatting sqref="AJ241">
    <cfRule type="cellIs" dxfId="147" priority="731" operator="equal">
      <formula>"SD"</formula>
    </cfRule>
    <cfRule type="cellIs" dxfId="146" priority="732" operator="equal">
      <formula>"NO"</formula>
    </cfRule>
    <cfRule type="cellIs" dxfId="145" priority="733" operator="equal">
      <formula>"SI"</formula>
    </cfRule>
  </conditionalFormatting>
  <conditionalFormatting sqref="AT241:AW241">
    <cfRule type="cellIs" dxfId="144" priority="728" operator="equal">
      <formula>"SD"</formula>
    </cfRule>
    <cfRule type="cellIs" dxfId="143" priority="729" operator="equal">
      <formula>"NO"</formula>
    </cfRule>
    <cfRule type="cellIs" dxfId="142" priority="730" operator="equal">
      <formula>"SI"</formula>
    </cfRule>
  </conditionalFormatting>
  <conditionalFormatting sqref="AW241">
    <cfRule type="cellIs" dxfId="141" priority="725" operator="equal">
      <formula>1</formula>
    </cfRule>
    <cfRule type="cellIs" dxfId="140" priority="726" operator="equal">
      <formula>"3 O MAS"</formula>
    </cfRule>
    <cfRule type="cellIs" dxfId="139" priority="727" operator="equal">
      <formula>2</formula>
    </cfRule>
  </conditionalFormatting>
  <conditionalFormatting sqref="AX241 BA241">
    <cfRule type="cellIs" dxfId="138" priority="722" operator="equal">
      <formula>"SD"</formula>
    </cfRule>
    <cfRule type="cellIs" dxfId="137" priority="723" operator="equal">
      <formula>"NO"</formula>
    </cfRule>
    <cfRule type="cellIs" dxfId="136" priority="724" operator="equal">
      <formula>"SI"</formula>
    </cfRule>
  </conditionalFormatting>
  <conditionalFormatting sqref="AY241">
    <cfRule type="containsText" dxfId="135" priority="717" operator="containsText" text="SD">
      <formula>NOT(ISERROR(SEARCH("SD",AY241)))</formula>
    </cfRule>
    <cfRule type="containsText" dxfId="134" priority="718" operator="containsText" text="SI, NO CONTROLADA">
      <formula>NOT(ISERROR(SEARCH("SI, NO CONTROLADA",AY241)))</formula>
    </cfRule>
    <cfRule type="containsText" dxfId="133" priority="719" operator="containsText" text="SI, SIN MANEJO">
      <formula>NOT(ISERROR(SEARCH("SI, SIN MANEJO",AY241)))</formula>
    </cfRule>
    <cfRule type="containsText" dxfId="132" priority="720" operator="containsText" text="SI, CONTROLADA">
      <formula>NOT(ISERROR(SEARCH("SI, CONTROLADA",AY241)))</formula>
    </cfRule>
    <cfRule type="containsText" dxfId="131" priority="721" operator="containsText" text="NO">
      <formula>NOT(ISERROR(SEARCH("NO",AY241)))</formula>
    </cfRule>
  </conditionalFormatting>
  <conditionalFormatting sqref="AZ241">
    <cfRule type="containsText" dxfId="130" priority="712" operator="containsText" text="SD">
      <formula>NOT(ISERROR(SEARCH("SD",AZ241)))</formula>
    </cfRule>
    <cfRule type="containsText" dxfId="129" priority="713" operator="containsText" text="SI, NO CONTROLADA">
      <formula>NOT(ISERROR(SEARCH("SI, NO CONTROLADA",AZ241)))</formula>
    </cfRule>
    <cfRule type="containsText" dxfId="128" priority="714" operator="containsText" text="SI, SIN MANEJO">
      <formula>NOT(ISERROR(SEARCH("SI, SIN MANEJO",AZ241)))</formula>
    </cfRule>
    <cfRule type="containsText" dxfId="127" priority="715" operator="containsText" text="SI, CONTROLADA">
      <formula>NOT(ISERROR(SEARCH("SI, CONTROLADA",AZ241)))</formula>
    </cfRule>
    <cfRule type="containsText" dxfId="126" priority="716" operator="containsText" text="NO">
      <formula>NOT(ISERROR(SEARCH("NO",AZ241)))</formula>
    </cfRule>
  </conditionalFormatting>
  <conditionalFormatting sqref="BB241">
    <cfRule type="cellIs" dxfId="125" priority="709" operator="equal">
      <formula>"SD"</formula>
    </cfRule>
    <cfRule type="cellIs" dxfId="124" priority="710" operator="equal">
      <formula>"NO"</formula>
    </cfRule>
    <cfRule type="cellIs" dxfId="123" priority="711" operator="equal">
      <formula>"SI"</formula>
    </cfRule>
  </conditionalFormatting>
  <conditionalFormatting sqref="BC241">
    <cfRule type="cellIs" dxfId="122" priority="706" operator="equal">
      <formula>"SD"</formula>
    </cfRule>
    <cfRule type="cellIs" dxfId="121" priority="707" operator="equal">
      <formula>"NO"</formula>
    </cfRule>
    <cfRule type="cellIs" dxfId="120" priority="708" operator="equal">
      <formula>"SI"</formula>
    </cfRule>
  </conditionalFormatting>
  <conditionalFormatting sqref="BF241">
    <cfRule type="cellIs" dxfId="119" priority="703" operator="equal">
      <formula>"SD"</formula>
    </cfRule>
    <cfRule type="cellIs" dxfId="118" priority="704" operator="equal">
      <formula>"NO"</formula>
    </cfRule>
    <cfRule type="cellIs" dxfId="117" priority="705" operator="equal">
      <formula>"SI"</formula>
    </cfRule>
  </conditionalFormatting>
  <conditionalFormatting sqref="BD241:BE241">
    <cfRule type="cellIs" dxfId="116" priority="700" operator="equal">
      <formula>"SD"</formula>
    </cfRule>
    <cfRule type="cellIs" dxfId="115" priority="701" operator="equal">
      <formula>"NO"</formula>
    </cfRule>
    <cfRule type="cellIs" dxfId="114" priority="702" operator="equal">
      <formula>"SI"</formula>
    </cfRule>
  </conditionalFormatting>
  <conditionalFormatting sqref="BE241">
    <cfRule type="expression" dxfId="113" priority="699">
      <formula>IF(AND(FA241&gt;=126,FC241&lt;24),1,0)</formula>
    </cfRule>
  </conditionalFormatting>
  <conditionalFormatting sqref="BG241">
    <cfRule type="cellIs" dxfId="112" priority="696" operator="equal">
      <formula>"SD"</formula>
    </cfRule>
    <cfRule type="cellIs" dxfId="111" priority="697" operator="equal">
      <formula>"NO"</formula>
    </cfRule>
    <cfRule type="cellIs" dxfId="110" priority="698" operator="equal">
      <formula>"SI"</formula>
    </cfRule>
  </conditionalFormatting>
  <conditionalFormatting sqref="BH241">
    <cfRule type="cellIs" dxfId="109" priority="693" operator="equal">
      <formula>"SD"</formula>
    </cfRule>
    <cfRule type="cellIs" dxfId="108" priority="694" operator="equal">
      <formula>"NO"</formula>
    </cfRule>
    <cfRule type="cellIs" dxfId="107" priority="695" operator="equal">
      <formula>"SI"</formula>
    </cfRule>
  </conditionalFormatting>
  <conditionalFormatting sqref="BI241">
    <cfRule type="cellIs" dxfId="106" priority="690" operator="equal">
      <formula>"SD"</formula>
    </cfRule>
    <cfRule type="cellIs" dxfId="105" priority="691" operator="equal">
      <formula>"NO"</formula>
    </cfRule>
    <cfRule type="cellIs" dxfId="104" priority="692" operator="equal">
      <formula>"SI"</formula>
    </cfRule>
  </conditionalFormatting>
  <conditionalFormatting sqref="BJ241">
    <cfRule type="cellIs" dxfId="103" priority="687" operator="equal">
      <formula>"SD"</formula>
    </cfRule>
    <cfRule type="cellIs" dxfId="102" priority="688" operator="equal">
      <formula>"NO"</formula>
    </cfRule>
    <cfRule type="cellIs" dxfId="101" priority="689" operator="equal">
      <formula>"SI"</formula>
    </cfRule>
  </conditionalFormatting>
  <conditionalFormatting sqref="BL241:BM241">
    <cfRule type="cellIs" dxfId="100" priority="684" operator="equal">
      <formula>"SD"</formula>
    </cfRule>
    <cfRule type="cellIs" dxfId="99" priority="685" operator="equal">
      <formula>"NO"</formula>
    </cfRule>
    <cfRule type="cellIs" dxfId="98" priority="686" operator="equal">
      <formula>"SI"</formula>
    </cfRule>
  </conditionalFormatting>
  <conditionalFormatting sqref="BK241">
    <cfRule type="cellIs" dxfId="97" priority="681" operator="equal">
      <formula>"SD"</formula>
    </cfRule>
    <cfRule type="cellIs" dxfId="96" priority="682" operator="equal">
      <formula>"NO"</formula>
    </cfRule>
    <cfRule type="cellIs" dxfId="95" priority="683" operator="equal">
      <formula>"SI"</formula>
    </cfRule>
  </conditionalFormatting>
  <conditionalFormatting sqref="CD162">
    <cfRule type="cellIs" dxfId="94" priority="678" operator="equal">
      <formula>"SD"</formula>
    </cfRule>
    <cfRule type="cellIs" dxfId="93" priority="679" operator="equal">
      <formula>"NO"</formula>
    </cfRule>
    <cfRule type="cellIs" dxfId="92" priority="680" operator="equal">
      <formula>"SI"</formula>
    </cfRule>
  </conditionalFormatting>
  <conditionalFormatting sqref="DA99">
    <cfRule type="expression" dxfId="91" priority="499">
      <formula>IF(DC99="NO APLICA-INGRESO TARDIO",1,"")</formula>
    </cfRule>
  </conditionalFormatting>
  <conditionalFormatting sqref="DB99">
    <cfRule type="containsText" dxfId="90" priority="494" operator="containsText" text="NORMAL">
      <formula>NOT(ISERROR(SEARCH("NORMAL",DB99)))</formula>
    </cfRule>
    <cfRule type="containsText" dxfId="89" priority="495" operator="containsText" text="VIGILAR">
      <formula>NOT(ISERROR(SEARCH("VIGILAR",DB99)))</formula>
    </cfRule>
    <cfRule type="containsText" dxfId="88" priority="496" operator="containsText" text="HTA">
      <formula>NOT(ISERROR(SEARCH("HTA",DB99)))</formula>
    </cfRule>
    <cfRule type="containsText" dxfId="87" priority="497" operator="containsText" text="ACUDE A CONTROL SEM 30 A 34- REGISTRE AHORA">
      <formula>NOT(ISERROR(SEARCH("ACUDE A CONTROL SEM 30 A 34- REGISTRE AHORA",DB99)))</formula>
    </cfRule>
    <cfRule type="containsText" dxfId="86" priority="498" operator="containsText" text="NO APLICA">
      <formula>NOT(ISERROR(SEARCH("NO APLICA",DB99)))</formula>
    </cfRule>
  </conditionalFormatting>
  <conditionalFormatting sqref="FB185">
    <cfRule type="containsText" dxfId="85" priority="490" operator="containsText" text="RH NEGATIVO SIN COOMB">
      <formula>NOT(ISERROR(SEARCH("RH NEGATIVO SIN COOMB",FB185)))</formula>
    </cfRule>
    <cfRule type="containsText" dxfId="84" priority="491" operator="containsText" text="RH NEGATIVO CON COOMBS POSITIVO">
      <formula>NOT(ISERROR(SEARCH("RH NEGATIVO CON COOMBS POSITIVO",FB185)))</formula>
    </cfRule>
    <cfRule type="containsText" dxfId="83" priority="492" operator="containsText" text="RH NEGATIVO CON COOMBS NEGATIVO">
      <formula>NOT(ISERROR(SEARCH("RH NEGATIVO CON COOMBS NEGATIVO",FB185)))</formula>
    </cfRule>
    <cfRule type="containsText" dxfId="82" priority="493" operator="containsText" text="RH POSITIVO">
      <formula>NOT(ISERROR(SEARCH("RH POSITIVO",FB185)))</formula>
    </cfRule>
  </conditionalFormatting>
  <conditionalFormatting sqref="FK185">
    <cfRule type="containsText" dxfId="81" priority="486" operator="containsText" text="RH NEGATIVO SIN COOMB">
      <formula>NOT(ISERROR(SEARCH("RH NEGATIVO SIN COOMB",FK185)))</formula>
    </cfRule>
    <cfRule type="containsText" dxfId="80" priority="487" operator="containsText" text="RH NEGATIVO CON COOMBS POSITIVO">
      <formula>NOT(ISERROR(SEARCH("RH NEGATIVO CON COOMBS POSITIVO",FK185)))</formula>
    </cfRule>
    <cfRule type="containsText" dxfId="79" priority="488" operator="containsText" text="RH NEGATIVO CON COOMBS NEGATIVO">
      <formula>NOT(ISERROR(SEARCH("RH NEGATIVO CON COOMBS NEGATIVO",FK185)))</formula>
    </cfRule>
    <cfRule type="containsText" dxfId="78" priority="489" operator="containsText" text="RH POSITIVO">
      <formula>NOT(ISERROR(SEARCH("RH POSITIVO",FK185)))</formula>
    </cfRule>
  </conditionalFormatting>
  <conditionalFormatting sqref="FZ185">
    <cfRule type="containsText" dxfId="77" priority="482" operator="containsText" text="RH NEGATIVO SIN COOMB">
      <formula>NOT(ISERROR(SEARCH("RH NEGATIVO SIN COOMB",FZ185)))</formula>
    </cfRule>
    <cfRule type="containsText" dxfId="76" priority="483" operator="containsText" text="RH NEGATIVO CON COOMBS POSITIVO">
      <formula>NOT(ISERROR(SEARCH("RH NEGATIVO CON COOMBS POSITIVO",FZ185)))</formula>
    </cfRule>
    <cfRule type="containsText" dxfId="75" priority="484" operator="containsText" text="RH NEGATIVO CON COOMBS NEGATIVO">
      <formula>NOT(ISERROR(SEARCH("RH NEGATIVO CON COOMBS NEGATIVO",FZ185)))</formula>
    </cfRule>
    <cfRule type="containsText" dxfId="74" priority="485" operator="containsText" text="RH POSITIVO">
      <formula>NOT(ISERROR(SEARCH("RH POSITIVO",FZ185)))</formula>
    </cfRule>
  </conditionalFormatting>
  <conditionalFormatting sqref="GO185">
    <cfRule type="containsText" dxfId="73" priority="478" operator="containsText" text="RH NEGATIVO SIN COOMB">
      <formula>NOT(ISERROR(SEARCH("RH NEGATIVO SIN COOMB",GO185)))</formula>
    </cfRule>
    <cfRule type="containsText" dxfId="72" priority="479" operator="containsText" text="RH NEGATIVO CON COOMBS POSITIVO">
      <formula>NOT(ISERROR(SEARCH("RH NEGATIVO CON COOMBS POSITIVO",GO185)))</formula>
    </cfRule>
    <cfRule type="containsText" dxfId="71" priority="480" operator="containsText" text="RH NEGATIVO CON COOMBS NEGATIVO">
      <formula>NOT(ISERROR(SEARCH("RH NEGATIVO CON COOMBS NEGATIVO",GO185)))</formula>
    </cfRule>
    <cfRule type="containsText" dxfId="70" priority="481" operator="containsText" text="RH POSITIVO">
      <formula>NOT(ISERROR(SEARCH("RH POSITIVO",GO185)))</formula>
    </cfRule>
  </conditionalFormatting>
  <conditionalFormatting sqref="GT185">
    <cfRule type="containsText" dxfId="69" priority="474" operator="containsText" text="RH NEGATIVO SIN COOMB">
      <formula>NOT(ISERROR(SEARCH("RH NEGATIVO SIN COOMB",GT185)))</formula>
    </cfRule>
    <cfRule type="containsText" dxfId="68" priority="475" operator="containsText" text="RH NEGATIVO CON COOMBS POSITIVO">
      <formula>NOT(ISERROR(SEARCH("RH NEGATIVO CON COOMBS POSITIVO",GT185)))</formula>
    </cfRule>
    <cfRule type="containsText" dxfId="67" priority="476" operator="containsText" text="RH NEGATIVO CON COOMBS NEGATIVO">
      <formula>NOT(ISERROR(SEARCH("RH NEGATIVO CON COOMBS NEGATIVO",GT185)))</formula>
    </cfRule>
    <cfRule type="containsText" dxfId="66" priority="477" operator="containsText" text="RH POSITIVO">
      <formula>NOT(ISERROR(SEARCH("RH POSITIVO",GT185)))</formula>
    </cfRule>
  </conditionalFormatting>
  <conditionalFormatting sqref="DA150:DB150">
    <cfRule type="expression" dxfId="65" priority="473">
      <formula>IF(DC150="NO APLICA-INGRESO TARDIO",1,"")</formula>
    </cfRule>
  </conditionalFormatting>
  <conditionalFormatting sqref="DA176">
    <cfRule type="expression" dxfId="64" priority="291">
      <formula>IF(DC176="NO APLICA REGISTRO TA-INGRESO TARDIO",1,"")</formula>
    </cfRule>
  </conditionalFormatting>
  <conditionalFormatting sqref="DB176">
    <cfRule type="expression" dxfId="63" priority="290">
      <formula>IF(DC176="NO APLICA REGISTRO TA-INGRESO TARDIO",1,"")</formula>
    </cfRule>
  </conditionalFormatting>
  <conditionalFormatting sqref="DA174">
    <cfRule type="expression" dxfId="62" priority="289">
      <formula>IF(DC174="NO APLICA REGISTRO TA-INGRESO TARDIO",1,"")</formula>
    </cfRule>
  </conditionalFormatting>
  <conditionalFormatting sqref="DB174">
    <cfRule type="expression" dxfId="61" priority="288">
      <formula>IF(DC174="NO APLICA REGISTRO TA-INGRESO TARDIO",1,"")</formula>
    </cfRule>
  </conditionalFormatting>
  <conditionalFormatting sqref="FB201">
    <cfRule type="containsText" dxfId="60" priority="26" operator="containsText" text="RH NEGATIVO SIN COOMB">
      <formula>NOT(ISERROR(SEARCH("RH NEGATIVO SIN COOMB",FB201)))</formula>
    </cfRule>
    <cfRule type="containsText" dxfId="59" priority="27" operator="containsText" text="RH NEGATIVO CON COOMBS POSITIVO">
      <formula>NOT(ISERROR(SEARCH("RH NEGATIVO CON COOMBS POSITIVO",FB201)))</formula>
    </cfRule>
    <cfRule type="containsText" dxfId="58" priority="28" operator="containsText" text="RH NEGATIVO CON COOMBS NEGATIVO">
      <formula>NOT(ISERROR(SEARCH("RH NEGATIVO CON COOMBS NEGATIVO",FB201)))</formula>
    </cfRule>
    <cfRule type="containsText" dxfId="57" priority="29" operator="containsText" text="RH POSITIVO">
      <formula>NOT(ISERROR(SEARCH("RH POSITIVO",FB201)))</formula>
    </cfRule>
  </conditionalFormatting>
  <conditionalFormatting sqref="GT201">
    <cfRule type="containsText" dxfId="56" priority="24" operator="containsText" text="POSITIVO">
      <formula>NOT(ISERROR(SEARCH("POSITIVO",GT201)))</formula>
    </cfRule>
    <cfRule type="containsText" dxfId="55" priority="25" operator="containsText" text="NEGATIVO">
      <formula>NOT(ISERROR(SEARCH("NEGATIVO",GT201)))</formula>
    </cfRule>
  </conditionalFormatting>
  <conditionalFormatting sqref="FJ170:FJ171">
    <cfRule type="containsText" dxfId="54" priority="18" operator="containsText" text="REINFECCIÓN">
      <formula>NOT(ISERROR(SEARCH("REINFECCIÓN",FJ170)))</formula>
    </cfRule>
    <cfRule type="containsText" dxfId="53" priority="19" operator="containsText" text="DILUCIONES DISMINUYEN">
      <formula>NOT(ISERROR(SEARCH("DILUCIONES DISMINUYEN",FJ170)))</formula>
    </cfRule>
    <cfRule type="containsText" dxfId="52" priority="20" operator="containsText" text="DILUCIONES ESTABLES">
      <formula>NOT(ISERROR(SEARCH("DILUCIONES ESTABLES",FJ170)))</formula>
    </cfRule>
    <cfRule type="containsText" dxfId="51" priority="21" operator="containsText" text="POSITIVA CICATRIZ">
      <formula>NOT(ISERROR(SEARCH("POSITIVA CICATRIZ",FJ170)))</formula>
    </cfRule>
    <cfRule type="containsText" dxfId="50" priority="22" operator="containsText" text="POSITIVA CASO SIFILIS">
      <formula>NOT(ISERROR(SEARCH("POSITIVA CASO SIFILIS",FJ170)))</formula>
    </cfRule>
    <cfRule type="containsText" dxfId="49" priority="23" operator="containsText" text="NEGATIVA">
      <formula>NOT(ISERROR(SEARCH("NEGATIVA",FJ170)))</formula>
    </cfRule>
  </conditionalFormatting>
  <conditionalFormatting sqref="FJ177">
    <cfRule type="containsText" dxfId="48" priority="12" operator="containsText" text="REINFECCIÓN">
      <formula>NOT(ISERROR(SEARCH("REINFECCIÓN",FJ177)))</formula>
    </cfRule>
    <cfRule type="containsText" dxfId="47" priority="13" operator="containsText" text="DILUCIONES DISMINUYEN">
      <formula>NOT(ISERROR(SEARCH("DILUCIONES DISMINUYEN",FJ177)))</formula>
    </cfRule>
    <cfRule type="containsText" dxfId="46" priority="14" operator="containsText" text="DILUCIONES ESTABLES">
      <formula>NOT(ISERROR(SEARCH("DILUCIONES ESTABLES",FJ177)))</formula>
    </cfRule>
    <cfRule type="containsText" dxfId="45" priority="15" operator="containsText" text="POSITIVA CICATRIZ">
      <formula>NOT(ISERROR(SEARCH("POSITIVA CICATRIZ",FJ177)))</formula>
    </cfRule>
    <cfRule type="containsText" dxfId="44" priority="16" operator="containsText" text="POSITIVA CASO SIFILIS">
      <formula>NOT(ISERROR(SEARCH("POSITIVA CASO SIFILIS",FJ177)))</formula>
    </cfRule>
    <cfRule type="containsText" dxfId="43" priority="17" operator="containsText" text="NEGATIVA">
      <formula>NOT(ISERROR(SEARCH("NEGATIVA",FJ177)))</formula>
    </cfRule>
  </conditionalFormatting>
  <conditionalFormatting sqref="FP170">
    <cfRule type="containsText" dxfId="42" priority="6" operator="containsText" text="REINFECCIÓN">
      <formula>NOT(ISERROR(SEARCH("REINFECCIÓN",FP170)))</formula>
    </cfRule>
    <cfRule type="containsText" dxfId="41" priority="7" operator="containsText" text="DILUCIONES DISMINUYEN">
      <formula>NOT(ISERROR(SEARCH("DILUCIONES DISMINUYEN",FP170)))</formula>
    </cfRule>
    <cfRule type="containsText" dxfId="40" priority="8" operator="containsText" text="DILUCIONES ESTABLES">
      <formula>NOT(ISERROR(SEARCH("DILUCIONES ESTABLES",FP170)))</formula>
    </cfRule>
    <cfRule type="containsText" dxfId="39" priority="9" operator="containsText" text="POSITIVA CICATRIZ">
      <formula>NOT(ISERROR(SEARCH("POSITIVA CICATRIZ",FP170)))</formula>
    </cfRule>
    <cfRule type="containsText" dxfId="38" priority="10" operator="containsText" text="POSITIVA CASO SIFILIS">
      <formula>NOT(ISERROR(SEARCH("POSITIVA CASO SIFILIS",FP170)))</formula>
    </cfRule>
    <cfRule type="containsText" dxfId="37" priority="11" operator="containsText" text="NEGATIVA">
      <formula>NOT(ISERROR(SEARCH("NEGATIVA",FP170)))</formula>
    </cfRule>
  </conditionalFormatting>
  <conditionalFormatting sqref="GC209">
    <cfRule type="containsText" dxfId="36" priority="2" operator="containsText" text="RH NEGATIVO SIN COOMB">
      <formula>NOT(ISERROR(SEARCH("RH NEGATIVO SIN COOMB",GC209)))</formula>
    </cfRule>
    <cfRule type="containsText" dxfId="35" priority="3" operator="containsText" text="RH NEGATIVO CON COOMBS POSITIVO">
      <formula>NOT(ISERROR(SEARCH("RH NEGATIVO CON COOMBS POSITIVO",GC209)))</formula>
    </cfRule>
    <cfRule type="containsText" dxfId="34" priority="4" operator="containsText" text="RH NEGATIVO CON COOMBS NEGATIVO">
      <formula>NOT(ISERROR(SEARCH("RH NEGATIVO CON COOMBS NEGATIVO",GC209)))</formula>
    </cfRule>
    <cfRule type="containsText" dxfId="33" priority="5" operator="containsText" text="RH POSITIVO">
      <formula>NOT(ISERROR(SEARCH("RH POSITIVO",GC209)))</formula>
    </cfRule>
  </conditionalFormatting>
  <conditionalFormatting sqref="BS1">
    <cfRule type="cellIs" dxfId="32" priority="1" operator="equal">
      <formula>"SIN SEMANAS X ECO"</formula>
    </cfRule>
  </conditionalFormatting>
  <dataValidations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DK101:DQ101 DH3:DQ100 DH101:DI101 DE192:DE206 EI197:EI202 EG200:EG202 EE200:EE202 DG158:DG241 GM3:GM241 GK3:GK241 DD3:DD241 DH102:DQ241 DE212:DE241" xr:uid="{F28DFE1A-7317-459F-AEC2-96D2257D617C}">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xr:uid="{C5C4DFBC-CBE7-4687-B28C-563E7E9C8187}">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22:HU226" xr:uid="{097C94E4-F6A9-43A6-B5E9-DB843C57F08E}">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22:HW223" xr:uid="{6EE7644D-A52B-404F-9ED0-3074A3B8A2D5}">
      <formula1>O3</formula1>
    </dataValidation>
    <dataValidation type="date" operator="greaterThan" allowBlank="1" showInputMessage="1" showErrorMessage="1" error="VERFICAR FECHA" sqref="R64 O3:O126 R220:R241 R190:R205 O128:O206 O209:O241 R209:R218" xr:uid="{17A76005-E7EA-4FD6-80A0-B5925BAFF85F}">
      <formula1>43101</formula1>
    </dataValidation>
    <dataValidation type="date" operator="greaterThan" allowBlank="1" showInputMessage="1" showErrorMessage="1" error="SOLO FECHA" sqref="GO186:GO191 GO196 GT196 GO139:GO178 HY207:HY208 GO209 HU206:HU208 HS206:HS208 HW206:HW208 GO203:GO205 GO213:GO215 GO217 GT217 GO100:GO137 GO193:GO194 GO211 GT211 GT213:GT215 GO227:GO234 GO224:GO225 GT224:GT225 GT227:GT234 GT203:GT209 GT3:GT137 GT139:GT178 GO236:GO241 GT236:GT241 GO3:GO98 GO180:GO184 GT180:GT184 GO198 GT198 GO200 GT200 GO219:GO222 GT219:GT222 GT186:GT194" xr:uid="{4B12733C-3972-40F2-B7D0-CF22316A0A89}">
      <formula1>43556</formula1>
    </dataValidation>
    <dataValidation type="date" operator="greaterThan" allowBlank="1" showInputMessage="1" showErrorMessage="1" error="SOLO FECHA" prompt="COLOCAR FECHA SEGUNDO CONTROL, NO REPETIR LA FECHA DE INGRESO" sqref="DF3:DF190 DF208:DF210 DG157 DF192:DF206 DF212:DF241" xr:uid="{C6475163-30E7-4EB9-B5A3-EC4C068B51A6}">
      <formula1>43191</formula1>
    </dataValidation>
    <dataValidation type="list" allowBlank="1" showInputMessage="1" showErrorMessage="1" sqref="BC231:BG241 AY211:BB211 BK210:BN210 AY204:BB209 AY210:BI210 CD162 BH231:BM241 IA3:IA196 BK3:BM209 AX3:BB203 BD3:BI209 IA198:IA241 CB3:CC241 BJ3:BJ230 CE3:CE241 AE3:AH241 AL3:AR241 AV3:AV241 AJ3:AJ241 BK211:BM230 BC211:BI230 BA212:BB241 AX204:AX241 AY212:AZ221" xr:uid="{6C2EE081-40B5-40D8-B966-624081F5DF9C}">
      <formula1>"SI,NO,SD"</formula1>
    </dataValidation>
    <dataValidation type="date" operator="greaterThan" allowBlank="1" showInputMessage="1" showErrorMessage="1" error="VERIFICAR FECHA" sqref="R206 R219 R3:R63 R65:R189 O127" xr:uid="{26081B0B-6629-4A65-A347-6B2D895B3059}">
      <formula1>43831</formula1>
    </dataValidation>
    <dataValidation type="date" operator="greaterThan" allowBlank="1" showInputMessage="1" showErrorMessage="1" error="DIGITE SOLO FECHA" sqref="FK142 FN59 FQ59 FN154 GC154 FH3:FH241" xr:uid="{090DD416-D762-413D-B339-48756879D4B5}">
      <formula1>43831</formula1>
    </dataValidation>
    <dataValidation type="list" allowBlank="1" showInputMessage="1" showErrorMessage="1" sqref="CD3" xr:uid="{63F6EBEC-FE15-43BA-A290-352AE1B67C7D}">
      <formula1>"CEFÁLICA,PODÁLICA,TRANSVERSA O DE FRENTE,OBLICUA,SD"</formula1>
    </dataValidation>
    <dataValidation type="list" allowBlank="1" showInputMessage="1" showErrorMessage="1" sqref="HV3" xr:uid="{0F3AA12A-92D4-443F-AFCE-37190F6D3190}">
      <formula1>"PREGESTACIONAL  Y PRIMERAS 12SEM, SOLO PRIMERAS 12SEM, INADECUADO, SUMINISTRO OTRO COMPLEMENTO, SIN DATO,NO APLICA"</formula1>
    </dataValidation>
    <dataValidation type="date" operator="lessThan" allowBlank="1" showInputMessage="1" showErrorMessage="1" sqref="EW91:EW94 EW150:EW162 FB197 FK197 EW136:EW141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7FFE3027-F36E-4C4B-97DB-6E1F60ABF324}">
      <formula1>45433</formula1>
    </dataValidation>
    <dataValidation type="list" allowBlank="1" showInputMessage="1" showErrorMessage="1" sqref="HT3:HT134 HT136:HT208 HT210:HT241" xr:uid="{222B42A4-FE5C-41E4-BA4F-B33CADF03DAF}">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1" xr:uid="{D9783820-ACDB-4FA1-9F07-8235050B83BC}">
      <formula1>"PREGESTACIONAL  Y PRIMERAS 12SEM, SOLO PRIMERAS 12SEM, INADECUADO, SUMINISTRO OTRO COMPLEMENTO, SIN DATO"</formula1>
    </dataValidation>
    <dataValidation type="list" allowBlank="1" showInputMessage="1" showErrorMessage="1" sqref="V3:V209 V211:V241" xr:uid="{4546AA68-8104-4F7F-A37A-83FAD1810013}">
      <formula1>"URBANO,RURAL,SIN DATO"</formula1>
    </dataValidation>
    <dataValidation type="date" operator="greaterThan" allowBlank="1" showInputMessage="1" showErrorMessage="1" sqref="IF233 IC3:IC212 ID3:ID213 IC214:ID241" xr:uid="{FAE47593-2949-4600-92C0-EDA5405A6C2C}">
      <formula1>43556</formula1>
    </dataValidation>
    <dataValidation type="date" operator="greaterThan" allowBlank="1" showInputMessage="1" showErrorMessage="1" error="SOLO FECHA" sqref="IC213 IF234:IF241 IF3:IF232" xr:uid="{9DAA5096-E50B-434B-AEBC-842E526A854A}">
      <formula1>36526</formula1>
    </dataValidation>
    <dataValidation type="list" allowBlank="1" showInputMessage="1" showErrorMessage="1" sqref="AY222:AZ241 BC3:BC209" xr:uid="{1C478E08-B859-4ABF-91A6-0BD96F79362F}">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1" xr:uid="{52D91D41-8C6F-4BE1-B3A3-80CCF116949D}">
      <formula1>44561</formula1>
    </dataValidation>
    <dataValidation type="list" allowBlank="1" showInputMessage="1" showErrorMessage="1" sqref="BY203 BV3:BV137 BV139:BV241" xr:uid="{BE4B2D72-A5A9-4BC3-B290-55B4EF47CF1C}">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1" xr:uid="{CBA20DCB-EBDB-41A5-B451-60ED83881E4A}">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Q3:HQ241" xr:uid="{95770C3F-CC34-4A3B-95F8-C3BAC21FF292}"/>
    <dataValidation type="list" allowBlank="1" showInputMessage="1" showErrorMessage="1" sqref="GR3:GR98 GR200:GR201 GT201 GR100:GR198 GQ3:GQ241 FV3:FV241 GN3:GN241 GR203:GR241" xr:uid="{CC63F3D6-6231-4A97-83DF-9D5FD3B43DD5}">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1" xr:uid="{61B97617-4F91-4468-9BA0-0C7E4C7B762B}"/>
    <dataValidation type="date" operator="greaterThan" allowBlank="1" showInputMessage="1" showErrorMessage="1" error="SOLO FECHA" sqref="IN3:IN71 IN73:IN241" xr:uid="{4BE12C52-17E8-4B55-9E4E-F8F608047D10}">
      <formula1>43831</formula1>
    </dataValidation>
    <dataValidation type="list" allowBlank="1" showInputMessage="1" showErrorMessage="1" sqref="JK113 IS3:IS241" xr:uid="{57B441BE-6B63-4D59-9286-44978617A45B}">
      <formula1>"PERSONAL DE SALUD PROFESIONAL O ESPECIALISTA,PERSONAL TÉCNICO EN SALUD,PARTERA,MEDICO TRADICIONAL,OTRO,NO APLICA"</formula1>
    </dataValidation>
    <dataValidation type="list" allowBlank="1" showInputMessage="1" showErrorMessage="1" sqref="JL113 IT3:IT241" xr:uid="{6631BA78-0F2F-491E-92AB-302879C3EC44}">
      <formula1>"INICIO ESPONTÁNEO, LE HACEN INDUCCIÓN, LE HACEN CESÁREA SIN INICIO TRABAJO DE PARTO,SIN DATO"</formula1>
    </dataValidation>
    <dataValidation type="list" allowBlank="1" showInputMessage="1" showErrorMessage="1" sqref="CD4:CD161 CD163:CD241" xr:uid="{C40AFC3D-A32E-4B7F-8F0D-D8CDEBB83579}">
      <formula1>"CEFÁLICA,PODÁLICA,TRANSVERSA,OBLICUA,SD"</formula1>
    </dataValidation>
    <dataValidation type="whole" allowBlank="1" showInputMessage="1" showErrorMessage="1" error="DIGITE NÚMERO ENTERO" sqref="DA3:DB98 DA99 DA175:DB175 DA100:DB173 DA177:DB241 CX3:CY241" xr:uid="{CC62CFF3-013B-4E03-ABB9-559FEF113A80}">
      <formula1>40</formula1>
      <formula2>250</formula2>
    </dataValidation>
    <dataValidation type="list" allowBlank="1" showInputMessage="1" showErrorMessage="1" sqref="HX3:HX240" xr:uid="{974AED15-E38B-4C24-A6EB-856D0C75A3B6}">
      <formula1>"Suministro Profilaxis Hb&lt;14 (1Tab), Manejo para anemia (2Tab), Inadecuado, No Aplica, Suministro otro complemento Nutricional, Sin Dato"</formula1>
    </dataValidation>
    <dataValidation allowBlank="1" showInputMessage="1" showErrorMessage="1" error="DIGITE NÚMERO ENTERO" sqref="DB99 CZ3:CZ241" xr:uid="{C735352B-2243-4D48-9EC6-4057D85B013E}"/>
    <dataValidation type="whole" allowBlank="1" showInputMessage="1" showErrorMessage="1" error="SOLO NÚMERO ENTERO" sqref="DA176:DB176 DA174:DB174 CU3:CV241 CR3:CS241" xr:uid="{528C8067-94DB-409A-9236-07BBF76BCFE8}">
      <formula1>40</formula1>
      <formula2>200</formula2>
    </dataValidation>
    <dataValidation type="list" allowBlank="1" showInputMessage="1" showErrorMessage="1" sqref="FB201 EV3:EV241" xr:uid="{6B9DFFEF-89DA-4FE5-A621-9B528CFC7343}">
      <formula1>"RH POSITIVO, RH NEGATIVO SIN COOMBS,RH NEGATIVO CON COOMBS NEGATIVO,RH NEGATIVO CON COOMBS POSITIVO"</formula1>
    </dataValidation>
    <dataValidation type="list" allowBlank="1" showInputMessage="1" showErrorMessage="1" sqref="K3:K241" xr:uid="{458ACD65-1B14-434E-9D5D-9A70575FEF7F}">
      <formula1>"SOLTERA,UNION LIBRE, CASADA, VIUDA, SEPARADA, "</formula1>
    </dataValidation>
    <dataValidation type="list" allowBlank="1" showInputMessage="1" showErrorMessage="1" sqref="S3:S241" xr:uid="{BF3F3568-EA25-46AB-9DA9-AE39A2C78B85}">
      <formula1>"SUBSIDIADO,CONTRIBUTIVO,REGIMEN ESPECIAL,PARTICULAR,NO AFILIADO,SIN DATO"</formula1>
    </dataValidation>
    <dataValidation type="date" operator="lessThanOrEqual" allowBlank="1" showInputMessage="1" showErrorMessage="1" sqref="M3:M241" xr:uid="{DE266B79-2073-4562-B0E5-D4509B3FCC5F}">
      <formula1>40909</formula1>
    </dataValidation>
    <dataValidation type="list" allowBlank="1" showInputMessage="1" showErrorMessage="1" sqref="T3:T241" xr:uid="{C0A5F2A5-BECD-47A2-B0CB-948023DFC329}">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1" xr:uid="{7DF9D149-3955-4F69-B76F-A949407156FE}">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1" xr:uid="{F4E20E03-DE79-40CA-83AB-AEBA32BAD56D}">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1" xr:uid="{44DD6AFC-9AD4-459D-A4F8-CA5798E4DD36}">
      <formula1>"PROCESO COMPLETO DE ATENCIÓN,PROCESO PARCIAL DE ATENCIÓN, SIN ATENCIÓN, SIN DATO"</formula1>
    </dataValidation>
    <dataValidation type="list" allowBlank="1" showInputMessage="1" showErrorMessage="1" sqref="HP3:HP241" xr:uid="{03CCFABA-AF2D-440A-9410-08D66F4208D5}">
      <formula1>"Si entre SEM 12 y 16, Si Desp. SEM 16, Suministro Irregular, NO, No Aplica"</formula1>
    </dataValidation>
    <dataValidation type="list" allowBlank="1" showInputMessage="1" showErrorMessage="1" sqref="JS3:JS241 JI3:JI241" xr:uid="{6A82D188-586E-485A-B587-2C8349D5D999}">
      <formula1>"SI,NO,SIN DATO,NO APLICA"</formula1>
    </dataValidation>
    <dataValidation type="list" allowBlank="1" showInputMessage="1" showErrorMessage="1" sqref="JT3:JT241 JJ3:JJ241" xr:uid="{F0AC5E11-183E-41CC-89FC-DDCE0F72D117}">
      <formula1>"O+,O-,A+,A-,B+,B-,AB+,AB-,SIN DATO,NO APLICA"</formula1>
    </dataValidation>
    <dataValidation type="list" allowBlank="1" showInputMessage="1" showErrorMessage="1" sqref="ME3:ME241 LG3:LG241 LC3:LC241 KY3:KY241 LK3:LK241 LO3:LO241 KU3:KU241" xr:uid="{BD1D7CBC-04F2-4D0E-B0A7-B48D20E4D2F4}">
      <formula1>"MEDICO (A) TRADICIONAL,PARTERO (A),PULESEADOR (A),SOBANDERO (A),YERBATERO (A),OTRO "</formula1>
    </dataValidation>
    <dataValidation type="list" allowBlank="1" showInputMessage="1" showErrorMessage="1" sqref="JG3:JG241" xr:uid="{88301F9C-DC3C-4413-86F6-710DE48184CA}">
      <formula1>"NORMAL,ANORMAL,NO APLICA,SIN DATO"</formula1>
    </dataValidation>
    <dataValidation type="list" allowBlank="1" showInputMessage="1" showErrorMessage="1" sqref="AT3:AT241" xr:uid="{FB5E2EB4-8872-4108-951F-16C241CFE860}">
      <formula1>"0,1,2,3,4,5,6,7,8,9,10,11,12,13,14,15"</formula1>
    </dataValidation>
    <dataValidation type="list" allowBlank="1" showInputMessage="1" showErrorMessage="1" sqref="AS3:AS241" xr:uid="{C1BEB985-85A3-46BB-AF49-DC8CD597068C}">
      <formula1>"0,1,2,3,4,5,6,7,8,9,10,11,12,13,14,15,16"</formula1>
    </dataValidation>
    <dataValidation type="list" allowBlank="1" showInputMessage="1" showErrorMessage="1" sqref="AW3:AW241" xr:uid="{34887054-C151-44BE-9A7E-41FD59FBE893}">
      <formula1>"0,1,2,3 o MAS"</formula1>
    </dataValidation>
    <dataValidation type="list" allowBlank="1" showInputMessage="1" showErrorMessage="1" sqref="AU3:AU241" xr:uid="{5A3C80B9-5714-4C2C-A3C2-BDAEAC08B283}">
      <formula1>"0,1,2,3,4,5,6"</formula1>
    </dataValidation>
    <dataValidation type="list" allowBlank="1" showInputMessage="1" showErrorMessage="1" sqref="KM3:KM241 KJ3:KJ241" xr:uid="{C76083D3-0EC6-4E77-9E77-5A0A7E9323FE}">
      <formula1>"0,1,2,3,4,5,6,7,8,9,10,11,12,13,14,15,SD"</formula1>
    </dataValidation>
    <dataValidation type="list" allowBlank="1" showInputMessage="1" showErrorMessage="1" sqref="KA3:KC241 IU3:IZ241" xr:uid="{730AE8F6-F61E-4778-9E0C-98F9D047E956}">
      <formula1>"SI, NO, NO APLICA, SD"</formula1>
    </dataValidation>
    <dataValidation type="list" allowBlank="1" showInputMessage="1" showErrorMessage="1" sqref="JB3:JB241" xr:uid="{A2975859-42C4-4D16-9A09-103635F3883D}">
      <formula1>"0,1,2,3,4,SIN DATO,NO APLICA"</formula1>
    </dataValidation>
    <dataValidation type="list" allowBlank="1" showInputMessage="1" showErrorMessage="1" sqref="GX3:GX241 HE3:HE241" xr:uid="{42874FD4-7BB3-4DB4-BD15-9DB188275BE0}">
      <formula1>"0,1,2,3,4,5,6,7,8,9,NO APLICA"</formula1>
    </dataValidation>
    <dataValidation type="list" allowBlank="1" showInputMessage="1" showErrorMessage="1" sqref="BP3:BP241" xr:uid="{76028757-DAC3-416F-AF09-D1831F1650D2}">
      <formula1>"SI,NO,SD,CORREGIDA"</formula1>
    </dataValidation>
    <dataValidation type="list" allowBlank="1" showInputMessage="1" showErrorMessage="1" sqref="AD3:AD241" xr:uid="{AD454D48-71EC-467E-A9D3-D35CAD5161D9}">
      <formula1>"Consumo Actual, Hasta Antes de la Gestación, No Consume,SD"</formula1>
    </dataValidation>
    <dataValidation type="list" allowBlank="1" showInputMessage="1" showErrorMessage="1" sqref="I3:I241" xr:uid="{0AE6EC12-43A8-456C-BF6B-673C7E572108}">
      <formula1>"CEDULA DE CIUDADANIA,TARJETA DE IDENTIDAD,REGISTRO CIVIL,CEDULA DE EXTRANJERIA,MENOR SIN IDENTIFICACION,ADULTO SIN IDENTIFICACION,OTRO,SIN DATO"</formula1>
    </dataValidation>
    <dataValidation type="list" allowBlank="1" showInputMessage="1" showErrorMessage="1" sqref="EL3:EL241" xr:uid="{168D522B-E1D6-4C80-A38D-4FE29EA2A50D}">
      <formula1>"0,1,2,3,4,5,6,7,8,9,SIN DATO"</formula1>
    </dataValidation>
    <dataValidation type="list" allowBlank="1" showInputMessage="1" showErrorMessage="1" sqref="AA3:AA241" xr:uid="{06FE7617-7FEC-4B68-A113-4DB147D76427}">
      <formula1>"INDIGENA,ROM-GITANO,RAIZAL,PALENQUERO,AFRODESCENDIENTE,MESTIZA,OTRO"</formula1>
    </dataValidation>
    <dataValidation type="list" allowBlank="1" showInputMessage="1" showErrorMessage="1" sqref="AC3:AC241" xr:uid="{3E3BCD2E-ADA0-479C-A82C-F4CDAC7AC9FB}">
      <formula1>"ANALFABETA,PRIMARIA INCOMPLETA,PRIMARIA COMPLETA,SECUNDARIA COMPLETA,SECUNDARIA INCOMPLETA,TECNICO,UNIVERSITARIO,SABE LEER Y ESCRIBIR,SIN DATO"</formula1>
    </dataValidation>
    <dataValidation type="list" allowBlank="1" showInputMessage="1" showErrorMessage="1" sqref="JM3:JM241 JC3:JC241" xr:uid="{D5BE6144-82C0-4238-8E29-15BA8F42BC98}">
      <formula1>"FEMENINO,MASCULINO,NO APLICA,SIN DATO"</formula1>
    </dataValidation>
    <dataValidation type="list" allowBlank="1" showInputMessage="1" showErrorMessage="1" sqref="JQ3:JQ241" xr:uid="{D244E6A3-A09F-47B2-A3DF-19D9ABB7280B}">
      <formula1>"NORMAL,ANORMAL,SIN DATO,NO APLICA"</formula1>
    </dataValidation>
    <dataValidation type="list" allowBlank="1" showInputMessage="1" showErrorMessage="1" sqref="AB3:AB241" xr:uid="{7E4ECE45-EBD5-4495-97A8-7E0B2FB04821}">
      <formula1>"NASA/PAEZ, MISAK/GUAMBIANOS,YANACONAS,COCONUCOS,TOTOROES,EPERARA/SIAPIDARA,INGA,POLINDARAS,EMBERA,QUILLACINGAS,JAMBALEÑOS,GUANACAS,PUBENENCES,OTROS,NO APLICA"</formula1>
    </dataValidation>
    <dataValidation type="list" allowBlank="1" showInputMessage="1" showErrorMessage="1" sqref="KE3:KE241" xr:uid="{118F0D1A-144D-42AD-BFDD-5783C04EC6AD}">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1" xr:uid="{105995FE-2253-43C9-A3E3-CB6F8E71109A}">
      <formula1>1</formula1>
      <formula2>3</formula2>
    </dataValidation>
    <dataValidation type="list" allowBlank="1" showInputMessage="1" showErrorMessage="1" sqref="GH3:GH241 GJ3:GJ241 GE3:GE241 GB3:GB241 FY3:FY241" xr:uid="{0C28E3B0-AA13-44D9-B4E7-04457DECF94E}">
      <formula1>"P.R REACTIVA,P.R NO REACTIVA,ELISA REACTIVA,ELISA NO REACTIVA,SIN DATO,NO APLICA"</formula1>
    </dataValidation>
    <dataValidation type="list" allowBlank="1" showInputMessage="1" showErrorMessage="1" sqref="GL3:GL241" xr:uid="{B021D25A-95CD-4DB8-884F-EC59E35D3A38}">
      <formula1>"POSITIVA,NEGATIVA,NO CONCLUYENTE, SIN DATO, NO APLICA"</formula1>
    </dataValidation>
    <dataValidation type="list" allowBlank="1" showInputMessage="1" showErrorMessage="1" sqref="HO3:HO241" xr:uid="{B3A1AD08-921D-421E-B5E7-D4711147D0EB}">
      <formula1>"SI, NO,SD"</formula1>
    </dataValidation>
    <dataValidation type="list" allowBlank="1" showInputMessage="1" showErrorMessage="1" sqref="JA3:JA241" xr:uid="{D1290839-D87D-419B-BE45-05FCB622B291}">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1" xr:uid="{E98DBAEF-6A77-4E09-9D33-89CC8D1866DF}">
      <formula1>0.1</formula1>
      <formula2>42</formula2>
    </dataValidation>
    <dataValidation type="decimal" allowBlank="1" showInputMessage="1" showErrorMessage="1" error="SOLO NÚMERO" sqref="EM3:EM241" xr:uid="{BDF46538-0D7E-475C-8F87-52F860F5298D}">
      <formula1>1</formula1>
      <formula2>20</formula2>
    </dataValidation>
    <dataValidation type="list" allowBlank="1" showInputMessage="1" showErrorMessage="1" sqref="GW3:GW241" xr:uid="{5F82AA6A-E1C2-4B1E-B972-FB2CAD2FF497}">
      <formula1>"NEGATIVO,POSITIVO,NO APLICA,SIN DATO"</formula1>
    </dataValidation>
    <dataValidation type="list" allowBlank="1" showInputMessage="1" showErrorMessage="1" sqref="GY3:GY241" xr:uid="{94BAB895-8807-4DA4-ABE0-E9799DE1E72A}">
      <formula1>"Esquema vigente – Normal, Esquema vigente – Alterado, Nunca se ha tomado / No vigente"</formula1>
    </dataValidation>
    <dataValidation type="date" operator="greaterThan" allowBlank="1" showInputMessage="1" showErrorMessage="1" error="SOLO FECHA" sqref="IJ3:IJ241" xr:uid="{7A8FF94A-F4B2-4672-8F5A-D31F4FCFE357}">
      <formula1>42736</formula1>
    </dataValidation>
    <dataValidation type="list" allowBlank="1" showInputMessage="1" showErrorMessage="1" sqref="KF3:KG241" xr:uid="{D81EF24F-E18E-4A3F-9EC3-0EBEEF0E6CE2}">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1" xr:uid="{E19B12CC-9C80-4BBF-A855-9BF8735841A1}">
      <formula1>0</formula1>
      <formula2>700</formula2>
    </dataValidation>
    <dataValidation type="whole" allowBlank="1" showInputMessage="1" showErrorMessage="1" error="SOLO NÚMEROS " promptTitle="ADVERTENCIA" prompt="SI NO HAY RESULTADO COLOCAR EL #: 0 _x000a_(Cuando no se completa el examen)" sqref="FE3:FF241" xr:uid="{AFBDD522-9B2A-473D-9BB3-149DD3B617B7}">
      <formula1>0</formula1>
      <formula2>700</formula2>
    </dataValidation>
    <dataValidation type="date" operator="lessThanOrEqual" allowBlank="1" showInputMessage="1" showErrorMessage="1" error="INGRESE SOLO FECHA" sqref="BW3:BW241 BO3:BO241" xr:uid="{0B160F72-B7F2-4820-A531-A5CD1D30F6BD}">
      <formula1>45379</formula1>
    </dataValidation>
    <dataValidation type="list" allowBlank="1" showInputMessage="1" showErrorMessage="1" sqref="HF3:HF241" xr:uid="{5B0F6303-454C-458B-B2B7-9FAFD854A33B}">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1" xr:uid="{A85344AA-C731-4A4B-B77F-72EFCEDCE848}">
      <formula1>"No Vacunada,1 Dosis,2 Dosis,Refuerzo 1,Refuerzo 2,Sin Dato,Firma Disentimiento,NO Firma Disentimiento"</formula1>
    </dataValidation>
    <dataValidation type="list" operator="greaterThan" allowBlank="1" showInputMessage="1" showErrorMessage="1" error="SOLO FECHA" sqref="DR3:DR241" xr:uid="{9264DEAF-66E4-4BD3-B16C-C3B79AB1B90A}">
      <formula1>"0,1,2,3,4,5,6,7"</formula1>
    </dataValidation>
    <dataValidation operator="greaterThan" allowBlank="1" showInputMessage="1" showErrorMessage="1" error="SOLO FECHA" sqref="DU3:DU241 DS3:DS241" xr:uid="{BCB337B0-3486-4EE5-A62F-BA7DF42756F2}"/>
    <dataValidation type="list" allowBlank="1" showInputMessage="1" showErrorMessage="1" sqref="HD3:HD241" xr:uid="{0DEE3572-0358-4E35-BF97-8342FCD40943}">
      <formula1>"NO APLICA (Sin factor de riesgo - no zona endémica),NEGATIVO, POSITIVO,SOLICITADO NO TOMADO"</formula1>
    </dataValidation>
    <dataValidation type="list" allowBlank="1" showInputMessage="1" showErrorMessage="1" sqref="GZ3:GZ241" xr:uid="{0B2DDE84-B5A0-428A-A1A1-78C352995DA9}">
      <formula1>"NO APLICA (Sin factor de riesgo),NEGATIVO,POSITIVO,INDETERMINADO,SOLICITADO Y NO TOMADO"</formula1>
    </dataValidation>
    <dataValidation type="list" allowBlank="1" showInputMessage="1" showErrorMessage="1" sqref="FS3:FS241 FJ177 FM3:FM241 FJ170:FJ171 FP3:FP241" xr:uid="{80ACD6D5-3965-482A-BA9A-D3B852A16D8B}">
      <formula1>"P. R NEGATIVA,P. R POSITIVA CASO SIFILIS,P.R POSITIVA CICATRIZ, DILUCIONES ESTABLES, DILUCIONES DISMINUYEN, REINFECCIÓN-DILUCIONES AUMENTAN"</formula1>
    </dataValidation>
    <dataValidation type="list" allowBlank="1" showInputMessage="1" showErrorMessage="1" sqref="FJ3:FJ169 FJ172:FJ176 FJ178:FJ241" xr:uid="{49827BF1-3FF0-41F8-9B72-3BE61DC20728}">
      <formula1>"P. R NEGATIVA,P. R POSITIVA CASO SIFILIS,P.R POSITIVA CICATRIZ"</formula1>
    </dataValidation>
    <dataValidation type="list" allowBlank="1" showInputMessage="1" showErrorMessage="1" sqref="HB3:HB241" xr:uid="{D4107C25-74C9-4F0D-BE61-0643620F44CB}">
      <formula1>"NO APLICA (Sin factor de riesgo - No zona endémica),NEGATIVO, POSITIVO,SOLICITADO NO TOMADO"</formula1>
    </dataValidation>
    <dataValidation type="list" allowBlank="1" showInputMessage="1" showErrorMessage="1" sqref="IL3:IL241" xr:uid="{6533F966-E334-49D9-B7EF-BD48DDD1867D}">
      <formula1>"MADRE SANA, MORBILIDAD MATERNA EXTREMA, MUERTE MATERNA, MUERTE Y MORBILIDAD MATERNA EXTREMA, MADRE HOSPITALIZADA SIN MME,SIN DATO"</formula1>
    </dataValidation>
    <dataValidation type="list" allowBlank="1" showInputMessage="1" showErrorMessage="1" sqref="IM3:IM241" xr:uid="{87DA9445-3244-43F8-AEC3-03491B38562A}">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1" xr:uid="{EDF27809-EFD3-4062-B2C3-B09A8D7E196D}">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1 JW3:JW241" xr:uid="{5D7519B1-6BF7-48AE-A9B9-1050BE505C10}">
      <formula1>44561</formula1>
    </dataValidation>
    <dataValidation type="list" operator="greaterThan" allowBlank="1" showInputMessage="1" showErrorMessage="1" error="SOLO FECHA" sqref="DT3:DT241" xr:uid="{734A5D23-3CDF-42AD-96D2-BF9B3A418E0D}">
      <formula1>"Sin Acuerdo, Domiciliario, IPS dentro Mpio, IPS Remisión fuera Mpio, Sin Dato"</formula1>
    </dataValidation>
    <dataValidation type="list" operator="greaterThan" allowBlank="1" showInputMessage="1" showErrorMessage="1" error="DIGITE FECHA" sqref="CF3:CF241" xr:uid="{50F22725-B1DE-4FDC-A78F-85B548AA76ED}">
      <formula1>"PREGESTACIÓN, GESTACIÓN"</formula1>
    </dataValidation>
    <dataValidation type="list" allowBlank="1" showInputMessage="1" showErrorMessage="1" sqref="AI3:AI241" xr:uid="{11CEDA3D-9188-4C42-8027-E0F485A4849C}">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1" xr:uid="{FA40397B-C35F-490F-B676-01F78C035700}">
      <formula1>"INSTITUCIONAL,DOMICILIO,OTRO,NO APLICA,SIN DATO"</formula1>
    </dataValidation>
    <dataValidation type="list" allowBlank="1" showInputMessage="1" showErrorMessage="1" sqref="IR3:IR241" xr:uid="{5F7E2502-02DF-4234-AE41-10E70686E603}">
      <formula1>"BAJA,MEDIANA,ALTA,NO APLICA,SIN DATO"</formula1>
    </dataValidation>
    <dataValidation type="date" operator="greaterThanOrEqual" allowBlank="1" showInputMessage="1" showErrorMessage="1" error="REVISAR FECHA INGRESO CPN" sqref="EF203" xr:uid="{C659A185-DC0F-42BE-902C-CF866E894FF4}">
      <formula1>#REF!</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CD233:CD241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P213:P241</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GZ4:GZ241 HB4:HB241 HD4:HD241</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18" t="s">
        <v>340</v>
      </c>
      <c r="B1" s="418"/>
      <c r="C1" s="418"/>
      <c r="D1" s="418"/>
      <c r="E1" s="418"/>
      <c r="F1" s="418"/>
      <c r="G1" s="418"/>
    </row>
    <row r="2" spans="1:7" ht="45" x14ac:dyDescent="0.25">
      <c r="A2" s="364" t="s">
        <v>94</v>
      </c>
      <c r="B2" s="364" t="s">
        <v>21</v>
      </c>
      <c r="C2" s="364" t="s">
        <v>0</v>
      </c>
      <c r="D2" s="364" t="s">
        <v>1</v>
      </c>
      <c r="E2" s="364" t="s">
        <v>2</v>
      </c>
      <c r="F2" s="364" t="s">
        <v>3</v>
      </c>
      <c r="G2" s="365" t="s">
        <v>340</v>
      </c>
    </row>
    <row r="3" spans="1:7" ht="30" x14ac:dyDescent="0.25">
      <c r="A3" s="366" t="s">
        <v>974</v>
      </c>
      <c r="B3" s="366" t="s">
        <v>1144</v>
      </c>
      <c r="C3" s="366" t="s">
        <v>1192</v>
      </c>
      <c r="D3" s="366" t="s">
        <v>1193</v>
      </c>
      <c r="E3" s="367" t="s">
        <v>1094</v>
      </c>
      <c r="F3" s="366">
        <v>1059595334</v>
      </c>
      <c r="G3" s="368" t="s">
        <v>1684</v>
      </c>
    </row>
    <row r="4" spans="1:7" ht="30" x14ac:dyDescent="0.25">
      <c r="A4" s="369" t="s">
        <v>914</v>
      </c>
      <c r="B4" s="369" t="s">
        <v>884</v>
      </c>
      <c r="C4" s="369" t="s">
        <v>1296</v>
      </c>
      <c r="D4" s="369" t="s">
        <v>850</v>
      </c>
      <c r="E4" s="370" t="s">
        <v>851</v>
      </c>
      <c r="F4" s="369">
        <v>1060186045</v>
      </c>
      <c r="G4" s="371" t="s">
        <v>1685</v>
      </c>
    </row>
    <row r="5" spans="1:7" ht="30" x14ac:dyDescent="0.25">
      <c r="A5" s="366" t="s">
        <v>1298</v>
      </c>
      <c r="B5" s="366" t="s">
        <v>914</v>
      </c>
      <c r="C5" s="366" t="s">
        <v>1299</v>
      </c>
      <c r="D5" s="366" t="s">
        <v>1300</v>
      </c>
      <c r="E5" s="367" t="s">
        <v>851</v>
      </c>
      <c r="F5" s="366">
        <v>1059594773</v>
      </c>
      <c r="G5" s="368" t="s">
        <v>1685</v>
      </c>
    </row>
    <row r="6" spans="1:7" ht="30" x14ac:dyDescent="0.25">
      <c r="A6" s="369" t="s">
        <v>1305</v>
      </c>
      <c r="B6" s="369" t="s">
        <v>884</v>
      </c>
      <c r="C6" s="369" t="s">
        <v>1306</v>
      </c>
      <c r="D6" s="369" t="s">
        <v>1307</v>
      </c>
      <c r="E6" s="370" t="s">
        <v>851</v>
      </c>
      <c r="F6" s="369">
        <v>1059604869</v>
      </c>
      <c r="G6" s="372" t="s">
        <v>1685</v>
      </c>
    </row>
    <row r="7" spans="1:7" ht="30" x14ac:dyDescent="0.25">
      <c r="A7" s="366" t="s">
        <v>953</v>
      </c>
      <c r="B7" s="366" t="s">
        <v>1316</v>
      </c>
      <c r="C7" s="366" t="s">
        <v>1317</v>
      </c>
      <c r="D7" s="366" t="s">
        <v>1028</v>
      </c>
      <c r="E7" s="367" t="s">
        <v>851</v>
      </c>
      <c r="F7" s="366">
        <v>1059594373</v>
      </c>
      <c r="G7" s="368" t="s">
        <v>1686</v>
      </c>
    </row>
    <row r="8" spans="1:7" ht="30" x14ac:dyDescent="0.25">
      <c r="A8" s="369" t="s">
        <v>914</v>
      </c>
      <c r="B8" s="369" t="s">
        <v>1318</v>
      </c>
      <c r="C8" s="369" t="s">
        <v>1319</v>
      </c>
      <c r="D8" s="369"/>
      <c r="E8" s="370" t="s">
        <v>851</v>
      </c>
      <c r="F8" s="369">
        <v>1002846584</v>
      </c>
      <c r="G8" s="372" t="s">
        <v>1686</v>
      </c>
    </row>
    <row r="9" spans="1:7" ht="30" x14ac:dyDescent="0.25">
      <c r="A9" s="366" t="s">
        <v>1332</v>
      </c>
      <c r="B9" s="366" t="s">
        <v>1091</v>
      </c>
      <c r="C9" s="366" t="s">
        <v>1333</v>
      </c>
      <c r="D9" s="366"/>
      <c r="E9" s="367" t="s">
        <v>1094</v>
      </c>
      <c r="F9" s="366">
        <v>1059595374</v>
      </c>
      <c r="G9" s="368" t="s">
        <v>1685</v>
      </c>
    </row>
    <row r="10" spans="1:7" ht="30" x14ac:dyDescent="0.25">
      <c r="A10" s="369" t="s">
        <v>874</v>
      </c>
      <c r="B10" s="369" t="s">
        <v>943</v>
      </c>
      <c r="C10" s="369" t="s">
        <v>1340</v>
      </c>
      <c r="D10" s="369"/>
      <c r="E10" s="370" t="s">
        <v>1094</v>
      </c>
      <c r="F10" s="369">
        <v>1059597393</v>
      </c>
      <c r="G10" s="372" t="s">
        <v>1685</v>
      </c>
    </row>
    <row r="11" spans="1:7" ht="30" x14ac:dyDescent="0.25">
      <c r="A11" s="366" t="s">
        <v>914</v>
      </c>
      <c r="B11" s="366" t="s">
        <v>915</v>
      </c>
      <c r="C11" s="366" t="s">
        <v>916</v>
      </c>
      <c r="D11" s="366"/>
      <c r="E11" s="367" t="s">
        <v>1094</v>
      </c>
      <c r="F11" s="366">
        <v>1059598169</v>
      </c>
      <c r="G11" s="368" t="s">
        <v>1684</v>
      </c>
    </row>
    <row r="12" spans="1:7" ht="30" x14ac:dyDescent="0.25">
      <c r="A12" s="369" t="s">
        <v>1360</v>
      </c>
      <c r="B12" s="369" t="s">
        <v>1361</v>
      </c>
      <c r="C12" s="369" t="s">
        <v>938</v>
      </c>
      <c r="D12" s="369" t="s">
        <v>1362</v>
      </c>
      <c r="E12" s="370" t="s">
        <v>851</v>
      </c>
      <c r="F12" s="369">
        <v>1059594951</v>
      </c>
      <c r="G12" s="372" t="s">
        <v>1685</v>
      </c>
    </row>
    <row r="13" spans="1:7" ht="30" x14ac:dyDescent="0.25">
      <c r="A13" s="366" t="s">
        <v>1286</v>
      </c>
      <c r="B13" s="366" t="s">
        <v>914</v>
      </c>
      <c r="C13" s="366" t="s">
        <v>1198</v>
      </c>
      <c r="D13" s="366" t="s">
        <v>1364</v>
      </c>
      <c r="E13" s="367" t="s">
        <v>851</v>
      </c>
      <c r="F13" s="366">
        <v>1059600026</v>
      </c>
      <c r="G13" s="368" t="s">
        <v>1685</v>
      </c>
    </row>
    <row r="14" spans="1:7" ht="30" x14ac:dyDescent="0.25">
      <c r="A14" s="369" t="s">
        <v>857</v>
      </c>
      <c r="B14" s="369" t="s">
        <v>1365</v>
      </c>
      <c r="C14" s="369" t="s">
        <v>949</v>
      </c>
      <c r="D14" s="369" t="s">
        <v>1366</v>
      </c>
      <c r="E14" s="370" t="s">
        <v>851</v>
      </c>
      <c r="F14" s="369">
        <v>1002953350</v>
      </c>
      <c r="G14" s="372" t="s">
        <v>1686</v>
      </c>
    </row>
    <row r="15" spans="1:7" ht="30" x14ac:dyDescent="0.25">
      <c r="A15" s="366" t="s">
        <v>1368</v>
      </c>
      <c r="B15" s="366" t="s">
        <v>1369</v>
      </c>
      <c r="C15" s="366" t="s">
        <v>1370</v>
      </c>
      <c r="D15" s="366" t="s">
        <v>982</v>
      </c>
      <c r="E15" s="367" t="s">
        <v>851</v>
      </c>
      <c r="F15" s="366">
        <v>1059603417</v>
      </c>
      <c r="G15" s="368" t="s">
        <v>1685</v>
      </c>
    </row>
    <row r="16" spans="1:7" ht="30" x14ac:dyDescent="0.25">
      <c r="A16" s="369" t="s">
        <v>1382</v>
      </c>
      <c r="B16" s="369" t="s">
        <v>1382</v>
      </c>
      <c r="C16" s="369" t="s">
        <v>1383</v>
      </c>
      <c r="D16" s="369"/>
      <c r="E16" s="370" t="s">
        <v>851</v>
      </c>
      <c r="F16" s="369">
        <v>1003371767</v>
      </c>
      <c r="G16" s="372" t="s">
        <v>1685</v>
      </c>
    </row>
    <row r="17" spans="1:7" ht="30" x14ac:dyDescent="0.25">
      <c r="A17" s="366" t="s">
        <v>873</v>
      </c>
      <c r="B17" s="366" t="s">
        <v>1391</v>
      </c>
      <c r="C17" s="366" t="s">
        <v>985</v>
      </c>
      <c r="D17" s="366" t="s">
        <v>1392</v>
      </c>
      <c r="E17" s="367" t="s">
        <v>851</v>
      </c>
      <c r="F17" s="366">
        <v>25547491</v>
      </c>
      <c r="G17" s="368" t="s">
        <v>1685</v>
      </c>
    </row>
    <row r="18" spans="1:7" ht="30" x14ac:dyDescent="0.25">
      <c r="A18" s="369" t="s">
        <v>979</v>
      </c>
      <c r="B18" s="369" t="s">
        <v>943</v>
      </c>
      <c r="C18" s="369" t="s">
        <v>1217</v>
      </c>
      <c r="D18" s="369" t="s">
        <v>1398</v>
      </c>
      <c r="E18" s="370" t="s">
        <v>851</v>
      </c>
      <c r="F18" s="369">
        <v>1002846528</v>
      </c>
      <c r="G18" s="372" t="s">
        <v>1685</v>
      </c>
    </row>
    <row r="19" spans="1:7" ht="30" x14ac:dyDescent="0.25">
      <c r="A19" s="366" t="s">
        <v>873</v>
      </c>
      <c r="B19" s="366" t="s">
        <v>944</v>
      </c>
      <c r="C19" s="366" t="s">
        <v>1399</v>
      </c>
      <c r="D19" s="366" t="s">
        <v>1400</v>
      </c>
      <c r="E19" s="367" t="s">
        <v>851</v>
      </c>
      <c r="F19" s="366">
        <v>1002848796</v>
      </c>
      <c r="G19" s="368" t="s">
        <v>1684</v>
      </c>
    </row>
    <row r="20" spans="1:7" ht="30" x14ac:dyDescent="0.25">
      <c r="A20" s="369" t="s">
        <v>1405</v>
      </c>
      <c r="B20" s="369" t="s">
        <v>884</v>
      </c>
      <c r="C20" s="369" t="s">
        <v>1406</v>
      </c>
      <c r="D20" s="369" t="s">
        <v>1407</v>
      </c>
      <c r="E20" s="370" t="s">
        <v>851</v>
      </c>
      <c r="F20" s="369">
        <v>1059601552</v>
      </c>
      <c r="G20" s="372" t="s">
        <v>1685</v>
      </c>
    </row>
    <row r="21" spans="1:7" ht="30" x14ac:dyDescent="0.25">
      <c r="A21" s="366" t="s">
        <v>1034</v>
      </c>
      <c r="B21" s="366" t="s">
        <v>1166</v>
      </c>
      <c r="C21" s="366" t="s">
        <v>1408</v>
      </c>
      <c r="D21" s="366" t="s">
        <v>1409</v>
      </c>
      <c r="E21" s="367" t="s">
        <v>851</v>
      </c>
      <c r="F21" s="366">
        <v>1005860830</v>
      </c>
      <c r="G21" s="368" t="s">
        <v>1685</v>
      </c>
    </row>
    <row r="22" spans="1:7" ht="30" x14ac:dyDescent="0.25">
      <c r="A22" s="369" t="s">
        <v>944</v>
      </c>
      <c r="B22" s="369" t="s">
        <v>943</v>
      </c>
      <c r="C22" s="369" t="s">
        <v>1421</v>
      </c>
      <c r="D22" s="369"/>
      <c r="E22" s="370" t="s">
        <v>851</v>
      </c>
      <c r="F22" s="369">
        <v>1002846330</v>
      </c>
      <c r="G22" s="372" t="s">
        <v>1685</v>
      </c>
    </row>
    <row r="23" spans="1:7" ht="30" x14ac:dyDescent="0.25">
      <c r="A23" s="366" t="s">
        <v>848</v>
      </c>
      <c r="B23" s="366" t="s">
        <v>943</v>
      </c>
      <c r="C23" s="366" t="s">
        <v>1423</v>
      </c>
      <c r="D23" s="366"/>
      <c r="E23" s="367" t="s">
        <v>851</v>
      </c>
      <c r="F23" s="366">
        <v>1193097625</v>
      </c>
      <c r="G23" s="368" t="s">
        <v>1686</v>
      </c>
    </row>
    <row r="24" spans="1:7" ht="30" x14ac:dyDescent="0.25">
      <c r="A24" s="369" t="s">
        <v>1427</v>
      </c>
      <c r="B24" s="369" t="s">
        <v>1428</v>
      </c>
      <c r="C24" s="369" t="s">
        <v>1429</v>
      </c>
      <c r="D24" s="369" t="s">
        <v>1430</v>
      </c>
      <c r="E24" s="370" t="s">
        <v>851</v>
      </c>
      <c r="F24" s="369">
        <v>1061528490</v>
      </c>
      <c r="G24" s="372" t="s">
        <v>1686</v>
      </c>
    </row>
    <row r="25" spans="1:7" ht="30" x14ac:dyDescent="0.25">
      <c r="A25" s="366" t="s">
        <v>1144</v>
      </c>
      <c r="B25" s="366" t="s">
        <v>884</v>
      </c>
      <c r="C25" s="366" t="s">
        <v>1432</v>
      </c>
      <c r="D25" s="366" t="s">
        <v>1433</v>
      </c>
      <c r="E25" s="367" t="s">
        <v>1094</v>
      </c>
      <c r="F25" s="366">
        <v>1059596594</v>
      </c>
      <c r="G25" s="368" t="s">
        <v>1685</v>
      </c>
    </row>
    <row r="26" spans="1:7" ht="30" x14ac:dyDescent="0.25">
      <c r="A26" s="369" t="s">
        <v>873</v>
      </c>
      <c r="B26" s="369" t="s">
        <v>1435</v>
      </c>
      <c r="C26" s="369" t="s">
        <v>1436</v>
      </c>
      <c r="D26" s="369" t="s">
        <v>1437</v>
      </c>
      <c r="E26" s="370" t="s">
        <v>851</v>
      </c>
      <c r="F26" s="369">
        <v>1059601742</v>
      </c>
      <c r="G26" s="372" t="s">
        <v>1685</v>
      </c>
    </row>
    <row r="27" spans="1:7" ht="30" x14ac:dyDescent="0.25">
      <c r="A27" s="366" t="s">
        <v>1439</v>
      </c>
      <c r="B27" s="366" t="s">
        <v>884</v>
      </c>
      <c r="C27" s="366" t="s">
        <v>1440</v>
      </c>
      <c r="D27" s="366" t="s">
        <v>1294</v>
      </c>
      <c r="E27" s="367" t="s">
        <v>851</v>
      </c>
      <c r="F27" s="366">
        <v>1002847533</v>
      </c>
      <c r="G27" s="368" t="s">
        <v>1684</v>
      </c>
    </row>
    <row r="28" spans="1:7" ht="30" x14ac:dyDescent="0.25">
      <c r="A28" s="369" t="s">
        <v>1441</v>
      </c>
      <c r="B28" s="369"/>
      <c r="C28" s="369" t="s">
        <v>1284</v>
      </c>
      <c r="D28" s="369" t="s">
        <v>1442</v>
      </c>
      <c r="E28" s="370" t="s">
        <v>851</v>
      </c>
      <c r="F28" s="369">
        <v>1002848635</v>
      </c>
      <c r="G28" s="372" t="s">
        <v>1685</v>
      </c>
    </row>
    <row r="29" spans="1:7" ht="30" x14ac:dyDescent="0.25">
      <c r="A29" s="366" t="s">
        <v>1443</v>
      </c>
      <c r="B29" s="366" t="s">
        <v>1444</v>
      </c>
      <c r="C29" s="366" t="s">
        <v>1445</v>
      </c>
      <c r="D29" s="366"/>
      <c r="E29" s="367" t="s">
        <v>851</v>
      </c>
      <c r="F29" s="366">
        <v>1061757665</v>
      </c>
      <c r="G29" s="368" t="s">
        <v>1684</v>
      </c>
    </row>
    <row r="30" spans="1:7" ht="30" x14ac:dyDescent="0.25">
      <c r="A30" s="369" t="s">
        <v>1179</v>
      </c>
      <c r="B30" s="369" t="s">
        <v>1435</v>
      </c>
      <c r="C30" s="369" t="s">
        <v>1448</v>
      </c>
      <c r="D30" s="369" t="s">
        <v>1294</v>
      </c>
      <c r="E30" s="370" t="s">
        <v>851</v>
      </c>
      <c r="F30" s="369">
        <v>1059594096</v>
      </c>
      <c r="G30" s="372" t="s">
        <v>1685</v>
      </c>
    </row>
    <row r="31" spans="1:7" ht="30" x14ac:dyDescent="0.25">
      <c r="A31" s="366" t="s">
        <v>1441</v>
      </c>
      <c r="B31" s="366" t="s">
        <v>914</v>
      </c>
      <c r="C31" s="366" t="s">
        <v>1451</v>
      </c>
      <c r="D31" s="366"/>
      <c r="E31" s="367" t="s">
        <v>851</v>
      </c>
      <c r="F31" s="366">
        <v>1059598007</v>
      </c>
      <c r="G31" s="368" t="s">
        <v>1685</v>
      </c>
    </row>
    <row r="32" spans="1:7" ht="30" x14ac:dyDescent="0.25">
      <c r="A32" s="369" t="s">
        <v>896</v>
      </c>
      <c r="B32" s="369" t="s">
        <v>943</v>
      </c>
      <c r="C32" s="369" t="s">
        <v>1452</v>
      </c>
      <c r="D32" s="369" t="s">
        <v>1372</v>
      </c>
      <c r="E32" s="370" t="s">
        <v>851</v>
      </c>
      <c r="F32" s="369">
        <v>1059599315</v>
      </c>
      <c r="G32" s="372" t="s">
        <v>1684</v>
      </c>
    </row>
    <row r="33" spans="1:7" ht="30" x14ac:dyDescent="0.25">
      <c r="A33" s="366" t="s">
        <v>1455</v>
      </c>
      <c r="B33" s="366" t="s">
        <v>974</v>
      </c>
      <c r="C33" s="366" t="s">
        <v>1305</v>
      </c>
      <c r="D33" s="366" t="s">
        <v>1456</v>
      </c>
      <c r="E33" s="367" t="s">
        <v>1094</v>
      </c>
      <c r="F33" s="366">
        <v>1059595977</v>
      </c>
      <c r="G33" s="368" t="s">
        <v>1685</v>
      </c>
    </row>
    <row r="34" spans="1:7" ht="30" x14ac:dyDescent="0.25">
      <c r="A34" s="369" t="s">
        <v>1441</v>
      </c>
      <c r="B34" s="369" t="s">
        <v>884</v>
      </c>
      <c r="C34" s="369" t="s">
        <v>1457</v>
      </c>
      <c r="D34" s="369"/>
      <c r="E34" s="370" t="s">
        <v>851</v>
      </c>
      <c r="F34" s="369">
        <v>25545401</v>
      </c>
      <c r="G34" s="372" t="s">
        <v>1684</v>
      </c>
    </row>
    <row r="35" spans="1:7" ht="30" x14ac:dyDescent="0.25">
      <c r="A35" s="366" t="s">
        <v>1458</v>
      </c>
      <c r="B35" s="366" t="s">
        <v>1459</v>
      </c>
      <c r="C35" s="366" t="s">
        <v>1460</v>
      </c>
      <c r="D35" s="366" t="s">
        <v>976</v>
      </c>
      <c r="E35" s="367" t="s">
        <v>1094</v>
      </c>
      <c r="F35" s="366">
        <v>1062295885</v>
      </c>
      <c r="G35" s="368" t="s">
        <v>1685</v>
      </c>
    </row>
    <row r="36" spans="1:7" ht="30" x14ac:dyDescent="0.25">
      <c r="A36" s="369" t="s">
        <v>944</v>
      </c>
      <c r="B36" s="369" t="s">
        <v>943</v>
      </c>
      <c r="C36" s="369" t="s">
        <v>1463</v>
      </c>
      <c r="D36" s="369" t="s">
        <v>1464</v>
      </c>
      <c r="E36" s="370" t="s">
        <v>1094</v>
      </c>
      <c r="F36" s="369">
        <v>1060186081</v>
      </c>
      <c r="G36" s="372" t="s">
        <v>1685</v>
      </c>
    </row>
    <row r="37" spans="1:7" ht="30" x14ac:dyDescent="0.25">
      <c r="A37" s="366" t="s">
        <v>964</v>
      </c>
      <c r="B37" s="366" t="s">
        <v>1465</v>
      </c>
      <c r="C37" s="366" t="s">
        <v>1002</v>
      </c>
      <c r="D37" s="366" t="s">
        <v>1366</v>
      </c>
      <c r="E37" s="367" t="s">
        <v>1094</v>
      </c>
      <c r="F37" s="366">
        <v>1061530990</v>
      </c>
      <c r="G37" s="368" t="s">
        <v>1685</v>
      </c>
    </row>
    <row r="38" spans="1:7" ht="30" x14ac:dyDescent="0.25">
      <c r="A38" s="369" t="s">
        <v>1156</v>
      </c>
      <c r="B38" s="369" t="s">
        <v>883</v>
      </c>
      <c r="C38" s="369" t="s">
        <v>1157</v>
      </c>
      <c r="D38" s="369" t="s">
        <v>1466</v>
      </c>
      <c r="E38" s="370" t="s">
        <v>851</v>
      </c>
      <c r="F38" s="369">
        <v>1059594587</v>
      </c>
      <c r="G38" s="372" t="s">
        <v>1685</v>
      </c>
    </row>
    <row r="39" spans="1:7" ht="30" x14ac:dyDescent="0.25">
      <c r="A39" s="366" t="s">
        <v>943</v>
      </c>
      <c r="B39" s="366" t="s">
        <v>1144</v>
      </c>
      <c r="C39" s="366" t="s">
        <v>1468</v>
      </c>
      <c r="D39" s="366" t="s">
        <v>1281</v>
      </c>
      <c r="E39" s="367" t="s">
        <v>851</v>
      </c>
      <c r="F39" s="366">
        <v>1059607505</v>
      </c>
      <c r="G39" s="368" t="s">
        <v>1685</v>
      </c>
    </row>
    <row r="40" spans="1:7" ht="30" x14ac:dyDescent="0.25">
      <c r="A40" s="369" t="s">
        <v>883</v>
      </c>
      <c r="B40" s="369" t="s">
        <v>1290</v>
      </c>
      <c r="C40" s="369" t="s">
        <v>1476</v>
      </c>
      <c r="D40" s="369"/>
      <c r="E40" s="370" t="s">
        <v>851</v>
      </c>
      <c r="F40" s="369">
        <v>1059604081</v>
      </c>
      <c r="G40" s="372" t="s">
        <v>1685</v>
      </c>
    </row>
    <row r="41" spans="1:7" ht="30" x14ac:dyDescent="0.25">
      <c r="A41" s="366" t="s">
        <v>884</v>
      </c>
      <c r="B41" s="366" t="s">
        <v>914</v>
      </c>
      <c r="C41" s="366" t="s">
        <v>1479</v>
      </c>
      <c r="D41" s="366" t="s">
        <v>1480</v>
      </c>
      <c r="E41" s="367" t="s">
        <v>851</v>
      </c>
      <c r="F41" s="366">
        <v>1002847894</v>
      </c>
      <c r="G41" s="368" t="s">
        <v>1685</v>
      </c>
    </row>
    <row r="42" spans="1:7" ht="30" x14ac:dyDescent="0.25">
      <c r="A42" s="369" t="s">
        <v>914</v>
      </c>
      <c r="B42" s="369" t="s">
        <v>1276</v>
      </c>
      <c r="C42" s="369" t="s">
        <v>938</v>
      </c>
      <c r="D42" s="369" t="s">
        <v>1484</v>
      </c>
      <c r="E42" s="370" t="s">
        <v>851</v>
      </c>
      <c r="F42" s="369">
        <v>1002846249</v>
      </c>
      <c r="G42" s="372" t="s">
        <v>1685</v>
      </c>
    </row>
    <row r="43" spans="1:7" ht="30" x14ac:dyDescent="0.25">
      <c r="A43" s="366" t="s">
        <v>914</v>
      </c>
      <c r="B43" s="366" t="s">
        <v>848</v>
      </c>
      <c r="C43" s="366" t="s">
        <v>1485</v>
      </c>
      <c r="D43" s="366" t="s">
        <v>1285</v>
      </c>
      <c r="E43" s="367" t="s">
        <v>851</v>
      </c>
      <c r="F43" s="366">
        <v>1002846445</v>
      </c>
      <c r="G43" s="368" t="s">
        <v>1685</v>
      </c>
    </row>
    <row r="44" spans="1:7" ht="30" x14ac:dyDescent="0.25">
      <c r="A44" s="369" t="s">
        <v>974</v>
      </c>
      <c r="B44" s="369" t="s">
        <v>943</v>
      </c>
      <c r="C44" s="369" t="s">
        <v>1217</v>
      </c>
      <c r="D44" s="369" t="s">
        <v>1490</v>
      </c>
      <c r="E44" s="370" t="s">
        <v>851</v>
      </c>
      <c r="F44" s="369">
        <v>25552127</v>
      </c>
      <c r="G44" s="372" t="s">
        <v>1684</v>
      </c>
    </row>
    <row r="45" spans="1:7" ht="30" x14ac:dyDescent="0.25">
      <c r="A45" s="366" t="s">
        <v>967</v>
      </c>
      <c r="B45" s="366" t="s">
        <v>980</v>
      </c>
      <c r="C45" s="366" t="s">
        <v>1492</v>
      </c>
      <c r="D45" s="366"/>
      <c r="E45" s="367" t="s">
        <v>851</v>
      </c>
      <c r="F45" s="366">
        <v>1059596429</v>
      </c>
      <c r="G45" s="368" t="s">
        <v>1684</v>
      </c>
    </row>
    <row r="46" spans="1:7" ht="30" x14ac:dyDescent="0.25">
      <c r="A46" s="369" t="s">
        <v>884</v>
      </c>
      <c r="B46" s="369" t="s">
        <v>1378</v>
      </c>
      <c r="C46" s="369" t="s">
        <v>1494</v>
      </c>
      <c r="D46" s="369" t="s">
        <v>1495</v>
      </c>
      <c r="E46" s="370" t="s">
        <v>851</v>
      </c>
      <c r="F46" s="369">
        <v>1059602313</v>
      </c>
      <c r="G46" s="372" t="s">
        <v>1685</v>
      </c>
    </row>
    <row r="47" spans="1:7" ht="30" x14ac:dyDescent="0.25">
      <c r="A47" s="366" t="s">
        <v>992</v>
      </c>
      <c r="B47" s="366" t="s">
        <v>1498</v>
      </c>
      <c r="C47" s="366" t="s">
        <v>938</v>
      </c>
      <c r="D47" s="366" t="s">
        <v>1499</v>
      </c>
      <c r="E47" s="367" t="s">
        <v>851</v>
      </c>
      <c r="F47" s="366">
        <v>25547215</v>
      </c>
      <c r="G47" s="368" t="s">
        <v>1684</v>
      </c>
    </row>
    <row r="48" spans="1:7" ht="30" x14ac:dyDescent="0.25">
      <c r="A48" s="369" t="s">
        <v>848</v>
      </c>
      <c r="B48" s="369" t="s">
        <v>953</v>
      </c>
      <c r="C48" s="369" t="s">
        <v>1501</v>
      </c>
      <c r="D48" s="369" t="s">
        <v>919</v>
      </c>
      <c r="E48" s="370" t="s">
        <v>851</v>
      </c>
      <c r="F48" s="369">
        <v>1002846245</v>
      </c>
      <c r="G48" s="372" t="s">
        <v>1685</v>
      </c>
    </row>
    <row r="49" spans="1:7" ht="30" x14ac:dyDescent="0.25">
      <c r="A49" s="366" t="s">
        <v>992</v>
      </c>
      <c r="B49" s="366" t="s">
        <v>848</v>
      </c>
      <c r="C49" s="366" t="s">
        <v>1504</v>
      </c>
      <c r="D49" s="366" t="s">
        <v>1157</v>
      </c>
      <c r="E49" s="367" t="s">
        <v>851</v>
      </c>
      <c r="F49" s="366">
        <v>1002848292</v>
      </c>
      <c r="G49" s="368" t="s">
        <v>1685</v>
      </c>
    </row>
    <row r="50" spans="1:7" ht="30" x14ac:dyDescent="0.25">
      <c r="A50" s="369" t="s">
        <v>1507</v>
      </c>
      <c r="B50" s="369" t="s">
        <v>1365</v>
      </c>
      <c r="C50" s="369" t="s">
        <v>1508</v>
      </c>
      <c r="D50" s="369"/>
      <c r="E50" s="370" t="s">
        <v>851</v>
      </c>
      <c r="F50" s="369">
        <v>1059600322</v>
      </c>
      <c r="G50" s="372" t="s">
        <v>1685</v>
      </c>
    </row>
    <row r="51" spans="1:7" ht="30" x14ac:dyDescent="0.25">
      <c r="A51" s="366" t="s">
        <v>1041</v>
      </c>
      <c r="B51" s="366" t="s">
        <v>1147</v>
      </c>
      <c r="C51" s="366" t="s">
        <v>1512</v>
      </c>
      <c r="D51" s="366"/>
      <c r="E51" s="367" t="s">
        <v>851</v>
      </c>
      <c r="F51" s="366">
        <v>1059604976</v>
      </c>
      <c r="G51" s="368" t="s">
        <v>1685</v>
      </c>
    </row>
    <row r="52" spans="1:7" ht="30" x14ac:dyDescent="0.25">
      <c r="A52" s="369" t="s">
        <v>1513</v>
      </c>
      <c r="B52" s="369" t="s">
        <v>1514</v>
      </c>
      <c r="C52" s="369" t="s">
        <v>1515</v>
      </c>
      <c r="D52" s="369"/>
      <c r="E52" s="370" t="s">
        <v>851</v>
      </c>
      <c r="F52" s="369">
        <v>1067461286</v>
      </c>
      <c r="G52" s="372" t="s">
        <v>1685</v>
      </c>
    </row>
    <row r="53" spans="1:7" ht="30" x14ac:dyDescent="0.25">
      <c r="A53" s="366" t="s">
        <v>1519</v>
      </c>
      <c r="B53" s="366" t="s">
        <v>848</v>
      </c>
      <c r="C53" s="366" t="s">
        <v>1520</v>
      </c>
      <c r="D53" s="366" t="s">
        <v>1521</v>
      </c>
      <c r="E53" s="367" t="s">
        <v>851</v>
      </c>
      <c r="F53" s="366">
        <v>1002950269</v>
      </c>
      <c r="G53" s="368" t="s">
        <v>1685</v>
      </c>
    </row>
    <row r="54" spans="1:7" ht="30" x14ac:dyDescent="0.25">
      <c r="A54" s="369" t="s">
        <v>884</v>
      </c>
      <c r="B54" s="369" t="s">
        <v>1524</v>
      </c>
      <c r="C54" s="369" t="s">
        <v>945</v>
      </c>
      <c r="D54" s="369" t="s">
        <v>919</v>
      </c>
      <c r="E54" s="370" t="s">
        <v>851</v>
      </c>
      <c r="F54" s="369">
        <v>1002970266</v>
      </c>
      <c r="G54" s="372" t="s">
        <v>1686</v>
      </c>
    </row>
    <row r="55" spans="1:7" ht="30" x14ac:dyDescent="0.25">
      <c r="A55" s="366" t="s">
        <v>896</v>
      </c>
      <c r="B55" s="366" t="s">
        <v>953</v>
      </c>
      <c r="C55" s="366" t="s">
        <v>1530</v>
      </c>
      <c r="D55" s="366" t="s">
        <v>1182</v>
      </c>
      <c r="E55" s="367" t="s">
        <v>851</v>
      </c>
      <c r="F55" s="366">
        <v>1059594419</v>
      </c>
      <c r="G55" s="368" t="s">
        <v>1684</v>
      </c>
    </row>
    <row r="56" spans="1:7" ht="30" x14ac:dyDescent="0.25">
      <c r="A56" s="369" t="s">
        <v>1361</v>
      </c>
      <c r="B56" s="369" t="s">
        <v>992</v>
      </c>
      <c r="C56" s="369" t="s">
        <v>1531</v>
      </c>
      <c r="D56" s="369"/>
      <c r="E56" s="370" t="s">
        <v>851</v>
      </c>
      <c r="F56" s="369">
        <v>1151452891</v>
      </c>
      <c r="G56" s="372" t="s">
        <v>1685</v>
      </c>
    </row>
    <row r="57" spans="1:7" ht="30" x14ac:dyDescent="0.25">
      <c r="A57" s="366" t="s">
        <v>914</v>
      </c>
      <c r="B57" s="366" t="s">
        <v>1470</v>
      </c>
      <c r="C57" s="366" t="s">
        <v>1167</v>
      </c>
      <c r="D57" s="366" t="s">
        <v>1043</v>
      </c>
      <c r="E57" s="367" t="s">
        <v>851</v>
      </c>
      <c r="F57" s="366">
        <v>1193105051</v>
      </c>
      <c r="G57" s="368" t="s">
        <v>1685</v>
      </c>
    </row>
    <row r="58" spans="1:7" ht="30" x14ac:dyDescent="0.25">
      <c r="A58" s="369" t="s">
        <v>1286</v>
      </c>
      <c r="B58" s="369" t="s">
        <v>980</v>
      </c>
      <c r="C58" s="369" t="s">
        <v>1528</v>
      </c>
      <c r="D58" s="369" t="s">
        <v>1281</v>
      </c>
      <c r="E58" s="370" t="s">
        <v>851</v>
      </c>
      <c r="F58" s="369">
        <v>1059596092</v>
      </c>
      <c r="G58" s="372" t="s">
        <v>1685</v>
      </c>
    </row>
    <row r="59" spans="1:7" ht="30" x14ac:dyDescent="0.25">
      <c r="A59" s="366" t="s">
        <v>884</v>
      </c>
      <c r="B59" s="366" t="s">
        <v>1144</v>
      </c>
      <c r="C59" s="366" t="s">
        <v>1534</v>
      </c>
      <c r="D59" s="366"/>
      <c r="E59" s="367" t="s">
        <v>851</v>
      </c>
      <c r="F59" s="373">
        <v>1002846626</v>
      </c>
      <c r="G59" s="368" t="s">
        <v>1685</v>
      </c>
    </row>
    <row r="60" spans="1:7" ht="30" x14ac:dyDescent="0.25">
      <c r="A60" s="369" t="s">
        <v>1246</v>
      </c>
      <c r="B60" s="369" t="s">
        <v>943</v>
      </c>
      <c r="C60" s="369" t="s">
        <v>1535</v>
      </c>
      <c r="D60" s="369"/>
      <c r="E60" s="370" t="s">
        <v>851</v>
      </c>
      <c r="F60" s="374">
        <v>1002848307</v>
      </c>
      <c r="G60" s="372" t="s">
        <v>1684</v>
      </c>
    </row>
    <row r="61" spans="1:7" ht="30" x14ac:dyDescent="0.25">
      <c r="A61" s="366" t="s">
        <v>873</v>
      </c>
      <c r="B61" s="366" t="s">
        <v>1091</v>
      </c>
      <c r="C61" s="366" t="s">
        <v>1277</v>
      </c>
      <c r="D61" s="366"/>
      <c r="E61" s="367" t="s">
        <v>851</v>
      </c>
      <c r="F61" s="375">
        <v>1059598472</v>
      </c>
      <c r="G61" s="368" t="s">
        <v>1686</v>
      </c>
    </row>
    <row r="62" spans="1:7" ht="30" x14ac:dyDescent="0.25">
      <c r="A62" s="369" t="s">
        <v>896</v>
      </c>
      <c r="B62" s="369" t="s">
        <v>1091</v>
      </c>
      <c r="C62" s="369" t="s">
        <v>1538</v>
      </c>
      <c r="D62" s="369"/>
      <c r="E62" s="370" t="s">
        <v>851</v>
      </c>
      <c r="F62" s="369">
        <v>1002846350</v>
      </c>
      <c r="G62" s="372" t="s">
        <v>1685</v>
      </c>
    </row>
    <row r="63" spans="1:7" ht="30" x14ac:dyDescent="0.25">
      <c r="A63" s="366" t="s">
        <v>896</v>
      </c>
      <c r="B63" s="366" t="s">
        <v>953</v>
      </c>
      <c r="C63" s="366" t="s">
        <v>1217</v>
      </c>
      <c r="D63" s="366" t="s">
        <v>1471</v>
      </c>
      <c r="E63" s="367" t="s">
        <v>851</v>
      </c>
      <c r="F63" s="373">
        <v>1059602285</v>
      </c>
      <c r="G63" s="368" t="s">
        <v>1685</v>
      </c>
    </row>
    <row r="64" spans="1:7" ht="30" x14ac:dyDescent="0.25">
      <c r="A64" s="369" t="s">
        <v>1540</v>
      </c>
      <c r="B64" s="369" t="s">
        <v>943</v>
      </c>
      <c r="C64" s="369" t="s">
        <v>1541</v>
      </c>
      <c r="D64" s="369" t="s">
        <v>1542</v>
      </c>
      <c r="E64" s="370" t="s">
        <v>851</v>
      </c>
      <c r="F64" s="376">
        <v>1059840033</v>
      </c>
      <c r="G64" s="372" t="s">
        <v>1685</v>
      </c>
    </row>
    <row r="65" spans="1:7" ht="30" x14ac:dyDescent="0.25">
      <c r="A65" s="366" t="s">
        <v>1144</v>
      </c>
      <c r="B65" s="366" t="s">
        <v>996</v>
      </c>
      <c r="C65" s="366" t="s">
        <v>1192</v>
      </c>
      <c r="D65" s="366"/>
      <c r="E65" s="367" t="s">
        <v>851</v>
      </c>
      <c r="F65" s="373">
        <v>1059604012</v>
      </c>
      <c r="G65" s="368" t="s">
        <v>1685</v>
      </c>
    </row>
    <row r="66" spans="1:7" ht="30" x14ac:dyDescent="0.25">
      <c r="A66" s="369" t="s">
        <v>896</v>
      </c>
      <c r="B66" s="369" t="s">
        <v>953</v>
      </c>
      <c r="C66" s="369" t="s">
        <v>1545</v>
      </c>
      <c r="D66" s="369"/>
      <c r="E66" s="370" t="s">
        <v>851</v>
      </c>
      <c r="F66" s="369">
        <v>25545389</v>
      </c>
      <c r="G66" s="372" t="s">
        <v>1685</v>
      </c>
    </row>
    <row r="67" spans="1:7" ht="30" x14ac:dyDescent="0.25">
      <c r="A67" s="366" t="s">
        <v>1156</v>
      </c>
      <c r="B67" s="366" t="s">
        <v>980</v>
      </c>
      <c r="C67" s="366" t="s">
        <v>1547</v>
      </c>
      <c r="D67" s="366"/>
      <c r="E67" s="367" t="s">
        <v>1094</v>
      </c>
      <c r="F67" s="366">
        <v>1059597328</v>
      </c>
      <c r="G67" s="368" t="s">
        <v>1685</v>
      </c>
    </row>
    <row r="68" spans="1:7" ht="30" x14ac:dyDescent="0.25">
      <c r="A68" s="369" t="s">
        <v>1549</v>
      </c>
      <c r="B68" s="369" t="s">
        <v>1298</v>
      </c>
      <c r="C68" s="369" t="s">
        <v>1550</v>
      </c>
      <c r="D68" s="369" t="s">
        <v>1551</v>
      </c>
      <c r="E68" s="370" t="s">
        <v>851</v>
      </c>
      <c r="F68" s="377">
        <v>1002847310</v>
      </c>
      <c r="G68" s="372" t="s">
        <v>1686</v>
      </c>
    </row>
    <row r="69" spans="1:7" x14ac:dyDescent="0.25">
      <c r="A69" s="366" t="s">
        <v>943</v>
      </c>
      <c r="B69" s="366" t="s">
        <v>848</v>
      </c>
      <c r="C69" s="366" t="s">
        <v>1553</v>
      </c>
      <c r="D69" s="366"/>
      <c r="E69" s="367"/>
      <c r="F69" s="366">
        <v>1059594153</v>
      </c>
      <c r="G69" s="368" t="s">
        <v>1685</v>
      </c>
    </row>
    <row r="70" spans="1:7" ht="30" x14ac:dyDescent="0.25">
      <c r="A70" s="369" t="s">
        <v>943</v>
      </c>
      <c r="B70" s="369" t="s">
        <v>1144</v>
      </c>
      <c r="C70" s="369" t="s">
        <v>1504</v>
      </c>
      <c r="D70" s="369" t="s">
        <v>1281</v>
      </c>
      <c r="E70" s="370" t="s">
        <v>1094</v>
      </c>
      <c r="F70" s="369">
        <v>1059599329</v>
      </c>
      <c r="G70" s="372" t="s">
        <v>1685</v>
      </c>
    </row>
    <row r="71" spans="1:7" ht="30" x14ac:dyDescent="0.25">
      <c r="A71" s="366" t="s">
        <v>953</v>
      </c>
      <c r="B71" s="366" t="s">
        <v>1249</v>
      </c>
      <c r="C71" s="366" t="s">
        <v>1556</v>
      </c>
      <c r="D71" s="366"/>
      <c r="E71" s="367" t="s">
        <v>1094</v>
      </c>
      <c r="F71" s="366">
        <v>1059599873</v>
      </c>
      <c r="G71" s="368" t="s">
        <v>1684</v>
      </c>
    </row>
    <row r="72" spans="1:7" ht="30" x14ac:dyDescent="0.25">
      <c r="A72" s="369" t="s">
        <v>996</v>
      </c>
      <c r="B72" s="369" t="s">
        <v>1559</v>
      </c>
      <c r="C72" s="369" t="s">
        <v>1560</v>
      </c>
      <c r="D72" s="369"/>
      <c r="E72" s="370" t="s">
        <v>851</v>
      </c>
      <c r="F72" s="369">
        <v>25552089</v>
      </c>
      <c r="G72" s="372" t="s">
        <v>1684</v>
      </c>
    </row>
    <row r="73" spans="1:7" ht="30" x14ac:dyDescent="0.25">
      <c r="A73" s="366" t="s">
        <v>1361</v>
      </c>
      <c r="B73" s="366" t="s">
        <v>1470</v>
      </c>
      <c r="C73" s="366" t="s">
        <v>1553</v>
      </c>
      <c r="D73" s="366"/>
      <c r="E73" s="367" t="s">
        <v>851</v>
      </c>
      <c r="F73" s="366">
        <v>1059595865</v>
      </c>
      <c r="G73" s="368" t="s">
        <v>1686</v>
      </c>
    </row>
    <row r="74" spans="1:7" ht="30" x14ac:dyDescent="0.25">
      <c r="A74" s="369" t="s">
        <v>874</v>
      </c>
      <c r="B74" s="369" t="s">
        <v>873</v>
      </c>
      <c r="C74" s="369" t="s">
        <v>1635</v>
      </c>
      <c r="D74" s="369" t="s">
        <v>1294</v>
      </c>
      <c r="E74" s="370" t="s">
        <v>1094</v>
      </c>
      <c r="F74" s="369">
        <v>1059597986</v>
      </c>
      <c r="G74" s="372" t="s">
        <v>1685</v>
      </c>
    </row>
    <row r="75" spans="1:7" ht="30" x14ac:dyDescent="0.25">
      <c r="A75" s="366" t="s">
        <v>873</v>
      </c>
      <c r="B75" s="366" t="s">
        <v>962</v>
      </c>
      <c r="C75" s="366" t="s">
        <v>1501</v>
      </c>
      <c r="D75" s="366" t="s">
        <v>1340</v>
      </c>
      <c r="E75" s="367" t="s">
        <v>851</v>
      </c>
      <c r="F75" s="366">
        <v>1059594976</v>
      </c>
      <c r="G75" s="368" t="s">
        <v>1685</v>
      </c>
    </row>
    <row r="76" spans="1:7" x14ac:dyDescent="0.25">
      <c r="A76" s="369" t="s">
        <v>896</v>
      </c>
      <c r="B76" s="369" t="s">
        <v>953</v>
      </c>
      <c r="C76" s="369" t="s">
        <v>1634</v>
      </c>
      <c r="D76" s="369"/>
      <c r="E76" s="370"/>
      <c r="F76" s="369">
        <v>1002848733</v>
      </c>
      <c r="G76" s="372" t="s">
        <v>1685</v>
      </c>
    </row>
    <row r="77" spans="1:7" ht="30" x14ac:dyDescent="0.25">
      <c r="A77" s="366" t="s">
        <v>896</v>
      </c>
      <c r="B77" s="366" t="s">
        <v>915</v>
      </c>
      <c r="C77" s="366" t="s">
        <v>1585</v>
      </c>
      <c r="D77" s="366"/>
      <c r="E77" s="367" t="s">
        <v>851</v>
      </c>
      <c r="F77" s="366">
        <v>1059595460</v>
      </c>
      <c r="G77" s="368" t="s">
        <v>1685</v>
      </c>
    </row>
    <row r="78" spans="1:7" ht="30" x14ac:dyDescent="0.25">
      <c r="A78" s="369" t="s">
        <v>873</v>
      </c>
      <c r="B78" s="369" t="s">
        <v>874</v>
      </c>
      <c r="C78" s="369" t="s">
        <v>1215</v>
      </c>
      <c r="D78" s="369"/>
      <c r="E78" s="370" t="s">
        <v>851</v>
      </c>
      <c r="F78" s="369">
        <v>1002849181</v>
      </c>
      <c r="G78" s="372" t="s">
        <v>1685</v>
      </c>
    </row>
    <row r="79" spans="1:7" ht="30" x14ac:dyDescent="0.25">
      <c r="A79" s="366" t="s">
        <v>1156</v>
      </c>
      <c r="B79" s="366" t="s">
        <v>884</v>
      </c>
      <c r="C79" s="366" t="s">
        <v>1481</v>
      </c>
      <c r="D79" s="366" t="s">
        <v>1482</v>
      </c>
      <c r="E79" s="367" t="s">
        <v>851</v>
      </c>
      <c r="F79" s="378">
        <v>1002847557</v>
      </c>
      <c r="G79" s="368" t="s">
        <v>1685</v>
      </c>
    </row>
    <row r="80" spans="1:7" ht="30" x14ac:dyDescent="0.25">
      <c r="A80" s="369" t="s">
        <v>953</v>
      </c>
      <c r="B80" s="369" t="s">
        <v>1286</v>
      </c>
      <c r="C80" s="369" t="s">
        <v>1463</v>
      </c>
      <c r="D80" s="369" t="s">
        <v>1579</v>
      </c>
      <c r="E80" s="370" t="s">
        <v>851</v>
      </c>
      <c r="F80" s="376">
        <v>1059594553</v>
      </c>
      <c r="G80" s="372" t="s">
        <v>1685</v>
      </c>
    </row>
    <row r="81" spans="1:7" ht="30" x14ac:dyDescent="0.25">
      <c r="A81" s="366" t="s">
        <v>1580</v>
      </c>
      <c r="B81" s="366" t="s">
        <v>914</v>
      </c>
      <c r="C81" s="366" t="s">
        <v>1581</v>
      </c>
      <c r="D81" s="366" t="s">
        <v>1464</v>
      </c>
      <c r="E81" s="367" t="s">
        <v>851</v>
      </c>
      <c r="F81" s="379">
        <v>1002846447</v>
      </c>
      <c r="G81" s="368" t="s">
        <v>1685</v>
      </c>
    </row>
    <row r="82" spans="1:7" ht="30" x14ac:dyDescent="0.25">
      <c r="A82" s="369" t="s">
        <v>1583</v>
      </c>
      <c r="B82" s="369" t="s">
        <v>873</v>
      </c>
      <c r="C82" s="369" t="s">
        <v>1584</v>
      </c>
      <c r="D82" s="369"/>
      <c r="E82" s="370" t="s">
        <v>851</v>
      </c>
      <c r="F82" s="376">
        <v>1003150179</v>
      </c>
      <c r="G82" s="372" t="s">
        <v>1684</v>
      </c>
    </row>
    <row r="83" spans="1:7" ht="30" x14ac:dyDescent="0.25">
      <c r="A83" s="366" t="s">
        <v>1322</v>
      </c>
      <c r="B83" s="366" t="s">
        <v>1378</v>
      </c>
      <c r="C83" s="366" t="s">
        <v>1587</v>
      </c>
      <c r="D83" s="366"/>
      <c r="E83" s="367" t="s">
        <v>851</v>
      </c>
      <c r="F83" s="379">
        <v>1059597005</v>
      </c>
      <c r="G83" s="368" t="s">
        <v>1685</v>
      </c>
    </row>
    <row r="84" spans="1:7" ht="30" x14ac:dyDescent="0.25">
      <c r="A84" s="369" t="s">
        <v>1590</v>
      </c>
      <c r="B84" s="369" t="s">
        <v>874</v>
      </c>
      <c r="C84" s="369" t="s">
        <v>1591</v>
      </c>
      <c r="D84" s="369"/>
      <c r="E84" s="370" t="s">
        <v>851</v>
      </c>
      <c r="F84" s="376">
        <v>1002846250</v>
      </c>
      <c r="G84" s="372" t="s">
        <v>1685</v>
      </c>
    </row>
    <row r="85" spans="1:7" ht="30" x14ac:dyDescent="0.25">
      <c r="A85" s="366" t="s">
        <v>1286</v>
      </c>
      <c r="B85" s="366" t="s">
        <v>1594</v>
      </c>
      <c r="C85" s="366" t="s">
        <v>1420</v>
      </c>
      <c r="D85" s="366"/>
      <c r="E85" s="367" t="s">
        <v>1094</v>
      </c>
      <c r="F85" s="379">
        <v>1059595940</v>
      </c>
      <c r="G85" s="368" t="s">
        <v>1685</v>
      </c>
    </row>
    <row r="86" spans="1:7" ht="30" x14ac:dyDescent="0.25">
      <c r="A86" s="369" t="s">
        <v>1598</v>
      </c>
      <c r="B86" s="369" t="s">
        <v>1599</v>
      </c>
      <c r="C86" s="369" t="s">
        <v>1597</v>
      </c>
      <c r="D86" s="369"/>
      <c r="E86" s="370" t="s">
        <v>851</v>
      </c>
      <c r="F86" s="369">
        <v>1002846452</v>
      </c>
      <c r="G86" s="372" t="s">
        <v>1685</v>
      </c>
    </row>
    <row r="87" spans="1:7" ht="30" x14ac:dyDescent="0.25">
      <c r="A87" s="366" t="s">
        <v>914</v>
      </c>
      <c r="B87" s="366" t="s">
        <v>1601</v>
      </c>
      <c r="C87" s="366" t="s">
        <v>1602</v>
      </c>
      <c r="D87" s="366"/>
      <c r="E87" s="367" t="s">
        <v>851</v>
      </c>
      <c r="F87" s="366">
        <v>1003370775</v>
      </c>
      <c r="G87" s="368" t="s">
        <v>1685</v>
      </c>
    </row>
    <row r="88" spans="1:7" ht="30" x14ac:dyDescent="0.25">
      <c r="A88" s="369" t="s">
        <v>896</v>
      </c>
      <c r="B88" s="369" t="s">
        <v>992</v>
      </c>
      <c r="C88" s="369" t="s">
        <v>1530</v>
      </c>
      <c r="D88" s="369" t="s">
        <v>1357</v>
      </c>
      <c r="E88" s="370" t="s">
        <v>851</v>
      </c>
      <c r="F88" s="369">
        <v>1002847645</v>
      </c>
      <c r="G88" s="372" t="s">
        <v>1685</v>
      </c>
    </row>
    <row r="89" spans="1:7" ht="30" x14ac:dyDescent="0.25">
      <c r="A89" s="366" t="s">
        <v>896</v>
      </c>
      <c r="B89" s="366" t="s">
        <v>1599</v>
      </c>
      <c r="C89" s="366" t="s">
        <v>1607</v>
      </c>
      <c r="D89" s="366" t="s">
        <v>1608</v>
      </c>
      <c r="E89" s="367" t="s">
        <v>851</v>
      </c>
      <c r="F89" s="366">
        <v>1060800773</v>
      </c>
      <c r="G89" s="368" t="s">
        <v>1684</v>
      </c>
    </row>
    <row r="90" spans="1:7" ht="30" x14ac:dyDescent="0.25">
      <c r="A90" s="369" t="s">
        <v>914</v>
      </c>
      <c r="B90" s="369" t="s">
        <v>943</v>
      </c>
      <c r="C90" s="369" t="s">
        <v>1198</v>
      </c>
      <c r="D90" s="369"/>
      <c r="E90" s="370" t="s">
        <v>851</v>
      </c>
      <c r="F90" s="369">
        <v>1059605317</v>
      </c>
      <c r="G90" s="372" t="s">
        <v>1685</v>
      </c>
    </row>
    <row r="91" spans="1:7" ht="30" x14ac:dyDescent="0.25">
      <c r="A91" s="366" t="s">
        <v>1439</v>
      </c>
      <c r="B91" s="366" t="s">
        <v>848</v>
      </c>
      <c r="C91" s="366" t="s">
        <v>1437</v>
      </c>
      <c r="D91" s="366"/>
      <c r="E91" s="367" t="s">
        <v>851</v>
      </c>
      <c r="F91" s="366">
        <v>1059595628</v>
      </c>
      <c r="G91" s="368" t="s">
        <v>1685</v>
      </c>
    </row>
    <row r="92" spans="1:7" ht="30" x14ac:dyDescent="0.25">
      <c r="A92" s="369" t="s">
        <v>873</v>
      </c>
      <c r="B92" s="369" t="s">
        <v>874</v>
      </c>
      <c r="C92" s="369" t="s">
        <v>1612</v>
      </c>
      <c r="D92" s="369" t="s">
        <v>1613</v>
      </c>
      <c r="E92" s="370" t="s">
        <v>851</v>
      </c>
      <c r="F92" s="369">
        <v>1002849103</v>
      </c>
      <c r="G92" s="372" t="s">
        <v>1685</v>
      </c>
    </row>
    <row r="93" spans="1:7" ht="30" x14ac:dyDescent="0.25">
      <c r="A93" s="366" t="s">
        <v>914</v>
      </c>
      <c r="B93" s="366" t="s">
        <v>914</v>
      </c>
      <c r="C93" s="366" t="s">
        <v>1614</v>
      </c>
      <c r="D93" s="366" t="s">
        <v>1277</v>
      </c>
      <c r="E93" s="367" t="s">
        <v>851</v>
      </c>
      <c r="F93" s="366">
        <v>1002847076</v>
      </c>
      <c r="G93" s="368" t="s">
        <v>1685</v>
      </c>
    </row>
    <row r="94" spans="1:7" ht="30" x14ac:dyDescent="0.25">
      <c r="A94" s="369" t="s">
        <v>1621</v>
      </c>
      <c r="B94" s="369" t="s">
        <v>1622</v>
      </c>
      <c r="C94" s="369" t="s">
        <v>1619</v>
      </c>
      <c r="D94" s="369" t="s">
        <v>1620</v>
      </c>
      <c r="E94" s="370" t="s">
        <v>851</v>
      </c>
      <c r="F94" s="369">
        <v>1104776221</v>
      </c>
      <c r="G94" s="372" t="s">
        <v>1685</v>
      </c>
    </row>
    <row r="95" spans="1:7" ht="30" x14ac:dyDescent="0.25">
      <c r="A95" s="366" t="s">
        <v>980</v>
      </c>
      <c r="B95" s="366" t="s">
        <v>914</v>
      </c>
      <c r="C95" s="366" t="s">
        <v>1623</v>
      </c>
      <c r="D95" s="366"/>
      <c r="E95" s="367" t="s">
        <v>851</v>
      </c>
      <c r="F95" s="366">
        <v>1059596737</v>
      </c>
      <c r="G95" s="368" t="s">
        <v>1685</v>
      </c>
    </row>
    <row r="96" spans="1:7" ht="30" x14ac:dyDescent="0.25">
      <c r="A96" s="369" t="s">
        <v>884</v>
      </c>
      <c r="B96" s="369" t="s">
        <v>1286</v>
      </c>
      <c r="C96" s="369" t="s">
        <v>1452</v>
      </c>
      <c r="D96" s="369"/>
      <c r="E96" s="370" t="s">
        <v>851</v>
      </c>
      <c r="F96" s="369">
        <v>25546688</v>
      </c>
      <c r="G96" s="372" t="s">
        <v>1684</v>
      </c>
    </row>
    <row r="97" spans="1:7" ht="30" x14ac:dyDescent="0.25">
      <c r="A97" s="366" t="s">
        <v>1629</v>
      </c>
      <c r="B97" s="366" t="s">
        <v>1249</v>
      </c>
      <c r="C97" s="366" t="s">
        <v>1630</v>
      </c>
      <c r="D97" s="366"/>
      <c r="E97" s="367" t="s">
        <v>851</v>
      </c>
      <c r="F97" s="366">
        <v>1059601748</v>
      </c>
      <c r="G97" s="368" t="s">
        <v>1685</v>
      </c>
    </row>
    <row r="98" spans="1:7" ht="30" x14ac:dyDescent="0.25">
      <c r="A98" s="369" t="s">
        <v>896</v>
      </c>
      <c r="B98" s="369" t="s">
        <v>1632</v>
      </c>
      <c r="C98" s="369" t="s">
        <v>1633</v>
      </c>
      <c r="D98" s="369"/>
      <c r="E98" s="370" t="s">
        <v>851</v>
      </c>
      <c r="F98" s="380">
        <v>1067467422</v>
      </c>
      <c r="G98" s="372" t="s">
        <v>1686</v>
      </c>
    </row>
    <row r="99" spans="1:7" ht="30" x14ac:dyDescent="0.25">
      <c r="A99" s="366" t="s">
        <v>1637</v>
      </c>
      <c r="B99" s="366" t="s">
        <v>1638</v>
      </c>
      <c r="C99" s="366" t="s">
        <v>1028</v>
      </c>
      <c r="D99" s="366"/>
      <c r="E99" s="367" t="s">
        <v>851</v>
      </c>
      <c r="F99" s="378">
        <v>1060986729</v>
      </c>
      <c r="G99" s="368" t="s">
        <v>1685</v>
      </c>
    </row>
    <row r="100" spans="1:7" ht="30" x14ac:dyDescent="0.25">
      <c r="A100" s="369" t="s">
        <v>1249</v>
      </c>
      <c r="B100" s="369" t="s">
        <v>914</v>
      </c>
      <c r="C100" s="369" t="s">
        <v>1659</v>
      </c>
      <c r="D100" s="369"/>
      <c r="E100" s="370" t="s">
        <v>851</v>
      </c>
      <c r="F100" s="369">
        <v>1059597497</v>
      </c>
      <c r="G100" s="372" t="s">
        <v>1685</v>
      </c>
    </row>
    <row r="101" spans="1:7" ht="30" x14ac:dyDescent="0.25">
      <c r="A101" s="366" t="s">
        <v>1439</v>
      </c>
      <c r="B101" s="366" t="s">
        <v>848</v>
      </c>
      <c r="C101" s="366" t="s">
        <v>1437</v>
      </c>
      <c r="D101" s="366"/>
      <c r="E101" s="367" t="s">
        <v>851</v>
      </c>
      <c r="F101" s="366">
        <v>1059595628</v>
      </c>
      <c r="G101" s="368" t="s">
        <v>1685</v>
      </c>
    </row>
    <row r="102" spans="1:7" ht="30" x14ac:dyDescent="0.25">
      <c r="A102" s="369" t="s">
        <v>953</v>
      </c>
      <c r="B102" s="369" t="s">
        <v>1660</v>
      </c>
      <c r="C102" s="369" t="s">
        <v>1217</v>
      </c>
      <c r="D102" s="369" t="s">
        <v>1661</v>
      </c>
      <c r="E102" s="370" t="s">
        <v>851</v>
      </c>
      <c r="F102" s="369">
        <v>1002848134</v>
      </c>
      <c r="G102" s="372" t="s">
        <v>1686</v>
      </c>
    </row>
    <row r="103" spans="1:7" ht="30" x14ac:dyDescent="0.25">
      <c r="A103" s="366" t="s">
        <v>848</v>
      </c>
      <c r="B103" s="366" t="s">
        <v>1034</v>
      </c>
      <c r="C103" s="366" t="s">
        <v>1612</v>
      </c>
      <c r="D103" s="366" t="s">
        <v>1662</v>
      </c>
      <c r="E103" s="367" t="s">
        <v>851</v>
      </c>
      <c r="F103" s="366">
        <v>1059601726</v>
      </c>
      <c r="G103" s="368" t="s">
        <v>1685</v>
      </c>
    </row>
    <row r="104" spans="1:7" ht="30" x14ac:dyDescent="0.25">
      <c r="A104" s="369" t="s">
        <v>1663</v>
      </c>
      <c r="B104" s="369" t="s">
        <v>1664</v>
      </c>
      <c r="C104" s="369" t="s">
        <v>938</v>
      </c>
      <c r="D104" s="369" t="s">
        <v>1665</v>
      </c>
      <c r="E104" s="370" t="s">
        <v>851</v>
      </c>
      <c r="F104" s="369">
        <v>1059601634</v>
      </c>
      <c r="G104" s="372" t="s">
        <v>1686</v>
      </c>
    </row>
    <row r="105" spans="1:7" ht="30" x14ac:dyDescent="0.25">
      <c r="A105" s="366" t="s">
        <v>980</v>
      </c>
      <c r="B105" s="366" t="s">
        <v>1666</v>
      </c>
      <c r="C105" s="366" t="s">
        <v>1287</v>
      </c>
      <c r="D105" s="366" t="s">
        <v>919</v>
      </c>
      <c r="E105" s="367" t="s">
        <v>851</v>
      </c>
      <c r="F105" s="366">
        <v>1002846819</v>
      </c>
      <c r="G105" s="368" t="s">
        <v>1685</v>
      </c>
    </row>
    <row r="106" spans="1:7" ht="30" x14ac:dyDescent="0.25">
      <c r="A106" s="369" t="s">
        <v>1667</v>
      </c>
      <c r="B106" s="369" t="s">
        <v>1668</v>
      </c>
      <c r="C106" s="369" t="s">
        <v>1669</v>
      </c>
      <c r="D106" s="369"/>
      <c r="E106" s="370" t="s">
        <v>851</v>
      </c>
      <c r="F106" s="369">
        <v>1064426895</v>
      </c>
      <c r="G106" s="372" t="s">
        <v>1685</v>
      </c>
    </row>
    <row r="107" spans="1:7" ht="30" x14ac:dyDescent="0.25">
      <c r="A107" s="366" t="s">
        <v>1210</v>
      </c>
      <c r="B107" s="366" t="s">
        <v>848</v>
      </c>
      <c r="C107" s="366" t="s">
        <v>1670</v>
      </c>
      <c r="D107" s="366" t="s">
        <v>1671</v>
      </c>
      <c r="E107" s="367" t="s">
        <v>851</v>
      </c>
      <c r="F107" s="366">
        <v>1059602883</v>
      </c>
      <c r="G107" s="368" t="s">
        <v>1685</v>
      </c>
    </row>
    <row r="108" spans="1:7" ht="30" x14ac:dyDescent="0.25">
      <c r="A108" s="369" t="s">
        <v>943</v>
      </c>
      <c r="B108" s="369" t="s">
        <v>848</v>
      </c>
      <c r="C108" s="369" t="s">
        <v>1673</v>
      </c>
      <c r="D108" s="369" t="s">
        <v>1674</v>
      </c>
      <c r="E108" s="370" t="s">
        <v>851</v>
      </c>
      <c r="F108" s="381">
        <v>1061689361</v>
      </c>
      <c r="G108" s="372" t="s">
        <v>1684</v>
      </c>
    </row>
    <row r="109" spans="1:7" ht="30" x14ac:dyDescent="0.25">
      <c r="A109" s="366" t="s">
        <v>1677</v>
      </c>
      <c r="B109" s="366" t="s">
        <v>962</v>
      </c>
      <c r="C109" s="366" t="s">
        <v>1678</v>
      </c>
      <c r="D109" s="366" t="s">
        <v>1679</v>
      </c>
      <c r="E109" s="367" t="s">
        <v>1094</v>
      </c>
      <c r="F109" s="382">
        <v>1023390806</v>
      </c>
      <c r="G109" s="368" t="s">
        <v>1684</v>
      </c>
    </row>
    <row r="110" spans="1:7" ht="30" x14ac:dyDescent="0.25">
      <c r="A110" s="369" t="s">
        <v>1286</v>
      </c>
      <c r="B110" s="369" t="s">
        <v>943</v>
      </c>
      <c r="C110" s="369" t="s">
        <v>1681</v>
      </c>
      <c r="D110" s="369"/>
      <c r="E110" s="370" t="s">
        <v>851</v>
      </c>
      <c r="F110" s="383">
        <v>25546851</v>
      </c>
      <c r="G110" s="372" t="s">
        <v>1685</v>
      </c>
    </row>
    <row r="111" spans="1:7" ht="30" x14ac:dyDescent="0.25">
      <c r="A111" s="366" t="s">
        <v>848</v>
      </c>
      <c r="B111" s="366" t="s">
        <v>914</v>
      </c>
      <c r="C111" s="366" t="s">
        <v>1683</v>
      </c>
      <c r="D111" s="366"/>
      <c r="E111" s="367" t="s">
        <v>851</v>
      </c>
      <c r="F111" s="382">
        <v>1059597833</v>
      </c>
      <c r="G111" s="368" t="s">
        <v>1686</v>
      </c>
    </row>
    <row r="112" spans="1:7" x14ac:dyDescent="0.25">
      <c r="A112" s="417" t="s">
        <v>329</v>
      </c>
      <c r="B112" s="417"/>
      <c r="C112" s="417"/>
      <c r="D112" s="417"/>
      <c r="E112" s="417"/>
      <c r="F112" s="417"/>
      <c r="G112" s="417"/>
    </row>
    <row r="113" spans="1:7" ht="50.25" customHeight="1" x14ac:dyDescent="0.25">
      <c r="A113" s="364" t="s">
        <v>94</v>
      </c>
      <c r="B113" s="364" t="s">
        <v>21</v>
      </c>
      <c r="C113" s="364" t="s">
        <v>0</v>
      </c>
      <c r="D113" s="364" t="s">
        <v>1</v>
      </c>
      <c r="E113" s="364" t="s">
        <v>2</v>
      </c>
      <c r="F113" s="364" t="s">
        <v>3</v>
      </c>
      <c r="G113" s="365" t="s">
        <v>329</v>
      </c>
    </row>
    <row r="114" spans="1:7" ht="63.75" x14ac:dyDescent="0.25">
      <c r="A114" s="366" t="s">
        <v>979</v>
      </c>
      <c r="B114" s="366" t="s">
        <v>943</v>
      </c>
      <c r="C114" s="366" t="s">
        <v>1217</v>
      </c>
      <c r="D114" s="366" t="s">
        <v>1398</v>
      </c>
      <c r="E114" s="367" t="s">
        <v>851</v>
      </c>
      <c r="F114" s="366">
        <v>1002846528</v>
      </c>
      <c r="G114" s="385" t="s">
        <v>1687</v>
      </c>
    </row>
    <row r="115" spans="1:7" x14ac:dyDescent="0.25">
      <c r="A115" s="417" t="s">
        <v>1688</v>
      </c>
      <c r="B115" s="417"/>
      <c r="C115" s="417"/>
      <c r="D115" s="417"/>
      <c r="E115" s="417"/>
      <c r="F115" s="417"/>
      <c r="G115" s="417"/>
    </row>
    <row r="116" spans="1:7" ht="45" x14ac:dyDescent="0.25">
      <c r="A116" s="364" t="s">
        <v>94</v>
      </c>
      <c r="B116" s="364" t="s">
        <v>21</v>
      </c>
      <c r="C116" s="364" t="s">
        <v>0</v>
      </c>
      <c r="D116" s="364" t="s">
        <v>1</v>
      </c>
      <c r="E116" s="364" t="s">
        <v>2</v>
      </c>
      <c r="F116" s="364" t="s">
        <v>3</v>
      </c>
      <c r="G116" s="365" t="s">
        <v>256</v>
      </c>
    </row>
    <row r="117" spans="1:7" ht="30" x14ac:dyDescent="0.25">
      <c r="A117" s="366" t="s">
        <v>1298</v>
      </c>
      <c r="B117" s="366" t="s">
        <v>914</v>
      </c>
      <c r="C117" s="366" t="s">
        <v>1299</v>
      </c>
      <c r="D117" s="366" t="s">
        <v>1300</v>
      </c>
      <c r="E117" s="367" t="s">
        <v>851</v>
      </c>
      <c r="F117" s="366" t="s">
        <v>1301</v>
      </c>
      <c r="G117" s="368">
        <v>45128</v>
      </c>
    </row>
    <row r="118" spans="1:7" ht="30" x14ac:dyDescent="0.25">
      <c r="A118" s="369" t="s">
        <v>1305</v>
      </c>
      <c r="B118" s="369" t="s">
        <v>884</v>
      </c>
      <c r="C118" s="369" t="s">
        <v>1306</v>
      </c>
      <c r="D118" s="369" t="s">
        <v>1307</v>
      </c>
      <c r="E118" s="370" t="s">
        <v>851</v>
      </c>
      <c r="F118" s="369">
        <v>1059604869</v>
      </c>
      <c r="G118" s="372">
        <v>45134</v>
      </c>
    </row>
    <row r="119" spans="1:7" ht="30" x14ac:dyDescent="0.25">
      <c r="A119" s="366" t="s">
        <v>914</v>
      </c>
      <c r="B119" s="366" t="s">
        <v>1318</v>
      </c>
      <c r="C119" s="366" t="s">
        <v>1319</v>
      </c>
      <c r="D119" s="366"/>
      <c r="E119" s="367" t="s">
        <v>851</v>
      </c>
      <c r="F119" s="366" t="s">
        <v>1320</v>
      </c>
      <c r="G119" s="368">
        <v>45127</v>
      </c>
    </row>
    <row r="120" spans="1:7" ht="30" x14ac:dyDescent="0.25">
      <c r="A120" s="369" t="s">
        <v>1332</v>
      </c>
      <c r="B120" s="369" t="s">
        <v>1091</v>
      </c>
      <c r="C120" s="369" t="s">
        <v>1333</v>
      </c>
      <c r="D120" s="369"/>
      <c r="E120" s="370" t="s">
        <v>1094</v>
      </c>
      <c r="F120" s="369">
        <v>1059595374</v>
      </c>
      <c r="G120" s="372">
        <v>44979</v>
      </c>
    </row>
    <row r="121" spans="1:7" ht="30" x14ac:dyDescent="0.25">
      <c r="A121" s="366" t="s">
        <v>914</v>
      </c>
      <c r="B121" s="366" t="s">
        <v>915</v>
      </c>
      <c r="C121" s="366" t="s">
        <v>916</v>
      </c>
      <c r="D121" s="366"/>
      <c r="E121" s="367" t="s">
        <v>1094</v>
      </c>
      <c r="F121" s="366">
        <v>1059598169</v>
      </c>
      <c r="G121" s="368">
        <v>44985</v>
      </c>
    </row>
    <row r="122" spans="1:7" ht="30" x14ac:dyDescent="0.25">
      <c r="A122" s="369" t="s">
        <v>1360</v>
      </c>
      <c r="B122" s="369" t="s">
        <v>1361</v>
      </c>
      <c r="C122" s="369" t="s">
        <v>938</v>
      </c>
      <c r="D122" s="369" t="s">
        <v>1362</v>
      </c>
      <c r="E122" s="370" t="s">
        <v>851</v>
      </c>
      <c r="F122" s="369" t="s">
        <v>1363</v>
      </c>
      <c r="G122" s="372">
        <v>45115</v>
      </c>
    </row>
    <row r="123" spans="1:7" ht="30" x14ac:dyDescent="0.25">
      <c r="A123" s="366" t="s">
        <v>1286</v>
      </c>
      <c r="B123" s="366" t="s">
        <v>914</v>
      </c>
      <c r="C123" s="366" t="s">
        <v>1198</v>
      </c>
      <c r="D123" s="366" t="s">
        <v>1364</v>
      </c>
      <c r="E123" s="367" t="s">
        <v>851</v>
      </c>
      <c r="F123" s="366">
        <v>1059600026</v>
      </c>
      <c r="G123" s="368">
        <v>45086</v>
      </c>
    </row>
    <row r="124" spans="1:7" ht="30" x14ac:dyDescent="0.25">
      <c r="A124" s="369" t="s">
        <v>857</v>
      </c>
      <c r="B124" s="369" t="s">
        <v>1365</v>
      </c>
      <c r="C124" s="369" t="s">
        <v>949</v>
      </c>
      <c r="D124" s="369" t="s">
        <v>1366</v>
      </c>
      <c r="E124" s="370" t="s">
        <v>851</v>
      </c>
      <c r="F124" s="369">
        <v>1002953350</v>
      </c>
      <c r="G124" s="372">
        <v>44993</v>
      </c>
    </row>
    <row r="125" spans="1:7" ht="30" x14ac:dyDescent="0.25">
      <c r="A125" s="366" t="s">
        <v>979</v>
      </c>
      <c r="B125" s="366" t="s">
        <v>943</v>
      </c>
      <c r="C125" s="366" t="s">
        <v>1217</v>
      </c>
      <c r="D125" s="366" t="s">
        <v>1398</v>
      </c>
      <c r="E125" s="367" t="s">
        <v>851</v>
      </c>
      <c r="F125" s="366">
        <v>1002846528</v>
      </c>
      <c r="G125" s="368">
        <v>45134</v>
      </c>
    </row>
    <row r="126" spans="1:7" ht="30" x14ac:dyDescent="0.25">
      <c r="A126" s="369" t="s">
        <v>873</v>
      </c>
      <c r="B126" s="369" t="s">
        <v>944</v>
      </c>
      <c r="C126" s="369" t="s">
        <v>1399</v>
      </c>
      <c r="D126" s="369" t="s">
        <v>1400</v>
      </c>
      <c r="E126" s="370" t="s">
        <v>851</v>
      </c>
      <c r="F126" s="369">
        <v>1002848796</v>
      </c>
      <c r="G126" s="372">
        <v>45121</v>
      </c>
    </row>
    <row r="127" spans="1:7" ht="30" x14ac:dyDescent="0.25">
      <c r="A127" s="366" t="s">
        <v>1427</v>
      </c>
      <c r="B127" s="366" t="s">
        <v>1428</v>
      </c>
      <c r="C127" s="366" t="s">
        <v>1429</v>
      </c>
      <c r="D127" s="366" t="s">
        <v>1430</v>
      </c>
      <c r="E127" s="367" t="s">
        <v>851</v>
      </c>
      <c r="F127" s="366">
        <v>1061528490</v>
      </c>
      <c r="G127" s="368">
        <v>45136</v>
      </c>
    </row>
    <row r="128" spans="1:7" ht="30" x14ac:dyDescent="0.25">
      <c r="A128" s="369" t="s">
        <v>1144</v>
      </c>
      <c r="B128" s="369" t="s">
        <v>884</v>
      </c>
      <c r="C128" s="369" t="s">
        <v>1432</v>
      </c>
      <c r="D128" s="369" t="s">
        <v>1433</v>
      </c>
      <c r="E128" s="370" t="s">
        <v>1094</v>
      </c>
      <c r="F128" s="369">
        <v>1059596594</v>
      </c>
      <c r="G128" s="372">
        <v>45120</v>
      </c>
    </row>
    <row r="129" spans="1:7" ht="30" x14ac:dyDescent="0.25">
      <c r="A129" s="366" t="s">
        <v>1441</v>
      </c>
      <c r="B129" s="366"/>
      <c r="C129" s="366" t="s">
        <v>1284</v>
      </c>
      <c r="D129" s="366" t="s">
        <v>1442</v>
      </c>
      <c r="E129" s="367" t="s">
        <v>851</v>
      </c>
      <c r="F129" s="366">
        <v>1002848635</v>
      </c>
      <c r="G129" s="368">
        <v>45136</v>
      </c>
    </row>
    <row r="130" spans="1:7" ht="30" x14ac:dyDescent="0.25">
      <c r="A130" s="369" t="s">
        <v>1179</v>
      </c>
      <c r="B130" s="369" t="s">
        <v>1435</v>
      </c>
      <c r="C130" s="369" t="s">
        <v>1448</v>
      </c>
      <c r="D130" s="369" t="s">
        <v>1294</v>
      </c>
      <c r="E130" s="370" t="s">
        <v>851</v>
      </c>
      <c r="F130" s="369">
        <v>1059594096</v>
      </c>
      <c r="G130" s="372">
        <v>45136</v>
      </c>
    </row>
    <row r="131" spans="1:7" ht="30" x14ac:dyDescent="0.25">
      <c r="A131" s="366" t="s">
        <v>1441</v>
      </c>
      <c r="B131" s="366" t="s">
        <v>914</v>
      </c>
      <c r="C131" s="366" t="s">
        <v>1451</v>
      </c>
      <c r="D131" s="366"/>
      <c r="E131" s="367" t="s">
        <v>851</v>
      </c>
      <c r="F131" s="366">
        <v>1059598007</v>
      </c>
      <c r="G131" s="368">
        <v>45115</v>
      </c>
    </row>
    <row r="132" spans="1:7" ht="30" x14ac:dyDescent="0.25">
      <c r="A132" s="369" t="s">
        <v>1458</v>
      </c>
      <c r="B132" s="369" t="s">
        <v>1459</v>
      </c>
      <c r="C132" s="369" t="s">
        <v>1460</v>
      </c>
      <c r="D132" s="369" t="s">
        <v>976</v>
      </c>
      <c r="E132" s="370" t="s">
        <v>1094</v>
      </c>
      <c r="F132" s="369">
        <v>1062295885</v>
      </c>
      <c r="G132" s="372">
        <v>45069</v>
      </c>
    </row>
    <row r="133" spans="1:7" ht="30" x14ac:dyDescent="0.25">
      <c r="A133" s="366" t="s">
        <v>964</v>
      </c>
      <c r="B133" s="366" t="s">
        <v>1465</v>
      </c>
      <c r="C133" s="366" t="s">
        <v>1002</v>
      </c>
      <c r="D133" s="366" t="s">
        <v>1366</v>
      </c>
      <c r="E133" s="367" t="s">
        <v>1094</v>
      </c>
      <c r="F133" s="366">
        <v>1061530990</v>
      </c>
      <c r="G133" s="368">
        <v>45136</v>
      </c>
    </row>
    <row r="134" spans="1:7" ht="30" x14ac:dyDescent="0.25">
      <c r="A134" s="369" t="s">
        <v>1156</v>
      </c>
      <c r="B134" s="369" t="s">
        <v>883</v>
      </c>
      <c r="C134" s="369" t="s">
        <v>1157</v>
      </c>
      <c r="D134" s="369" t="s">
        <v>1466</v>
      </c>
      <c r="E134" s="370" t="s">
        <v>851</v>
      </c>
      <c r="F134" s="369">
        <v>1059594587</v>
      </c>
      <c r="G134" s="372">
        <v>45114</v>
      </c>
    </row>
    <row r="135" spans="1:7" ht="30" x14ac:dyDescent="0.25">
      <c r="A135" s="366" t="s">
        <v>943</v>
      </c>
      <c r="B135" s="366" t="s">
        <v>1144</v>
      </c>
      <c r="C135" s="366" t="s">
        <v>1468</v>
      </c>
      <c r="D135" s="366" t="s">
        <v>1281</v>
      </c>
      <c r="E135" s="367" t="s">
        <v>851</v>
      </c>
      <c r="F135" s="366">
        <v>1059607505</v>
      </c>
      <c r="G135" s="368">
        <v>45118</v>
      </c>
    </row>
    <row r="136" spans="1:7" ht="30" x14ac:dyDescent="0.25">
      <c r="A136" s="369" t="s">
        <v>992</v>
      </c>
      <c r="B136" s="369" t="s">
        <v>1498</v>
      </c>
      <c r="C136" s="369" t="s">
        <v>938</v>
      </c>
      <c r="D136" s="369" t="s">
        <v>1499</v>
      </c>
      <c r="E136" s="370" t="s">
        <v>851</v>
      </c>
      <c r="F136" s="369" t="s">
        <v>1500</v>
      </c>
      <c r="G136" s="372">
        <v>45112</v>
      </c>
    </row>
    <row r="137" spans="1:7" ht="30" x14ac:dyDescent="0.25">
      <c r="A137" s="366" t="s">
        <v>848</v>
      </c>
      <c r="B137" s="366" t="s">
        <v>953</v>
      </c>
      <c r="C137" s="366" t="s">
        <v>1501</v>
      </c>
      <c r="D137" s="366" t="s">
        <v>919</v>
      </c>
      <c r="E137" s="367" t="s">
        <v>851</v>
      </c>
      <c r="F137" s="366" t="s">
        <v>1502</v>
      </c>
      <c r="G137" s="368">
        <v>45065</v>
      </c>
    </row>
    <row r="138" spans="1:7" ht="30" x14ac:dyDescent="0.25">
      <c r="A138" s="369" t="s">
        <v>1041</v>
      </c>
      <c r="B138" s="369" t="s">
        <v>1147</v>
      </c>
      <c r="C138" s="369" t="s">
        <v>1512</v>
      </c>
      <c r="D138" s="369"/>
      <c r="E138" s="370" t="s">
        <v>851</v>
      </c>
      <c r="F138" s="369">
        <v>1059604976</v>
      </c>
      <c r="G138" s="372">
        <v>45126</v>
      </c>
    </row>
    <row r="139" spans="1:7" ht="30" x14ac:dyDescent="0.25">
      <c r="A139" s="366" t="s">
        <v>1513</v>
      </c>
      <c r="B139" s="366" t="s">
        <v>1514</v>
      </c>
      <c r="C139" s="366" t="s">
        <v>1515</v>
      </c>
      <c r="D139" s="366"/>
      <c r="E139" s="367" t="s">
        <v>851</v>
      </c>
      <c r="F139" s="366">
        <v>1067461286</v>
      </c>
      <c r="G139" s="368">
        <v>45087</v>
      </c>
    </row>
    <row r="140" spans="1:7" ht="30" x14ac:dyDescent="0.25">
      <c r="A140" s="369" t="s">
        <v>1519</v>
      </c>
      <c r="B140" s="369" t="s">
        <v>848</v>
      </c>
      <c r="C140" s="369" t="s">
        <v>1520</v>
      </c>
      <c r="D140" s="369" t="s">
        <v>1521</v>
      </c>
      <c r="E140" s="370" t="s">
        <v>851</v>
      </c>
      <c r="F140" s="369">
        <v>1002950269</v>
      </c>
      <c r="G140" s="372">
        <v>45049</v>
      </c>
    </row>
    <row r="141" spans="1:7" ht="30" x14ac:dyDescent="0.25">
      <c r="A141" s="366" t="s">
        <v>896</v>
      </c>
      <c r="B141" s="366" t="s">
        <v>953</v>
      </c>
      <c r="C141" s="366" t="s">
        <v>1530</v>
      </c>
      <c r="D141" s="366" t="s">
        <v>1182</v>
      </c>
      <c r="E141" s="367" t="s">
        <v>851</v>
      </c>
      <c r="F141" s="366">
        <v>1059594419</v>
      </c>
      <c r="G141" s="368">
        <v>45051</v>
      </c>
    </row>
    <row r="142" spans="1:7" ht="30" x14ac:dyDescent="0.25">
      <c r="A142" s="369" t="s">
        <v>884</v>
      </c>
      <c r="B142" s="369" t="s">
        <v>1144</v>
      </c>
      <c r="C142" s="369" t="s">
        <v>1534</v>
      </c>
      <c r="D142" s="369"/>
      <c r="E142" s="370" t="s">
        <v>851</v>
      </c>
      <c r="F142" s="374">
        <v>1002846626</v>
      </c>
      <c r="G142" s="372">
        <v>45069</v>
      </c>
    </row>
    <row r="143" spans="1:7" ht="30" x14ac:dyDescent="0.25">
      <c r="A143" s="366" t="s">
        <v>1246</v>
      </c>
      <c r="B143" s="366" t="s">
        <v>943</v>
      </c>
      <c r="C143" s="366" t="s">
        <v>1535</v>
      </c>
      <c r="D143" s="366"/>
      <c r="E143" s="367" t="s">
        <v>851</v>
      </c>
      <c r="F143" s="373">
        <v>1002848307</v>
      </c>
      <c r="G143" s="368">
        <v>45121</v>
      </c>
    </row>
    <row r="144" spans="1:7" ht="30" x14ac:dyDescent="0.25">
      <c r="A144" s="369" t="s">
        <v>1540</v>
      </c>
      <c r="B144" s="369" t="s">
        <v>943</v>
      </c>
      <c r="C144" s="369" t="s">
        <v>1541</v>
      </c>
      <c r="D144" s="369" t="s">
        <v>1542</v>
      </c>
      <c r="E144" s="370" t="s">
        <v>851</v>
      </c>
      <c r="F144" s="376" t="s">
        <v>1539</v>
      </c>
      <c r="G144" s="372">
        <v>45121</v>
      </c>
    </row>
    <row r="145" spans="1:7" ht="30" x14ac:dyDescent="0.25">
      <c r="A145" s="366" t="s">
        <v>1144</v>
      </c>
      <c r="B145" s="366" t="s">
        <v>996</v>
      </c>
      <c r="C145" s="366" t="s">
        <v>1192</v>
      </c>
      <c r="D145" s="366"/>
      <c r="E145" s="367" t="s">
        <v>851</v>
      </c>
      <c r="F145" s="373">
        <v>1059604012</v>
      </c>
      <c r="G145" s="368">
        <v>45092</v>
      </c>
    </row>
    <row r="146" spans="1:7" ht="30" x14ac:dyDescent="0.25">
      <c r="A146" s="369" t="s">
        <v>896</v>
      </c>
      <c r="B146" s="369" t="s">
        <v>953</v>
      </c>
      <c r="C146" s="369" t="s">
        <v>1545</v>
      </c>
      <c r="D146" s="369"/>
      <c r="E146" s="370" t="s">
        <v>851</v>
      </c>
      <c r="F146" s="369">
        <v>25545389</v>
      </c>
      <c r="G146" s="372">
        <v>45094</v>
      </c>
    </row>
    <row r="147" spans="1:7" ht="30" x14ac:dyDescent="0.25">
      <c r="A147" s="366" t="s">
        <v>943</v>
      </c>
      <c r="B147" s="366" t="s">
        <v>1144</v>
      </c>
      <c r="C147" s="366" t="s">
        <v>1504</v>
      </c>
      <c r="D147" s="366" t="s">
        <v>1281</v>
      </c>
      <c r="E147" s="367" t="s">
        <v>1094</v>
      </c>
      <c r="F147" s="366">
        <v>1059599329</v>
      </c>
      <c r="G147" s="368">
        <v>45134</v>
      </c>
    </row>
    <row r="148" spans="1:7" ht="30" x14ac:dyDescent="0.25">
      <c r="A148" s="369" t="s">
        <v>996</v>
      </c>
      <c r="B148" s="369" t="s">
        <v>1559</v>
      </c>
      <c r="C148" s="369" t="s">
        <v>1560</v>
      </c>
      <c r="D148" s="369"/>
      <c r="E148" s="370" t="s">
        <v>851</v>
      </c>
      <c r="F148" s="369">
        <v>25552089</v>
      </c>
      <c r="G148" s="372">
        <v>45118</v>
      </c>
    </row>
    <row r="149" spans="1:7" ht="30" x14ac:dyDescent="0.25">
      <c r="A149" s="366" t="s">
        <v>953</v>
      </c>
      <c r="B149" s="366" t="s">
        <v>1378</v>
      </c>
      <c r="C149" s="366" t="s">
        <v>1617</v>
      </c>
      <c r="D149" s="366"/>
      <c r="E149" s="367" t="s">
        <v>851</v>
      </c>
      <c r="F149" s="366">
        <v>1059606238</v>
      </c>
      <c r="G149" s="368">
        <v>45115</v>
      </c>
    </row>
    <row r="150" spans="1:7" ht="30" x14ac:dyDescent="0.25">
      <c r="A150" s="369" t="s">
        <v>873</v>
      </c>
      <c r="B150" s="369" t="s">
        <v>962</v>
      </c>
      <c r="C150" s="369" t="s">
        <v>1501</v>
      </c>
      <c r="D150" s="369" t="s">
        <v>1340</v>
      </c>
      <c r="E150" s="370" t="s">
        <v>851</v>
      </c>
      <c r="F150" s="369">
        <v>1059594976</v>
      </c>
      <c r="G150" s="372">
        <v>45111</v>
      </c>
    </row>
    <row r="151" spans="1:7" x14ac:dyDescent="0.25">
      <c r="A151" s="366" t="s">
        <v>896</v>
      </c>
      <c r="B151" s="366" t="s">
        <v>953</v>
      </c>
      <c r="C151" s="366" t="s">
        <v>1634</v>
      </c>
      <c r="D151" s="366"/>
      <c r="E151" s="367"/>
      <c r="F151" s="366">
        <v>1002848733</v>
      </c>
      <c r="G151" s="368">
        <v>45113</v>
      </c>
    </row>
    <row r="152" spans="1:7" ht="30" x14ac:dyDescent="0.25">
      <c r="A152" s="369" t="s">
        <v>873</v>
      </c>
      <c r="B152" s="369" t="s">
        <v>874</v>
      </c>
      <c r="C152" s="369" t="s">
        <v>1215</v>
      </c>
      <c r="D152" s="369"/>
      <c r="E152" s="370" t="s">
        <v>851</v>
      </c>
      <c r="F152" s="369">
        <v>1002849181</v>
      </c>
      <c r="G152" s="372">
        <v>45121</v>
      </c>
    </row>
    <row r="153" spans="1:7" ht="30" x14ac:dyDescent="0.25">
      <c r="A153" s="366" t="s">
        <v>953</v>
      </c>
      <c r="B153" s="366" t="s">
        <v>1286</v>
      </c>
      <c r="C153" s="366" t="s">
        <v>1463</v>
      </c>
      <c r="D153" s="366" t="s">
        <v>1579</v>
      </c>
      <c r="E153" s="367" t="s">
        <v>851</v>
      </c>
      <c r="F153" s="379" t="s">
        <v>1578</v>
      </c>
      <c r="G153" s="368">
        <v>45121</v>
      </c>
    </row>
    <row r="154" spans="1:7" ht="30" x14ac:dyDescent="0.25">
      <c r="A154" s="369" t="s">
        <v>1580</v>
      </c>
      <c r="B154" s="369" t="s">
        <v>914</v>
      </c>
      <c r="C154" s="369" t="s">
        <v>1581</v>
      </c>
      <c r="D154" s="369" t="s">
        <v>1464</v>
      </c>
      <c r="E154" s="370" t="s">
        <v>851</v>
      </c>
      <c r="F154" s="376">
        <v>1002846447</v>
      </c>
      <c r="G154" s="372">
        <v>45121</v>
      </c>
    </row>
    <row r="155" spans="1:7" ht="30" x14ac:dyDescent="0.25">
      <c r="A155" s="366" t="s">
        <v>1583</v>
      </c>
      <c r="B155" s="366" t="s">
        <v>873</v>
      </c>
      <c r="C155" s="366" t="s">
        <v>1584</v>
      </c>
      <c r="D155" s="366"/>
      <c r="E155" s="367" t="s">
        <v>851</v>
      </c>
      <c r="F155" s="379" t="s">
        <v>1582</v>
      </c>
      <c r="G155" s="368">
        <v>45122</v>
      </c>
    </row>
    <row r="156" spans="1:7" ht="30" x14ac:dyDescent="0.25">
      <c r="A156" s="369" t="s">
        <v>1286</v>
      </c>
      <c r="B156" s="369" t="s">
        <v>1594</v>
      </c>
      <c r="C156" s="369" t="s">
        <v>1420</v>
      </c>
      <c r="D156" s="369"/>
      <c r="E156" s="370" t="s">
        <v>1094</v>
      </c>
      <c r="F156" s="376" t="s">
        <v>1593</v>
      </c>
      <c r="G156" s="372">
        <v>45134</v>
      </c>
    </row>
    <row r="157" spans="1:7" ht="30" x14ac:dyDescent="0.25">
      <c r="A157" s="366" t="s">
        <v>914</v>
      </c>
      <c r="B157" s="366" t="s">
        <v>1601</v>
      </c>
      <c r="C157" s="366" t="s">
        <v>1602</v>
      </c>
      <c r="D157" s="366"/>
      <c r="E157" s="367" t="s">
        <v>851</v>
      </c>
      <c r="F157" s="366">
        <v>1003370775</v>
      </c>
      <c r="G157" s="368">
        <v>45128</v>
      </c>
    </row>
    <row r="158" spans="1:7" ht="30" x14ac:dyDescent="0.25">
      <c r="A158" s="369" t="s">
        <v>914</v>
      </c>
      <c r="B158" s="369" t="s">
        <v>943</v>
      </c>
      <c r="C158" s="369" t="s">
        <v>1198</v>
      </c>
      <c r="D158" s="369"/>
      <c r="E158" s="370" t="s">
        <v>851</v>
      </c>
      <c r="F158" s="369">
        <v>1059605317</v>
      </c>
      <c r="G158" s="372">
        <v>45128</v>
      </c>
    </row>
    <row r="159" spans="1:7" ht="30" x14ac:dyDescent="0.25">
      <c r="A159" s="366" t="s">
        <v>896</v>
      </c>
      <c r="B159" s="366" t="s">
        <v>1632</v>
      </c>
      <c r="C159" s="366" t="s">
        <v>1633</v>
      </c>
      <c r="D159" s="366"/>
      <c r="E159" s="367" t="s">
        <v>851</v>
      </c>
      <c r="F159" s="380" t="s">
        <v>1631</v>
      </c>
      <c r="G159" s="368">
        <v>45112</v>
      </c>
    </row>
    <row r="160" spans="1:7" x14ac:dyDescent="0.25">
      <c r="A160" s="417" t="s">
        <v>1628</v>
      </c>
      <c r="B160" s="417"/>
      <c r="C160" s="417"/>
      <c r="D160" s="417"/>
      <c r="E160" s="417"/>
      <c r="F160" s="417"/>
      <c r="G160" s="417"/>
    </row>
    <row r="161" spans="1:7" ht="81.75" customHeight="1" x14ac:dyDescent="0.25">
      <c r="A161" s="364" t="s">
        <v>94</v>
      </c>
      <c r="B161" s="364" t="s">
        <v>21</v>
      </c>
      <c r="C161" s="364" t="s">
        <v>0</v>
      </c>
      <c r="D161" s="364" t="s">
        <v>1</v>
      </c>
      <c r="E161" s="364" t="s">
        <v>2</v>
      </c>
      <c r="F161" s="364" t="s">
        <v>3</v>
      </c>
      <c r="G161" s="386" t="s">
        <v>766</v>
      </c>
    </row>
    <row r="162" spans="1:7" ht="38.25" x14ac:dyDescent="0.25">
      <c r="A162" s="366" t="s">
        <v>1361</v>
      </c>
      <c r="B162" s="366" t="s">
        <v>1470</v>
      </c>
      <c r="C162" s="366" t="s">
        <v>1553</v>
      </c>
      <c r="D162" s="366"/>
      <c r="E162" s="367" t="s">
        <v>851</v>
      </c>
      <c r="F162" s="366">
        <v>1059595865</v>
      </c>
      <c r="G162" s="385" t="s">
        <v>1628</v>
      </c>
    </row>
    <row r="163" spans="1:7" x14ac:dyDescent="0.25">
      <c r="A163" s="384" t="s">
        <v>1689</v>
      </c>
      <c r="B163" s="369"/>
      <c r="C163" s="369"/>
      <c r="D163" s="369"/>
      <c r="E163" s="369"/>
      <c r="F163" s="369"/>
      <c r="G163" s="369"/>
    </row>
    <row r="164" spans="1:7" ht="45" x14ac:dyDescent="0.25">
      <c r="A164" s="364" t="s">
        <v>94</v>
      </c>
      <c r="B164" s="364" t="s">
        <v>21</v>
      </c>
      <c r="C164" s="364" t="s">
        <v>0</v>
      </c>
      <c r="D164" s="364" t="s">
        <v>1</v>
      </c>
      <c r="E164" s="364" t="s">
        <v>2</v>
      </c>
      <c r="F164" s="364" t="s">
        <v>3</v>
      </c>
      <c r="G164" s="369"/>
    </row>
    <row r="165" spans="1:7" ht="30" x14ac:dyDescent="0.25">
      <c r="A165" s="369" t="s">
        <v>914</v>
      </c>
      <c r="B165" s="369" t="s">
        <v>915</v>
      </c>
      <c r="C165" s="369" t="s">
        <v>916</v>
      </c>
      <c r="D165" s="369"/>
      <c r="E165" s="370" t="s">
        <v>1094</v>
      </c>
      <c r="F165" s="369">
        <v>1059598169</v>
      </c>
      <c r="G165" s="369"/>
    </row>
    <row r="166" spans="1:7" ht="30" x14ac:dyDescent="0.25">
      <c r="A166" s="366" t="s">
        <v>944</v>
      </c>
      <c r="B166" s="366" t="s">
        <v>943</v>
      </c>
      <c r="C166" s="366" t="s">
        <v>1421</v>
      </c>
      <c r="D166" s="366"/>
      <c r="E166" s="367" t="s">
        <v>851</v>
      </c>
      <c r="F166" s="366">
        <v>1002846330</v>
      </c>
      <c r="G166" s="369"/>
    </row>
    <row r="167" spans="1:7" ht="30" x14ac:dyDescent="0.25">
      <c r="A167" s="369" t="s">
        <v>848</v>
      </c>
      <c r="B167" s="369" t="s">
        <v>943</v>
      </c>
      <c r="C167" s="369" t="s">
        <v>1423</v>
      </c>
      <c r="D167" s="369"/>
      <c r="E167" s="370" t="s">
        <v>851</v>
      </c>
      <c r="F167" s="369">
        <v>1193097625</v>
      </c>
      <c r="G167" s="369"/>
    </row>
    <row r="168" spans="1:7" ht="30" x14ac:dyDescent="0.25">
      <c r="A168" s="366" t="s">
        <v>1427</v>
      </c>
      <c r="B168" s="366" t="s">
        <v>1428</v>
      </c>
      <c r="C168" s="366" t="s">
        <v>1429</v>
      </c>
      <c r="D168" s="366" t="s">
        <v>1430</v>
      </c>
      <c r="E168" s="367" t="s">
        <v>851</v>
      </c>
      <c r="F168" s="366">
        <v>1061528490</v>
      </c>
      <c r="G168" s="369"/>
    </row>
    <row r="169" spans="1:7" ht="30" x14ac:dyDescent="0.25">
      <c r="A169" s="369" t="s">
        <v>1144</v>
      </c>
      <c r="B169" s="369" t="s">
        <v>884</v>
      </c>
      <c r="C169" s="369" t="s">
        <v>1432</v>
      </c>
      <c r="D169" s="369" t="s">
        <v>1433</v>
      </c>
      <c r="E169" s="370" t="s">
        <v>1094</v>
      </c>
      <c r="F169" s="369">
        <v>1059596594</v>
      </c>
      <c r="G169" s="369"/>
    </row>
    <row r="170" spans="1:7" ht="30" x14ac:dyDescent="0.25">
      <c r="A170" s="366" t="s">
        <v>1443</v>
      </c>
      <c r="B170" s="366" t="s">
        <v>1444</v>
      </c>
      <c r="C170" s="366" t="s">
        <v>1445</v>
      </c>
      <c r="D170" s="366"/>
      <c r="E170" s="367" t="s">
        <v>851</v>
      </c>
      <c r="F170" s="366">
        <v>1061757665</v>
      </c>
      <c r="G170" s="369"/>
    </row>
    <row r="171" spans="1:7" ht="30" x14ac:dyDescent="0.25">
      <c r="A171" s="369" t="s">
        <v>943</v>
      </c>
      <c r="B171" s="369" t="s">
        <v>1144</v>
      </c>
      <c r="C171" s="369" t="s">
        <v>1468</v>
      </c>
      <c r="D171" s="369" t="s">
        <v>1281</v>
      </c>
      <c r="E171" s="370" t="s">
        <v>851</v>
      </c>
      <c r="F171" s="369">
        <v>1059607505</v>
      </c>
      <c r="G171" s="369"/>
    </row>
    <row r="172" spans="1:7" ht="30" x14ac:dyDescent="0.25">
      <c r="A172" s="366" t="s">
        <v>1513</v>
      </c>
      <c r="B172" s="366" t="s">
        <v>1514</v>
      </c>
      <c r="C172" s="366" t="s">
        <v>1515</v>
      </c>
      <c r="D172" s="366"/>
      <c r="E172" s="367" t="s">
        <v>851</v>
      </c>
      <c r="F172" s="366">
        <v>1067461286</v>
      </c>
      <c r="G172" s="369"/>
    </row>
    <row r="173" spans="1:7" ht="30" x14ac:dyDescent="0.25">
      <c r="A173" s="369" t="s">
        <v>896</v>
      </c>
      <c r="B173" s="369" t="s">
        <v>953</v>
      </c>
      <c r="C173" s="369" t="s">
        <v>1530</v>
      </c>
      <c r="D173" s="369" t="s">
        <v>1182</v>
      </c>
      <c r="E173" s="370" t="s">
        <v>851</v>
      </c>
      <c r="F173" s="369">
        <v>1059594419</v>
      </c>
      <c r="G173" s="369"/>
    </row>
    <row r="174" spans="1:7" ht="30" x14ac:dyDescent="0.25">
      <c r="A174" s="366" t="s">
        <v>1286</v>
      </c>
      <c r="B174" s="366" t="s">
        <v>980</v>
      </c>
      <c r="C174" s="366" t="s">
        <v>1528</v>
      </c>
      <c r="D174" s="366" t="s">
        <v>1281</v>
      </c>
      <c r="E174" s="367" t="s">
        <v>851</v>
      </c>
      <c r="F174" s="366">
        <v>1059596092</v>
      </c>
      <c r="G174" s="369"/>
    </row>
    <row r="175" spans="1:7" ht="30" x14ac:dyDescent="0.25">
      <c r="A175" s="369" t="s">
        <v>873</v>
      </c>
      <c r="B175" s="369" t="s">
        <v>1091</v>
      </c>
      <c r="C175" s="369" t="s">
        <v>1277</v>
      </c>
      <c r="D175" s="369"/>
      <c r="E175" s="370" t="s">
        <v>851</v>
      </c>
      <c r="F175" s="387">
        <v>1059598472</v>
      </c>
      <c r="G175" s="369"/>
    </row>
    <row r="176" spans="1:7" ht="30" x14ac:dyDescent="0.25">
      <c r="A176" s="366" t="s">
        <v>1580</v>
      </c>
      <c r="B176" s="366" t="s">
        <v>914</v>
      </c>
      <c r="C176" s="366" t="s">
        <v>1581</v>
      </c>
      <c r="D176" s="366" t="s">
        <v>1464</v>
      </c>
      <c r="E176" s="367" t="s">
        <v>851</v>
      </c>
      <c r="F176" s="379">
        <v>1002846447</v>
      </c>
      <c r="G176" s="369"/>
    </row>
    <row r="177" spans="1:7" ht="30" x14ac:dyDescent="0.25">
      <c r="A177" s="369" t="s">
        <v>1590</v>
      </c>
      <c r="B177" s="369" t="s">
        <v>874</v>
      </c>
      <c r="C177" s="369" t="s">
        <v>1591</v>
      </c>
      <c r="D177" s="369"/>
      <c r="E177" s="370" t="s">
        <v>851</v>
      </c>
      <c r="F177" s="376" t="s">
        <v>1589</v>
      </c>
      <c r="G177" s="369"/>
    </row>
    <row r="178" spans="1:7" ht="30" x14ac:dyDescent="0.25">
      <c r="A178" s="366" t="s">
        <v>896</v>
      </c>
      <c r="B178" s="366" t="s">
        <v>992</v>
      </c>
      <c r="C178" s="366" t="s">
        <v>1530</v>
      </c>
      <c r="D178" s="366" t="s">
        <v>1357</v>
      </c>
      <c r="E178" s="367" t="s">
        <v>851</v>
      </c>
      <c r="F178" s="366">
        <v>1002847645</v>
      </c>
      <c r="G178" s="369"/>
    </row>
    <row r="179" spans="1:7" ht="30" x14ac:dyDescent="0.25">
      <c r="A179" s="369" t="s">
        <v>896</v>
      </c>
      <c r="B179" s="369" t="s">
        <v>1599</v>
      </c>
      <c r="C179" s="369" t="s">
        <v>1607</v>
      </c>
      <c r="D179" s="369" t="s">
        <v>1608</v>
      </c>
      <c r="E179" s="370" t="s">
        <v>851</v>
      </c>
      <c r="F179" s="369">
        <v>1060800773</v>
      </c>
      <c r="G179" s="369"/>
    </row>
    <row r="180" spans="1:7" ht="30" x14ac:dyDescent="0.25">
      <c r="A180" s="366" t="s">
        <v>980</v>
      </c>
      <c r="B180" s="366" t="s">
        <v>914</v>
      </c>
      <c r="C180" s="366" t="s">
        <v>1623</v>
      </c>
      <c r="D180" s="366"/>
      <c r="E180" s="367" t="s">
        <v>851</v>
      </c>
      <c r="F180" s="366">
        <v>1059596737</v>
      </c>
      <c r="G180" s="369"/>
    </row>
    <row r="181" spans="1:7" ht="30" x14ac:dyDescent="0.25">
      <c r="A181" s="369" t="s">
        <v>1629</v>
      </c>
      <c r="B181" s="369" t="s">
        <v>1249</v>
      </c>
      <c r="C181" s="369" t="s">
        <v>1630</v>
      </c>
      <c r="D181" s="369"/>
      <c r="E181" s="370" t="s">
        <v>851</v>
      </c>
      <c r="F181" s="369">
        <v>1059601748</v>
      </c>
      <c r="G181" s="369"/>
    </row>
    <row r="182" spans="1:7" ht="30" x14ac:dyDescent="0.25">
      <c r="A182" s="366" t="s">
        <v>953</v>
      </c>
      <c r="B182" s="366" t="s">
        <v>1660</v>
      </c>
      <c r="C182" s="366" t="s">
        <v>1217</v>
      </c>
      <c r="D182" s="366" t="s">
        <v>1661</v>
      </c>
      <c r="E182" s="367" t="s">
        <v>851</v>
      </c>
      <c r="F182" s="366">
        <v>1002848134</v>
      </c>
      <c r="G182" s="369"/>
    </row>
    <row r="183" spans="1:7" ht="30" x14ac:dyDescent="0.25">
      <c r="A183" s="369" t="s">
        <v>848</v>
      </c>
      <c r="B183" s="369" t="s">
        <v>1034</v>
      </c>
      <c r="C183" s="369" t="s">
        <v>1612</v>
      </c>
      <c r="D183" s="369" t="s">
        <v>1662</v>
      </c>
      <c r="E183" s="370" t="s">
        <v>851</v>
      </c>
      <c r="F183" s="369">
        <v>1059601726</v>
      </c>
      <c r="G183" s="369"/>
    </row>
    <row r="184" spans="1:7" ht="30" x14ac:dyDescent="0.25">
      <c r="A184" s="366" t="s">
        <v>1663</v>
      </c>
      <c r="B184" s="366" t="s">
        <v>1664</v>
      </c>
      <c r="C184" s="366" t="s">
        <v>938</v>
      </c>
      <c r="D184" s="366" t="s">
        <v>1665</v>
      </c>
      <c r="E184" s="367" t="s">
        <v>851</v>
      </c>
      <c r="F184" s="366">
        <v>1059601634</v>
      </c>
      <c r="G184" s="369"/>
    </row>
    <row r="185" spans="1:7" ht="30" x14ac:dyDescent="0.25">
      <c r="A185" s="369" t="s">
        <v>1667</v>
      </c>
      <c r="B185" s="369" t="s">
        <v>1668</v>
      </c>
      <c r="C185" s="369" t="s">
        <v>1669</v>
      </c>
      <c r="D185" s="369"/>
      <c r="E185" s="370" t="s">
        <v>851</v>
      </c>
      <c r="F185" s="369">
        <v>1064426895</v>
      </c>
      <c r="G185" s="369"/>
    </row>
    <row r="186" spans="1:7" ht="30" x14ac:dyDescent="0.25">
      <c r="A186" s="366" t="s">
        <v>1210</v>
      </c>
      <c r="B186" s="366" t="s">
        <v>848</v>
      </c>
      <c r="C186" s="366" t="s">
        <v>1670</v>
      </c>
      <c r="D186" s="366" t="s">
        <v>1671</v>
      </c>
      <c r="E186" s="367" t="s">
        <v>851</v>
      </c>
      <c r="F186" s="366">
        <v>1059602883</v>
      </c>
      <c r="G186" s="369"/>
    </row>
    <row r="187" spans="1:7" ht="30" x14ac:dyDescent="0.25">
      <c r="A187" s="369" t="s">
        <v>943</v>
      </c>
      <c r="B187" s="369" t="s">
        <v>848</v>
      </c>
      <c r="C187" s="369" t="s">
        <v>1673</v>
      </c>
      <c r="D187" s="369" t="s">
        <v>1674</v>
      </c>
      <c r="E187" s="370" t="s">
        <v>851</v>
      </c>
      <c r="F187" s="381" t="s">
        <v>1672</v>
      </c>
      <c r="G187" s="369"/>
    </row>
    <row r="188" spans="1:7" ht="30" x14ac:dyDescent="0.25">
      <c r="A188" s="366" t="s">
        <v>1677</v>
      </c>
      <c r="B188" s="366" t="s">
        <v>962</v>
      </c>
      <c r="C188" s="366" t="s">
        <v>1678</v>
      </c>
      <c r="D188" s="366" t="s">
        <v>1679</v>
      </c>
      <c r="E188" s="367" t="s">
        <v>1094</v>
      </c>
      <c r="F188" s="382" t="s">
        <v>1676</v>
      </c>
      <c r="G188" s="369"/>
    </row>
    <row r="189" spans="1:7" ht="30" x14ac:dyDescent="0.25">
      <c r="A189" s="369" t="s">
        <v>1286</v>
      </c>
      <c r="B189" s="369" t="s">
        <v>943</v>
      </c>
      <c r="C189" s="369" t="s">
        <v>1681</v>
      </c>
      <c r="D189" s="369"/>
      <c r="E189" s="370" t="s">
        <v>851</v>
      </c>
      <c r="F189" s="383" t="s">
        <v>1680</v>
      </c>
      <c r="G189" s="369"/>
    </row>
    <row r="190" spans="1:7" ht="30" x14ac:dyDescent="0.25">
      <c r="A190" s="366" t="s">
        <v>848</v>
      </c>
      <c r="B190" s="366" t="s">
        <v>914</v>
      </c>
      <c r="C190" s="366" t="s">
        <v>1683</v>
      </c>
      <c r="D190" s="366"/>
      <c r="E190" s="367" t="s">
        <v>851</v>
      </c>
      <c r="F190" s="382" t="s">
        <v>1682</v>
      </c>
      <c r="G190" s="369"/>
    </row>
    <row r="191" spans="1:7" x14ac:dyDescent="0.25">
      <c r="A191" s="384" t="s">
        <v>332</v>
      </c>
      <c r="B191" s="369"/>
      <c r="C191" s="369"/>
      <c r="D191" s="369"/>
      <c r="E191" s="369"/>
      <c r="F191" s="369"/>
      <c r="G191" s="369"/>
    </row>
    <row r="192" spans="1:7" ht="45" x14ac:dyDescent="0.25">
      <c r="A192" s="364" t="s">
        <v>94</v>
      </c>
      <c r="B192" s="364" t="s">
        <v>21</v>
      </c>
      <c r="C192" s="364" t="s">
        <v>0</v>
      </c>
      <c r="D192" s="364" t="s">
        <v>1</v>
      </c>
      <c r="E192" s="364" t="s">
        <v>2</v>
      </c>
      <c r="F192" s="364" t="s">
        <v>3</v>
      </c>
      <c r="G192" s="369"/>
    </row>
    <row r="193" spans="1:7" ht="30" x14ac:dyDescent="0.25">
      <c r="A193" s="369" t="s">
        <v>874</v>
      </c>
      <c r="B193" s="369" t="s">
        <v>943</v>
      </c>
      <c r="C193" s="369" t="s">
        <v>1340</v>
      </c>
      <c r="D193" s="369"/>
      <c r="E193" s="370" t="s">
        <v>1094</v>
      </c>
      <c r="F193" s="369">
        <v>1059597393</v>
      </c>
      <c r="G193" s="369"/>
    </row>
    <row r="194" spans="1:7" ht="30" x14ac:dyDescent="0.25">
      <c r="A194" s="366" t="s">
        <v>914</v>
      </c>
      <c r="B194" s="366" t="s">
        <v>915</v>
      </c>
      <c r="C194" s="366" t="s">
        <v>916</v>
      </c>
      <c r="D194" s="366"/>
      <c r="E194" s="367" t="s">
        <v>1094</v>
      </c>
      <c r="F194" s="366">
        <v>1059598169</v>
      </c>
      <c r="G194" s="369"/>
    </row>
    <row r="195" spans="1:7" ht="30" x14ac:dyDescent="0.25">
      <c r="A195" s="369" t="s">
        <v>857</v>
      </c>
      <c r="B195" s="369" t="s">
        <v>1365</v>
      </c>
      <c r="C195" s="369" t="s">
        <v>949</v>
      </c>
      <c r="D195" s="369" t="s">
        <v>1366</v>
      </c>
      <c r="E195" s="370" t="s">
        <v>851</v>
      </c>
      <c r="F195" s="369">
        <v>1002953350</v>
      </c>
      <c r="G195" s="369"/>
    </row>
    <row r="196" spans="1:7" ht="30" x14ac:dyDescent="0.25">
      <c r="A196" s="366" t="s">
        <v>896</v>
      </c>
      <c r="B196" s="366" t="s">
        <v>943</v>
      </c>
      <c r="C196" s="366" t="s">
        <v>1452</v>
      </c>
      <c r="D196" s="366" t="s">
        <v>1372</v>
      </c>
      <c r="E196" s="367" t="s">
        <v>851</v>
      </c>
      <c r="F196" s="366">
        <v>1059599315</v>
      </c>
      <c r="G196" s="369"/>
    </row>
    <row r="197" spans="1:7" ht="30" x14ac:dyDescent="0.25">
      <c r="A197" s="369" t="s">
        <v>943</v>
      </c>
      <c r="B197" s="369" t="s">
        <v>1144</v>
      </c>
      <c r="C197" s="369" t="s">
        <v>1468</v>
      </c>
      <c r="D197" s="369" t="s">
        <v>1281</v>
      </c>
      <c r="E197" s="370" t="s">
        <v>851</v>
      </c>
      <c r="F197" s="369">
        <v>1059607505</v>
      </c>
      <c r="G197" s="369"/>
    </row>
    <row r="198" spans="1:7" ht="30" x14ac:dyDescent="0.25">
      <c r="A198" s="366" t="s">
        <v>884</v>
      </c>
      <c r="B198" s="366" t="s">
        <v>914</v>
      </c>
      <c r="C198" s="366" t="s">
        <v>1479</v>
      </c>
      <c r="D198" s="366" t="s">
        <v>1480</v>
      </c>
      <c r="E198" s="367" t="s">
        <v>851</v>
      </c>
      <c r="F198" s="366">
        <v>1002847894</v>
      </c>
      <c r="G198" s="369"/>
    </row>
    <row r="199" spans="1:7" ht="30" x14ac:dyDescent="0.25">
      <c r="A199" s="369" t="s">
        <v>1513</v>
      </c>
      <c r="B199" s="369" t="s">
        <v>1514</v>
      </c>
      <c r="C199" s="369" t="s">
        <v>1515</v>
      </c>
      <c r="D199" s="369"/>
      <c r="E199" s="370" t="s">
        <v>851</v>
      </c>
      <c r="F199" s="369">
        <v>1067461286</v>
      </c>
      <c r="G199" s="369"/>
    </row>
    <row r="200" spans="1:7" ht="30" x14ac:dyDescent="0.25">
      <c r="A200" s="366" t="s">
        <v>873</v>
      </c>
      <c r="B200" s="366" t="s">
        <v>1091</v>
      </c>
      <c r="C200" s="366" t="s">
        <v>1277</v>
      </c>
      <c r="D200" s="366"/>
      <c r="E200" s="367" t="s">
        <v>851</v>
      </c>
      <c r="F200" s="375">
        <v>1059598472</v>
      </c>
      <c r="G200" s="369"/>
    </row>
    <row r="201" spans="1:7" ht="30" x14ac:dyDescent="0.25">
      <c r="A201" s="369" t="s">
        <v>1549</v>
      </c>
      <c r="B201" s="369" t="s">
        <v>1298</v>
      </c>
      <c r="C201" s="369" t="s">
        <v>1550</v>
      </c>
      <c r="D201" s="369" t="s">
        <v>1551</v>
      </c>
      <c r="E201" s="370" t="s">
        <v>851</v>
      </c>
      <c r="F201" s="377" t="s">
        <v>1548</v>
      </c>
      <c r="G201" s="369"/>
    </row>
    <row r="202" spans="1:7" ht="30" x14ac:dyDescent="0.25">
      <c r="A202" s="366" t="s">
        <v>1580</v>
      </c>
      <c r="B202" s="366" t="s">
        <v>914</v>
      </c>
      <c r="C202" s="366" t="s">
        <v>1581</v>
      </c>
      <c r="D202" s="366" t="s">
        <v>1464</v>
      </c>
      <c r="E202" s="367" t="s">
        <v>851</v>
      </c>
      <c r="F202" s="379">
        <v>1002846447</v>
      </c>
      <c r="G202" s="369"/>
    </row>
    <row r="203" spans="1:7" ht="30" x14ac:dyDescent="0.25">
      <c r="A203" s="369" t="s">
        <v>1590</v>
      </c>
      <c r="B203" s="369" t="s">
        <v>874</v>
      </c>
      <c r="C203" s="369" t="s">
        <v>1591</v>
      </c>
      <c r="D203" s="369"/>
      <c r="E203" s="370" t="s">
        <v>851</v>
      </c>
      <c r="F203" s="376" t="s">
        <v>1589</v>
      </c>
      <c r="G203" s="369"/>
    </row>
    <row r="204" spans="1:7" ht="30" x14ac:dyDescent="0.25">
      <c r="A204" s="366" t="s">
        <v>896</v>
      </c>
      <c r="B204" s="366" t="s">
        <v>992</v>
      </c>
      <c r="C204" s="366" t="s">
        <v>1530</v>
      </c>
      <c r="D204" s="366" t="s">
        <v>1357</v>
      </c>
      <c r="E204" s="367" t="s">
        <v>851</v>
      </c>
      <c r="F204" s="366">
        <v>1002847645</v>
      </c>
      <c r="G204" s="369"/>
    </row>
    <row r="205" spans="1:7" ht="30" x14ac:dyDescent="0.25">
      <c r="A205" s="369" t="s">
        <v>896</v>
      </c>
      <c r="B205" s="369" t="s">
        <v>1599</v>
      </c>
      <c r="C205" s="369" t="s">
        <v>1607</v>
      </c>
      <c r="D205" s="369" t="s">
        <v>1608</v>
      </c>
      <c r="E205" s="370" t="s">
        <v>851</v>
      </c>
      <c r="F205" s="369">
        <v>1060800773</v>
      </c>
      <c r="G205" s="369"/>
    </row>
    <row r="206" spans="1:7" ht="30" x14ac:dyDescent="0.25">
      <c r="A206" s="366" t="s">
        <v>980</v>
      </c>
      <c r="B206" s="366" t="s">
        <v>914</v>
      </c>
      <c r="C206" s="366" t="s">
        <v>1623</v>
      </c>
      <c r="D206" s="366"/>
      <c r="E206" s="367" t="s">
        <v>851</v>
      </c>
      <c r="F206" s="366">
        <v>1059596737</v>
      </c>
      <c r="G206" s="369"/>
    </row>
    <row r="207" spans="1:7" ht="30" x14ac:dyDescent="0.25">
      <c r="A207" s="369" t="s">
        <v>1629</v>
      </c>
      <c r="B207" s="369" t="s">
        <v>1249</v>
      </c>
      <c r="C207" s="369" t="s">
        <v>1630</v>
      </c>
      <c r="D207" s="369"/>
      <c r="E207" s="370" t="s">
        <v>851</v>
      </c>
      <c r="F207" s="369">
        <v>1059601748</v>
      </c>
      <c r="G207" s="369"/>
    </row>
    <row r="208" spans="1:7" ht="30" x14ac:dyDescent="0.25">
      <c r="A208" s="366" t="s">
        <v>953</v>
      </c>
      <c r="B208" s="366" t="s">
        <v>1660</v>
      </c>
      <c r="C208" s="366" t="s">
        <v>1217</v>
      </c>
      <c r="D208" s="366" t="s">
        <v>1661</v>
      </c>
      <c r="E208" s="367" t="s">
        <v>851</v>
      </c>
      <c r="F208" s="366">
        <v>1002848134</v>
      </c>
      <c r="G208" s="369"/>
    </row>
    <row r="209" spans="1:7" ht="30" x14ac:dyDescent="0.25">
      <c r="A209" s="369" t="s">
        <v>848</v>
      </c>
      <c r="B209" s="369" t="s">
        <v>1034</v>
      </c>
      <c r="C209" s="369" t="s">
        <v>1612</v>
      </c>
      <c r="D209" s="369" t="s">
        <v>1662</v>
      </c>
      <c r="E209" s="370" t="s">
        <v>851</v>
      </c>
      <c r="F209" s="369">
        <v>1059601726</v>
      </c>
      <c r="G209" s="369"/>
    </row>
    <row r="210" spans="1:7" ht="30" x14ac:dyDescent="0.25">
      <c r="A210" s="366" t="s">
        <v>1663</v>
      </c>
      <c r="B210" s="366" t="s">
        <v>1664</v>
      </c>
      <c r="C210" s="366" t="s">
        <v>938</v>
      </c>
      <c r="D210" s="366" t="s">
        <v>1665</v>
      </c>
      <c r="E210" s="367" t="s">
        <v>851</v>
      </c>
      <c r="F210" s="366">
        <v>1059601634</v>
      </c>
      <c r="G210" s="369"/>
    </row>
    <row r="211" spans="1:7" ht="30" x14ac:dyDescent="0.25">
      <c r="A211" s="369" t="s">
        <v>1667</v>
      </c>
      <c r="B211" s="369" t="s">
        <v>1668</v>
      </c>
      <c r="C211" s="369" t="s">
        <v>1669</v>
      </c>
      <c r="D211" s="369"/>
      <c r="E211" s="370" t="s">
        <v>851</v>
      </c>
      <c r="F211" s="369">
        <v>1064426895</v>
      </c>
      <c r="G211" s="369"/>
    </row>
    <row r="212" spans="1:7" ht="30" x14ac:dyDescent="0.25">
      <c r="A212" s="366" t="s">
        <v>1210</v>
      </c>
      <c r="B212" s="366" t="s">
        <v>848</v>
      </c>
      <c r="C212" s="366" t="s">
        <v>1670</v>
      </c>
      <c r="D212" s="366" t="s">
        <v>1671</v>
      </c>
      <c r="E212" s="367" t="s">
        <v>851</v>
      </c>
      <c r="F212" s="366">
        <v>1059602883</v>
      </c>
      <c r="G212" s="369"/>
    </row>
    <row r="213" spans="1:7" ht="30" x14ac:dyDescent="0.25">
      <c r="A213" s="369" t="s">
        <v>943</v>
      </c>
      <c r="B213" s="369" t="s">
        <v>848</v>
      </c>
      <c r="C213" s="369" t="s">
        <v>1673</v>
      </c>
      <c r="D213" s="369" t="s">
        <v>1674</v>
      </c>
      <c r="E213" s="370" t="s">
        <v>851</v>
      </c>
      <c r="F213" s="381" t="s">
        <v>1672</v>
      </c>
      <c r="G213" s="369"/>
    </row>
    <row r="214" spans="1:7" ht="30" x14ac:dyDescent="0.25">
      <c r="A214" s="366" t="s">
        <v>1677</v>
      </c>
      <c r="B214" s="366" t="s">
        <v>962</v>
      </c>
      <c r="C214" s="366" t="s">
        <v>1678</v>
      </c>
      <c r="D214" s="366" t="s">
        <v>1679</v>
      </c>
      <c r="E214" s="367" t="s">
        <v>1094</v>
      </c>
      <c r="F214" s="382" t="s">
        <v>1676</v>
      </c>
      <c r="G214" s="369"/>
    </row>
    <row r="215" spans="1:7" ht="30" x14ac:dyDescent="0.25">
      <c r="A215" s="369" t="s">
        <v>1286</v>
      </c>
      <c r="B215" s="369" t="s">
        <v>943</v>
      </c>
      <c r="C215" s="369" t="s">
        <v>1681</v>
      </c>
      <c r="D215" s="369"/>
      <c r="E215" s="370" t="s">
        <v>851</v>
      </c>
      <c r="F215" s="383" t="s">
        <v>1680</v>
      </c>
      <c r="G215" s="369"/>
    </row>
    <row r="216" spans="1:7" ht="30" x14ac:dyDescent="0.25">
      <c r="A216" s="366" t="s">
        <v>848</v>
      </c>
      <c r="B216" s="366" t="s">
        <v>914</v>
      </c>
      <c r="C216" s="366" t="s">
        <v>1683</v>
      </c>
      <c r="D216" s="366"/>
      <c r="E216" s="367" t="s">
        <v>851</v>
      </c>
      <c r="F216" s="382" t="s">
        <v>1682</v>
      </c>
      <c r="G216" s="369"/>
    </row>
    <row r="217" spans="1:7" x14ac:dyDescent="0.25">
      <c r="A217" s="417" t="s">
        <v>1690</v>
      </c>
      <c r="B217" s="417"/>
      <c r="C217" s="417"/>
      <c r="D217" s="417"/>
      <c r="E217" s="417"/>
      <c r="F217" s="417"/>
      <c r="G217" s="369"/>
    </row>
    <row r="218" spans="1:7" ht="45" x14ac:dyDescent="0.25">
      <c r="A218" s="364" t="s">
        <v>94</v>
      </c>
      <c r="B218" s="364" t="s">
        <v>21</v>
      </c>
      <c r="C218" s="364" t="s">
        <v>0</v>
      </c>
      <c r="D218" s="364" t="s">
        <v>1</v>
      </c>
      <c r="E218" s="364" t="s">
        <v>2</v>
      </c>
      <c r="F218" s="364" t="s">
        <v>3</v>
      </c>
      <c r="G218" s="369"/>
    </row>
    <row r="219" spans="1:7" ht="30" x14ac:dyDescent="0.25">
      <c r="A219" s="366" t="s">
        <v>1441</v>
      </c>
      <c r="B219" s="366" t="s">
        <v>914</v>
      </c>
      <c r="C219" s="366" t="s">
        <v>1451</v>
      </c>
      <c r="D219" s="366"/>
      <c r="E219" s="367" t="s">
        <v>851</v>
      </c>
      <c r="F219" s="366">
        <v>1059598007</v>
      </c>
      <c r="G219" s="369"/>
    </row>
    <row r="220" spans="1:7" ht="30" x14ac:dyDescent="0.25">
      <c r="A220" s="369" t="s">
        <v>896</v>
      </c>
      <c r="B220" s="369" t="s">
        <v>943</v>
      </c>
      <c r="C220" s="369" t="s">
        <v>1452</v>
      </c>
      <c r="D220" s="369" t="s">
        <v>1372</v>
      </c>
      <c r="E220" s="370" t="s">
        <v>851</v>
      </c>
      <c r="F220" s="369">
        <v>1059599315</v>
      </c>
      <c r="G220" s="369"/>
    </row>
    <row r="221" spans="1:7" ht="30" x14ac:dyDescent="0.25">
      <c r="A221" s="366" t="s">
        <v>1156</v>
      </c>
      <c r="B221" s="366" t="s">
        <v>883</v>
      </c>
      <c r="C221" s="366" t="s">
        <v>1157</v>
      </c>
      <c r="D221" s="366" t="s">
        <v>1466</v>
      </c>
      <c r="E221" s="367" t="s">
        <v>851</v>
      </c>
      <c r="F221" s="366">
        <v>1059594587</v>
      </c>
      <c r="G221" s="369"/>
    </row>
    <row r="222" spans="1:7" ht="30" x14ac:dyDescent="0.25">
      <c r="A222" s="369" t="s">
        <v>883</v>
      </c>
      <c r="B222" s="369" t="s">
        <v>1290</v>
      </c>
      <c r="C222" s="369" t="s">
        <v>1476</v>
      </c>
      <c r="D222" s="369"/>
      <c r="E222" s="370" t="s">
        <v>851</v>
      </c>
      <c r="F222" s="369">
        <v>1059604081</v>
      </c>
      <c r="G222" s="369"/>
    </row>
    <row r="223" spans="1:7" ht="30" x14ac:dyDescent="0.25">
      <c r="A223" s="366" t="s">
        <v>974</v>
      </c>
      <c r="B223" s="366" t="s">
        <v>943</v>
      </c>
      <c r="C223" s="366" t="s">
        <v>1217</v>
      </c>
      <c r="D223" s="366" t="s">
        <v>1490</v>
      </c>
      <c r="E223" s="367" t="s">
        <v>851</v>
      </c>
      <c r="F223" s="366" t="s">
        <v>1491</v>
      </c>
      <c r="G223" s="369"/>
    </row>
    <row r="224" spans="1:7" ht="30" x14ac:dyDescent="0.25">
      <c r="A224" s="369" t="s">
        <v>884</v>
      </c>
      <c r="B224" s="369" t="s">
        <v>1378</v>
      </c>
      <c r="C224" s="369" t="s">
        <v>1494</v>
      </c>
      <c r="D224" s="369" t="s">
        <v>1495</v>
      </c>
      <c r="E224" s="370" t="s">
        <v>851</v>
      </c>
      <c r="F224" s="369" t="s">
        <v>1496</v>
      </c>
      <c r="G224" s="369"/>
    </row>
    <row r="225" spans="1:7" ht="30" x14ac:dyDescent="0.25">
      <c r="A225" s="366" t="s">
        <v>992</v>
      </c>
      <c r="B225" s="366" t="s">
        <v>1498</v>
      </c>
      <c r="C225" s="366" t="s">
        <v>938</v>
      </c>
      <c r="D225" s="366" t="s">
        <v>1499</v>
      </c>
      <c r="E225" s="367" t="s">
        <v>851</v>
      </c>
      <c r="F225" s="366" t="s">
        <v>1500</v>
      </c>
      <c r="G225" s="369"/>
    </row>
    <row r="226" spans="1:7" ht="30" x14ac:dyDescent="0.25">
      <c r="A226" s="369" t="s">
        <v>848</v>
      </c>
      <c r="B226" s="369" t="s">
        <v>953</v>
      </c>
      <c r="C226" s="369" t="s">
        <v>1501</v>
      </c>
      <c r="D226" s="369" t="s">
        <v>919</v>
      </c>
      <c r="E226" s="370" t="s">
        <v>851</v>
      </c>
      <c r="F226" s="369" t="s">
        <v>1502</v>
      </c>
      <c r="G226" s="369"/>
    </row>
    <row r="227" spans="1:7" ht="30" x14ac:dyDescent="0.25">
      <c r="A227" s="366" t="s">
        <v>1041</v>
      </c>
      <c r="B227" s="366" t="s">
        <v>1147</v>
      </c>
      <c r="C227" s="366" t="s">
        <v>1512</v>
      </c>
      <c r="D227" s="366"/>
      <c r="E227" s="367" t="s">
        <v>851</v>
      </c>
      <c r="F227" s="366">
        <v>1059604976</v>
      </c>
      <c r="G227" s="369"/>
    </row>
    <row r="228" spans="1:7" ht="30" x14ac:dyDescent="0.25">
      <c r="A228" s="369" t="s">
        <v>896</v>
      </c>
      <c r="B228" s="369" t="s">
        <v>953</v>
      </c>
      <c r="C228" s="369" t="s">
        <v>1530</v>
      </c>
      <c r="D228" s="369" t="s">
        <v>1182</v>
      </c>
      <c r="E228" s="370" t="s">
        <v>851</v>
      </c>
      <c r="F228" s="369">
        <v>1059594419</v>
      </c>
      <c r="G228" s="369"/>
    </row>
    <row r="229" spans="1:7" ht="30" x14ac:dyDescent="0.25">
      <c r="A229" s="366" t="s">
        <v>896</v>
      </c>
      <c r="B229" s="366" t="s">
        <v>1091</v>
      </c>
      <c r="C229" s="366" t="s">
        <v>1538</v>
      </c>
      <c r="D229" s="366"/>
      <c r="E229" s="367" t="s">
        <v>851</v>
      </c>
      <c r="F229" s="366">
        <v>1002846350</v>
      </c>
      <c r="G229" s="369"/>
    </row>
    <row r="230" spans="1:7" ht="30" x14ac:dyDescent="0.25">
      <c r="A230" s="369" t="s">
        <v>1144</v>
      </c>
      <c r="B230" s="369" t="s">
        <v>996</v>
      </c>
      <c r="C230" s="369" t="s">
        <v>1192</v>
      </c>
      <c r="D230" s="369"/>
      <c r="E230" s="370" t="s">
        <v>851</v>
      </c>
      <c r="F230" s="374">
        <v>1059604012</v>
      </c>
      <c r="G230" s="369"/>
    </row>
    <row r="231" spans="1:7" ht="30" x14ac:dyDescent="0.25">
      <c r="A231" s="366" t="s">
        <v>873</v>
      </c>
      <c r="B231" s="366" t="s">
        <v>962</v>
      </c>
      <c r="C231" s="366" t="s">
        <v>1501</v>
      </c>
      <c r="D231" s="366" t="s">
        <v>1340</v>
      </c>
      <c r="E231" s="367" t="s">
        <v>851</v>
      </c>
      <c r="F231" s="366">
        <v>1059594976</v>
      </c>
      <c r="G231" s="369"/>
    </row>
    <row r="232" spans="1:7" ht="30" x14ac:dyDescent="0.25">
      <c r="A232" s="369" t="s">
        <v>896</v>
      </c>
      <c r="B232" s="369" t="s">
        <v>915</v>
      </c>
      <c r="C232" s="369" t="s">
        <v>1585</v>
      </c>
      <c r="D232" s="369"/>
      <c r="E232" s="370" t="s">
        <v>851</v>
      </c>
      <c r="F232" s="369">
        <v>1059595460</v>
      </c>
      <c r="G232" s="369"/>
    </row>
    <row r="233" spans="1:7" ht="30" x14ac:dyDescent="0.25">
      <c r="A233" s="366" t="s">
        <v>1156</v>
      </c>
      <c r="B233" s="366" t="s">
        <v>884</v>
      </c>
      <c r="C233" s="366" t="s">
        <v>1481</v>
      </c>
      <c r="D233" s="366" t="s">
        <v>1482</v>
      </c>
      <c r="E233" s="367" t="s">
        <v>851</v>
      </c>
      <c r="F233" s="378" t="s">
        <v>1483</v>
      </c>
      <c r="G233" s="369"/>
    </row>
    <row r="234" spans="1:7" ht="30" x14ac:dyDescent="0.25">
      <c r="A234" s="369" t="s">
        <v>1580</v>
      </c>
      <c r="B234" s="369" t="s">
        <v>914</v>
      </c>
      <c r="C234" s="369" t="s">
        <v>1581</v>
      </c>
      <c r="D234" s="369" t="s">
        <v>1464</v>
      </c>
      <c r="E234" s="370" t="s">
        <v>851</v>
      </c>
      <c r="F234" s="376">
        <v>1002846447</v>
      </c>
      <c r="G234" s="369"/>
    </row>
    <row r="235" spans="1:7" ht="30" x14ac:dyDescent="0.25">
      <c r="A235" s="366" t="s">
        <v>896</v>
      </c>
      <c r="B235" s="366" t="s">
        <v>992</v>
      </c>
      <c r="C235" s="366" t="s">
        <v>1530</v>
      </c>
      <c r="D235" s="366" t="s">
        <v>1357</v>
      </c>
      <c r="E235" s="367" t="s">
        <v>851</v>
      </c>
      <c r="F235" s="366">
        <v>1002847645</v>
      </c>
      <c r="G235" s="369"/>
    </row>
    <row r="236" spans="1:7" x14ac:dyDescent="0.25">
      <c r="A236" s="419" t="s">
        <v>1691</v>
      </c>
      <c r="B236" s="419"/>
      <c r="C236" s="419"/>
      <c r="D236" s="419"/>
      <c r="E236" s="419"/>
      <c r="F236" s="419"/>
      <c r="G236" s="369"/>
    </row>
    <row r="237" spans="1:7" ht="45" x14ac:dyDescent="0.25">
      <c r="A237" s="364" t="s">
        <v>94</v>
      </c>
      <c r="B237" s="364" t="s">
        <v>21</v>
      </c>
      <c r="C237" s="364" t="s">
        <v>0</v>
      </c>
      <c r="D237" s="364" t="s">
        <v>1</v>
      </c>
      <c r="E237" s="364" t="s">
        <v>2</v>
      </c>
      <c r="F237" s="364" t="s">
        <v>3</v>
      </c>
      <c r="G237" s="369"/>
    </row>
    <row r="238" spans="1:7" ht="30" x14ac:dyDescent="0.25">
      <c r="A238" s="366" t="s">
        <v>1549</v>
      </c>
      <c r="B238" s="366" t="s">
        <v>1298</v>
      </c>
      <c r="C238" s="366" t="s">
        <v>1550</v>
      </c>
      <c r="D238" s="366" t="s">
        <v>1551</v>
      </c>
      <c r="E238" s="367" t="s">
        <v>851</v>
      </c>
      <c r="F238" s="378" t="s">
        <v>1548</v>
      </c>
      <c r="G238" s="369"/>
    </row>
    <row r="239" spans="1:7" ht="30" x14ac:dyDescent="0.25">
      <c r="A239" s="369" t="s">
        <v>1286</v>
      </c>
      <c r="B239" s="369" t="s">
        <v>943</v>
      </c>
      <c r="C239" s="369" t="s">
        <v>1681</v>
      </c>
      <c r="D239" s="369"/>
      <c r="E239" s="370" t="s">
        <v>851</v>
      </c>
      <c r="F239" s="383" t="s">
        <v>1680</v>
      </c>
      <c r="G239" s="369"/>
    </row>
    <row r="240" spans="1:7" x14ac:dyDescent="0.25">
      <c r="A240" s="417" t="s">
        <v>1692</v>
      </c>
      <c r="B240" s="417"/>
      <c r="C240" s="417"/>
      <c r="D240" s="417"/>
      <c r="E240" s="417"/>
      <c r="F240" s="417"/>
      <c r="G240" s="369"/>
    </row>
    <row r="241" spans="1:7" ht="45" x14ac:dyDescent="0.25">
      <c r="A241" s="364" t="s">
        <v>94</v>
      </c>
      <c r="B241" s="364" t="s">
        <v>21</v>
      </c>
      <c r="C241" s="364" t="s">
        <v>0</v>
      </c>
      <c r="D241" s="364" t="s">
        <v>1</v>
      </c>
      <c r="E241" s="364" t="s">
        <v>2</v>
      </c>
      <c r="F241" s="364" t="s">
        <v>3</v>
      </c>
      <c r="G241" s="369"/>
    </row>
    <row r="242" spans="1:7" ht="30" x14ac:dyDescent="0.25">
      <c r="A242" s="369" t="s">
        <v>974</v>
      </c>
      <c r="B242" s="369" t="s">
        <v>1144</v>
      </c>
      <c r="C242" s="369" t="s">
        <v>1192</v>
      </c>
      <c r="D242" s="369" t="s">
        <v>1193</v>
      </c>
      <c r="E242" s="370" t="s">
        <v>1094</v>
      </c>
      <c r="F242" s="369">
        <v>1059595334</v>
      </c>
      <c r="G242" s="369"/>
    </row>
    <row r="243" spans="1:7" ht="30" x14ac:dyDescent="0.25">
      <c r="A243" s="366" t="s">
        <v>896</v>
      </c>
      <c r="B243" s="366" t="s">
        <v>943</v>
      </c>
      <c r="C243" s="366" t="s">
        <v>1452</v>
      </c>
      <c r="D243" s="366" t="s">
        <v>1372</v>
      </c>
      <c r="E243" s="367" t="s">
        <v>851</v>
      </c>
      <c r="F243" s="366">
        <v>1059599315</v>
      </c>
      <c r="G243" s="369"/>
    </row>
    <row r="244" spans="1:7" ht="30" x14ac:dyDescent="0.25">
      <c r="A244" s="369" t="s">
        <v>1156</v>
      </c>
      <c r="B244" s="369" t="s">
        <v>883</v>
      </c>
      <c r="C244" s="369" t="s">
        <v>1157</v>
      </c>
      <c r="D244" s="369" t="s">
        <v>1466</v>
      </c>
      <c r="E244" s="370" t="s">
        <v>851</v>
      </c>
      <c r="F244" s="369">
        <v>1059594587</v>
      </c>
      <c r="G244" s="369"/>
    </row>
    <row r="245" spans="1:7" ht="30" x14ac:dyDescent="0.25">
      <c r="A245" s="366" t="s">
        <v>883</v>
      </c>
      <c r="B245" s="366" t="s">
        <v>1290</v>
      </c>
      <c r="C245" s="366" t="s">
        <v>1476</v>
      </c>
      <c r="D245" s="366"/>
      <c r="E245" s="367" t="s">
        <v>851</v>
      </c>
      <c r="F245" s="366">
        <v>1059604081</v>
      </c>
      <c r="G245" s="369"/>
    </row>
    <row r="246" spans="1:7" ht="30" x14ac:dyDescent="0.25">
      <c r="A246" s="369" t="s">
        <v>967</v>
      </c>
      <c r="B246" s="369" t="s">
        <v>980</v>
      </c>
      <c r="C246" s="369" t="s">
        <v>1492</v>
      </c>
      <c r="D246" s="369"/>
      <c r="E246" s="370" t="s">
        <v>851</v>
      </c>
      <c r="F246" s="369" t="s">
        <v>1493</v>
      </c>
      <c r="G246" s="369"/>
    </row>
    <row r="247" spans="1:7" ht="30" x14ac:dyDescent="0.25">
      <c r="A247" s="366" t="s">
        <v>848</v>
      </c>
      <c r="B247" s="366" t="s">
        <v>953</v>
      </c>
      <c r="C247" s="366" t="s">
        <v>1501</v>
      </c>
      <c r="D247" s="366" t="s">
        <v>919</v>
      </c>
      <c r="E247" s="367" t="s">
        <v>851</v>
      </c>
      <c r="F247" s="366" t="s">
        <v>1502</v>
      </c>
      <c r="G247" s="369"/>
    </row>
    <row r="248" spans="1:7" ht="30" x14ac:dyDescent="0.25">
      <c r="A248" s="369" t="s">
        <v>992</v>
      </c>
      <c r="B248" s="369" t="s">
        <v>848</v>
      </c>
      <c r="C248" s="369" t="s">
        <v>1504</v>
      </c>
      <c r="D248" s="369" t="s">
        <v>1157</v>
      </c>
      <c r="E248" s="370" t="s">
        <v>851</v>
      </c>
      <c r="F248" s="369">
        <v>1002848292</v>
      </c>
      <c r="G248" s="369"/>
    </row>
    <row r="249" spans="1:7" ht="30" x14ac:dyDescent="0.25">
      <c r="A249" s="366" t="s">
        <v>1507</v>
      </c>
      <c r="B249" s="366" t="s">
        <v>1365</v>
      </c>
      <c r="C249" s="366" t="s">
        <v>1508</v>
      </c>
      <c r="D249" s="366"/>
      <c r="E249" s="367" t="s">
        <v>851</v>
      </c>
      <c r="F249" s="366">
        <v>1059600322</v>
      </c>
      <c r="G249" s="369"/>
    </row>
    <row r="250" spans="1:7" ht="30" x14ac:dyDescent="0.25">
      <c r="A250" s="369" t="s">
        <v>896</v>
      </c>
      <c r="B250" s="369" t="s">
        <v>953</v>
      </c>
      <c r="C250" s="369" t="s">
        <v>1530</v>
      </c>
      <c r="D250" s="369" t="s">
        <v>1182</v>
      </c>
      <c r="E250" s="370" t="s">
        <v>851</v>
      </c>
      <c r="F250" s="369">
        <v>1059594419</v>
      </c>
      <c r="G250" s="369"/>
    </row>
    <row r="251" spans="1:7" ht="30" x14ac:dyDescent="0.25">
      <c r="A251" s="366" t="s">
        <v>896</v>
      </c>
      <c r="B251" s="366" t="s">
        <v>1091</v>
      </c>
      <c r="C251" s="366" t="s">
        <v>1538</v>
      </c>
      <c r="D251" s="366"/>
      <c r="E251" s="367" t="s">
        <v>851</v>
      </c>
      <c r="F251" s="366">
        <v>1002846350</v>
      </c>
      <c r="G251" s="369"/>
    </row>
    <row r="252" spans="1:7" ht="30" x14ac:dyDescent="0.25">
      <c r="A252" s="369" t="s">
        <v>896</v>
      </c>
      <c r="B252" s="369" t="s">
        <v>953</v>
      </c>
      <c r="C252" s="369" t="s">
        <v>1217</v>
      </c>
      <c r="D252" s="369" t="s">
        <v>1471</v>
      </c>
      <c r="E252" s="370" t="s">
        <v>851</v>
      </c>
      <c r="F252" s="374">
        <v>1059602285</v>
      </c>
      <c r="G252" s="369"/>
    </row>
    <row r="253" spans="1:7" ht="30" x14ac:dyDescent="0.25">
      <c r="A253" s="366" t="s">
        <v>896</v>
      </c>
      <c r="B253" s="366" t="s">
        <v>953</v>
      </c>
      <c r="C253" s="366" t="s">
        <v>1545</v>
      </c>
      <c r="D253" s="366"/>
      <c r="E253" s="367" t="s">
        <v>851</v>
      </c>
      <c r="F253" s="366">
        <v>25545389</v>
      </c>
      <c r="G253" s="369"/>
    </row>
    <row r="254" spans="1:7" ht="30" x14ac:dyDescent="0.25">
      <c r="A254" s="369" t="s">
        <v>943</v>
      </c>
      <c r="B254" s="369" t="s">
        <v>1144</v>
      </c>
      <c r="C254" s="369" t="s">
        <v>1504</v>
      </c>
      <c r="D254" s="369" t="s">
        <v>1281</v>
      </c>
      <c r="E254" s="370" t="s">
        <v>1094</v>
      </c>
      <c r="F254" s="369">
        <v>1059599329</v>
      </c>
      <c r="G254" s="369"/>
    </row>
    <row r="255" spans="1:7" ht="30" x14ac:dyDescent="0.25">
      <c r="A255" s="366" t="s">
        <v>1361</v>
      </c>
      <c r="B255" s="366" t="s">
        <v>1470</v>
      </c>
      <c r="C255" s="366" t="s">
        <v>1553</v>
      </c>
      <c r="D255" s="366"/>
      <c r="E255" s="367" t="s">
        <v>851</v>
      </c>
      <c r="F255" s="366">
        <v>1059595865</v>
      </c>
      <c r="G255" s="369"/>
    </row>
    <row r="256" spans="1:7" ht="30" x14ac:dyDescent="0.25">
      <c r="A256" s="369" t="s">
        <v>953</v>
      </c>
      <c r="B256" s="369" t="s">
        <v>1378</v>
      </c>
      <c r="C256" s="369" t="s">
        <v>1617</v>
      </c>
      <c r="D256" s="369"/>
      <c r="E256" s="370" t="s">
        <v>851</v>
      </c>
      <c r="F256" s="369">
        <v>1059606238</v>
      </c>
      <c r="G256" s="369"/>
    </row>
    <row r="257" spans="1:7" ht="30" x14ac:dyDescent="0.25">
      <c r="A257" s="366" t="s">
        <v>874</v>
      </c>
      <c r="B257" s="366" t="s">
        <v>873</v>
      </c>
      <c r="C257" s="366" t="s">
        <v>1635</v>
      </c>
      <c r="D257" s="366" t="s">
        <v>1294</v>
      </c>
      <c r="E257" s="367" t="s">
        <v>1094</v>
      </c>
      <c r="F257" s="366">
        <v>1059597986</v>
      </c>
      <c r="G257" s="369"/>
    </row>
    <row r="258" spans="1:7" ht="30" x14ac:dyDescent="0.25">
      <c r="A258" s="369" t="s">
        <v>1156</v>
      </c>
      <c r="B258" s="369" t="s">
        <v>884</v>
      </c>
      <c r="C258" s="369" t="s">
        <v>1481</v>
      </c>
      <c r="D258" s="369" t="s">
        <v>1482</v>
      </c>
      <c r="E258" s="370" t="s">
        <v>851</v>
      </c>
      <c r="F258" s="377" t="s">
        <v>1483</v>
      </c>
      <c r="G258" s="369"/>
    </row>
    <row r="259" spans="1:7" ht="30" x14ac:dyDescent="0.25">
      <c r="A259" s="366" t="s">
        <v>1583</v>
      </c>
      <c r="B259" s="366" t="s">
        <v>873</v>
      </c>
      <c r="C259" s="366" t="s">
        <v>1584</v>
      </c>
      <c r="D259" s="366"/>
      <c r="E259" s="367" t="s">
        <v>851</v>
      </c>
      <c r="F259" s="379" t="s">
        <v>1582</v>
      </c>
      <c r="G259" s="369"/>
    </row>
    <row r="260" spans="1:7" ht="30" x14ac:dyDescent="0.25">
      <c r="A260" s="369" t="s">
        <v>1322</v>
      </c>
      <c r="B260" s="369" t="s">
        <v>1378</v>
      </c>
      <c r="C260" s="369" t="s">
        <v>1587</v>
      </c>
      <c r="D260" s="369"/>
      <c r="E260" s="370" t="s">
        <v>851</v>
      </c>
      <c r="F260" s="376" t="s">
        <v>1586</v>
      </c>
      <c r="G260" s="369"/>
    </row>
    <row r="261" spans="1:7" ht="30" x14ac:dyDescent="0.25">
      <c r="A261" s="366" t="s">
        <v>1590</v>
      </c>
      <c r="B261" s="366" t="s">
        <v>874</v>
      </c>
      <c r="C261" s="366" t="s">
        <v>1591</v>
      </c>
      <c r="D261" s="366"/>
      <c r="E261" s="367" t="s">
        <v>851</v>
      </c>
      <c r="F261" s="379" t="s">
        <v>1589</v>
      </c>
      <c r="G261" s="369"/>
    </row>
    <row r="262" spans="1:7" ht="30" x14ac:dyDescent="0.25">
      <c r="A262" s="369" t="s">
        <v>1286</v>
      </c>
      <c r="B262" s="369" t="s">
        <v>1594</v>
      </c>
      <c r="C262" s="369" t="s">
        <v>1420</v>
      </c>
      <c r="D262" s="369"/>
      <c r="E262" s="370" t="s">
        <v>1094</v>
      </c>
      <c r="F262" s="376" t="s">
        <v>1593</v>
      </c>
      <c r="G262" s="369"/>
    </row>
    <row r="263" spans="1:7" ht="30" x14ac:dyDescent="0.25">
      <c r="A263" s="366" t="s">
        <v>914</v>
      </c>
      <c r="B263" s="366" t="s">
        <v>1601</v>
      </c>
      <c r="C263" s="366" t="s">
        <v>1602</v>
      </c>
      <c r="D263" s="366"/>
      <c r="E263" s="367" t="s">
        <v>851</v>
      </c>
      <c r="F263" s="366">
        <v>1003370775</v>
      </c>
      <c r="G263" s="369"/>
    </row>
    <row r="264" spans="1:7" ht="30" x14ac:dyDescent="0.25">
      <c r="A264" s="369" t="s">
        <v>896</v>
      </c>
      <c r="B264" s="369" t="s">
        <v>992</v>
      </c>
      <c r="C264" s="369" t="s">
        <v>1530</v>
      </c>
      <c r="D264" s="369" t="s">
        <v>1357</v>
      </c>
      <c r="E264" s="370" t="s">
        <v>851</v>
      </c>
      <c r="F264" s="369">
        <v>1002847645</v>
      </c>
      <c r="G264" s="369"/>
    </row>
    <row r="265" spans="1:7" ht="30" x14ac:dyDescent="0.25">
      <c r="A265" s="366" t="s">
        <v>914</v>
      </c>
      <c r="B265" s="366" t="s">
        <v>943</v>
      </c>
      <c r="C265" s="366" t="s">
        <v>1198</v>
      </c>
      <c r="D265" s="366"/>
      <c r="E265" s="367" t="s">
        <v>851</v>
      </c>
      <c r="F265" s="366">
        <v>1059605317</v>
      </c>
      <c r="G265" s="369"/>
    </row>
    <row r="266" spans="1:7" ht="30" x14ac:dyDescent="0.25">
      <c r="A266" s="369" t="s">
        <v>873</v>
      </c>
      <c r="B266" s="369" t="s">
        <v>874</v>
      </c>
      <c r="C266" s="369" t="s">
        <v>1612</v>
      </c>
      <c r="D266" s="369" t="s">
        <v>1613</v>
      </c>
      <c r="E266" s="370" t="s">
        <v>851</v>
      </c>
      <c r="F266" s="369">
        <v>1002849103</v>
      </c>
      <c r="G266" s="369"/>
    </row>
    <row r="267" spans="1:7" ht="30" x14ac:dyDescent="0.25">
      <c r="A267" s="366" t="s">
        <v>1621</v>
      </c>
      <c r="B267" s="366" t="s">
        <v>1622</v>
      </c>
      <c r="C267" s="366" t="s">
        <v>1619</v>
      </c>
      <c r="D267" s="366" t="s">
        <v>1620</v>
      </c>
      <c r="E267" s="367" t="s">
        <v>851</v>
      </c>
      <c r="F267" s="366">
        <v>1104776221</v>
      </c>
      <c r="G267" s="369"/>
    </row>
    <row r="268" spans="1:7" ht="30" x14ac:dyDescent="0.25">
      <c r="A268" s="369" t="s">
        <v>980</v>
      </c>
      <c r="B268" s="369" t="s">
        <v>914</v>
      </c>
      <c r="C268" s="369" t="s">
        <v>1623</v>
      </c>
      <c r="D268" s="369"/>
      <c r="E268" s="370" t="s">
        <v>851</v>
      </c>
      <c r="F268" s="369">
        <v>1059596737</v>
      </c>
      <c r="G268" s="369"/>
    </row>
    <row r="269" spans="1:7" ht="30" x14ac:dyDescent="0.25">
      <c r="A269" s="366" t="s">
        <v>1629</v>
      </c>
      <c r="B269" s="366" t="s">
        <v>1249</v>
      </c>
      <c r="C269" s="366" t="s">
        <v>1630</v>
      </c>
      <c r="D269" s="366"/>
      <c r="E269" s="367" t="s">
        <v>851</v>
      </c>
      <c r="F269" s="366">
        <v>1059601748</v>
      </c>
      <c r="G269" s="369"/>
    </row>
    <row r="270" spans="1:7" ht="30" x14ac:dyDescent="0.25">
      <c r="A270" s="369" t="s">
        <v>896</v>
      </c>
      <c r="B270" s="369" t="s">
        <v>1632</v>
      </c>
      <c r="C270" s="369" t="s">
        <v>1633</v>
      </c>
      <c r="D270" s="369"/>
      <c r="E270" s="370" t="s">
        <v>851</v>
      </c>
      <c r="F270" s="380" t="s">
        <v>1631</v>
      </c>
      <c r="G270" s="369"/>
    </row>
    <row r="271" spans="1:7" ht="30" x14ac:dyDescent="0.25">
      <c r="A271" s="366" t="s">
        <v>953</v>
      </c>
      <c r="B271" s="366" t="s">
        <v>1660</v>
      </c>
      <c r="C271" s="366" t="s">
        <v>1217</v>
      </c>
      <c r="D271" s="366" t="s">
        <v>1661</v>
      </c>
      <c r="E271" s="367" t="s">
        <v>851</v>
      </c>
      <c r="F271" s="366">
        <v>1002848134</v>
      </c>
      <c r="G271" s="369"/>
    </row>
    <row r="272" spans="1:7" ht="30" x14ac:dyDescent="0.25">
      <c r="A272" s="369" t="s">
        <v>848</v>
      </c>
      <c r="B272" s="369" t="s">
        <v>1034</v>
      </c>
      <c r="C272" s="369" t="s">
        <v>1612</v>
      </c>
      <c r="D272" s="369" t="s">
        <v>1662</v>
      </c>
      <c r="E272" s="370" t="s">
        <v>851</v>
      </c>
      <c r="F272" s="369">
        <v>1059601726</v>
      </c>
      <c r="G272" s="369"/>
    </row>
    <row r="273" spans="1:7" ht="30" x14ac:dyDescent="0.25">
      <c r="A273" s="366" t="s">
        <v>1663</v>
      </c>
      <c r="B273" s="366" t="s">
        <v>1664</v>
      </c>
      <c r="C273" s="366" t="s">
        <v>938</v>
      </c>
      <c r="D273" s="366" t="s">
        <v>1665</v>
      </c>
      <c r="E273" s="367" t="s">
        <v>851</v>
      </c>
      <c r="F273" s="366">
        <v>1059601634</v>
      </c>
      <c r="G273" s="369"/>
    </row>
    <row r="274" spans="1:7" ht="30" x14ac:dyDescent="0.25">
      <c r="A274" s="369" t="s">
        <v>980</v>
      </c>
      <c r="B274" s="369" t="s">
        <v>1666</v>
      </c>
      <c r="C274" s="369" t="s">
        <v>1287</v>
      </c>
      <c r="D274" s="369" t="s">
        <v>919</v>
      </c>
      <c r="E274" s="370" t="s">
        <v>851</v>
      </c>
      <c r="F274" s="369">
        <v>1002846819</v>
      </c>
      <c r="G274" s="369"/>
    </row>
    <row r="275" spans="1:7" ht="30" x14ac:dyDescent="0.25">
      <c r="A275" s="366" t="s">
        <v>1667</v>
      </c>
      <c r="B275" s="366" t="s">
        <v>1668</v>
      </c>
      <c r="C275" s="366" t="s">
        <v>1669</v>
      </c>
      <c r="D275" s="366"/>
      <c r="E275" s="367" t="s">
        <v>851</v>
      </c>
      <c r="F275" s="366">
        <v>1064426895</v>
      </c>
      <c r="G275" s="369"/>
    </row>
    <row r="276" spans="1:7" ht="30" x14ac:dyDescent="0.25">
      <c r="A276" s="369" t="s">
        <v>943</v>
      </c>
      <c r="B276" s="369" t="s">
        <v>848</v>
      </c>
      <c r="C276" s="369" t="s">
        <v>1673</v>
      </c>
      <c r="D276" s="369" t="s">
        <v>1674</v>
      </c>
      <c r="E276" s="370" t="s">
        <v>851</v>
      </c>
      <c r="F276" s="381" t="s">
        <v>1672</v>
      </c>
      <c r="G276" s="369"/>
    </row>
    <row r="277" spans="1:7" ht="30" x14ac:dyDescent="0.25">
      <c r="A277" s="366" t="s">
        <v>848</v>
      </c>
      <c r="B277" s="366" t="s">
        <v>914</v>
      </c>
      <c r="C277" s="366" t="s">
        <v>1683</v>
      </c>
      <c r="D277" s="366"/>
      <c r="E277" s="367" t="s">
        <v>851</v>
      </c>
      <c r="F277" s="382" t="s">
        <v>1682</v>
      </c>
      <c r="G277" s="369"/>
    </row>
    <row r="278" spans="1:7" x14ac:dyDescent="0.25">
      <c r="A278" s="419" t="s">
        <v>1693</v>
      </c>
      <c r="B278" s="419"/>
      <c r="C278" s="419"/>
      <c r="D278" s="419"/>
      <c r="E278" s="419"/>
      <c r="F278" s="419"/>
      <c r="G278" s="369"/>
    </row>
    <row r="279" spans="1:7" ht="45" x14ac:dyDescent="0.25">
      <c r="A279" s="364" t="s">
        <v>94</v>
      </c>
      <c r="B279" s="364" t="s">
        <v>21</v>
      </c>
      <c r="C279" s="364" t="s">
        <v>0</v>
      </c>
      <c r="D279" s="364" t="s">
        <v>1</v>
      </c>
      <c r="E279" s="364" t="s">
        <v>2</v>
      </c>
      <c r="F279" s="364" t="s">
        <v>3</v>
      </c>
      <c r="G279" s="369"/>
    </row>
    <row r="280" spans="1:7" ht="30" x14ac:dyDescent="0.25">
      <c r="A280" s="369" t="s">
        <v>914</v>
      </c>
      <c r="B280" s="369" t="s">
        <v>884</v>
      </c>
      <c r="C280" s="369" t="s">
        <v>1296</v>
      </c>
      <c r="D280" s="369" t="s">
        <v>850</v>
      </c>
      <c r="E280" s="370" t="s">
        <v>851</v>
      </c>
      <c r="F280" s="369">
        <v>1060186045</v>
      </c>
      <c r="G280" s="369"/>
    </row>
    <row r="281" spans="1:7" ht="30" x14ac:dyDescent="0.25">
      <c r="A281" s="366" t="s">
        <v>1305</v>
      </c>
      <c r="B281" s="366" t="s">
        <v>884</v>
      </c>
      <c r="C281" s="366" t="s">
        <v>1306</v>
      </c>
      <c r="D281" s="366" t="s">
        <v>1307</v>
      </c>
      <c r="E281" s="367" t="s">
        <v>851</v>
      </c>
      <c r="F281" s="366">
        <v>1059604869</v>
      </c>
      <c r="G281" s="369"/>
    </row>
    <row r="282" spans="1:7" ht="30" x14ac:dyDescent="0.25">
      <c r="A282" s="369" t="s">
        <v>914</v>
      </c>
      <c r="B282" s="369" t="s">
        <v>1318</v>
      </c>
      <c r="C282" s="369" t="s">
        <v>1319</v>
      </c>
      <c r="D282" s="369"/>
      <c r="E282" s="370" t="s">
        <v>851</v>
      </c>
      <c r="F282" s="369" t="s">
        <v>1320</v>
      </c>
      <c r="G282" s="369"/>
    </row>
    <row r="283" spans="1:7" ht="30" x14ac:dyDescent="0.25">
      <c r="A283" s="366" t="s">
        <v>1332</v>
      </c>
      <c r="B283" s="366" t="s">
        <v>1091</v>
      </c>
      <c r="C283" s="366" t="s">
        <v>1333</v>
      </c>
      <c r="D283" s="366"/>
      <c r="E283" s="367" t="s">
        <v>1094</v>
      </c>
      <c r="F283" s="366">
        <v>1059595374</v>
      </c>
      <c r="G283" s="369"/>
    </row>
    <row r="284" spans="1:7" ht="30" x14ac:dyDescent="0.25">
      <c r="A284" s="369" t="s">
        <v>874</v>
      </c>
      <c r="B284" s="369" t="s">
        <v>943</v>
      </c>
      <c r="C284" s="369" t="s">
        <v>1340</v>
      </c>
      <c r="D284" s="369"/>
      <c r="E284" s="370" t="s">
        <v>1094</v>
      </c>
      <c r="F284" s="369">
        <v>1059597393</v>
      </c>
      <c r="G284" s="369"/>
    </row>
    <row r="285" spans="1:7" ht="30" x14ac:dyDescent="0.25">
      <c r="A285" s="366" t="s">
        <v>914</v>
      </c>
      <c r="B285" s="366" t="s">
        <v>915</v>
      </c>
      <c r="C285" s="366" t="s">
        <v>916</v>
      </c>
      <c r="D285" s="366"/>
      <c r="E285" s="367" t="s">
        <v>1094</v>
      </c>
      <c r="F285" s="366">
        <v>1059598169</v>
      </c>
      <c r="G285" s="369"/>
    </row>
    <row r="286" spans="1:7" ht="30" x14ac:dyDescent="0.25">
      <c r="A286" s="369" t="s">
        <v>1360</v>
      </c>
      <c r="B286" s="369" t="s">
        <v>1361</v>
      </c>
      <c r="C286" s="369" t="s">
        <v>938</v>
      </c>
      <c r="D286" s="369" t="s">
        <v>1362</v>
      </c>
      <c r="E286" s="370" t="s">
        <v>851</v>
      </c>
      <c r="F286" s="369" t="s">
        <v>1363</v>
      </c>
      <c r="G286" s="369"/>
    </row>
    <row r="287" spans="1:7" ht="30" x14ac:dyDescent="0.25">
      <c r="A287" s="366" t="s">
        <v>1286</v>
      </c>
      <c r="B287" s="366" t="s">
        <v>914</v>
      </c>
      <c r="C287" s="366" t="s">
        <v>1198</v>
      </c>
      <c r="D287" s="366" t="s">
        <v>1364</v>
      </c>
      <c r="E287" s="367" t="s">
        <v>851</v>
      </c>
      <c r="F287" s="366">
        <v>1059600026</v>
      </c>
      <c r="G287" s="369"/>
    </row>
    <row r="288" spans="1:7" ht="30" x14ac:dyDescent="0.25">
      <c r="A288" s="369" t="s">
        <v>857</v>
      </c>
      <c r="B288" s="369" t="s">
        <v>1365</v>
      </c>
      <c r="C288" s="369" t="s">
        <v>949</v>
      </c>
      <c r="D288" s="369" t="s">
        <v>1366</v>
      </c>
      <c r="E288" s="370" t="s">
        <v>851</v>
      </c>
      <c r="F288" s="369">
        <v>1002953350</v>
      </c>
      <c r="G288" s="369"/>
    </row>
    <row r="289" spans="1:7" ht="30" x14ac:dyDescent="0.25">
      <c r="A289" s="366" t="s">
        <v>1368</v>
      </c>
      <c r="B289" s="366" t="s">
        <v>1369</v>
      </c>
      <c r="C289" s="366" t="s">
        <v>1370</v>
      </c>
      <c r="D289" s="366" t="s">
        <v>982</v>
      </c>
      <c r="E289" s="367" t="s">
        <v>851</v>
      </c>
      <c r="F289" s="366">
        <v>1059603417</v>
      </c>
      <c r="G289" s="369"/>
    </row>
    <row r="290" spans="1:7" ht="30" x14ac:dyDescent="0.25">
      <c r="A290" s="369" t="s">
        <v>1382</v>
      </c>
      <c r="B290" s="369" t="s">
        <v>1382</v>
      </c>
      <c r="C290" s="369" t="s">
        <v>1383</v>
      </c>
      <c r="D290" s="369"/>
      <c r="E290" s="370" t="s">
        <v>851</v>
      </c>
      <c r="F290" s="369">
        <v>1003371767</v>
      </c>
      <c r="G290" s="369"/>
    </row>
    <row r="291" spans="1:7" ht="30" x14ac:dyDescent="0.25">
      <c r="A291" s="366" t="s">
        <v>873</v>
      </c>
      <c r="B291" s="366" t="s">
        <v>1391</v>
      </c>
      <c r="C291" s="366" t="s">
        <v>985</v>
      </c>
      <c r="D291" s="366" t="s">
        <v>1392</v>
      </c>
      <c r="E291" s="367" t="s">
        <v>851</v>
      </c>
      <c r="F291" s="366">
        <v>25547491</v>
      </c>
      <c r="G291" s="369"/>
    </row>
    <row r="292" spans="1:7" ht="30" x14ac:dyDescent="0.25">
      <c r="A292" s="369" t="s">
        <v>979</v>
      </c>
      <c r="B292" s="369" t="s">
        <v>943</v>
      </c>
      <c r="C292" s="369" t="s">
        <v>1217</v>
      </c>
      <c r="D292" s="369" t="s">
        <v>1398</v>
      </c>
      <c r="E292" s="370" t="s">
        <v>851</v>
      </c>
      <c r="F292" s="369">
        <v>1002846528</v>
      </c>
      <c r="G292" s="369"/>
    </row>
    <row r="293" spans="1:7" ht="30" x14ac:dyDescent="0.25">
      <c r="A293" s="366" t="s">
        <v>873</v>
      </c>
      <c r="B293" s="366" t="s">
        <v>944</v>
      </c>
      <c r="C293" s="366" t="s">
        <v>1399</v>
      </c>
      <c r="D293" s="366" t="s">
        <v>1400</v>
      </c>
      <c r="E293" s="367" t="s">
        <v>851</v>
      </c>
      <c r="F293" s="366">
        <v>1002848796</v>
      </c>
      <c r="G293" s="369"/>
    </row>
    <row r="294" spans="1:7" ht="30" x14ac:dyDescent="0.25">
      <c r="A294" s="369" t="s">
        <v>1405</v>
      </c>
      <c r="B294" s="369" t="s">
        <v>884</v>
      </c>
      <c r="C294" s="369" t="s">
        <v>1406</v>
      </c>
      <c r="D294" s="369" t="s">
        <v>1407</v>
      </c>
      <c r="E294" s="370" t="s">
        <v>851</v>
      </c>
      <c r="F294" s="369">
        <v>1059601552</v>
      </c>
      <c r="G294" s="369"/>
    </row>
    <row r="295" spans="1:7" ht="30" x14ac:dyDescent="0.25">
      <c r="A295" s="366" t="s">
        <v>1034</v>
      </c>
      <c r="B295" s="366" t="s">
        <v>1166</v>
      </c>
      <c r="C295" s="366" t="s">
        <v>1408</v>
      </c>
      <c r="D295" s="366" t="s">
        <v>1409</v>
      </c>
      <c r="E295" s="367" t="s">
        <v>851</v>
      </c>
      <c r="F295" s="366">
        <v>1005860830</v>
      </c>
      <c r="G295" s="369"/>
    </row>
    <row r="296" spans="1:7" ht="30" x14ac:dyDescent="0.25">
      <c r="A296" s="369" t="s">
        <v>944</v>
      </c>
      <c r="B296" s="369" t="s">
        <v>943</v>
      </c>
      <c r="C296" s="369" t="s">
        <v>1421</v>
      </c>
      <c r="D296" s="369"/>
      <c r="E296" s="370" t="s">
        <v>851</v>
      </c>
      <c r="F296" s="369">
        <v>1002846330</v>
      </c>
      <c r="G296" s="369"/>
    </row>
    <row r="297" spans="1:7" ht="30" x14ac:dyDescent="0.25">
      <c r="A297" s="366" t="s">
        <v>848</v>
      </c>
      <c r="B297" s="366" t="s">
        <v>943</v>
      </c>
      <c r="C297" s="366" t="s">
        <v>1423</v>
      </c>
      <c r="D297" s="366"/>
      <c r="E297" s="367" t="s">
        <v>851</v>
      </c>
      <c r="F297" s="366">
        <v>1193097625</v>
      </c>
      <c r="G297" s="369"/>
    </row>
    <row r="298" spans="1:7" ht="30" x14ac:dyDescent="0.25">
      <c r="A298" s="369" t="s">
        <v>1427</v>
      </c>
      <c r="B298" s="369" t="s">
        <v>1428</v>
      </c>
      <c r="C298" s="369" t="s">
        <v>1429</v>
      </c>
      <c r="D298" s="369" t="s">
        <v>1430</v>
      </c>
      <c r="E298" s="370" t="s">
        <v>851</v>
      </c>
      <c r="F298" s="369">
        <v>1061528490</v>
      </c>
      <c r="G298" s="369"/>
    </row>
    <row r="299" spans="1:7" ht="30" x14ac:dyDescent="0.25">
      <c r="A299" s="366" t="s">
        <v>873</v>
      </c>
      <c r="B299" s="366" t="s">
        <v>1435</v>
      </c>
      <c r="C299" s="366" t="s">
        <v>1436</v>
      </c>
      <c r="D299" s="366" t="s">
        <v>1437</v>
      </c>
      <c r="E299" s="367" t="s">
        <v>851</v>
      </c>
      <c r="F299" s="366">
        <v>1059601742</v>
      </c>
      <c r="G299" s="369"/>
    </row>
    <row r="300" spans="1:7" ht="30" x14ac:dyDescent="0.25">
      <c r="A300" s="369" t="s">
        <v>1439</v>
      </c>
      <c r="B300" s="369" t="s">
        <v>884</v>
      </c>
      <c r="C300" s="369" t="s">
        <v>1440</v>
      </c>
      <c r="D300" s="369" t="s">
        <v>1294</v>
      </c>
      <c r="E300" s="370" t="s">
        <v>851</v>
      </c>
      <c r="F300" s="369">
        <v>1002847533</v>
      </c>
      <c r="G300" s="369"/>
    </row>
    <row r="301" spans="1:7" ht="30" x14ac:dyDescent="0.25">
      <c r="A301" s="366" t="s">
        <v>1441</v>
      </c>
      <c r="B301" s="366"/>
      <c r="C301" s="366" t="s">
        <v>1284</v>
      </c>
      <c r="D301" s="366" t="s">
        <v>1442</v>
      </c>
      <c r="E301" s="367" t="s">
        <v>851</v>
      </c>
      <c r="F301" s="366">
        <v>1002848635</v>
      </c>
      <c r="G301" s="369"/>
    </row>
    <row r="302" spans="1:7" ht="30" x14ac:dyDescent="0.25">
      <c r="A302" s="369" t="s">
        <v>1443</v>
      </c>
      <c r="B302" s="369" t="s">
        <v>1444</v>
      </c>
      <c r="C302" s="369" t="s">
        <v>1445</v>
      </c>
      <c r="D302" s="369"/>
      <c r="E302" s="370" t="s">
        <v>851</v>
      </c>
      <c r="F302" s="369">
        <v>1061757665</v>
      </c>
      <c r="G302" s="369"/>
    </row>
    <row r="303" spans="1:7" ht="30" x14ac:dyDescent="0.25">
      <c r="A303" s="366" t="s">
        <v>1179</v>
      </c>
      <c r="B303" s="366" t="s">
        <v>1435</v>
      </c>
      <c r="C303" s="366" t="s">
        <v>1448</v>
      </c>
      <c r="D303" s="366" t="s">
        <v>1294</v>
      </c>
      <c r="E303" s="367" t="s">
        <v>851</v>
      </c>
      <c r="F303" s="366">
        <v>1059594096</v>
      </c>
      <c r="G303" s="369"/>
    </row>
    <row r="304" spans="1:7" ht="30" x14ac:dyDescent="0.25">
      <c r="A304" s="369" t="s">
        <v>1441</v>
      </c>
      <c r="B304" s="369" t="s">
        <v>914</v>
      </c>
      <c r="C304" s="369" t="s">
        <v>1451</v>
      </c>
      <c r="D304" s="369"/>
      <c r="E304" s="370" t="s">
        <v>851</v>
      </c>
      <c r="F304" s="369">
        <v>1059598007</v>
      </c>
      <c r="G304" s="369"/>
    </row>
    <row r="305" spans="1:7" ht="30" x14ac:dyDescent="0.25">
      <c r="A305" s="366" t="s">
        <v>1455</v>
      </c>
      <c r="B305" s="366" t="s">
        <v>974</v>
      </c>
      <c r="C305" s="366" t="s">
        <v>1305</v>
      </c>
      <c r="D305" s="366" t="s">
        <v>1456</v>
      </c>
      <c r="E305" s="367" t="s">
        <v>1094</v>
      </c>
      <c r="F305" s="366">
        <v>1059595977</v>
      </c>
      <c r="G305" s="369"/>
    </row>
    <row r="306" spans="1:7" ht="30" x14ac:dyDescent="0.25">
      <c r="A306" s="369" t="s">
        <v>1441</v>
      </c>
      <c r="B306" s="369" t="s">
        <v>884</v>
      </c>
      <c r="C306" s="369" t="s">
        <v>1457</v>
      </c>
      <c r="D306" s="369"/>
      <c r="E306" s="370" t="s">
        <v>851</v>
      </c>
      <c r="F306" s="369">
        <v>25545401</v>
      </c>
      <c r="G306" s="369"/>
    </row>
    <row r="307" spans="1:7" ht="30" x14ac:dyDescent="0.25">
      <c r="A307" s="366" t="s">
        <v>1458</v>
      </c>
      <c r="B307" s="366" t="s">
        <v>1459</v>
      </c>
      <c r="C307" s="366" t="s">
        <v>1460</v>
      </c>
      <c r="D307" s="366" t="s">
        <v>976</v>
      </c>
      <c r="E307" s="367" t="s">
        <v>1094</v>
      </c>
      <c r="F307" s="366">
        <v>1062295885</v>
      </c>
      <c r="G307" s="369"/>
    </row>
    <row r="308" spans="1:7" ht="30" x14ac:dyDescent="0.25">
      <c r="A308" s="369" t="s">
        <v>944</v>
      </c>
      <c r="B308" s="369" t="s">
        <v>943</v>
      </c>
      <c r="C308" s="369" t="s">
        <v>1463</v>
      </c>
      <c r="D308" s="369" t="s">
        <v>1464</v>
      </c>
      <c r="E308" s="370" t="s">
        <v>1094</v>
      </c>
      <c r="F308" s="369">
        <v>1060186081</v>
      </c>
      <c r="G308" s="369"/>
    </row>
    <row r="309" spans="1:7" ht="30" x14ac:dyDescent="0.25">
      <c r="A309" s="366" t="s">
        <v>964</v>
      </c>
      <c r="B309" s="366" t="s">
        <v>1465</v>
      </c>
      <c r="C309" s="366" t="s">
        <v>1002</v>
      </c>
      <c r="D309" s="366" t="s">
        <v>1366</v>
      </c>
      <c r="E309" s="367" t="s">
        <v>1094</v>
      </c>
      <c r="F309" s="366">
        <v>1061530990</v>
      </c>
      <c r="G309" s="369"/>
    </row>
    <row r="310" spans="1:7" ht="30" x14ac:dyDescent="0.25">
      <c r="A310" s="369" t="s">
        <v>943</v>
      </c>
      <c r="B310" s="369" t="s">
        <v>1144</v>
      </c>
      <c r="C310" s="369" t="s">
        <v>1468</v>
      </c>
      <c r="D310" s="369" t="s">
        <v>1281</v>
      </c>
      <c r="E310" s="370" t="s">
        <v>851</v>
      </c>
      <c r="F310" s="369">
        <v>1059607505</v>
      </c>
      <c r="G310" s="369"/>
    </row>
    <row r="311" spans="1:7" ht="30" x14ac:dyDescent="0.25">
      <c r="A311" s="366" t="s">
        <v>914</v>
      </c>
      <c r="B311" s="366" t="s">
        <v>1276</v>
      </c>
      <c r="C311" s="366" t="s">
        <v>938</v>
      </c>
      <c r="D311" s="366" t="s">
        <v>1484</v>
      </c>
      <c r="E311" s="367" t="s">
        <v>851</v>
      </c>
      <c r="F311" s="366">
        <v>1002846249</v>
      </c>
      <c r="G311" s="369"/>
    </row>
    <row r="312" spans="1:7" ht="30" x14ac:dyDescent="0.25">
      <c r="A312" s="369" t="s">
        <v>914</v>
      </c>
      <c r="B312" s="369" t="s">
        <v>848</v>
      </c>
      <c r="C312" s="369" t="s">
        <v>1485</v>
      </c>
      <c r="D312" s="369" t="s">
        <v>1285</v>
      </c>
      <c r="E312" s="370" t="s">
        <v>851</v>
      </c>
      <c r="F312" s="369" t="s">
        <v>1486</v>
      </c>
      <c r="G312" s="369"/>
    </row>
    <row r="313" spans="1:7" ht="30" x14ac:dyDescent="0.25">
      <c r="A313" s="366" t="s">
        <v>974</v>
      </c>
      <c r="B313" s="366" t="s">
        <v>943</v>
      </c>
      <c r="C313" s="366" t="s">
        <v>1217</v>
      </c>
      <c r="D313" s="366" t="s">
        <v>1490</v>
      </c>
      <c r="E313" s="367" t="s">
        <v>851</v>
      </c>
      <c r="F313" s="366" t="s">
        <v>1491</v>
      </c>
      <c r="G313" s="369"/>
    </row>
    <row r="314" spans="1:7" ht="30" x14ac:dyDescent="0.25">
      <c r="A314" s="369" t="s">
        <v>992</v>
      </c>
      <c r="B314" s="369" t="s">
        <v>1498</v>
      </c>
      <c r="C314" s="369" t="s">
        <v>938</v>
      </c>
      <c r="D314" s="369" t="s">
        <v>1499</v>
      </c>
      <c r="E314" s="370" t="s">
        <v>851</v>
      </c>
      <c r="F314" s="369" t="s">
        <v>1500</v>
      </c>
      <c r="G314" s="369"/>
    </row>
    <row r="315" spans="1:7" ht="30" x14ac:dyDescent="0.25">
      <c r="A315" s="366" t="s">
        <v>1041</v>
      </c>
      <c r="B315" s="366" t="s">
        <v>1147</v>
      </c>
      <c r="C315" s="366" t="s">
        <v>1512</v>
      </c>
      <c r="D315" s="366"/>
      <c r="E315" s="367" t="s">
        <v>851</v>
      </c>
      <c r="F315" s="366">
        <v>1059604976</v>
      </c>
      <c r="G315" s="369"/>
    </row>
    <row r="316" spans="1:7" ht="30" x14ac:dyDescent="0.25">
      <c r="A316" s="369" t="s">
        <v>1513</v>
      </c>
      <c r="B316" s="369" t="s">
        <v>1514</v>
      </c>
      <c r="C316" s="369" t="s">
        <v>1515</v>
      </c>
      <c r="D316" s="369"/>
      <c r="E316" s="370" t="s">
        <v>851</v>
      </c>
      <c r="F316" s="369">
        <v>1067461286</v>
      </c>
      <c r="G316" s="369"/>
    </row>
    <row r="317" spans="1:7" ht="30" x14ac:dyDescent="0.25">
      <c r="A317" s="366" t="s">
        <v>1519</v>
      </c>
      <c r="B317" s="366" t="s">
        <v>848</v>
      </c>
      <c r="C317" s="366" t="s">
        <v>1520</v>
      </c>
      <c r="D317" s="366" t="s">
        <v>1521</v>
      </c>
      <c r="E317" s="367" t="s">
        <v>851</v>
      </c>
      <c r="F317" s="366">
        <v>1002950269</v>
      </c>
      <c r="G317" s="369"/>
    </row>
    <row r="318" spans="1:7" ht="30" x14ac:dyDescent="0.25">
      <c r="A318" s="369" t="s">
        <v>884</v>
      </c>
      <c r="B318" s="369" t="s">
        <v>1524</v>
      </c>
      <c r="C318" s="369" t="s">
        <v>945</v>
      </c>
      <c r="D318" s="369" t="s">
        <v>919</v>
      </c>
      <c r="E318" s="370" t="s">
        <v>851</v>
      </c>
      <c r="F318" s="369">
        <v>1002970266</v>
      </c>
      <c r="G318" s="369"/>
    </row>
    <row r="319" spans="1:7" ht="30" x14ac:dyDescent="0.25">
      <c r="A319" s="366" t="s">
        <v>1361</v>
      </c>
      <c r="B319" s="366" t="s">
        <v>992</v>
      </c>
      <c r="C319" s="366" t="s">
        <v>1531</v>
      </c>
      <c r="D319" s="366"/>
      <c r="E319" s="367" t="s">
        <v>851</v>
      </c>
      <c r="F319" s="366">
        <v>1151452891</v>
      </c>
      <c r="G319" s="369"/>
    </row>
    <row r="320" spans="1:7" ht="30" x14ac:dyDescent="0.25">
      <c r="A320" s="369" t="s">
        <v>914</v>
      </c>
      <c r="B320" s="369" t="s">
        <v>1470</v>
      </c>
      <c r="C320" s="369" t="s">
        <v>1167</v>
      </c>
      <c r="D320" s="369" t="s">
        <v>1043</v>
      </c>
      <c r="E320" s="370" t="s">
        <v>851</v>
      </c>
      <c r="F320" s="369">
        <v>1193105051</v>
      </c>
      <c r="G320" s="369"/>
    </row>
    <row r="321" spans="1:7" ht="30" x14ac:dyDescent="0.25">
      <c r="A321" s="366" t="s">
        <v>1286</v>
      </c>
      <c r="B321" s="366" t="s">
        <v>980</v>
      </c>
      <c r="C321" s="366" t="s">
        <v>1528</v>
      </c>
      <c r="D321" s="366" t="s">
        <v>1281</v>
      </c>
      <c r="E321" s="367" t="s">
        <v>851</v>
      </c>
      <c r="F321" s="366">
        <v>1059596092</v>
      </c>
      <c r="G321" s="369"/>
    </row>
    <row r="322" spans="1:7" ht="30" x14ac:dyDescent="0.25">
      <c r="A322" s="369" t="s">
        <v>884</v>
      </c>
      <c r="B322" s="369" t="s">
        <v>1144</v>
      </c>
      <c r="C322" s="369" t="s">
        <v>1534</v>
      </c>
      <c r="D322" s="369"/>
      <c r="E322" s="370" t="s">
        <v>851</v>
      </c>
      <c r="F322" s="374">
        <v>1002846626</v>
      </c>
      <c r="G322" s="369"/>
    </row>
    <row r="323" spans="1:7" ht="30" x14ac:dyDescent="0.25">
      <c r="A323" s="366" t="s">
        <v>1246</v>
      </c>
      <c r="B323" s="366" t="s">
        <v>943</v>
      </c>
      <c r="C323" s="366" t="s">
        <v>1535</v>
      </c>
      <c r="D323" s="366"/>
      <c r="E323" s="367" t="s">
        <v>851</v>
      </c>
      <c r="F323" s="373">
        <v>1002848307</v>
      </c>
      <c r="G323" s="369"/>
    </row>
    <row r="324" spans="1:7" ht="30" x14ac:dyDescent="0.25">
      <c r="A324" s="369" t="s">
        <v>873</v>
      </c>
      <c r="B324" s="369" t="s">
        <v>1091</v>
      </c>
      <c r="C324" s="369" t="s">
        <v>1277</v>
      </c>
      <c r="D324" s="369"/>
      <c r="E324" s="370" t="s">
        <v>851</v>
      </c>
      <c r="F324" s="387">
        <v>1059598472</v>
      </c>
      <c r="G324" s="369"/>
    </row>
    <row r="325" spans="1:7" ht="30" x14ac:dyDescent="0.25">
      <c r="A325" s="366" t="s">
        <v>1540</v>
      </c>
      <c r="B325" s="366" t="s">
        <v>943</v>
      </c>
      <c r="C325" s="366" t="s">
        <v>1541</v>
      </c>
      <c r="D325" s="366" t="s">
        <v>1542</v>
      </c>
      <c r="E325" s="367" t="s">
        <v>851</v>
      </c>
      <c r="F325" s="379" t="s">
        <v>1539</v>
      </c>
      <c r="G325" s="369"/>
    </row>
    <row r="326" spans="1:7" x14ac:dyDescent="0.25">
      <c r="A326" s="369" t="s">
        <v>943</v>
      </c>
      <c r="B326" s="369" t="s">
        <v>848</v>
      </c>
      <c r="C326" s="369" t="s">
        <v>1553</v>
      </c>
      <c r="D326" s="369"/>
      <c r="E326" s="370"/>
      <c r="F326" s="369">
        <v>1059594153</v>
      </c>
      <c r="G326" s="369"/>
    </row>
    <row r="327" spans="1:7" ht="30" x14ac:dyDescent="0.25">
      <c r="A327" s="366" t="s">
        <v>953</v>
      </c>
      <c r="B327" s="366" t="s">
        <v>1249</v>
      </c>
      <c r="C327" s="366" t="s">
        <v>1556</v>
      </c>
      <c r="D327" s="366"/>
      <c r="E327" s="367" t="s">
        <v>1094</v>
      </c>
      <c r="F327" s="366">
        <v>1059599873</v>
      </c>
      <c r="G327" s="369"/>
    </row>
    <row r="328" spans="1:7" x14ac:dyDescent="0.25">
      <c r="A328" s="369" t="s">
        <v>896</v>
      </c>
      <c r="B328" s="369" t="s">
        <v>953</v>
      </c>
      <c r="C328" s="369" t="s">
        <v>1634</v>
      </c>
      <c r="D328" s="369"/>
      <c r="E328" s="370"/>
      <c r="F328" s="369">
        <v>1002848733</v>
      </c>
      <c r="G328" s="369"/>
    </row>
    <row r="329" spans="1:7" ht="30" x14ac:dyDescent="0.25">
      <c r="A329" s="366" t="s">
        <v>896</v>
      </c>
      <c r="B329" s="366" t="s">
        <v>915</v>
      </c>
      <c r="C329" s="366" t="s">
        <v>1585</v>
      </c>
      <c r="D329" s="366"/>
      <c r="E329" s="367" t="s">
        <v>851</v>
      </c>
      <c r="F329" s="366">
        <v>1059595460</v>
      </c>
      <c r="G329" s="369"/>
    </row>
    <row r="330" spans="1:7" ht="30" x14ac:dyDescent="0.25">
      <c r="A330" s="369" t="s">
        <v>873</v>
      </c>
      <c r="B330" s="369" t="s">
        <v>874</v>
      </c>
      <c r="C330" s="369" t="s">
        <v>1215</v>
      </c>
      <c r="D330" s="369"/>
      <c r="E330" s="370" t="s">
        <v>851</v>
      </c>
      <c r="F330" s="369">
        <v>1002849181</v>
      </c>
      <c r="G330" s="369"/>
    </row>
    <row r="331" spans="1:7" ht="30" x14ac:dyDescent="0.25">
      <c r="A331" s="366" t="s">
        <v>953</v>
      </c>
      <c r="B331" s="366" t="s">
        <v>1286</v>
      </c>
      <c r="C331" s="366" t="s">
        <v>1463</v>
      </c>
      <c r="D331" s="366" t="s">
        <v>1579</v>
      </c>
      <c r="E331" s="367" t="s">
        <v>851</v>
      </c>
      <c r="F331" s="379" t="s">
        <v>1578</v>
      </c>
      <c r="G331" s="369"/>
    </row>
    <row r="332" spans="1:7" ht="30" x14ac:dyDescent="0.25">
      <c r="A332" s="369" t="s">
        <v>1580</v>
      </c>
      <c r="B332" s="369" t="s">
        <v>914</v>
      </c>
      <c r="C332" s="369" t="s">
        <v>1581</v>
      </c>
      <c r="D332" s="369" t="s">
        <v>1464</v>
      </c>
      <c r="E332" s="370" t="s">
        <v>851</v>
      </c>
      <c r="F332" s="376">
        <v>1002846447</v>
      </c>
      <c r="G332" s="369"/>
    </row>
    <row r="333" spans="1:7" ht="30" x14ac:dyDescent="0.25">
      <c r="A333" s="366" t="s">
        <v>884</v>
      </c>
      <c r="B333" s="366" t="s">
        <v>1286</v>
      </c>
      <c r="C333" s="366" t="s">
        <v>1452</v>
      </c>
      <c r="D333" s="366"/>
      <c r="E333" s="367" t="s">
        <v>851</v>
      </c>
      <c r="F333" s="366">
        <v>25546688</v>
      </c>
      <c r="G333" s="369"/>
    </row>
    <row r="334" spans="1:7" ht="30" x14ac:dyDescent="0.25">
      <c r="A334" s="369" t="s">
        <v>1637</v>
      </c>
      <c r="B334" s="369" t="s">
        <v>1638</v>
      </c>
      <c r="C334" s="369" t="s">
        <v>1028</v>
      </c>
      <c r="D334" s="369"/>
      <c r="E334" s="370" t="s">
        <v>851</v>
      </c>
      <c r="F334" s="377">
        <v>1060986729</v>
      </c>
      <c r="G334" s="369"/>
    </row>
    <row r="335" spans="1:7" ht="30" x14ac:dyDescent="0.25">
      <c r="A335" s="366" t="s">
        <v>1210</v>
      </c>
      <c r="B335" s="366" t="s">
        <v>848</v>
      </c>
      <c r="C335" s="366" t="s">
        <v>1670</v>
      </c>
      <c r="D335" s="366" t="s">
        <v>1671</v>
      </c>
      <c r="E335" s="367" t="s">
        <v>851</v>
      </c>
      <c r="F335" s="366">
        <v>1059602883</v>
      </c>
      <c r="G335" s="369"/>
    </row>
    <row r="336" spans="1:7" ht="30" x14ac:dyDescent="0.25">
      <c r="A336" s="369" t="s">
        <v>1677</v>
      </c>
      <c r="B336" s="369" t="s">
        <v>962</v>
      </c>
      <c r="C336" s="369" t="s">
        <v>1678</v>
      </c>
      <c r="D336" s="369" t="s">
        <v>1679</v>
      </c>
      <c r="E336" s="370" t="s">
        <v>1094</v>
      </c>
      <c r="F336" s="383" t="s">
        <v>1676</v>
      </c>
      <c r="G336" s="369"/>
    </row>
    <row r="337" spans="1:7" x14ac:dyDescent="0.25">
      <c r="A337" s="417" t="s">
        <v>1694</v>
      </c>
      <c r="B337" s="417"/>
      <c r="C337" s="417"/>
      <c r="D337" s="417"/>
      <c r="E337" s="417"/>
      <c r="F337" s="417"/>
      <c r="G337" s="369"/>
    </row>
    <row r="338" spans="1:7" ht="45" x14ac:dyDescent="0.25">
      <c r="A338" s="364" t="s">
        <v>94</v>
      </c>
      <c r="B338" s="364" t="s">
        <v>21</v>
      </c>
      <c r="C338" s="364" t="s">
        <v>0</v>
      </c>
      <c r="D338" s="364" t="s">
        <v>1</v>
      </c>
      <c r="E338" s="364" t="s">
        <v>2</v>
      </c>
      <c r="F338" s="364" t="s">
        <v>3</v>
      </c>
      <c r="G338" s="369"/>
    </row>
    <row r="339" spans="1:7" ht="30" x14ac:dyDescent="0.25">
      <c r="A339" s="366" t="s">
        <v>1549</v>
      </c>
      <c r="B339" s="366" t="s">
        <v>1298</v>
      </c>
      <c r="C339" s="366" t="s">
        <v>1550</v>
      </c>
      <c r="D339" s="366" t="s">
        <v>1551</v>
      </c>
      <c r="E339" s="367" t="s">
        <v>851</v>
      </c>
      <c r="F339" s="378" t="s">
        <v>1548</v>
      </c>
      <c r="G339" s="369"/>
    </row>
    <row r="340" spans="1:7" ht="30" x14ac:dyDescent="0.25">
      <c r="A340" s="369" t="s">
        <v>1286</v>
      </c>
      <c r="B340" s="369" t="s">
        <v>943</v>
      </c>
      <c r="C340" s="369" t="s">
        <v>1681</v>
      </c>
      <c r="D340" s="369"/>
      <c r="E340" s="370" t="s">
        <v>851</v>
      </c>
      <c r="F340" s="383" t="s">
        <v>1680</v>
      </c>
      <c r="G340" s="369"/>
    </row>
    <row r="341" spans="1:7" x14ac:dyDescent="0.25">
      <c r="A341" s="417" t="s">
        <v>1695</v>
      </c>
      <c r="B341" s="417"/>
      <c r="C341" s="417"/>
      <c r="D341" s="417"/>
      <c r="E341" s="417"/>
      <c r="F341" s="417"/>
      <c r="G341" s="369"/>
    </row>
    <row r="342" spans="1:7" ht="45" x14ac:dyDescent="0.25">
      <c r="A342" s="364" t="s">
        <v>94</v>
      </c>
      <c r="B342" s="364" t="s">
        <v>21</v>
      </c>
      <c r="C342" s="364" t="s">
        <v>0</v>
      </c>
      <c r="D342" s="364" t="s">
        <v>1</v>
      </c>
      <c r="E342" s="364" t="s">
        <v>2</v>
      </c>
      <c r="F342" s="364" t="s">
        <v>3</v>
      </c>
      <c r="G342" s="369"/>
    </row>
    <row r="343" spans="1:7" ht="30" x14ac:dyDescent="0.25">
      <c r="A343" s="366" t="s">
        <v>974</v>
      </c>
      <c r="B343" s="366" t="s">
        <v>1144</v>
      </c>
      <c r="C343" s="366" t="s">
        <v>1192</v>
      </c>
      <c r="D343" s="366" t="s">
        <v>1193</v>
      </c>
      <c r="E343" s="367" t="s">
        <v>1094</v>
      </c>
      <c r="F343" s="366">
        <v>1059595334</v>
      </c>
      <c r="G343" s="369"/>
    </row>
    <row r="344" spans="1:7" ht="30" x14ac:dyDescent="0.25">
      <c r="A344" s="369" t="s">
        <v>896</v>
      </c>
      <c r="B344" s="369" t="s">
        <v>943</v>
      </c>
      <c r="C344" s="369" t="s">
        <v>1452</v>
      </c>
      <c r="D344" s="369" t="s">
        <v>1372</v>
      </c>
      <c r="E344" s="370" t="s">
        <v>851</v>
      </c>
      <c r="F344" s="369">
        <v>1059599315</v>
      </c>
      <c r="G344" s="369"/>
    </row>
    <row r="345" spans="1:7" ht="30" x14ac:dyDescent="0.25">
      <c r="A345" s="366" t="s">
        <v>1156</v>
      </c>
      <c r="B345" s="366" t="s">
        <v>883</v>
      </c>
      <c r="C345" s="366" t="s">
        <v>1157</v>
      </c>
      <c r="D345" s="366" t="s">
        <v>1466</v>
      </c>
      <c r="E345" s="367" t="s">
        <v>851</v>
      </c>
      <c r="F345" s="366">
        <v>1059594587</v>
      </c>
      <c r="G345" s="369"/>
    </row>
    <row r="346" spans="1:7" ht="30" x14ac:dyDescent="0.25">
      <c r="A346" s="369" t="s">
        <v>883</v>
      </c>
      <c r="B346" s="369" t="s">
        <v>1290</v>
      </c>
      <c r="C346" s="369" t="s">
        <v>1476</v>
      </c>
      <c r="D346" s="369"/>
      <c r="E346" s="370" t="s">
        <v>851</v>
      </c>
      <c r="F346" s="369">
        <v>1059604081</v>
      </c>
      <c r="G346" s="369"/>
    </row>
    <row r="347" spans="1:7" ht="30" x14ac:dyDescent="0.25">
      <c r="A347" s="366" t="s">
        <v>967</v>
      </c>
      <c r="B347" s="366" t="s">
        <v>980</v>
      </c>
      <c r="C347" s="366" t="s">
        <v>1492</v>
      </c>
      <c r="D347" s="366"/>
      <c r="E347" s="367" t="s">
        <v>851</v>
      </c>
      <c r="F347" s="366" t="s">
        <v>1493</v>
      </c>
      <c r="G347" s="369"/>
    </row>
    <row r="348" spans="1:7" ht="30" x14ac:dyDescent="0.25">
      <c r="A348" s="369" t="s">
        <v>884</v>
      </c>
      <c r="B348" s="369" t="s">
        <v>1378</v>
      </c>
      <c r="C348" s="369" t="s">
        <v>1494</v>
      </c>
      <c r="D348" s="369" t="s">
        <v>1495</v>
      </c>
      <c r="E348" s="370" t="s">
        <v>851</v>
      </c>
      <c r="F348" s="369" t="s">
        <v>1496</v>
      </c>
      <c r="G348" s="369"/>
    </row>
    <row r="349" spans="1:7" ht="30" x14ac:dyDescent="0.25">
      <c r="A349" s="366" t="s">
        <v>848</v>
      </c>
      <c r="B349" s="366" t="s">
        <v>953</v>
      </c>
      <c r="C349" s="366" t="s">
        <v>1501</v>
      </c>
      <c r="D349" s="366" t="s">
        <v>919</v>
      </c>
      <c r="E349" s="367" t="s">
        <v>851</v>
      </c>
      <c r="F349" s="366" t="s">
        <v>1502</v>
      </c>
      <c r="G349" s="369"/>
    </row>
    <row r="350" spans="1:7" ht="30" x14ac:dyDescent="0.25">
      <c r="A350" s="369" t="s">
        <v>992</v>
      </c>
      <c r="B350" s="369" t="s">
        <v>848</v>
      </c>
      <c r="C350" s="369" t="s">
        <v>1504</v>
      </c>
      <c r="D350" s="369" t="s">
        <v>1157</v>
      </c>
      <c r="E350" s="370" t="s">
        <v>851</v>
      </c>
      <c r="F350" s="369">
        <v>1002848292</v>
      </c>
      <c r="G350" s="369"/>
    </row>
    <row r="351" spans="1:7" ht="30" x14ac:dyDescent="0.25">
      <c r="A351" s="366" t="s">
        <v>1507</v>
      </c>
      <c r="B351" s="366" t="s">
        <v>1365</v>
      </c>
      <c r="C351" s="366" t="s">
        <v>1508</v>
      </c>
      <c r="D351" s="366"/>
      <c r="E351" s="367" t="s">
        <v>851</v>
      </c>
      <c r="F351" s="366">
        <v>1059600322</v>
      </c>
      <c r="G351" s="369"/>
    </row>
    <row r="352" spans="1:7" ht="30" x14ac:dyDescent="0.25">
      <c r="A352" s="369" t="s">
        <v>896</v>
      </c>
      <c r="B352" s="369" t="s">
        <v>953</v>
      </c>
      <c r="C352" s="369" t="s">
        <v>1530</v>
      </c>
      <c r="D352" s="369" t="s">
        <v>1182</v>
      </c>
      <c r="E352" s="370" t="s">
        <v>851</v>
      </c>
      <c r="F352" s="369">
        <v>1059594419</v>
      </c>
      <c r="G352" s="369"/>
    </row>
    <row r="353" spans="1:7" ht="30" x14ac:dyDescent="0.25">
      <c r="A353" s="366" t="s">
        <v>896</v>
      </c>
      <c r="B353" s="366" t="s">
        <v>1091</v>
      </c>
      <c r="C353" s="366" t="s">
        <v>1538</v>
      </c>
      <c r="D353" s="366"/>
      <c r="E353" s="367" t="s">
        <v>851</v>
      </c>
      <c r="F353" s="366">
        <v>1002846350</v>
      </c>
      <c r="G353" s="369"/>
    </row>
    <row r="354" spans="1:7" ht="30" x14ac:dyDescent="0.25">
      <c r="A354" s="369" t="s">
        <v>896</v>
      </c>
      <c r="B354" s="369" t="s">
        <v>953</v>
      </c>
      <c r="C354" s="369" t="s">
        <v>1217</v>
      </c>
      <c r="D354" s="369" t="s">
        <v>1471</v>
      </c>
      <c r="E354" s="370" t="s">
        <v>851</v>
      </c>
      <c r="F354" s="374">
        <v>1059602285</v>
      </c>
      <c r="G354" s="369"/>
    </row>
    <row r="355" spans="1:7" ht="30" x14ac:dyDescent="0.25">
      <c r="A355" s="366" t="s">
        <v>896</v>
      </c>
      <c r="B355" s="366" t="s">
        <v>953</v>
      </c>
      <c r="C355" s="366" t="s">
        <v>1545</v>
      </c>
      <c r="D355" s="366"/>
      <c r="E355" s="367" t="s">
        <v>851</v>
      </c>
      <c r="F355" s="366">
        <v>25545389</v>
      </c>
      <c r="G355" s="369"/>
    </row>
    <row r="356" spans="1:7" ht="30" x14ac:dyDescent="0.25">
      <c r="A356" s="369" t="s">
        <v>943</v>
      </c>
      <c r="B356" s="369" t="s">
        <v>1144</v>
      </c>
      <c r="C356" s="369" t="s">
        <v>1504</v>
      </c>
      <c r="D356" s="369" t="s">
        <v>1281</v>
      </c>
      <c r="E356" s="370" t="s">
        <v>1094</v>
      </c>
      <c r="F356" s="369">
        <v>1059599329</v>
      </c>
      <c r="G356" s="369"/>
    </row>
    <row r="357" spans="1:7" ht="30" x14ac:dyDescent="0.25">
      <c r="A357" s="366" t="s">
        <v>1361</v>
      </c>
      <c r="B357" s="366" t="s">
        <v>1470</v>
      </c>
      <c r="C357" s="366" t="s">
        <v>1553</v>
      </c>
      <c r="D357" s="366"/>
      <c r="E357" s="367" t="s">
        <v>851</v>
      </c>
      <c r="F357" s="366">
        <v>1059595865</v>
      </c>
      <c r="G357" s="369"/>
    </row>
    <row r="358" spans="1:7" ht="30" x14ac:dyDescent="0.25">
      <c r="A358" s="369" t="s">
        <v>953</v>
      </c>
      <c r="B358" s="369" t="s">
        <v>1378</v>
      </c>
      <c r="C358" s="369" t="s">
        <v>1617</v>
      </c>
      <c r="D358" s="369"/>
      <c r="E358" s="370" t="s">
        <v>851</v>
      </c>
      <c r="F358" s="369">
        <v>1059606238</v>
      </c>
      <c r="G358" s="369"/>
    </row>
    <row r="359" spans="1:7" ht="30" x14ac:dyDescent="0.25">
      <c r="A359" s="366" t="s">
        <v>874</v>
      </c>
      <c r="B359" s="366" t="s">
        <v>873</v>
      </c>
      <c r="C359" s="366" t="s">
        <v>1635</v>
      </c>
      <c r="D359" s="366" t="s">
        <v>1294</v>
      </c>
      <c r="E359" s="367" t="s">
        <v>1094</v>
      </c>
      <c r="F359" s="366">
        <v>1059597986</v>
      </c>
      <c r="G359" s="369"/>
    </row>
    <row r="360" spans="1:7" ht="30" x14ac:dyDescent="0.25">
      <c r="A360" s="369" t="s">
        <v>1156</v>
      </c>
      <c r="B360" s="369" t="s">
        <v>884</v>
      </c>
      <c r="C360" s="369" t="s">
        <v>1481</v>
      </c>
      <c r="D360" s="369" t="s">
        <v>1482</v>
      </c>
      <c r="E360" s="370" t="s">
        <v>851</v>
      </c>
      <c r="F360" s="377" t="s">
        <v>1483</v>
      </c>
      <c r="G360" s="369"/>
    </row>
    <row r="361" spans="1:7" ht="30" x14ac:dyDescent="0.25">
      <c r="A361" s="366" t="s">
        <v>1583</v>
      </c>
      <c r="B361" s="366" t="s">
        <v>873</v>
      </c>
      <c r="C361" s="366" t="s">
        <v>1584</v>
      </c>
      <c r="D361" s="366"/>
      <c r="E361" s="367" t="s">
        <v>851</v>
      </c>
      <c r="F361" s="379" t="s">
        <v>1582</v>
      </c>
      <c r="G361" s="369"/>
    </row>
    <row r="362" spans="1:7" ht="30" x14ac:dyDescent="0.25">
      <c r="A362" s="369" t="s">
        <v>1322</v>
      </c>
      <c r="B362" s="369" t="s">
        <v>1378</v>
      </c>
      <c r="C362" s="369" t="s">
        <v>1587</v>
      </c>
      <c r="D362" s="369"/>
      <c r="E362" s="370" t="s">
        <v>851</v>
      </c>
      <c r="F362" s="376" t="s">
        <v>1586</v>
      </c>
      <c r="G362" s="369"/>
    </row>
    <row r="363" spans="1:7" ht="30" x14ac:dyDescent="0.25">
      <c r="A363" s="366" t="s">
        <v>1590</v>
      </c>
      <c r="B363" s="366" t="s">
        <v>874</v>
      </c>
      <c r="C363" s="366" t="s">
        <v>1591</v>
      </c>
      <c r="D363" s="366"/>
      <c r="E363" s="367" t="s">
        <v>851</v>
      </c>
      <c r="F363" s="379" t="s">
        <v>1589</v>
      </c>
      <c r="G363" s="369"/>
    </row>
    <row r="364" spans="1:7" ht="30" x14ac:dyDescent="0.25">
      <c r="A364" s="369" t="s">
        <v>1286</v>
      </c>
      <c r="B364" s="369" t="s">
        <v>1594</v>
      </c>
      <c r="C364" s="369" t="s">
        <v>1420</v>
      </c>
      <c r="D364" s="369"/>
      <c r="E364" s="370" t="s">
        <v>1094</v>
      </c>
      <c r="F364" s="376" t="s">
        <v>1593</v>
      </c>
      <c r="G364" s="369"/>
    </row>
    <row r="365" spans="1:7" ht="30" x14ac:dyDescent="0.25">
      <c r="A365" s="366" t="s">
        <v>914</v>
      </c>
      <c r="B365" s="366" t="s">
        <v>1601</v>
      </c>
      <c r="C365" s="366" t="s">
        <v>1602</v>
      </c>
      <c r="D365" s="366"/>
      <c r="E365" s="367" t="s">
        <v>851</v>
      </c>
      <c r="F365" s="366">
        <v>1003370775</v>
      </c>
      <c r="G365" s="369"/>
    </row>
    <row r="366" spans="1:7" ht="30" x14ac:dyDescent="0.25">
      <c r="A366" s="369" t="s">
        <v>896</v>
      </c>
      <c r="B366" s="369" t="s">
        <v>992</v>
      </c>
      <c r="C366" s="369" t="s">
        <v>1530</v>
      </c>
      <c r="D366" s="369" t="s">
        <v>1357</v>
      </c>
      <c r="E366" s="370" t="s">
        <v>851</v>
      </c>
      <c r="F366" s="369">
        <v>1002847645</v>
      </c>
      <c r="G366" s="369"/>
    </row>
    <row r="367" spans="1:7" ht="30" x14ac:dyDescent="0.25">
      <c r="A367" s="366" t="s">
        <v>914</v>
      </c>
      <c r="B367" s="366" t="s">
        <v>943</v>
      </c>
      <c r="C367" s="366" t="s">
        <v>1198</v>
      </c>
      <c r="D367" s="366"/>
      <c r="E367" s="367" t="s">
        <v>851</v>
      </c>
      <c r="F367" s="366">
        <v>1059605317</v>
      </c>
      <c r="G367" s="369"/>
    </row>
    <row r="368" spans="1:7" ht="30" x14ac:dyDescent="0.25">
      <c r="A368" s="369" t="s">
        <v>873</v>
      </c>
      <c r="B368" s="369" t="s">
        <v>874</v>
      </c>
      <c r="C368" s="369" t="s">
        <v>1612</v>
      </c>
      <c r="D368" s="369" t="s">
        <v>1613</v>
      </c>
      <c r="E368" s="370" t="s">
        <v>851</v>
      </c>
      <c r="F368" s="369">
        <v>1002849103</v>
      </c>
      <c r="G368" s="369"/>
    </row>
    <row r="369" spans="1:7" ht="30" x14ac:dyDescent="0.25">
      <c r="A369" s="366" t="s">
        <v>1621</v>
      </c>
      <c r="B369" s="366" t="s">
        <v>1622</v>
      </c>
      <c r="C369" s="366" t="s">
        <v>1619</v>
      </c>
      <c r="D369" s="366" t="s">
        <v>1620</v>
      </c>
      <c r="E369" s="367" t="s">
        <v>851</v>
      </c>
      <c r="F369" s="366">
        <v>1104776221</v>
      </c>
      <c r="G369" s="369"/>
    </row>
    <row r="370" spans="1:7" ht="30" x14ac:dyDescent="0.25">
      <c r="A370" s="369" t="s">
        <v>980</v>
      </c>
      <c r="B370" s="369" t="s">
        <v>914</v>
      </c>
      <c r="C370" s="369" t="s">
        <v>1623</v>
      </c>
      <c r="D370" s="369"/>
      <c r="E370" s="370" t="s">
        <v>851</v>
      </c>
      <c r="F370" s="369">
        <v>1059596737</v>
      </c>
      <c r="G370" s="369"/>
    </row>
    <row r="371" spans="1:7" ht="30" x14ac:dyDescent="0.25">
      <c r="A371" s="366" t="s">
        <v>1629</v>
      </c>
      <c r="B371" s="366" t="s">
        <v>1249</v>
      </c>
      <c r="C371" s="366" t="s">
        <v>1630</v>
      </c>
      <c r="D371" s="366"/>
      <c r="E371" s="367" t="s">
        <v>851</v>
      </c>
      <c r="F371" s="366">
        <v>1059601748</v>
      </c>
      <c r="G371" s="369"/>
    </row>
    <row r="372" spans="1:7" ht="30" x14ac:dyDescent="0.25">
      <c r="A372" s="369" t="s">
        <v>896</v>
      </c>
      <c r="B372" s="369" t="s">
        <v>1632</v>
      </c>
      <c r="C372" s="369" t="s">
        <v>1633</v>
      </c>
      <c r="D372" s="369"/>
      <c r="E372" s="370" t="s">
        <v>851</v>
      </c>
      <c r="F372" s="380" t="s">
        <v>1631</v>
      </c>
      <c r="G372" s="369"/>
    </row>
    <row r="373" spans="1:7" ht="30" x14ac:dyDescent="0.25">
      <c r="A373" s="366" t="s">
        <v>953</v>
      </c>
      <c r="B373" s="366" t="s">
        <v>1660</v>
      </c>
      <c r="C373" s="366" t="s">
        <v>1217</v>
      </c>
      <c r="D373" s="366" t="s">
        <v>1661</v>
      </c>
      <c r="E373" s="367" t="s">
        <v>851</v>
      </c>
      <c r="F373" s="366">
        <v>1002848134</v>
      </c>
      <c r="G373" s="369"/>
    </row>
    <row r="374" spans="1:7" ht="30" x14ac:dyDescent="0.25">
      <c r="A374" s="369" t="s">
        <v>848</v>
      </c>
      <c r="B374" s="369" t="s">
        <v>1034</v>
      </c>
      <c r="C374" s="369" t="s">
        <v>1612</v>
      </c>
      <c r="D374" s="369" t="s">
        <v>1662</v>
      </c>
      <c r="E374" s="370" t="s">
        <v>851</v>
      </c>
      <c r="F374" s="369">
        <v>1059601726</v>
      </c>
      <c r="G374" s="369"/>
    </row>
    <row r="375" spans="1:7" ht="30" x14ac:dyDescent="0.25">
      <c r="A375" s="366" t="s">
        <v>1663</v>
      </c>
      <c r="B375" s="366" t="s">
        <v>1664</v>
      </c>
      <c r="C375" s="366" t="s">
        <v>938</v>
      </c>
      <c r="D375" s="366" t="s">
        <v>1665</v>
      </c>
      <c r="E375" s="367" t="s">
        <v>851</v>
      </c>
      <c r="F375" s="366">
        <v>1059601634</v>
      </c>
      <c r="G375" s="369"/>
    </row>
    <row r="376" spans="1:7" ht="30" x14ac:dyDescent="0.25">
      <c r="A376" s="369" t="s">
        <v>980</v>
      </c>
      <c r="B376" s="369" t="s">
        <v>1666</v>
      </c>
      <c r="C376" s="369" t="s">
        <v>1287</v>
      </c>
      <c r="D376" s="369" t="s">
        <v>919</v>
      </c>
      <c r="E376" s="370" t="s">
        <v>851</v>
      </c>
      <c r="F376" s="369">
        <v>1002846819</v>
      </c>
      <c r="G376" s="369"/>
    </row>
    <row r="377" spans="1:7" ht="30" x14ac:dyDescent="0.25">
      <c r="A377" s="366" t="s">
        <v>1667</v>
      </c>
      <c r="B377" s="366" t="s">
        <v>1668</v>
      </c>
      <c r="C377" s="366" t="s">
        <v>1669</v>
      </c>
      <c r="D377" s="366"/>
      <c r="E377" s="367" t="s">
        <v>851</v>
      </c>
      <c r="F377" s="366">
        <v>1064426895</v>
      </c>
      <c r="G377" s="369"/>
    </row>
    <row r="378" spans="1:7" ht="30" x14ac:dyDescent="0.25">
      <c r="A378" s="369" t="s">
        <v>943</v>
      </c>
      <c r="B378" s="369" t="s">
        <v>848</v>
      </c>
      <c r="C378" s="369" t="s">
        <v>1673</v>
      </c>
      <c r="D378" s="369" t="s">
        <v>1674</v>
      </c>
      <c r="E378" s="370" t="s">
        <v>851</v>
      </c>
      <c r="F378" s="381" t="s">
        <v>1672</v>
      </c>
      <c r="G378" s="369"/>
    </row>
    <row r="379" spans="1:7" ht="30" x14ac:dyDescent="0.25">
      <c r="A379" s="366" t="s">
        <v>848</v>
      </c>
      <c r="B379" s="366" t="s">
        <v>914</v>
      </c>
      <c r="C379" s="366" t="s">
        <v>1683</v>
      </c>
      <c r="D379" s="366"/>
      <c r="E379" s="367" t="s">
        <v>851</v>
      </c>
      <c r="F379" s="382" t="s">
        <v>1682</v>
      </c>
      <c r="G379" s="369"/>
    </row>
    <row r="380" spans="1:7" x14ac:dyDescent="0.25">
      <c r="A380" s="417" t="s">
        <v>1696</v>
      </c>
      <c r="B380" s="417"/>
      <c r="C380" s="417"/>
      <c r="D380" s="417"/>
      <c r="E380" s="417"/>
      <c r="F380" s="417"/>
      <c r="G380" s="369"/>
    </row>
    <row r="381" spans="1:7" ht="45" x14ac:dyDescent="0.25">
      <c r="A381" s="364" t="s">
        <v>94</v>
      </c>
      <c r="B381" s="364" t="s">
        <v>21</v>
      </c>
      <c r="C381" s="364" t="s">
        <v>0</v>
      </c>
      <c r="D381" s="364" t="s">
        <v>1</v>
      </c>
      <c r="E381" s="364" t="s">
        <v>2</v>
      </c>
      <c r="F381" s="364" t="s">
        <v>3</v>
      </c>
      <c r="G381" s="369"/>
    </row>
    <row r="382" spans="1:7" ht="30" x14ac:dyDescent="0.25">
      <c r="A382" s="366" t="s">
        <v>914</v>
      </c>
      <c r="B382" s="366" t="s">
        <v>884</v>
      </c>
      <c r="C382" s="366" t="s">
        <v>1296</v>
      </c>
      <c r="D382" s="366" t="s">
        <v>850</v>
      </c>
      <c r="E382" s="367" t="s">
        <v>851</v>
      </c>
      <c r="F382" s="366">
        <v>1060186045</v>
      </c>
      <c r="G382" s="369"/>
    </row>
    <row r="383" spans="1:7" ht="30" x14ac:dyDescent="0.25">
      <c r="A383" s="369" t="s">
        <v>1298</v>
      </c>
      <c r="B383" s="369" t="s">
        <v>914</v>
      </c>
      <c r="C383" s="369" t="s">
        <v>1299</v>
      </c>
      <c r="D383" s="369" t="s">
        <v>1300</v>
      </c>
      <c r="E383" s="370" t="s">
        <v>851</v>
      </c>
      <c r="F383" s="369" t="s">
        <v>1301</v>
      </c>
      <c r="G383" s="369"/>
    </row>
    <row r="384" spans="1:7" ht="30" x14ac:dyDescent="0.25">
      <c r="A384" s="366" t="s">
        <v>1305</v>
      </c>
      <c r="B384" s="366" t="s">
        <v>884</v>
      </c>
      <c r="C384" s="366" t="s">
        <v>1306</v>
      </c>
      <c r="D384" s="366" t="s">
        <v>1307</v>
      </c>
      <c r="E384" s="367" t="s">
        <v>851</v>
      </c>
      <c r="F384" s="366">
        <v>1059604869</v>
      </c>
      <c r="G384" s="369"/>
    </row>
    <row r="385" spans="1:7" ht="30" x14ac:dyDescent="0.25">
      <c r="A385" s="369" t="s">
        <v>953</v>
      </c>
      <c r="B385" s="369" t="s">
        <v>1316</v>
      </c>
      <c r="C385" s="369" t="s">
        <v>1317</v>
      </c>
      <c r="D385" s="369" t="s">
        <v>1028</v>
      </c>
      <c r="E385" s="370" t="s">
        <v>851</v>
      </c>
      <c r="F385" s="369">
        <v>1059594373</v>
      </c>
      <c r="G385" s="369"/>
    </row>
    <row r="386" spans="1:7" ht="30" x14ac:dyDescent="0.25">
      <c r="A386" s="366" t="s">
        <v>914</v>
      </c>
      <c r="B386" s="366" t="s">
        <v>1318</v>
      </c>
      <c r="C386" s="366" t="s">
        <v>1319</v>
      </c>
      <c r="D386" s="366"/>
      <c r="E386" s="367" t="s">
        <v>851</v>
      </c>
      <c r="F386" s="366" t="s">
        <v>1320</v>
      </c>
      <c r="G386" s="369"/>
    </row>
    <row r="387" spans="1:7" ht="30" x14ac:dyDescent="0.25">
      <c r="A387" s="369" t="s">
        <v>1332</v>
      </c>
      <c r="B387" s="369" t="s">
        <v>1091</v>
      </c>
      <c r="C387" s="369" t="s">
        <v>1333</v>
      </c>
      <c r="D387" s="369"/>
      <c r="E387" s="370" t="s">
        <v>1094</v>
      </c>
      <c r="F387" s="369">
        <v>1059595374</v>
      </c>
      <c r="G387" s="369"/>
    </row>
    <row r="388" spans="1:7" ht="30" x14ac:dyDescent="0.25">
      <c r="A388" s="366" t="s">
        <v>874</v>
      </c>
      <c r="B388" s="366" t="s">
        <v>943</v>
      </c>
      <c r="C388" s="366" t="s">
        <v>1340</v>
      </c>
      <c r="D388" s="366"/>
      <c r="E388" s="367" t="s">
        <v>1094</v>
      </c>
      <c r="F388" s="366">
        <v>1059597393</v>
      </c>
      <c r="G388" s="369"/>
    </row>
    <row r="389" spans="1:7" ht="30" x14ac:dyDescent="0.25">
      <c r="A389" s="369" t="s">
        <v>914</v>
      </c>
      <c r="B389" s="369" t="s">
        <v>915</v>
      </c>
      <c r="C389" s="369" t="s">
        <v>916</v>
      </c>
      <c r="D389" s="369"/>
      <c r="E389" s="370" t="s">
        <v>1094</v>
      </c>
      <c r="F389" s="369">
        <v>1059598169</v>
      </c>
      <c r="G389" s="369"/>
    </row>
    <row r="390" spans="1:7" ht="30" x14ac:dyDescent="0.25">
      <c r="A390" s="366" t="s">
        <v>1360</v>
      </c>
      <c r="B390" s="366" t="s">
        <v>1361</v>
      </c>
      <c r="C390" s="366" t="s">
        <v>938</v>
      </c>
      <c r="D390" s="366" t="s">
        <v>1362</v>
      </c>
      <c r="E390" s="367" t="s">
        <v>851</v>
      </c>
      <c r="F390" s="366" t="s">
        <v>1363</v>
      </c>
      <c r="G390" s="369"/>
    </row>
    <row r="391" spans="1:7" ht="30" x14ac:dyDescent="0.25">
      <c r="A391" s="369" t="s">
        <v>1286</v>
      </c>
      <c r="B391" s="369" t="s">
        <v>914</v>
      </c>
      <c r="C391" s="369" t="s">
        <v>1198</v>
      </c>
      <c r="D391" s="369" t="s">
        <v>1364</v>
      </c>
      <c r="E391" s="370" t="s">
        <v>851</v>
      </c>
      <c r="F391" s="369">
        <v>1059600026</v>
      </c>
      <c r="G391" s="369"/>
    </row>
    <row r="392" spans="1:7" ht="30" x14ac:dyDescent="0.25">
      <c r="A392" s="366" t="s">
        <v>857</v>
      </c>
      <c r="B392" s="366" t="s">
        <v>1365</v>
      </c>
      <c r="C392" s="366" t="s">
        <v>949</v>
      </c>
      <c r="D392" s="366" t="s">
        <v>1366</v>
      </c>
      <c r="E392" s="367" t="s">
        <v>851</v>
      </c>
      <c r="F392" s="366">
        <v>1002953350</v>
      </c>
      <c r="G392" s="369"/>
    </row>
    <row r="393" spans="1:7" ht="30" x14ac:dyDescent="0.25">
      <c r="A393" s="369" t="s">
        <v>1368</v>
      </c>
      <c r="B393" s="369" t="s">
        <v>1369</v>
      </c>
      <c r="C393" s="369" t="s">
        <v>1370</v>
      </c>
      <c r="D393" s="369" t="s">
        <v>982</v>
      </c>
      <c r="E393" s="370" t="s">
        <v>851</v>
      </c>
      <c r="F393" s="369">
        <v>1059603417</v>
      </c>
      <c r="G393" s="369"/>
    </row>
    <row r="394" spans="1:7" ht="30" x14ac:dyDescent="0.25">
      <c r="A394" s="366" t="s">
        <v>1382</v>
      </c>
      <c r="B394" s="366" t="s">
        <v>1382</v>
      </c>
      <c r="C394" s="366" t="s">
        <v>1383</v>
      </c>
      <c r="D394" s="366"/>
      <c r="E394" s="367" t="s">
        <v>851</v>
      </c>
      <c r="F394" s="366">
        <v>1003371767</v>
      </c>
      <c r="G394" s="369"/>
    </row>
    <row r="395" spans="1:7" ht="30" x14ac:dyDescent="0.25">
      <c r="A395" s="369" t="s">
        <v>873</v>
      </c>
      <c r="B395" s="369" t="s">
        <v>1391</v>
      </c>
      <c r="C395" s="369" t="s">
        <v>985</v>
      </c>
      <c r="D395" s="369" t="s">
        <v>1392</v>
      </c>
      <c r="E395" s="370" t="s">
        <v>851</v>
      </c>
      <c r="F395" s="369">
        <v>25547491</v>
      </c>
      <c r="G395" s="369"/>
    </row>
    <row r="396" spans="1:7" ht="30" x14ac:dyDescent="0.25">
      <c r="A396" s="366" t="s">
        <v>979</v>
      </c>
      <c r="B396" s="366" t="s">
        <v>943</v>
      </c>
      <c r="C396" s="366" t="s">
        <v>1217</v>
      </c>
      <c r="D396" s="366" t="s">
        <v>1398</v>
      </c>
      <c r="E396" s="367" t="s">
        <v>851</v>
      </c>
      <c r="F396" s="366">
        <v>1002846528</v>
      </c>
      <c r="G396" s="369"/>
    </row>
    <row r="397" spans="1:7" ht="30" x14ac:dyDescent="0.25">
      <c r="A397" s="369" t="s">
        <v>873</v>
      </c>
      <c r="B397" s="369" t="s">
        <v>944</v>
      </c>
      <c r="C397" s="369" t="s">
        <v>1399</v>
      </c>
      <c r="D397" s="369" t="s">
        <v>1400</v>
      </c>
      <c r="E397" s="370" t="s">
        <v>851</v>
      </c>
      <c r="F397" s="369">
        <v>1002848796</v>
      </c>
      <c r="G397" s="369"/>
    </row>
    <row r="398" spans="1:7" ht="30" x14ac:dyDescent="0.25">
      <c r="A398" s="366" t="s">
        <v>1405</v>
      </c>
      <c r="B398" s="366" t="s">
        <v>884</v>
      </c>
      <c r="C398" s="366" t="s">
        <v>1406</v>
      </c>
      <c r="D398" s="366" t="s">
        <v>1407</v>
      </c>
      <c r="E398" s="367" t="s">
        <v>851</v>
      </c>
      <c r="F398" s="366">
        <v>1059601552</v>
      </c>
      <c r="G398" s="369"/>
    </row>
    <row r="399" spans="1:7" ht="30" x14ac:dyDescent="0.25">
      <c r="A399" s="369" t="s">
        <v>1034</v>
      </c>
      <c r="B399" s="369" t="s">
        <v>1166</v>
      </c>
      <c r="C399" s="369" t="s">
        <v>1408</v>
      </c>
      <c r="D399" s="369" t="s">
        <v>1409</v>
      </c>
      <c r="E399" s="370" t="s">
        <v>851</v>
      </c>
      <c r="F399" s="369">
        <v>1005860830</v>
      </c>
      <c r="G399" s="369"/>
    </row>
    <row r="400" spans="1:7" ht="30" x14ac:dyDescent="0.25">
      <c r="A400" s="366" t="s">
        <v>944</v>
      </c>
      <c r="B400" s="366" t="s">
        <v>943</v>
      </c>
      <c r="C400" s="366" t="s">
        <v>1421</v>
      </c>
      <c r="D400" s="366"/>
      <c r="E400" s="367" t="s">
        <v>851</v>
      </c>
      <c r="F400" s="366">
        <v>1002846330</v>
      </c>
      <c r="G400" s="369"/>
    </row>
    <row r="401" spans="1:7" ht="30" x14ac:dyDescent="0.25">
      <c r="A401" s="369" t="s">
        <v>848</v>
      </c>
      <c r="B401" s="369" t="s">
        <v>943</v>
      </c>
      <c r="C401" s="369" t="s">
        <v>1423</v>
      </c>
      <c r="D401" s="369"/>
      <c r="E401" s="370" t="s">
        <v>851</v>
      </c>
      <c r="F401" s="369">
        <v>1193097625</v>
      </c>
      <c r="G401" s="369"/>
    </row>
    <row r="402" spans="1:7" ht="30" x14ac:dyDescent="0.25">
      <c r="A402" s="366" t="s">
        <v>1427</v>
      </c>
      <c r="B402" s="366" t="s">
        <v>1428</v>
      </c>
      <c r="C402" s="366" t="s">
        <v>1429</v>
      </c>
      <c r="D402" s="366" t="s">
        <v>1430</v>
      </c>
      <c r="E402" s="367" t="s">
        <v>851</v>
      </c>
      <c r="F402" s="366">
        <v>1061528490</v>
      </c>
      <c r="G402" s="369"/>
    </row>
    <row r="403" spans="1:7" ht="30" x14ac:dyDescent="0.25">
      <c r="A403" s="369" t="s">
        <v>1144</v>
      </c>
      <c r="B403" s="369" t="s">
        <v>884</v>
      </c>
      <c r="C403" s="369" t="s">
        <v>1432</v>
      </c>
      <c r="D403" s="369" t="s">
        <v>1433</v>
      </c>
      <c r="E403" s="370" t="s">
        <v>1094</v>
      </c>
      <c r="F403" s="369">
        <v>1059596594</v>
      </c>
      <c r="G403" s="369"/>
    </row>
    <row r="404" spans="1:7" ht="30" x14ac:dyDescent="0.25">
      <c r="A404" s="366" t="s">
        <v>873</v>
      </c>
      <c r="B404" s="366" t="s">
        <v>1435</v>
      </c>
      <c r="C404" s="366" t="s">
        <v>1436</v>
      </c>
      <c r="D404" s="366" t="s">
        <v>1437</v>
      </c>
      <c r="E404" s="367" t="s">
        <v>851</v>
      </c>
      <c r="F404" s="366">
        <v>1059601742</v>
      </c>
      <c r="G404" s="369"/>
    </row>
    <row r="405" spans="1:7" ht="30" x14ac:dyDescent="0.25">
      <c r="A405" s="369" t="s">
        <v>1439</v>
      </c>
      <c r="B405" s="369" t="s">
        <v>884</v>
      </c>
      <c r="C405" s="369" t="s">
        <v>1440</v>
      </c>
      <c r="D405" s="369" t="s">
        <v>1294</v>
      </c>
      <c r="E405" s="370" t="s">
        <v>851</v>
      </c>
      <c r="F405" s="369">
        <v>1002847533</v>
      </c>
      <c r="G405" s="369"/>
    </row>
    <row r="406" spans="1:7" ht="30" x14ac:dyDescent="0.25">
      <c r="A406" s="366" t="s">
        <v>1441</v>
      </c>
      <c r="B406" s="366"/>
      <c r="C406" s="366" t="s">
        <v>1284</v>
      </c>
      <c r="D406" s="366" t="s">
        <v>1442</v>
      </c>
      <c r="E406" s="367" t="s">
        <v>851</v>
      </c>
      <c r="F406" s="366">
        <v>1002848635</v>
      </c>
      <c r="G406" s="369"/>
    </row>
    <row r="407" spans="1:7" ht="30" x14ac:dyDescent="0.25">
      <c r="A407" s="369" t="s">
        <v>1443</v>
      </c>
      <c r="B407" s="369" t="s">
        <v>1444</v>
      </c>
      <c r="C407" s="369" t="s">
        <v>1445</v>
      </c>
      <c r="D407" s="369"/>
      <c r="E407" s="370" t="s">
        <v>851</v>
      </c>
      <c r="F407" s="369">
        <v>1061757665</v>
      </c>
      <c r="G407" s="369"/>
    </row>
    <row r="408" spans="1:7" ht="30" x14ac:dyDescent="0.25">
      <c r="A408" s="366" t="s">
        <v>1179</v>
      </c>
      <c r="B408" s="366" t="s">
        <v>1435</v>
      </c>
      <c r="C408" s="366" t="s">
        <v>1448</v>
      </c>
      <c r="D408" s="366" t="s">
        <v>1294</v>
      </c>
      <c r="E408" s="367" t="s">
        <v>851</v>
      </c>
      <c r="F408" s="366">
        <v>1059594096</v>
      </c>
      <c r="G408" s="369"/>
    </row>
    <row r="409" spans="1:7" ht="30" x14ac:dyDescent="0.25">
      <c r="A409" s="369" t="s">
        <v>1455</v>
      </c>
      <c r="B409" s="369" t="s">
        <v>974</v>
      </c>
      <c r="C409" s="369" t="s">
        <v>1305</v>
      </c>
      <c r="D409" s="369" t="s">
        <v>1456</v>
      </c>
      <c r="E409" s="370" t="s">
        <v>1094</v>
      </c>
      <c r="F409" s="369">
        <v>1059595977</v>
      </c>
      <c r="G409" s="369"/>
    </row>
    <row r="410" spans="1:7" ht="30" x14ac:dyDescent="0.25">
      <c r="A410" s="366" t="s">
        <v>1441</v>
      </c>
      <c r="B410" s="366" t="s">
        <v>884</v>
      </c>
      <c r="C410" s="366" t="s">
        <v>1457</v>
      </c>
      <c r="D410" s="366"/>
      <c r="E410" s="367" t="s">
        <v>851</v>
      </c>
      <c r="F410" s="366">
        <v>25545401</v>
      </c>
      <c r="G410" s="369"/>
    </row>
    <row r="411" spans="1:7" ht="30" x14ac:dyDescent="0.25">
      <c r="A411" s="369" t="s">
        <v>1458</v>
      </c>
      <c r="B411" s="369" t="s">
        <v>1459</v>
      </c>
      <c r="C411" s="369" t="s">
        <v>1460</v>
      </c>
      <c r="D411" s="369" t="s">
        <v>976</v>
      </c>
      <c r="E411" s="370" t="s">
        <v>1094</v>
      </c>
      <c r="F411" s="369">
        <v>1062295885</v>
      </c>
      <c r="G411" s="369"/>
    </row>
    <row r="412" spans="1:7" ht="30" x14ac:dyDescent="0.25">
      <c r="A412" s="366" t="s">
        <v>944</v>
      </c>
      <c r="B412" s="366" t="s">
        <v>943</v>
      </c>
      <c r="C412" s="366" t="s">
        <v>1463</v>
      </c>
      <c r="D412" s="366" t="s">
        <v>1464</v>
      </c>
      <c r="E412" s="367" t="s">
        <v>1094</v>
      </c>
      <c r="F412" s="366">
        <v>1060186081</v>
      </c>
      <c r="G412" s="369"/>
    </row>
    <row r="413" spans="1:7" ht="30" x14ac:dyDescent="0.25">
      <c r="A413" s="369" t="s">
        <v>964</v>
      </c>
      <c r="B413" s="369" t="s">
        <v>1465</v>
      </c>
      <c r="C413" s="369" t="s">
        <v>1002</v>
      </c>
      <c r="D413" s="369" t="s">
        <v>1366</v>
      </c>
      <c r="E413" s="370" t="s">
        <v>1094</v>
      </c>
      <c r="F413" s="369">
        <v>1061530990</v>
      </c>
      <c r="G413" s="369"/>
    </row>
    <row r="414" spans="1:7" ht="30" x14ac:dyDescent="0.25">
      <c r="A414" s="366" t="s">
        <v>943</v>
      </c>
      <c r="B414" s="366" t="s">
        <v>1144</v>
      </c>
      <c r="C414" s="366" t="s">
        <v>1468</v>
      </c>
      <c r="D414" s="366" t="s">
        <v>1281</v>
      </c>
      <c r="E414" s="367" t="s">
        <v>851</v>
      </c>
      <c r="F414" s="366">
        <v>1059607505</v>
      </c>
      <c r="G414" s="369"/>
    </row>
    <row r="415" spans="1:7" ht="30" x14ac:dyDescent="0.25">
      <c r="A415" s="369" t="s">
        <v>914</v>
      </c>
      <c r="B415" s="369" t="s">
        <v>1276</v>
      </c>
      <c r="C415" s="369" t="s">
        <v>938</v>
      </c>
      <c r="D415" s="369" t="s">
        <v>1484</v>
      </c>
      <c r="E415" s="370" t="s">
        <v>851</v>
      </c>
      <c r="F415" s="369">
        <v>1002846249</v>
      </c>
      <c r="G415" s="369"/>
    </row>
    <row r="416" spans="1:7" ht="30" x14ac:dyDescent="0.25">
      <c r="A416" s="366" t="s">
        <v>914</v>
      </c>
      <c r="B416" s="366" t="s">
        <v>848</v>
      </c>
      <c r="C416" s="366" t="s">
        <v>1485</v>
      </c>
      <c r="D416" s="366" t="s">
        <v>1285</v>
      </c>
      <c r="E416" s="367" t="s">
        <v>851</v>
      </c>
      <c r="F416" s="366" t="s">
        <v>1486</v>
      </c>
      <c r="G416" s="369"/>
    </row>
    <row r="417" spans="1:7" ht="30" x14ac:dyDescent="0.25">
      <c r="A417" s="369" t="s">
        <v>992</v>
      </c>
      <c r="B417" s="369" t="s">
        <v>1498</v>
      </c>
      <c r="C417" s="369" t="s">
        <v>938</v>
      </c>
      <c r="D417" s="369" t="s">
        <v>1499</v>
      </c>
      <c r="E417" s="370" t="s">
        <v>851</v>
      </c>
      <c r="F417" s="369" t="s">
        <v>1500</v>
      </c>
      <c r="G417" s="369"/>
    </row>
    <row r="418" spans="1:7" ht="30" x14ac:dyDescent="0.25">
      <c r="A418" s="366" t="s">
        <v>1513</v>
      </c>
      <c r="B418" s="366" t="s">
        <v>1514</v>
      </c>
      <c r="C418" s="366" t="s">
        <v>1515</v>
      </c>
      <c r="D418" s="366"/>
      <c r="E418" s="367" t="s">
        <v>851</v>
      </c>
      <c r="F418" s="366">
        <v>1067461286</v>
      </c>
      <c r="G418" s="369"/>
    </row>
    <row r="419" spans="1:7" ht="30" x14ac:dyDescent="0.25">
      <c r="A419" s="369" t="s">
        <v>1519</v>
      </c>
      <c r="B419" s="369" t="s">
        <v>848</v>
      </c>
      <c r="C419" s="369" t="s">
        <v>1520</v>
      </c>
      <c r="D419" s="369" t="s">
        <v>1521</v>
      </c>
      <c r="E419" s="370" t="s">
        <v>851</v>
      </c>
      <c r="F419" s="369">
        <v>1002950269</v>
      </c>
      <c r="G419" s="369"/>
    </row>
    <row r="420" spans="1:7" ht="30" x14ac:dyDescent="0.25">
      <c r="A420" s="366" t="s">
        <v>884</v>
      </c>
      <c r="B420" s="366" t="s">
        <v>1524</v>
      </c>
      <c r="C420" s="366" t="s">
        <v>945</v>
      </c>
      <c r="D420" s="366" t="s">
        <v>919</v>
      </c>
      <c r="E420" s="367" t="s">
        <v>851</v>
      </c>
      <c r="F420" s="366">
        <v>1002970266</v>
      </c>
      <c r="G420" s="369"/>
    </row>
    <row r="421" spans="1:7" ht="30" x14ac:dyDescent="0.25">
      <c r="A421" s="369" t="s">
        <v>1361</v>
      </c>
      <c r="B421" s="369" t="s">
        <v>992</v>
      </c>
      <c r="C421" s="369" t="s">
        <v>1531</v>
      </c>
      <c r="D421" s="369"/>
      <c r="E421" s="370" t="s">
        <v>851</v>
      </c>
      <c r="F421" s="369">
        <v>1151452891</v>
      </c>
      <c r="G421" s="369"/>
    </row>
    <row r="422" spans="1:7" ht="30" x14ac:dyDescent="0.25">
      <c r="A422" s="366" t="s">
        <v>914</v>
      </c>
      <c r="B422" s="366" t="s">
        <v>1470</v>
      </c>
      <c r="C422" s="366" t="s">
        <v>1167</v>
      </c>
      <c r="D422" s="366" t="s">
        <v>1043</v>
      </c>
      <c r="E422" s="367" t="s">
        <v>851</v>
      </c>
      <c r="F422" s="366">
        <v>1193105051</v>
      </c>
      <c r="G422" s="369"/>
    </row>
    <row r="423" spans="1:7" ht="30" x14ac:dyDescent="0.25">
      <c r="A423" s="369" t="s">
        <v>1286</v>
      </c>
      <c r="B423" s="369" t="s">
        <v>980</v>
      </c>
      <c r="C423" s="369" t="s">
        <v>1528</v>
      </c>
      <c r="D423" s="369" t="s">
        <v>1281</v>
      </c>
      <c r="E423" s="370" t="s">
        <v>851</v>
      </c>
      <c r="F423" s="369">
        <v>1059596092</v>
      </c>
      <c r="G423" s="369"/>
    </row>
    <row r="424" spans="1:7" ht="30" x14ac:dyDescent="0.25">
      <c r="A424" s="366" t="s">
        <v>884</v>
      </c>
      <c r="B424" s="366" t="s">
        <v>1144</v>
      </c>
      <c r="C424" s="366" t="s">
        <v>1534</v>
      </c>
      <c r="D424" s="366"/>
      <c r="E424" s="367" t="s">
        <v>851</v>
      </c>
      <c r="F424" s="373">
        <v>1002846626</v>
      </c>
      <c r="G424" s="369"/>
    </row>
    <row r="425" spans="1:7" ht="30" x14ac:dyDescent="0.25">
      <c r="A425" s="369" t="s">
        <v>1246</v>
      </c>
      <c r="B425" s="369" t="s">
        <v>943</v>
      </c>
      <c r="C425" s="369" t="s">
        <v>1535</v>
      </c>
      <c r="D425" s="369"/>
      <c r="E425" s="370" t="s">
        <v>851</v>
      </c>
      <c r="F425" s="374">
        <v>1002848307</v>
      </c>
      <c r="G425" s="369"/>
    </row>
    <row r="426" spans="1:7" ht="30" x14ac:dyDescent="0.25">
      <c r="A426" s="366" t="s">
        <v>873</v>
      </c>
      <c r="B426" s="366" t="s">
        <v>1091</v>
      </c>
      <c r="C426" s="366" t="s">
        <v>1277</v>
      </c>
      <c r="D426" s="366"/>
      <c r="E426" s="367" t="s">
        <v>851</v>
      </c>
      <c r="F426" s="375">
        <v>1059598472</v>
      </c>
      <c r="G426" s="369"/>
    </row>
    <row r="427" spans="1:7" ht="30" x14ac:dyDescent="0.25">
      <c r="A427" s="369" t="s">
        <v>1540</v>
      </c>
      <c r="B427" s="369" t="s">
        <v>943</v>
      </c>
      <c r="C427" s="369" t="s">
        <v>1541</v>
      </c>
      <c r="D427" s="369" t="s">
        <v>1542</v>
      </c>
      <c r="E427" s="370" t="s">
        <v>851</v>
      </c>
      <c r="F427" s="376" t="s">
        <v>1539</v>
      </c>
      <c r="G427" s="369"/>
    </row>
    <row r="428" spans="1:7" x14ac:dyDescent="0.25">
      <c r="A428" s="366" t="s">
        <v>943</v>
      </c>
      <c r="B428" s="366" t="s">
        <v>848</v>
      </c>
      <c r="C428" s="366" t="s">
        <v>1553</v>
      </c>
      <c r="D428" s="366"/>
      <c r="E428" s="367"/>
      <c r="F428" s="366">
        <v>1059594153</v>
      </c>
      <c r="G428" s="369"/>
    </row>
    <row r="429" spans="1:7" ht="30" x14ac:dyDescent="0.25">
      <c r="A429" s="369" t="s">
        <v>953</v>
      </c>
      <c r="B429" s="369" t="s">
        <v>1249</v>
      </c>
      <c r="C429" s="369" t="s">
        <v>1556</v>
      </c>
      <c r="D429" s="369"/>
      <c r="E429" s="370" t="s">
        <v>1094</v>
      </c>
      <c r="F429" s="369">
        <v>1059599873</v>
      </c>
      <c r="G429" s="369"/>
    </row>
    <row r="430" spans="1:7" x14ac:dyDescent="0.25">
      <c r="A430" s="366" t="s">
        <v>896</v>
      </c>
      <c r="B430" s="366" t="s">
        <v>953</v>
      </c>
      <c r="C430" s="366" t="s">
        <v>1634</v>
      </c>
      <c r="D430" s="366"/>
      <c r="E430" s="367"/>
      <c r="F430" s="366">
        <v>1002848733</v>
      </c>
      <c r="G430" s="369"/>
    </row>
    <row r="431" spans="1:7" ht="30" x14ac:dyDescent="0.25">
      <c r="A431" s="369" t="s">
        <v>873</v>
      </c>
      <c r="B431" s="369" t="s">
        <v>874</v>
      </c>
      <c r="C431" s="369" t="s">
        <v>1215</v>
      </c>
      <c r="D431" s="369"/>
      <c r="E431" s="370" t="s">
        <v>851</v>
      </c>
      <c r="F431" s="369">
        <v>1002849181</v>
      </c>
      <c r="G431" s="369"/>
    </row>
    <row r="432" spans="1:7" ht="30" x14ac:dyDescent="0.25">
      <c r="A432" s="366" t="s">
        <v>953</v>
      </c>
      <c r="B432" s="366" t="s">
        <v>1286</v>
      </c>
      <c r="C432" s="366" t="s">
        <v>1463</v>
      </c>
      <c r="D432" s="366" t="s">
        <v>1579</v>
      </c>
      <c r="E432" s="367" t="s">
        <v>851</v>
      </c>
      <c r="F432" s="379" t="s">
        <v>1578</v>
      </c>
      <c r="G432" s="369"/>
    </row>
    <row r="433" spans="1:7" ht="30" x14ac:dyDescent="0.25">
      <c r="A433" s="369" t="s">
        <v>884</v>
      </c>
      <c r="B433" s="369" t="s">
        <v>1286</v>
      </c>
      <c r="C433" s="369" t="s">
        <v>1452</v>
      </c>
      <c r="D433" s="369"/>
      <c r="E433" s="370" t="s">
        <v>851</v>
      </c>
      <c r="F433" s="369">
        <v>25546688</v>
      </c>
      <c r="G433" s="369"/>
    </row>
    <row r="434" spans="1:7" ht="30" x14ac:dyDescent="0.25">
      <c r="A434" s="366" t="s">
        <v>1637</v>
      </c>
      <c r="B434" s="366" t="s">
        <v>1638</v>
      </c>
      <c r="C434" s="366" t="s">
        <v>1028</v>
      </c>
      <c r="D434" s="366"/>
      <c r="E434" s="367" t="s">
        <v>851</v>
      </c>
      <c r="F434" s="378">
        <v>1060986729</v>
      </c>
      <c r="G434" s="369"/>
    </row>
    <row r="435" spans="1:7" ht="30" x14ac:dyDescent="0.25">
      <c r="A435" s="369" t="s">
        <v>1210</v>
      </c>
      <c r="B435" s="369" t="s">
        <v>848</v>
      </c>
      <c r="C435" s="369" t="s">
        <v>1670</v>
      </c>
      <c r="D435" s="369" t="s">
        <v>1671</v>
      </c>
      <c r="E435" s="370" t="s">
        <v>851</v>
      </c>
      <c r="F435" s="369">
        <v>1059602883</v>
      </c>
      <c r="G435" s="369"/>
    </row>
    <row r="436" spans="1:7" ht="30" x14ac:dyDescent="0.25">
      <c r="A436" s="366" t="s">
        <v>1677</v>
      </c>
      <c r="B436" s="366" t="s">
        <v>962</v>
      </c>
      <c r="C436" s="366" t="s">
        <v>1678</v>
      </c>
      <c r="D436" s="366" t="s">
        <v>1679</v>
      </c>
      <c r="E436" s="367" t="s">
        <v>1094</v>
      </c>
      <c r="F436" s="382" t="s">
        <v>1676</v>
      </c>
      <c r="G436" s="369"/>
    </row>
    <row r="437" spans="1:7" x14ac:dyDescent="0.25">
      <c r="A437" s="417" t="s">
        <v>1697</v>
      </c>
      <c r="B437" s="417"/>
      <c r="C437" s="417"/>
      <c r="D437" s="417"/>
      <c r="E437" s="417"/>
      <c r="F437" s="417"/>
      <c r="G437" s="369"/>
    </row>
    <row r="438" spans="1:7" ht="30" x14ac:dyDescent="0.25">
      <c r="A438" s="366" t="s">
        <v>914</v>
      </c>
      <c r="B438" s="366" t="s">
        <v>915</v>
      </c>
      <c r="C438" s="366" t="s">
        <v>916</v>
      </c>
      <c r="D438" s="366"/>
      <c r="E438" s="367" t="s">
        <v>1094</v>
      </c>
      <c r="F438" s="366">
        <v>1059598169</v>
      </c>
      <c r="G438" s="369"/>
    </row>
    <row r="439" spans="1:7" ht="30" x14ac:dyDescent="0.25">
      <c r="A439" s="369" t="s">
        <v>857</v>
      </c>
      <c r="B439" s="369" t="s">
        <v>1365</v>
      </c>
      <c r="C439" s="369" t="s">
        <v>949</v>
      </c>
      <c r="D439" s="369" t="s">
        <v>1366</v>
      </c>
      <c r="E439" s="370" t="s">
        <v>851</v>
      </c>
      <c r="F439" s="369">
        <v>1002953350</v>
      </c>
      <c r="G439" s="369"/>
    </row>
    <row r="440" spans="1:7" ht="30" x14ac:dyDescent="0.25">
      <c r="A440" s="366" t="s">
        <v>1368</v>
      </c>
      <c r="B440" s="366" t="s">
        <v>1369</v>
      </c>
      <c r="C440" s="366" t="s">
        <v>1370</v>
      </c>
      <c r="D440" s="366" t="s">
        <v>982</v>
      </c>
      <c r="E440" s="367" t="s">
        <v>851</v>
      </c>
      <c r="F440" s="366">
        <v>1059603417</v>
      </c>
      <c r="G440" s="369"/>
    </row>
    <row r="441" spans="1:7" ht="30" x14ac:dyDescent="0.25">
      <c r="A441" s="369" t="s">
        <v>1441</v>
      </c>
      <c r="B441" s="369" t="s">
        <v>914</v>
      </c>
      <c r="C441" s="369" t="s">
        <v>1451</v>
      </c>
      <c r="D441" s="369"/>
      <c r="E441" s="370" t="s">
        <v>851</v>
      </c>
      <c r="F441" s="369">
        <v>1059598007</v>
      </c>
      <c r="G441" s="369"/>
    </row>
    <row r="442" spans="1:7" ht="30" x14ac:dyDescent="0.25">
      <c r="A442" s="366" t="s">
        <v>896</v>
      </c>
      <c r="B442" s="366" t="s">
        <v>943</v>
      </c>
      <c r="C442" s="366" t="s">
        <v>1452</v>
      </c>
      <c r="D442" s="366" t="s">
        <v>1372</v>
      </c>
      <c r="E442" s="367" t="s">
        <v>851</v>
      </c>
      <c r="F442" s="366">
        <v>1059599315</v>
      </c>
      <c r="G442" s="369"/>
    </row>
    <row r="443" spans="1:7" ht="30" x14ac:dyDescent="0.25">
      <c r="A443" s="369" t="s">
        <v>943</v>
      </c>
      <c r="B443" s="369" t="s">
        <v>1144</v>
      </c>
      <c r="C443" s="369" t="s">
        <v>1468</v>
      </c>
      <c r="D443" s="369" t="s">
        <v>1281</v>
      </c>
      <c r="E443" s="370" t="s">
        <v>851</v>
      </c>
      <c r="F443" s="369">
        <v>1059607505</v>
      </c>
      <c r="G443" s="369"/>
    </row>
    <row r="444" spans="1:7" ht="30" x14ac:dyDescent="0.25">
      <c r="A444" s="366" t="s">
        <v>1513</v>
      </c>
      <c r="B444" s="366" t="s">
        <v>1514</v>
      </c>
      <c r="C444" s="366" t="s">
        <v>1515</v>
      </c>
      <c r="D444" s="366"/>
      <c r="E444" s="367" t="s">
        <v>851</v>
      </c>
      <c r="F444" s="366">
        <v>1067461286</v>
      </c>
      <c r="G444" s="369"/>
    </row>
    <row r="445" spans="1:7" ht="30" x14ac:dyDescent="0.25">
      <c r="A445" s="369" t="s">
        <v>884</v>
      </c>
      <c r="B445" s="369" t="s">
        <v>1144</v>
      </c>
      <c r="C445" s="369" t="s">
        <v>1534</v>
      </c>
      <c r="D445" s="369"/>
      <c r="E445" s="370" t="s">
        <v>851</v>
      </c>
      <c r="F445" s="374">
        <v>1002846626</v>
      </c>
      <c r="G445" s="369"/>
    </row>
    <row r="446" spans="1:7" ht="30" x14ac:dyDescent="0.25">
      <c r="A446" s="366" t="s">
        <v>873</v>
      </c>
      <c r="B446" s="366" t="s">
        <v>1091</v>
      </c>
      <c r="C446" s="366" t="s">
        <v>1277</v>
      </c>
      <c r="D446" s="366"/>
      <c r="E446" s="367" t="s">
        <v>851</v>
      </c>
      <c r="F446" s="375">
        <v>1059598472</v>
      </c>
      <c r="G446" s="369"/>
    </row>
    <row r="447" spans="1:7" ht="30" x14ac:dyDescent="0.25">
      <c r="A447" s="369" t="s">
        <v>1549</v>
      </c>
      <c r="B447" s="369" t="s">
        <v>1298</v>
      </c>
      <c r="C447" s="369" t="s">
        <v>1550</v>
      </c>
      <c r="D447" s="369" t="s">
        <v>1551</v>
      </c>
      <c r="E447" s="370" t="s">
        <v>851</v>
      </c>
      <c r="F447" s="377" t="s">
        <v>1548</v>
      </c>
      <c r="G447" s="369"/>
    </row>
    <row r="448" spans="1:7" ht="30" x14ac:dyDescent="0.25">
      <c r="A448" s="366" t="s">
        <v>896</v>
      </c>
      <c r="B448" s="366" t="s">
        <v>915</v>
      </c>
      <c r="C448" s="366" t="s">
        <v>1585</v>
      </c>
      <c r="D448" s="366"/>
      <c r="E448" s="367" t="s">
        <v>851</v>
      </c>
      <c r="F448" s="366">
        <v>1059595460</v>
      </c>
      <c r="G448" s="369"/>
    </row>
    <row r="449" spans="1:7" ht="30" x14ac:dyDescent="0.25">
      <c r="A449" s="369" t="s">
        <v>1156</v>
      </c>
      <c r="B449" s="369" t="s">
        <v>884</v>
      </c>
      <c r="C449" s="369" t="s">
        <v>1481</v>
      </c>
      <c r="D449" s="369" t="s">
        <v>1482</v>
      </c>
      <c r="E449" s="370" t="s">
        <v>851</v>
      </c>
      <c r="F449" s="377" t="s">
        <v>1483</v>
      </c>
      <c r="G449" s="369"/>
    </row>
    <row r="450" spans="1:7" ht="30" x14ac:dyDescent="0.25">
      <c r="A450" s="366" t="s">
        <v>1580</v>
      </c>
      <c r="B450" s="366" t="s">
        <v>914</v>
      </c>
      <c r="C450" s="366" t="s">
        <v>1581</v>
      </c>
      <c r="D450" s="366" t="s">
        <v>1464</v>
      </c>
      <c r="E450" s="367" t="s">
        <v>851</v>
      </c>
      <c r="F450" s="379">
        <v>1002846447</v>
      </c>
      <c r="G450" s="369"/>
    </row>
    <row r="451" spans="1:7" ht="30" x14ac:dyDescent="0.25">
      <c r="A451" s="369" t="s">
        <v>1590</v>
      </c>
      <c r="B451" s="369" t="s">
        <v>874</v>
      </c>
      <c r="C451" s="369" t="s">
        <v>1591</v>
      </c>
      <c r="D451" s="369"/>
      <c r="E451" s="370" t="s">
        <v>851</v>
      </c>
      <c r="F451" s="376" t="s">
        <v>1589</v>
      </c>
      <c r="G451" s="369"/>
    </row>
    <row r="452" spans="1:7" ht="30" x14ac:dyDescent="0.25">
      <c r="A452" s="366" t="s">
        <v>896</v>
      </c>
      <c r="B452" s="366" t="s">
        <v>992</v>
      </c>
      <c r="C452" s="366" t="s">
        <v>1530</v>
      </c>
      <c r="D452" s="366" t="s">
        <v>1357</v>
      </c>
      <c r="E452" s="367" t="s">
        <v>851</v>
      </c>
      <c r="F452" s="366">
        <v>1002847645</v>
      </c>
      <c r="G452" s="369"/>
    </row>
    <row r="453" spans="1:7" ht="30" x14ac:dyDescent="0.25">
      <c r="A453" s="369" t="s">
        <v>980</v>
      </c>
      <c r="B453" s="369" t="s">
        <v>914</v>
      </c>
      <c r="C453" s="369" t="s">
        <v>1623</v>
      </c>
      <c r="D453" s="369"/>
      <c r="E453" s="370" t="s">
        <v>851</v>
      </c>
      <c r="F453" s="369">
        <v>1059596737</v>
      </c>
      <c r="G453" s="369"/>
    </row>
    <row r="454" spans="1:7" ht="30" x14ac:dyDescent="0.25">
      <c r="A454" s="366" t="s">
        <v>1629</v>
      </c>
      <c r="B454" s="366" t="s">
        <v>1249</v>
      </c>
      <c r="C454" s="366" t="s">
        <v>1630</v>
      </c>
      <c r="D454" s="366"/>
      <c r="E454" s="367" t="s">
        <v>851</v>
      </c>
      <c r="F454" s="366">
        <v>1059601748</v>
      </c>
      <c r="G454" s="369"/>
    </row>
    <row r="455" spans="1:7" ht="30" x14ac:dyDescent="0.25">
      <c r="A455" s="369" t="s">
        <v>953</v>
      </c>
      <c r="B455" s="369" t="s">
        <v>1660</v>
      </c>
      <c r="C455" s="369" t="s">
        <v>1217</v>
      </c>
      <c r="D455" s="369" t="s">
        <v>1661</v>
      </c>
      <c r="E455" s="370" t="s">
        <v>851</v>
      </c>
      <c r="F455" s="369">
        <v>1002848134</v>
      </c>
      <c r="G455" s="369"/>
    </row>
    <row r="456" spans="1:7" ht="30" x14ac:dyDescent="0.25">
      <c r="A456" s="366" t="s">
        <v>848</v>
      </c>
      <c r="B456" s="366" t="s">
        <v>1034</v>
      </c>
      <c r="C456" s="366" t="s">
        <v>1612</v>
      </c>
      <c r="D456" s="366" t="s">
        <v>1662</v>
      </c>
      <c r="E456" s="367" t="s">
        <v>851</v>
      </c>
      <c r="F456" s="366">
        <v>1059601726</v>
      </c>
      <c r="G456" s="369"/>
    </row>
    <row r="457" spans="1:7" ht="30" x14ac:dyDescent="0.25">
      <c r="A457" s="369" t="s">
        <v>1663</v>
      </c>
      <c r="B457" s="369" t="s">
        <v>1664</v>
      </c>
      <c r="C457" s="369" t="s">
        <v>938</v>
      </c>
      <c r="D457" s="369" t="s">
        <v>1665</v>
      </c>
      <c r="E457" s="370" t="s">
        <v>851</v>
      </c>
      <c r="F457" s="369">
        <v>1059601634</v>
      </c>
      <c r="G457" s="369"/>
    </row>
    <row r="458" spans="1:7" ht="30" x14ac:dyDescent="0.25">
      <c r="A458" s="366" t="s">
        <v>1667</v>
      </c>
      <c r="B458" s="366" t="s">
        <v>1668</v>
      </c>
      <c r="C458" s="366" t="s">
        <v>1669</v>
      </c>
      <c r="D458" s="366"/>
      <c r="E458" s="367" t="s">
        <v>851</v>
      </c>
      <c r="F458" s="366">
        <v>1064426895</v>
      </c>
      <c r="G458" s="369"/>
    </row>
    <row r="459" spans="1:7" ht="30" x14ac:dyDescent="0.25">
      <c r="A459" s="369" t="s">
        <v>1210</v>
      </c>
      <c r="B459" s="369" t="s">
        <v>848</v>
      </c>
      <c r="C459" s="369" t="s">
        <v>1670</v>
      </c>
      <c r="D459" s="369" t="s">
        <v>1671</v>
      </c>
      <c r="E459" s="370" t="s">
        <v>851</v>
      </c>
      <c r="F459" s="369">
        <v>1059602883</v>
      </c>
      <c r="G459" s="369"/>
    </row>
    <row r="460" spans="1:7" ht="30" x14ac:dyDescent="0.25">
      <c r="A460" s="366" t="s">
        <v>943</v>
      </c>
      <c r="B460" s="366" t="s">
        <v>848</v>
      </c>
      <c r="C460" s="366" t="s">
        <v>1673</v>
      </c>
      <c r="D460" s="366" t="s">
        <v>1674</v>
      </c>
      <c r="E460" s="367" t="s">
        <v>851</v>
      </c>
      <c r="F460" s="388" t="s">
        <v>1672</v>
      </c>
      <c r="G460" s="369"/>
    </row>
    <row r="461" spans="1:7" ht="30" x14ac:dyDescent="0.25">
      <c r="A461" s="369" t="s">
        <v>1677</v>
      </c>
      <c r="B461" s="369" t="s">
        <v>962</v>
      </c>
      <c r="C461" s="369" t="s">
        <v>1678</v>
      </c>
      <c r="D461" s="369" t="s">
        <v>1679</v>
      </c>
      <c r="E461" s="370" t="s">
        <v>1094</v>
      </c>
      <c r="F461" s="383" t="s">
        <v>1676</v>
      </c>
      <c r="G461" s="369"/>
    </row>
    <row r="462" spans="1:7" ht="30" x14ac:dyDescent="0.25">
      <c r="A462" s="366" t="s">
        <v>1286</v>
      </c>
      <c r="B462" s="366" t="s">
        <v>943</v>
      </c>
      <c r="C462" s="366" t="s">
        <v>1681</v>
      </c>
      <c r="D462" s="366"/>
      <c r="E462" s="367" t="s">
        <v>851</v>
      </c>
      <c r="F462" s="382" t="s">
        <v>1680</v>
      </c>
      <c r="G462" s="369"/>
    </row>
    <row r="463" spans="1:7" ht="30" x14ac:dyDescent="0.25">
      <c r="A463" s="369" t="s">
        <v>848</v>
      </c>
      <c r="B463" s="369" t="s">
        <v>914</v>
      </c>
      <c r="C463" s="369" t="s">
        <v>1683</v>
      </c>
      <c r="D463" s="369"/>
      <c r="E463" s="370" t="s">
        <v>851</v>
      </c>
      <c r="F463" s="383" t="s">
        <v>1682</v>
      </c>
      <c r="G463" s="369"/>
    </row>
    <row r="464" spans="1:7" x14ac:dyDescent="0.25">
      <c r="A464" s="417" t="s">
        <v>1698</v>
      </c>
      <c r="B464" s="417"/>
      <c r="C464" s="417"/>
      <c r="D464" s="417"/>
      <c r="E464" s="417"/>
      <c r="F464" s="417"/>
      <c r="G464" s="369"/>
    </row>
    <row r="465" spans="1:7" ht="45" x14ac:dyDescent="0.25">
      <c r="A465" s="364" t="s">
        <v>94</v>
      </c>
      <c r="B465" s="364" t="s">
        <v>21</v>
      </c>
      <c r="C465" s="364" t="s">
        <v>0</v>
      </c>
      <c r="D465" s="364" t="s">
        <v>1</v>
      </c>
      <c r="E465" s="364" t="s">
        <v>2</v>
      </c>
      <c r="F465" s="364" t="s">
        <v>3</v>
      </c>
      <c r="G465" s="369"/>
    </row>
    <row r="466" spans="1:7" x14ac:dyDescent="0.25">
      <c r="A466" s="342"/>
      <c r="B466" s="342"/>
      <c r="C466" s="342"/>
      <c r="D466" s="342"/>
      <c r="E466" s="343"/>
      <c r="F466" s="344"/>
      <c r="G466" s="43"/>
    </row>
    <row r="467" spans="1:7" ht="30" x14ac:dyDescent="0.25">
      <c r="A467" s="43" t="s">
        <v>914</v>
      </c>
      <c r="B467" s="43" t="s">
        <v>884</v>
      </c>
      <c r="C467" s="43" t="s">
        <v>1296</v>
      </c>
      <c r="D467" s="43" t="s">
        <v>850</v>
      </c>
      <c r="E467" s="109" t="s">
        <v>851</v>
      </c>
      <c r="F467" s="110">
        <v>1060186045</v>
      </c>
      <c r="G467" s="43"/>
    </row>
    <row r="468" spans="1:7" ht="30" x14ac:dyDescent="0.25">
      <c r="A468" s="342" t="s">
        <v>953</v>
      </c>
      <c r="B468" s="342" t="s">
        <v>1316</v>
      </c>
      <c r="C468" s="342" t="s">
        <v>1317</v>
      </c>
      <c r="D468" s="342" t="s">
        <v>1028</v>
      </c>
      <c r="E468" s="343" t="s">
        <v>851</v>
      </c>
      <c r="F468" s="344">
        <v>1059594373</v>
      </c>
      <c r="G468" s="43"/>
    </row>
    <row r="469" spans="1:7" ht="30" x14ac:dyDescent="0.25">
      <c r="A469" s="43" t="s">
        <v>1332</v>
      </c>
      <c r="B469" s="43" t="s">
        <v>1091</v>
      </c>
      <c r="C469" s="43" t="s">
        <v>1333</v>
      </c>
      <c r="D469" s="43"/>
      <c r="E469" s="109" t="s">
        <v>1094</v>
      </c>
      <c r="F469" s="110">
        <v>1059595374</v>
      </c>
      <c r="G469" s="43"/>
    </row>
    <row r="470" spans="1:7" ht="30" x14ac:dyDescent="0.25">
      <c r="A470" s="342" t="s">
        <v>914</v>
      </c>
      <c r="B470" s="342" t="s">
        <v>915</v>
      </c>
      <c r="C470" s="342" t="s">
        <v>916</v>
      </c>
      <c r="D470" s="342"/>
      <c r="E470" s="343" t="s">
        <v>1094</v>
      </c>
      <c r="F470" s="344">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2" t="s">
        <v>1382</v>
      </c>
      <c r="B472" s="342" t="s">
        <v>1382</v>
      </c>
      <c r="C472" s="342" t="s">
        <v>1383</v>
      </c>
      <c r="D472" s="342"/>
      <c r="E472" s="343" t="s">
        <v>851</v>
      </c>
      <c r="F472" s="344">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2" t="s">
        <v>1034</v>
      </c>
      <c r="B474" s="342" t="s">
        <v>1166</v>
      </c>
      <c r="C474" s="342" t="s">
        <v>1408</v>
      </c>
      <c r="D474" s="342" t="s">
        <v>1409</v>
      </c>
      <c r="E474" s="343" t="s">
        <v>851</v>
      </c>
      <c r="F474" s="344">
        <v>1005860830</v>
      </c>
      <c r="G474" s="43"/>
    </row>
    <row r="475" spans="1:7" ht="30" x14ac:dyDescent="0.25">
      <c r="A475" s="43" t="s">
        <v>944</v>
      </c>
      <c r="B475" s="43" t="s">
        <v>943</v>
      </c>
      <c r="C475" s="43" t="s">
        <v>1421</v>
      </c>
      <c r="D475" s="43"/>
      <c r="E475" s="109" t="s">
        <v>851</v>
      </c>
      <c r="F475" s="110">
        <v>1002846330</v>
      </c>
      <c r="G475" s="43"/>
    </row>
    <row r="476" spans="1:7" ht="30" x14ac:dyDescent="0.25">
      <c r="A476" s="342" t="s">
        <v>1441</v>
      </c>
      <c r="B476" s="342" t="s">
        <v>914</v>
      </c>
      <c r="C476" s="342" t="s">
        <v>1451</v>
      </c>
      <c r="D476" s="342"/>
      <c r="E476" s="343" t="s">
        <v>851</v>
      </c>
      <c r="F476" s="344">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2" t="s">
        <v>1513</v>
      </c>
      <c r="B478" s="342" t="s">
        <v>1514</v>
      </c>
      <c r="C478" s="342" t="s">
        <v>1515</v>
      </c>
      <c r="D478" s="342"/>
      <c r="E478" s="343" t="s">
        <v>851</v>
      </c>
      <c r="F478" s="344">
        <v>1067461286</v>
      </c>
      <c r="G478" s="43"/>
    </row>
    <row r="479" spans="1:7" ht="30" x14ac:dyDescent="0.25">
      <c r="A479" s="43" t="s">
        <v>884</v>
      </c>
      <c r="B479" s="43" t="s">
        <v>1144</v>
      </c>
      <c r="C479" s="43" t="s">
        <v>1534</v>
      </c>
      <c r="D479" s="43"/>
      <c r="E479" s="109" t="s">
        <v>851</v>
      </c>
      <c r="F479" s="351">
        <v>1002846626</v>
      </c>
      <c r="G479" s="43"/>
    </row>
    <row r="480" spans="1:7" ht="30" x14ac:dyDescent="0.25">
      <c r="A480" s="342" t="s">
        <v>1246</v>
      </c>
      <c r="B480" s="342" t="s">
        <v>943</v>
      </c>
      <c r="C480" s="342" t="s">
        <v>1535</v>
      </c>
      <c r="D480" s="342"/>
      <c r="E480" s="343" t="s">
        <v>851</v>
      </c>
      <c r="F480" s="350">
        <v>1002848307</v>
      </c>
      <c r="G480" s="43"/>
    </row>
    <row r="481" spans="1:7" ht="30" x14ac:dyDescent="0.25">
      <c r="A481" s="43" t="s">
        <v>873</v>
      </c>
      <c r="B481" s="43" t="s">
        <v>1091</v>
      </c>
      <c r="C481" s="43" t="s">
        <v>1277</v>
      </c>
      <c r="D481" s="43"/>
      <c r="E481" s="109" t="s">
        <v>851</v>
      </c>
      <c r="F481" s="362">
        <v>1059598472</v>
      </c>
      <c r="G481" s="43"/>
    </row>
    <row r="482" spans="1:7" ht="30" x14ac:dyDescent="0.25">
      <c r="A482" s="342" t="s">
        <v>1549</v>
      </c>
      <c r="B482" s="342" t="s">
        <v>1298</v>
      </c>
      <c r="C482" s="342" t="s">
        <v>1550</v>
      </c>
      <c r="D482" s="342" t="s">
        <v>1551</v>
      </c>
      <c r="E482" s="343" t="s">
        <v>851</v>
      </c>
      <c r="F482" s="355"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2" t="s">
        <v>1580</v>
      </c>
      <c r="B484" s="342" t="s">
        <v>914</v>
      </c>
      <c r="C484" s="342" t="s">
        <v>1581</v>
      </c>
      <c r="D484" s="342" t="s">
        <v>1464</v>
      </c>
      <c r="E484" s="343" t="s">
        <v>851</v>
      </c>
      <c r="F484" s="356">
        <v>1002846447</v>
      </c>
      <c r="G484" s="43"/>
    </row>
    <row r="485" spans="1:7" ht="30" x14ac:dyDescent="0.25">
      <c r="A485" s="43" t="s">
        <v>1583</v>
      </c>
      <c r="B485" s="43" t="s">
        <v>873</v>
      </c>
      <c r="C485" s="43" t="s">
        <v>1584</v>
      </c>
      <c r="D485" s="43"/>
      <c r="E485" s="109" t="s">
        <v>851</v>
      </c>
      <c r="F485" s="353" t="s">
        <v>1582</v>
      </c>
      <c r="G485" s="43"/>
    </row>
    <row r="486" spans="1:7" ht="30" x14ac:dyDescent="0.25">
      <c r="A486" s="342" t="s">
        <v>1322</v>
      </c>
      <c r="B486" s="342" t="s">
        <v>1378</v>
      </c>
      <c r="C486" s="342" t="s">
        <v>1587</v>
      </c>
      <c r="D486" s="342"/>
      <c r="E486" s="343" t="s">
        <v>851</v>
      </c>
      <c r="F486" s="356" t="s">
        <v>1586</v>
      </c>
      <c r="G486" s="43"/>
    </row>
    <row r="487" spans="1:7" ht="30" x14ac:dyDescent="0.25">
      <c r="A487" s="43" t="s">
        <v>1590</v>
      </c>
      <c r="B487" s="43" t="s">
        <v>874</v>
      </c>
      <c r="C487" s="43" t="s">
        <v>1591</v>
      </c>
      <c r="D487" s="43"/>
      <c r="E487" s="109" t="s">
        <v>851</v>
      </c>
      <c r="F487" s="353" t="s">
        <v>1589</v>
      </c>
      <c r="G487" s="43"/>
    </row>
    <row r="488" spans="1:7" ht="30" x14ac:dyDescent="0.25">
      <c r="A488" s="342" t="s">
        <v>1286</v>
      </c>
      <c r="B488" s="342" t="s">
        <v>1594</v>
      </c>
      <c r="C488" s="342" t="s">
        <v>1420</v>
      </c>
      <c r="D488" s="342"/>
      <c r="E488" s="343" t="s">
        <v>1094</v>
      </c>
      <c r="F488" s="356"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2" t="s">
        <v>980</v>
      </c>
      <c r="B490" s="342" t="s">
        <v>914</v>
      </c>
      <c r="C490" s="342" t="s">
        <v>1623</v>
      </c>
      <c r="D490" s="342"/>
      <c r="E490" s="343" t="s">
        <v>851</v>
      </c>
      <c r="F490" s="344">
        <v>1059596737</v>
      </c>
      <c r="G490" s="43"/>
    </row>
    <row r="491" spans="1:7" ht="30" x14ac:dyDescent="0.25">
      <c r="A491" s="43" t="s">
        <v>1629</v>
      </c>
      <c r="B491" s="43" t="s">
        <v>1249</v>
      </c>
      <c r="C491" s="43" t="s">
        <v>1630</v>
      </c>
      <c r="D491" s="43"/>
      <c r="E491" s="109" t="s">
        <v>851</v>
      </c>
      <c r="F491" s="43">
        <v>1059601748</v>
      </c>
      <c r="G491" s="43"/>
    </row>
    <row r="492" spans="1:7" ht="30" x14ac:dyDescent="0.25">
      <c r="A492" s="342" t="s">
        <v>1637</v>
      </c>
      <c r="B492" s="342" t="s">
        <v>1638</v>
      </c>
      <c r="C492" s="342" t="s">
        <v>1028</v>
      </c>
      <c r="D492" s="342"/>
      <c r="E492" s="343" t="s">
        <v>851</v>
      </c>
      <c r="F492" s="355">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2" t="s">
        <v>848</v>
      </c>
      <c r="B494" s="342" t="s">
        <v>1034</v>
      </c>
      <c r="C494" s="342" t="s">
        <v>1612</v>
      </c>
      <c r="D494" s="342" t="s">
        <v>1662</v>
      </c>
      <c r="E494" s="343" t="s">
        <v>851</v>
      </c>
      <c r="F494" s="344">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2" t="s">
        <v>1667</v>
      </c>
      <c r="B496" s="342" t="s">
        <v>1668</v>
      </c>
      <c r="C496" s="342" t="s">
        <v>1669</v>
      </c>
      <c r="D496" s="342"/>
      <c r="E496" s="343" t="s">
        <v>851</v>
      </c>
      <c r="F496" s="344">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2" t="s">
        <v>943</v>
      </c>
      <c r="B498" s="342" t="s">
        <v>848</v>
      </c>
      <c r="C498" s="342" t="s">
        <v>1673</v>
      </c>
      <c r="D498" s="342" t="s">
        <v>1674</v>
      </c>
      <c r="E498" s="343" t="s">
        <v>851</v>
      </c>
      <c r="F498" s="363" t="s">
        <v>1672</v>
      </c>
      <c r="G498" s="43"/>
    </row>
    <row r="499" spans="1:7" ht="30" x14ac:dyDescent="0.25">
      <c r="A499" s="43" t="s">
        <v>1677</v>
      </c>
      <c r="B499" s="43" t="s">
        <v>962</v>
      </c>
      <c r="C499" s="43" t="s">
        <v>1678</v>
      </c>
      <c r="D499" s="43" t="s">
        <v>1679</v>
      </c>
      <c r="E499" s="109" t="s">
        <v>1094</v>
      </c>
      <c r="F499" s="360" t="s">
        <v>1676</v>
      </c>
      <c r="G499" s="43"/>
    </row>
    <row r="500" spans="1:7" ht="30" x14ac:dyDescent="0.25">
      <c r="A500" s="342" t="s">
        <v>1286</v>
      </c>
      <c r="B500" s="342" t="s">
        <v>943</v>
      </c>
      <c r="C500" s="342" t="s">
        <v>1681</v>
      </c>
      <c r="D500" s="342"/>
      <c r="E500" s="343" t="s">
        <v>851</v>
      </c>
      <c r="F500" s="359" t="s">
        <v>1680</v>
      </c>
      <c r="G500" s="43"/>
    </row>
    <row r="501" spans="1:7" ht="30" x14ac:dyDescent="0.25">
      <c r="A501" s="43" t="s">
        <v>848</v>
      </c>
      <c r="B501" s="43" t="s">
        <v>914</v>
      </c>
      <c r="C501" s="43" t="s">
        <v>1683</v>
      </c>
      <c r="D501" s="43"/>
      <c r="E501" s="109" t="s">
        <v>851</v>
      </c>
      <c r="F501" s="360" t="s">
        <v>1682</v>
      </c>
      <c r="G501" s="43"/>
    </row>
    <row r="502" spans="1:7" x14ac:dyDescent="0.25">
      <c r="A502" s="420" t="s">
        <v>1699</v>
      </c>
      <c r="B502" s="420"/>
      <c r="C502" s="420"/>
      <c r="D502" s="420"/>
      <c r="E502" s="420"/>
      <c r="F502" s="420"/>
      <c r="G502" s="43"/>
    </row>
    <row r="503" spans="1:7" ht="45" x14ac:dyDescent="0.25">
      <c r="A503" s="17" t="s">
        <v>94</v>
      </c>
      <c r="B503" s="17" t="s">
        <v>21</v>
      </c>
      <c r="C503" s="17" t="s">
        <v>0</v>
      </c>
      <c r="D503" s="17" t="s">
        <v>1</v>
      </c>
      <c r="E503" s="17" t="s">
        <v>2</v>
      </c>
      <c r="F503" s="17" t="s">
        <v>3</v>
      </c>
      <c r="G503" s="43"/>
    </row>
    <row r="504" spans="1:7" x14ac:dyDescent="0.25">
      <c r="A504" s="342"/>
      <c r="B504" s="342"/>
      <c r="C504" s="342"/>
      <c r="D504" s="342"/>
      <c r="E504" s="343"/>
      <c r="F504" s="344"/>
      <c r="G504" s="43"/>
    </row>
    <row r="505" spans="1:7" ht="30" x14ac:dyDescent="0.25">
      <c r="A505" s="43" t="s">
        <v>974</v>
      </c>
      <c r="B505" s="43" t="s">
        <v>1144</v>
      </c>
      <c r="C505" s="43" t="s">
        <v>1192</v>
      </c>
      <c r="D505" s="43" t="s">
        <v>1193</v>
      </c>
      <c r="E505" s="109" t="s">
        <v>1094</v>
      </c>
      <c r="F505" s="110">
        <v>1059595334</v>
      </c>
      <c r="G505" s="43"/>
    </row>
    <row r="506" spans="1:7" ht="30" x14ac:dyDescent="0.25">
      <c r="A506" s="342" t="s">
        <v>1298</v>
      </c>
      <c r="B506" s="342" t="s">
        <v>914</v>
      </c>
      <c r="C506" s="342" t="s">
        <v>1299</v>
      </c>
      <c r="D506" s="342" t="s">
        <v>1300</v>
      </c>
      <c r="E506" s="343" t="s">
        <v>851</v>
      </c>
      <c r="F506" s="344"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2" t="s">
        <v>873</v>
      </c>
      <c r="B508" s="342" t="s">
        <v>1391</v>
      </c>
      <c r="C508" s="342" t="s">
        <v>985</v>
      </c>
      <c r="D508" s="342" t="s">
        <v>1392</v>
      </c>
      <c r="E508" s="343" t="s">
        <v>851</v>
      </c>
      <c r="F508" s="344">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2" t="s">
        <v>1427</v>
      </c>
      <c r="B510" s="342" t="s">
        <v>1428</v>
      </c>
      <c r="C510" s="342" t="s">
        <v>1429</v>
      </c>
      <c r="D510" s="342" t="s">
        <v>1430</v>
      </c>
      <c r="E510" s="343" t="s">
        <v>851</v>
      </c>
      <c r="F510" s="344">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2" t="s">
        <v>1443</v>
      </c>
      <c r="B512" s="342" t="s">
        <v>1444</v>
      </c>
      <c r="C512" s="342" t="s">
        <v>1445</v>
      </c>
      <c r="D512" s="342"/>
      <c r="E512" s="343" t="s">
        <v>851</v>
      </c>
      <c r="F512" s="344">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2" t="s">
        <v>944</v>
      </c>
      <c r="B514" s="342" t="s">
        <v>943</v>
      </c>
      <c r="C514" s="342" t="s">
        <v>1463</v>
      </c>
      <c r="D514" s="342" t="s">
        <v>1464</v>
      </c>
      <c r="E514" s="343" t="s">
        <v>1094</v>
      </c>
      <c r="F514" s="344">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2" t="s">
        <v>943</v>
      </c>
      <c r="B516" s="342" t="s">
        <v>1144</v>
      </c>
      <c r="C516" s="342" t="s">
        <v>1468</v>
      </c>
      <c r="D516" s="342" t="s">
        <v>1281</v>
      </c>
      <c r="E516" s="343" t="s">
        <v>851</v>
      </c>
      <c r="F516" s="344">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2" t="s">
        <v>1519</v>
      </c>
      <c r="B518" s="342" t="s">
        <v>848</v>
      </c>
      <c r="C518" s="342" t="s">
        <v>1520</v>
      </c>
      <c r="D518" s="342" t="s">
        <v>1521</v>
      </c>
      <c r="E518" s="343" t="s">
        <v>851</v>
      </c>
      <c r="F518" s="344">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2" t="s">
        <v>1286</v>
      </c>
      <c r="B520" s="342" t="s">
        <v>980</v>
      </c>
      <c r="C520" s="342" t="s">
        <v>1528</v>
      </c>
      <c r="D520" s="342" t="s">
        <v>1281</v>
      </c>
      <c r="E520" s="343" t="s">
        <v>851</v>
      </c>
      <c r="F520" s="344">
        <v>1059596092</v>
      </c>
      <c r="G520" s="43"/>
    </row>
    <row r="521" spans="1:7" ht="30" x14ac:dyDescent="0.25">
      <c r="A521" s="43" t="s">
        <v>896</v>
      </c>
      <c r="B521" s="43" t="s">
        <v>1091</v>
      </c>
      <c r="C521" s="43" t="s">
        <v>1538</v>
      </c>
      <c r="D521" s="43"/>
      <c r="E521" s="109" t="s">
        <v>851</v>
      </c>
      <c r="F521" s="110">
        <v>1002846350</v>
      </c>
      <c r="G521" s="43"/>
    </row>
    <row r="522" spans="1:7" ht="30" x14ac:dyDescent="0.25">
      <c r="A522" s="342" t="s">
        <v>896</v>
      </c>
      <c r="B522" s="342" t="s">
        <v>953</v>
      </c>
      <c r="C522" s="342" t="s">
        <v>1217</v>
      </c>
      <c r="D522" s="342" t="s">
        <v>1471</v>
      </c>
      <c r="E522" s="343" t="s">
        <v>851</v>
      </c>
      <c r="F522" s="350">
        <v>1059602285</v>
      </c>
      <c r="G522" s="43"/>
    </row>
    <row r="523" spans="1:7" ht="30" x14ac:dyDescent="0.25">
      <c r="A523" s="43" t="s">
        <v>1540</v>
      </c>
      <c r="B523" s="43" t="s">
        <v>943</v>
      </c>
      <c r="C523" s="43" t="s">
        <v>1541</v>
      </c>
      <c r="D523" s="43" t="s">
        <v>1542</v>
      </c>
      <c r="E523" s="109" t="s">
        <v>851</v>
      </c>
      <c r="F523" s="353" t="s">
        <v>1539</v>
      </c>
      <c r="G523" s="43"/>
    </row>
    <row r="524" spans="1:7" ht="30" x14ac:dyDescent="0.25">
      <c r="A524" s="342" t="s">
        <v>1144</v>
      </c>
      <c r="B524" s="342" t="s">
        <v>996</v>
      </c>
      <c r="C524" s="342" t="s">
        <v>1192</v>
      </c>
      <c r="D524" s="342"/>
      <c r="E524" s="343" t="s">
        <v>851</v>
      </c>
      <c r="F524" s="350">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2" t="s">
        <v>896</v>
      </c>
      <c r="B526" s="342" t="s">
        <v>915</v>
      </c>
      <c r="C526" s="342" t="s">
        <v>1585</v>
      </c>
      <c r="D526" s="342"/>
      <c r="E526" s="343" t="s">
        <v>851</v>
      </c>
      <c r="F526" s="344">
        <v>1059595460</v>
      </c>
      <c r="G526" s="43"/>
    </row>
    <row r="527" spans="1:7" ht="30" x14ac:dyDescent="0.25">
      <c r="A527" s="43" t="s">
        <v>1583</v>
      </c>
      <c r="B527" s="43" t="s">
        <v>873</v>
      </c>
      <c r="C527" s="43" t="s">
        <v>1584</v>
      </c>
      <c r="D527" s="43"/>
      <c r="E527" s="109" t="s">
        <v>851</v>
      </c>
      <c r="F527" s="353" t="s">
        <v>1582</v>
      </c>
      <c r="G527" s="43"/>
    </row>
    <row r="528" spans="1:7" ht="30" x14ac:dyDescent="0.25">
      <c r="A528" s="342" t="s">
        <v>1590</v>
      </c>
      <c r="B528" s="342" t="s">
        <v>874</v>
      </c>
      <c r="C528" s="342" t="s">
        <v>1591</v>
      </c>
      <c r="D528" s="342"/>
      <c r="E528" s="343" t="s">
        <v>851</v>
      </c>
      <c r="F528" s="356" t="s">
        <v>1589</v>
      </c>
      <c r="G528" s="43"/>
    </row>
    <row r="529" spans="1:7" ht="30" x14ac:dyDescent="0.25">
      <c r="A529" s="43" t="s">
        <v>914</v>
      </c>
      <c r="B529" s="43" t="s">
        <v>1601</v>
      </c>
      <c r="C529" s="43" t="s">
        <v>1602</v>
      </c>
      <c r="D529" s="43"/>
      <c r="E529" s="109" t="s">
        <v>851</v>
      </c>
      <c r="F529" s="110">
        <v>1003370775</v>
      </c>
      <c r="G529" s="43"/>
    </row>
    <row r="530" spans="1:7" ht="30" x14ac:dyDescent="0.25">
      <c r="A530" s="342" t="s">
        <v>896</v>
      </c>
      <c r="B530" s="342" t="s">
        <v>992</v>
      </c>
      <c r="C530" s="342" t="s">
        <v>1530</v>
      </c>
      <c r="D530" s="342" t="s">
        <v>1357</v>
      </c>
      <c r="E530" s="343" t="s">
        <v>851</v>
      </c>
      <c r="F530" s="344">
        <v>1002847645</v>
      </c>
      <c r="G530" s="43"/>
    </row>
    <row r="531" spans="1:7" ht="30" x14ac:dyDescent="0.25">
      <c r="A531" s="43" t="s">
        <v>914</v>
      </c>
      <c r="B531" s="43" t="s">
        <v>943</v>
      </c>
      <c r="C531" s="43" t="s">
        <v>1198</v>
      </c>
      <c r="D531" s="43"/>
      <c r="E531" s="109" t="s">
        <v>851</v>
      </c>
      <c r="F531" s="110">
        <v>1059605317</v>
      </c>
      <c r="G531" s="43"/>
    </row>
    <row r="532" spans="1:7" ht="30" x14ac:dyDescent="0.25">
      <c r="A532" s="342" t="s">
        <v>873</v>
      </c>
      <c r="B532" s="342" t="s">
        <v>874</v>
      </c>
      <c r="C532" s="342" t="s">
        <v>1612</v>
      </c>
      <c r="D532" s="342" t="s">
        <v>1613</v>
      </c>
      <c r="E532" s="343" t="s">
        <v>851</v>
      </c>
      <c r="F532" s="344">
        <v>1002849103</v>
      </c>
      <c r="G532" s="43"/>
    </row>
    <row r="533" spans="1:7" ht="30" x14ac:dyDescent="0.25">
      <c r="A533" s="43" t="s">
        <v>943</v>
      </c>
      <c r="B533" s="43" t="s">
        <v>848</v>
      </c>
      <c r="C533" s="43" t="s">
        <v>1673</v>
      </c>
      <c r="D533" s="43" t="s">
        <v>1674</v>
      </c>
      <c r="E533" s="109" t="s">
        <v>851</v>
      </c>
      <c r="F533" s="358" t="s">
        <v>1672</v>
      </c>
      <c r="G533" s="43"/>
    </row>
    <row r="534" spans="1:7" ht="30" x14ac:dyDescent="0.25">
      <c r="A534" s="342" t="s">
        <v>1677</v>
      </c>
      <c r="B534" s="342" t="s">
        <v>962</v>
      </c>
      <c r="C534" s="342" t="s">
        <v>1678</v>
      </c>
      <c r="D534" s="342" t="s">
        <v>1679</v>
      </c>
      <c r="E534" s="343" t="s">
        <v>1094</v>
      </c>
      <c r="F534" s="359" t="s">
        <v>1676</v>
      </c>
      <c r="G534" s="43"/>
    </row>
    <row r="535" spans="1:7" x14ac:dyDescent="0.25">
      <c r="A535" s="421" t="s">
        <v>1700</v>
      </c>
      <c r="B535" s="421"/>
      <c r="C535" s="421"/>
      <c r="D535" s="421"/>
      <c r="E535" s="421"/>
      <c r="F535" s="421"/>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2" t="s">
        <v>1405</v>
      </c>
      <c r="B538" s="342" t="s">
        <v>884</v>
      </c>
      <c r="C538" s="342" t="s">
        <v>1406</v>
      </c>
      <c r="D538" s="342" t="s">
        <v>1407</v>
      </c>
      <c r="E538" s="343" t="s">
        <v>851</v>
      </c>
      <c r="F538" s="344">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2" t="s">
        <v>1441</v>
      </c>
      <c r="B540" s="342" t="s">
        <v>884</v>
      </c>
      <c r="C540" s="342" t="s">
        <v>1457</v>
      </c>
      <c r="D540" s="342"/>
      <c r="E540" s="343" t="s">
        <v>851</v>
      </c>
      <c r="F540" s="344">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2" t="s">
        <v>992</v>
      </c>
      <c r="B542" s="342" t="s">
        <v>848</v>
      </c>
      <c r="C542" s="342" t="s">
        <v>1504</v>
      </c>
      <c r="D542" s="342" t="s">
        <v>1157</v>
      </c>
      <c r="E542" s="343" t="s">
        <v>851</v>
      </c>
      <c r="F542" s="344">
        <v>1002848292</v>
      </c>
      <c r="G542" s="43"/>
    </row>
    <row r="543" spans="1:7" x14ac:dyDescent="0.25">
      <c r="A543" s="43" t="s">
        <v>896</v>
      </c>
      <c r="B543" s="43" t="s">
        <v>953</v>
      </c>
      <c r="C543" s="43" t="s">
        <v>1634</v>
      </c>
      <c r="D543" s="43"/>
      <c r="E543" s="109"/>
      <c r="F543" s="110">
        <v>1002848733</v>
      </c>
      <c r="G543" s="43"/>
    </row>
    <row r="544" spans="1:7" ht="30" x14ac:dyDescent="0.25">
      <c r="A544" s="342" t="s">
        <v>896</v>
      </c>
      <c r="B544" s="342" t="s">
        <v>915</v>
      </c>
      <c r="C544" s="342" t="s">
        <v>1585</v>
      </c>
      <c r="D544" s="342"/>
      <c r="E544" s="343" t="s">
        <v>851</v>
      </c>
      <c r="F544" s="344">
        <v>1059595460</v>
      </c>
      <c r="G544" s="43"/>
    </row>
    <row r="545" spans="1:7" ht="30" x14ac:dyDescent="0.25">
      <c r="A545" s="43" t="s">
        <v>1590</v>
      </c>
      <c r="B545" s="43" t="s">
        <v>874</v>
      </c>
      <c r="C545" s="43" t="s">
        <v>1591</v>
      </c>
      <c r="D545" s="43"/>
      <c r="E545" s="109" t="s">
        <v>851</v>
      </c>
      <c r="F545" s="353" t="s">
        <v>1589</v>
      </c>
      <c r="G545" s="43"/>
    </row>
    <row r="546" spans="1:7" ht="30" x14ac:dyDescent="0.25">
      <c r="A546" s="342" t="s">
        <v>914</v>
      </c>
      <c r="B546" s="342" t="s">
        <v>1601</v>
      </c>
      <c r="C546" s="342" t="s">
        <v>1602</v>
      </c>
      <c r="D546" s="342"/>
      <c r="E546" s="343" t="s">
        <v>851</v>
      </c>
      <c r="F546" s="344">
        <v>1003370775</v>
      </c>
      <c r="G546" s="43"/>
    </row>
    <row r="547" spans="1:7" ht="30" x14ac:dyDescent="0.25">
      <c r="A547" s="43" t="s">
        <v>914</v>
      </c>
      <c r="B547" s="43" t="s">
        <v>943</v>
      </c>
      <c r="C547" s="43" t="s">
        <v>1198</v>
      </c>
      <c r="D547" s="43"/>
      <c r="E547" s="109" t="s">
        <v>851</v>
      </c>
      <c r="F547" s="110">
        <v>1059605317</v>
      </c>
      <c r="G547" s="43"/>
    </row>
    <row r="548" spans="1:7" ht="30" x14ac:dyDescent="0.25">
      <c r="A548" s="342" t="s">
        <v>953</v>
      </c>
      <c r="B548" s="342" t="s">
        <v>1660</v>
      </c>
      <c r="C548" s="342" t="s">
        <v>1217</v>
      </c>
      <c r="D548" s="342" t="s">
        <v>1661</v>
      </c>
      <c r="E548" s="343" t="s">
        <v>851</v>
      </c>
      <c r="F548" s="344">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2" t="s">
        <v>1677</v>
      </c>
      <c r="B550" s="342" t="s">
        <v>962</v>
      </c>
      <c r="C550" s="342" t="s">
        <v>1678</v>
      </c>
      <c r="D550" s="342" t="s">
        <v>1679</v>
      </c>
      <c r="E550" s="343" t="s">
        <v>1094</v>
      </c>
      <c r="F550" s="359" t="s">
        <v>1676</v>
      </c>
      <c r="G550" s="43"/>
    </row>
    <row r="551" spans="1:7" x14ac:dyDescent="0.25">
      <c r="A551" s="361"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2" t="s">
        <v>914</v>
      </c>
      <c r="B553" s="342" t="s">
        <v>884</v>
      </c>
      <c r="C553" s="342" t="s">
        <v>1296</v>
      </c>
      <c r="D553" s="342" t="s">
        <v>850</v>
      </c>
      <c r="E553" s="343" t="s">
        <v>851</v>
      </c>
      <c r="F553" s="344">
        <v>1060186045</v>
      </c>
      <c r="G553" s="43"/>
    </row>
    <row r="554" spans="1:7" ht="30" x14ac:dyDescent="0.25">
      <c r="A554" s="43" t="s">
        <v>944</v>
      </c>
      <c r="B554" s="43" t="s">
        <v>943</v>
      </c>
      <c r="C554" s="43" t="s">
        <v>1421</v>
      </c>
      <c r="D554" s="43"/>
      <c r="E554" s="109" t="s">
        <v>851</v>
      </c>
      <c r="F554" s="110">
        <v>1002846330</v>
      </c>
      <c r="G554" s="43"/>
    </row>
    <row r="555" spans="1:7" ht="30" x14ac:dyDescent="0.25">
      <c r="A555" s="342" t="s">
        <v>1144</v>
      </c>
      <c r="B555" s="342" t="s">
        <v>884</v>
      </c>
      <c r="C555" s="342" t="s">
        <v>1432</v>
      </c>
      <c r="D555" s="342" t="s">
        <v>1433</v>
      </c>
      <c r="E555" s="343" t="s">
        <v>1094</v>
      </c>
      <c r="F555" s="344">
        <v>1059596594</v>
      </c>
      <c r="G555" s="43"/>
    </row>
    <row r="556" spans="1:7" ht="30" x14ac:dyDescent="0.25">
      <c r="A556" s="43" t="s">
        <v>1507</v>
      </c>
      <c r="B556" s="43" t="s">
        <v>1365</v>
      </c>
      <c r="C556" s="43" t="s">
        <v>1508</v>
      </c>
      <c r="D556" s="43"/>
      <c r="E556" s="109" t="s">
        <v>851</v>
      </c>
      <c r="F556" s="110">
        <v>1059600322</v>
      </c>
      <c r="G556" s="43"/>
    </row>
    <row r="557" spans="1:7" ht="30" x14ac:dyDescent="0.25">
      <c r="A557" s="342" t="s">
        <v>896</v>
      </c>
      <c r="B557" s="342" t="s">
        <v>953</v>
      </c>
      <c r="C557" s="342" t="s">
        <v>1217</v>
      </c>
      <c r="D557" s="342" t="s">
        <v>1471</v>
      </c>
      <c r="E557" s="343" t="s">
        <v>851</v>
      </c>
      <c r="F557" s="350">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2" t="s">
        <v>896</v>
      </c>
      <c r="B559" s="342" t="s">
        <v>915</v>
      </c>
      <c r="C559" s="342" t="s">
        <v>1585</v>
      </c>
      <c r="D559" s="342"/>
      <c r="E559" s="343" t="s">
        <v>851</v>
      </c>
      <c r="F559" s="344">
        <v>1059595460</v>
      </c>
      <c r="G559" s="43"/>
    </row>
    <row r="560" spans="1:7" ht="30" x14ac:dyDescent="0.25">
      <c r="A560" s="43" t="s">
        <v>1677</v>
      </c>
      <c r="B560" s="43" t="s">
        <v>962</v>
      </c>
      <c r="C560" s="43" t="s">
        <v>1678</v>
      </c>
      <c r="D560" s="43" t="s">
        <v>1679</v>
      </c>
      <c r="E560" s="109" t="s">
        <v>1094</v>
      </c>
      <c r="F560" s="360" t="s">
        <v>1676</v>
      </c>
      <c r="G560" s="43"/>
    </row>
    <row r="561" spans="1:7" x14ac:dyDescent="0.25">
      <c r="A561" s="420" t="s">
        <v>1702</v>
      </c>
      <c r="B561" s="420"/>
      <c r="C561" s="420"/>
      <c r="D561" s="420"/>
      <c r="E561" s="420"/>
      <c r="F561" s="420"/>
      <c r="G561" s="43"/>
    </row>
    <row r="562" spans="1:7" ht="45" x14ac:dyDescent="0.25">
      <c r="A562" s="17" t="s">
        <v>94</v>
      </c>
      <c r="B562" s="17" t="s">
        <v>21</v>
      </c>
      <c r="C562" s="17" t="s">
        <v>0</v>
      </c>
      <c r="D562" s="17" t="s">
        <v>1</v>
      </c>
      <c r="E562" s="17" t="s">
        <v>2</v>
      </c>
      <c r="F562" s="17" t="s">
        <v>3</v>
      </c>
      <c r="G562" s="43"/>
    </row>
    <row r="563" spans="1:7" ht="30" x14ac:dyDescent="0.25">
      <c r="A563" s="342" t="s">
        <v>1298</v>
      </c>
      <c r="B563" s="342" t="s">
        <v>914</v>
      </c>
      <c r="C563" s="342" t="s">
        <v>1299</v>
      </c>
      <c r="D563" s="342" t="s">
        <v>1300</v>
      </c>
      <c r="E563" s="343" t="s">
        <v>851</v>
      </c>
      <c r="F563" s="344"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2" t="s">
        <v>1332</v>
      </c>
      <c r="B565" s="342" t="s">
        <v>1091</v>
      </c>
      <c r="C565" s="342" t="s">
        <v>1333</v>
      </c>
      <c r="D565" s="342"/>
      <c r="E565" s="343" t="s">
        <v>1094</v>
      </c>
      <c r="F565" s="344">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2" t="s">
        <v>1368</v>
      </c>
      <c r="B567" s="342" t="s">
        <v>1369</v>
      </c>
      <c r="C567" s="342" t="s">
        <v>1370</v>
      </c>
      <c r="D567" s="342" t="s">
        <v>982</v>
      </c>
      <c r="E567" s="343" t="s">
        <v>851</v>
      </c>
      <c r="F567" s="344">
        <v>1059603417</v>
      </c>
      <c r="G567" s="43"/>
    </row>
    <row r="568" spans="1:7" ht="30" x14ac:dyDescent="0.25">
      <c r="A568" s="43" t="s">
        <v>1382</v>
      </c>
      <c r="B568" s="43" t="s">
        <v>1382</v>
      </c>
      <c r="C568" s="43" t="s">
        <v>1383</v>
      </c>
      <c r="D568" s="43"/>
      <c r="E568" s="109" t="s">
        <v>851</v>
      </c>
      <c r="F568" s="110">
        <v>1003371767</v>
      </c>
      <c r="G568" s="43"/>
    </row>
    <row r="569" spans="1:7" ht="30" x14ac:dyDescent="0.25">
      <c r="A569" s="342" t="s">
        <v>873</v>
      </c>
      <c r="B569" s="342" t="s">
        <v>1391</v>
      </c>
      <c r="C569" s="342" t="s">
        <v>985</v>
      </c>
      <c r="D569" s="342" t="s">
        <v>1392</v>
      </c>
      <c r="E569" s="343" t="s">
        <v>851</v>
      </c>
      <c r="F569" s="344">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2" t="s">
        <v>1441</v>
      </c>
      <c r="B571" s="342"/>
      <c r="C571" s="342" t="s">
        <v>1284</v>
      </c>
      <c r="D571" s="342" t="s">
        <v>1442</v>
      </c>
      <c r="E571" s="343" t="s">
        <v>851</v>
      </c>
      <c r="F571" s="344">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2" t="s">
        <v>1441</v>
      </c>
      <c r="B573" s="342" t="s">
        <v>884</v>
      </c>
      <c r="C573" s="342" t="s">
        <v>1457</v>
      </c>
      <c r="D573" s="342"/>
      <c r="E573" s="343" t="s">
        <v>851</v>
      </c>
      <c r="F573" s="344">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2" t="s">
        <v>883</v>
      </c>
      <c r="B575" s="342" t="s">
        <v>1290</v>
      </c>
      <c r="C575" s="342" t="s">
        <v>1476</v>
      </c>
      <c r="D575" s="342"/>
      <c r="E575" s="343" t="s">
        <v>851</v>
      </c>
      <c r="F575" s="344">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2" t="s">
        <v>974</v>
      </c>
      <c r="B577" s="342" t="s">
        <v>943</v>
      </c>
      <c r="C577" s="342" t="s">
        <v>1217</v>
      </c>
      <c r="D577" s="342" t="s">
        <v>1490</v>
      </c>
      <c r="E577" s="343" t="s">
        <v>851</v>
      </c>
      <c r="F577" s="344" t="s">
        <v>1491</v>
      </c>
      <c r="G577" s="43"/>
    </row>
    <row r="578" spans="1:7" ht="30" x14ac:dyDescent="0.25">
      <c r="A578" s="43" t="s">
        <v>967</v>
      </c>
      <c r="B578" s="43" t="s">
        <v>980</v>
      </c>
      <c r="C578" s="43" t="s">
        <v>1492</v>
      </c>
      <c r="D578" s="43"/>
      <c r="E578" s="109" t="s">
        <v>851</v>
      </c>
      <c r="F578" s="110" t="s">
        <v>1493</v>
      </c>
      <c r="G578" s="43"/>
    </row>
    <row r="579" spans="1:7" ht="30" x14ac:dyDescent="0.25">
      <c r="A579" s="342" t="s">
        <v>884</v>
      </c>
      <c r="B579" s="342" t="s">
        <v>1378</v>
      </c>
      <c r="C579" s="342" t="s">
        <v>1494</v>
      </c>
      <c r="D579" s="342" t="s">
        <v>1495</v>
      </c>
      <c r="E579" s="343" t="s">
        <v>851</v>
      </c>
      <c r="F579" s="344" t="s">
        <v>1496</v>
      </c>
      <c r="G579" s="43"/>
    </row>
    <row r="580" spans="1:7" ht="30" x14ac:dyDescent="0.25">
      <c r="A580" s="43" t="s">
        <v>992</v>
      </c>
      <c r="B580" s="43" t="s">
        <v>1498</v>
      </c>
      <c r="C580" s="43" t="s">
        <v>938</v>
      </c>
      <c r="D580" s="43" t="s">
        <v>1499</v>
      </c>
      <c r="E580" s="109" t="s">
        <v>851</v>
      </c>
      <c r="F580" s="110" t="s">
        <v>1500</v>
      </c>
      <c r="G580" s="43"/>
    </row>
    <row r="581" spans="1:7" ht="30" x14ac:dyDescent="0.25">
      <c r="A581" s="342" t="s">
        <v>992</v>
      </c>
      <c r="B581" s="342" t="s">
        <v>848</v>
      </c>
      <c r="C581" s="342" t="s">
        <v>1504</v>
      </c>
      <c r="D581" s="342" t="s">
        <v>1157</v>
      </c>
      <c r="E581" s="343" t="s">
        <v>851</v>
      </c>
      <c r="F581" s="344">
        <v>1002848292</v>
      </c>
      <c r="G581" s="43"/>
    </row>
    <row r="582" spans="1:7" ht="30" x14ac:dyDescent="0.25">
      <c r="A582" s="43" t="s">
        <v>1041</v>
      </c>
      <c r="B582" s="43" t="s">
        <v>1147</v>
      </c>
      <c r="C582" s="43" t="s">
        <v>1512</v>
      </c>
      <c r="D582" s="43"/>
      <c r="E582" s="109" t="s">
        <v>851</v>
      </c>
      <c r="F582" s="110">
        <v>1059604976</v>
      </c>
      <c r="G582" s="43"/>
    </row>
    <row r="583" spans="1:7" ht="30" x14ac:dyDescent="0.25">
      <c r="A583" s="342" t="s">
        <v>896</v>
      </c>
      <c r="B583" s="342" t="s">
        <v>1091</v>
      </c>
      <c r="C583" s="342" t="s">
        <v>1538</v>
      </c>
      <c r="D583" s="342"/>
      <c r="E583" s="343" t="s">
        <v>851</v>
      </c>
      <c r="F583" s="344">
        <v>1002846350</v>
      </c>
      <c r="G583" s="43"/>
    </row>
    <row r="584" spans="1:7" ht="30" x14ac:dyDescent="0.25">
      <c r="A584" s="43" t="s">
        <v>1156</v>
      </c>
      <c r="B584" s="43" t="s">
        <v>980</v>
      </c>
      <c r="C584" s="43" t="s">
        <v>1547</v>
      </c>
      <c r="D584" s="43"/>
      <c r="E584" s="109" t="s">
        <v>1094</v>
      </c>
      <c r="F584" s="110">
        <v>1059597328</v>
      </c>
      <c r="G584" s="43"/>
    </row>
    <row r="585" spans="1:7" ht="30" x14ac:dyDescent="0.25">
      <c r="A585" s="342" t="s">
        <v>943</v>
      </c>
      <c r="B585" s="342" t="s">
        <v>1144</v>
      </c>
      <c r="C585" s="342" t="s">
        <v>1504</v>
      </c>
      <c r="D585" s="342" t="s">
        <v>1281</v>
      </c>
      <c r="E585" s="343" t="s">
        <v>1094</v>
      </c>
      <c r="F585" s="344">
        <v>1059599329</v>
      </c>
      <c r="G585" s="43"/>
    </row>
    <row r="586" spans="1:7" x14ac:dyDescent="0.25">
      <c r="A586" s="43" t="s">
        <v>896</v>
      </c>
      <c r="B586" s="43" t="s">
        <v>953</v>
      </c>
      <c r="C586" s="43" t="s">
        <v>1634</v>
      </c>
      <c r="D586" s="43"/>
      <c r="E586" s="109"/>
      <c r="F586" s="110">
        <v>1002848733</v>
      </c>
      <c r="G586" s="43"/>
    </row>
    <row r="587" spans="1:7" ht="30" x14ac:dyDescent="0.25">
      <c r="A587" s="342" t="s">
        <v>873</v>
      </c>
      <c r="B587" s="342" t="s">
        <v>874</v>
      </c>
      <c r="C587" s="342" t="s">
        <v>1215</v>
      </c>
      <c r="D587" s="342"/>
      <c r="E587" s="343" t="s">
        <v>851</v>
      </c>
      <c r="F587" s="344">
        <v>1002849181</v>
      </c>
      <c r="G587" s="43"/>
    </row>
    <row r="588" spans="1:7" ht="30" x14ac:dyDescent="0.25">
      <c r="A588" s="43" t="s">
        <v>953</v>
      </c>
      <c r="B588" s="43" t="s">
        <v>1286</v>
      </c>
      <c r="C588" s="43" t="s">
        <v>1463</v>
      </c>
      <c r="D588" s="43" t="s">
        <v>1579</v>
      </c>
      <c r="E588" s="109" t="s">
        <v>851</v>
      </c>
      <c r="F588" s="353" t="s">
        <v>1578</v>
      </c>
      <c r="G588" s="43"/>
    </row>
    <row r="589" spans="1:7" ht="30" x14ac:dyDescent="0.25">
      <c r="A589" s="342" t="s">
        <v>1580</v>
      </c>
      <c r="B589" s="342" t="s">
        <v>914</v>
      </c>
      <c r="C589" s="342" t="s">
        <v>1581</v>
      </c>
      <c r="D589" s="342" t="s">
        <v>1464</v>
      </c>
      <c r="E589" s="343" t="s">
        <v>851</v>
      </c>
      <c r="F589" s="356">
        <v>1002846447</v>
      </c>
      <c r="G589" s="43"/>
    </row>
    <row r="590" spans="1:7" ht="30" x14ac:dyDescent="0.25">
      <c r="A590" s="43" t="s">
        <v>1590</v>
      </c>
      <c r="B590" s="43" t="s">
        <v>874</v>
      </c>
      <c r="C590" s="43" t="s">
        <v>1591</v>
      </c>
      <c r="D590" s="43"/>
      <c r="E590" s="109" t="s">
        <v>851</v>
      </c>
      <c r="F590" s="353" t="s">
        <v>1589</v>
      </c>
      <c r="G590" s="43"/>
    </row>
    <row r="591" spans="1:7" ht="30" x14ac:dyDescent="0.25">
      <c r="A591" s="342" t="s">
        <v>1286</v>
      </c>
      <c r="B591" s="342" t="s">
        <v>1594</v>
      </c>
      <c r="C591" s="342" t="s">
        <v>1420</v>
      </c>
      <c r="D591" s="342"/>
      <c r="E591" s="343" t="s">
        <v>1094</v>
      </c>
      <c r="F591" s="356" t="s">
        <v>1593</v>
      </c>
      <c r="G591" s="43"/>
    </row>
    <row r="592" spans="1:7" ht="30" x14ac:dyDescent="0.25">
      <c r="A592" s="43" t="s">
        <v>1598</v>
      </c>
      <c r="B592" s="43" t="s">
        <v>1599</v>
      </c>
      <c r="C592" s="43" t="s">
        <v>1597</v>
      </c>
      <c r="D592" s="43"/>
      <c r="E592" s="109" t="s">
        <v>851</v>
      </c>
      <c r="F592" s="110">
        <v>1002846452</v>
      </c>
      <c r="G592" s="43"/>
    </row>
    <row r="593" spans="1:7" ht="30" x14ac:dyDescent="0.25">
      <c r="A593" s="342" t="s">
        <v>896</v>
      </c>
      <c r="B593" s="342" t="s">
        <v>992</v>
      </c>
      <c r="C593" s="342" t="s">
        <v>1530</v>
      </c>
      <c r="D593" s="342" t="s">
        <v>1357</v>
      </c>
      <c r="E593" s="343" t="s">
        <v>851</v>
      </c>
      <c r="F593" s="344">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2" t="s">
        <v>980</v>
      </c>
      <c r="B595" s="342" t="s">
        <v>914</v>
      </c>
      <c r="C595" s="342" t="s">
        <v>1623</v>
      </c>
      <c r="D595" s="342"/>
      <c r="E595" s="343" t="s">
        <v>851</v>
      </c>
      <c r="F595" s="344">
        <v>1059596737</v>
      </c>
      <c r="G595" s="43"/>
    </row>
    <row r="596" spans="1:7" ht="30" x14ac:dyDescent="0.25">
      <c r="A596" s="43" t="s">
        <v>884</v>
      </c>
      <c r="B596" s="43" t="s">
        <v>1286</v>
      </c>
      <c r="C596" s="43" t="s">
        <v>1452</v>
      </c>
      <c r="D596" s="43"/>
      <c r="E596" s="109" t="s">
        <v>851</v>
      </c>
      <c r="F596" s="110">
        <v>25546688</v>
      </c>
      <c r="G596" s="43"/>
    </row>
    <row r="597" spans="1:7" ht="30" x14ac:dyDescent="0.25">
      <c r="A597" s="342" t="s">
        <v>1629</v>
      </c>
      <c r="B597" s="342" t="s">
        <v>1249</v>
      </c>
      <c r="C597" s="342" t="s">
        <v>1630</v>
      </c>
      <c r="D597" s="342"/>
      <c r="E597" s="343" t="s">
        <v>851</v>
      </c>
      <c r="F597" s="342">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2" t="s">
        <v>1667</v>
      </c>
      <c r="B599" s="342" t="s">
        <v>1668</v>
      </c>
      <c r="C599" s="342" t="s">
        <v>1669</v>
      </c>
      <c r="D599" s="342"/>
      <c r="E599" s="343" t="s">
        <v>851</v>
      </c>
      <c r="F599" s="344">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2" t="s">
        <v>1286</v>
      </c>
      <c r="B601" s="342" t="s">
        <v>943</v>
      </c>
      <c r="C601" s="342" t="s">
        <v>1681</v>
      </c>
      <c r="D601" s="342"/>
      <c r="E601" s="343" t="s">
        <v>851</v>
      </c>
      <c r="F601" s="359" t="s">
        <v>1680</v>
      </c>
      <c r="G601" s="43"/>
    </row>
    <row r="602" spans="1:7" x14ac:dyDescent="0.25">
      <c r="A602" s="421" t="s">
        <v>1703</v>
      </c>
      <c r="B602" s="421"/>
      <c r="C602" s="421"/>
      <c r="D602" s="421"/>
      <c r="E602" s="421"/>
      <c r="F602" s="421"/>
      <c r="G602" s="43"/>
    </row>
    <row r="603" spans="1:7" ht="45" x14ac:dyDescent="0.25">
      <c r="A603" s="17" t="s">
        <v>94</v>
      </c>
      <c r="B603" s="17" t="s">
        <v>21</v>
      </c>
      <c r="C603" s="17" t="s">
        <v>0</v>
      </c>
      <c r="D603" s="17" t="s">
        <v>1</v>
      </c>
      <c r="E603" s="17" t="s">
        <v>2</v>
      </c>
      <c r="F603" s="17" t="s">
        <v>3</v>
      </c>
      <c r="G603" s="43"/>
    </row>
    <row r="604" spans="1:7" ht="30" x14ac:dyDescent="0.25">
      <c r="A604" s="342" t="s">
        <v>979</v>
      </c>
      <c r="B604" s="342" t="s">
        <v>943</v>
      </c>
      <c r="C604" s="342" t="s">
        <v>1217</v>
      </c>
      <c r="D604" s="342" t="s">
        <v>1398</v>
      </c>
      <c r="E604" s="343" t="s">
        <v>851</v>
      </c>
      <c r="F604" s="344">
        <v>1002846528</v>
      </c>
      <c r="G604" s="43"/>
    </row>
    <row r="605" spans="1:7" ht="30" x14ac:dyDescent="0.25">
      <c r="A605" s="43" t="s">
        <v>1443</v>
      </c>
      <c r="B605" s="43" t="s">
        <v>1444</v>
      </c>
      <c r="C605" s="43" t="s">
        <v>1445</v>
      </c>
      <c r="D605" s="43"/>
      <c r="E605" s="109" t="s">
        <v>851</v>
      </c>
      <c r="F605" s="110">
        <v>1061757665</v>
      </c>
      <c r="G605" s="43"/>
    </row>
    <row r="606" spans="1:7" ht="30" x14ac:dyDescent="0.25">
      <c r="A606" s="342" t="s">
        <v>1441</v>
      </c>
      <c r="B606" s="342" t="s">
        <v>914</v>
      </c>
      <c r="C606" s="342" t="s">
        <v>1451</v>
      </c>
      <c r="D606" s="342"/>
      <c r="E606" s="343" t="s">
        <v>851</v>
      </c>
      <c r="F606" s="344">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2" t="s">
        <v>884</v>
      </c>
      <c r="B608" s="342" t="s">
        <v>1144</v>
      </c>
      <c r="C608" s="342" t="s">
        <v>1534</v>
      </c>
      <c r="D608" s="342"/>
      <c r="E608" s="343" t="s">
        <v>851</v>
      </c>
      <c r="F608" s="350">
        <v>1002846626</v>
      </c>
      <c r="G608" s="43"/>
    </row>
    <row r="609" spans="1:7" ht="30" x14ac:dyDescent="0.25">
      <c r="A609" s="43" t="s">
        <v>896</v>
      </c>
      <c r="B609" s="43" t="s">
        <v>953</v>
      </c>
      <c r="C609" s="43" t="s">
        <v>1545</v>
      </c>
      <c r="D609" s="43"/>
      <c r="E609" s="109" t="s">
        <v>851</v>
      </c>
      <c r="F609" s="110">
        <v>25545389</v>
      </c>
      <c r="G609" s="43"/>
    </row>
    <row r="610" spans="1:7" x14ac:dyDescent="0.25">
      <c r="A610" s="342" t="s">
        <v>943</v>
      </c>
      <c r="B610" s="342" t="s">
        <v>848</v>
      </c>
      <c r="C610" s="342" t="s">
        <v>1553</v>
      </c>
      <c r="D610" s="342"/>
      <c r="E610" s="343"/>
      <c r="F610" s="344">
        <v>1059594153</v>
      </c>
      <c r="G610" s="43"/>
    </row>
    <row r="611" spans="1:7" x14ac:dyDescent="0.25">
      <c r="A611" s="420" t="s">
        <v>1704</v>
      </c>
      <c r="B611" s="420"/>
      <c r="C611" s="420"/>
      <c r="D611" s="420"/>
      <c r="E611" s="420"/>
      <c r="F611" s="420"/>
      <c r="G611" s="43"/>
    </row>
    <row r="612" spans="1:7" ht="45" x14ac:dyDescent="0.25">
      <c r="A612" s="17" t="s">
        <v>94</v>
      </c>
      <c r="B612" s="17" t="s">
        <v>21</v>
      </c>
      <c r="C612" s="17" t="s">
        <v>0</v>
      </c>
      <c r="D612" s="17" t="s">
        <v>1</v>
      </c>
      <c r="E612" s="17" t="s">
        <v>2</v>
      </c>
      <c r="F612" s="17" t="s">
        <v>3</v>
      </c>
      <c r="G612" s="43"/>
    </row>
    <row r="613" spans="1:7" ht="30" x14ac:dyDescent="0.25">
      <c r="A613" s="342" t="s">
        <v>979</v>
      </c>
      <c r="B613" s="342" t="s">
        <v>943</v>
      </c>
      <c r="C613" s="342" t="s">
        <v>1217</v>
      </c>
      <c r="D613" s="342" t="s">
        <v>1398</v>
      </c>
      <c r="E613" s="343" t="s">
        <v>851</v>
      </c>
      <c r="F613" s="344">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2" t="s">
        <v>1332</v>
      </c>
      <c r="B616" s="342" t="s">
        <v>1091</v>
      </c>
      <c r="C616" s="342" t="s">
        <v>1333</v>
      </c>
      <c r="D616" s="342"/>
      <c r="E616" s="343" t="s">
        <v>1094</v>
      </c>
      <c r="F616" s="344">
        <v>1059595374</v>
      </c>
      <c r="G616" s="43"/>
    </row>
    <row r="617" spans="1:7" ht="30" x14ac:dyDescent="0.25">
      <c r="A617" s="43" t="s">
        <v>914</v>
      </c>
      <c r="B617" s="43" t="s">
        <v>915</v>
      </c>
      <c r="C617" s="43" t="s">
        <v>916</v>
      </c>
      <c r="D617" s="43"/>
      <c r="E617" s="109" t="s">
        <v>1094</v>
      </c>
      <c r="F617" s="110">
        <v>1059598169</v>
      </c>
      <c r="G617" s="43"/>
    </row>
    <row r="618" spans="1:7" ht="30" x14ac:dyDescent="0.25">
      <c r="A618" s="342" t="s">
        <v>857</v>
      </c>
      <c r="B618" s="342" t="s">
        <v>1365</v>
      </c>
      <c r="C618" s="342" t="s">
        <v>949</v>
      </c>
      <c r="D618" s="342" t="s">
        <v>1366</v>
      </c>
      <c r="E618" s="343" t="s">
        <v>851</v>
      </c>
      <c r="F618" s="344">
        <v>1002953350</v>
      </c>
      <c r="G618" s="43"/>
    </row>
    <row r="619" spans="1:7" x14ac:dyDescent="0.25">
      <c r="A619" s="420" t="s">
        <v>1707</v>
      </c>
      <c r="B619" s="420"/>
      <c r="C619" s="420"/>
      <c r="D619" s="420"/>
      <c r="E619" s="420"/>
      <c r="F619" s="420"/>
      <c r="G619" s="43"/>
    </row>
    <row r="620" spans="1:7" ht="45" x14ac:dyDescent="0.25">
      <c r="A620" s="17" t="s">
        <v>94</v>
      </c>
      <c r="B620" s="17" t="s">
        <v>21</v>
      </c>
      <c r="C620" s="17" t="s">
        <v>0</v>
      </c>
      <c r="D620" s="17" t="s">
        <v>1</v>
      </c>
      <c r="E620" s="17" t="s">
        <v>2</v>
      </c>
      <c r="F620" s="17" t="s">
        <v>3</v>
      </c>
      <c r="G620" s="43"/>
    </row>
    <row r="621" spans="1:7" x14ac:dyDescent="0.25">
      <c r="A621" s="342"/>
      <c r="B621" s="342"/>
      <c r="C621" s="342"/>
      <c r="D621" s="342"/>
      <c r="E621" s="343"/>
      <c r="F621" s="344"/>
      <c r="G621" s="43"/>
    </row>
    <row r="622" spans="1:7" ht="30" x14ac:dyDescent="0.25">
      <c r="A622" s="43" t="s">
        <v>914</v>
      </c>
      <c r="B622" s="43" t="s">
        <v>884</v>
      </c>
      <c r="C622" s="43" t="s">
        <v>1296</v>
      </c>
      <c r="D622" s="43" t="s">
        <v>850</v>
      </c>
      <c r="E622" s="109" t="s">
        <v>851</v>
      </c>
      <c r="F622" s="110">
        <v>1060186045</v>
      </c>
      <c r="G622" s="43"/>
    </row>
    <row r="623" spans="1:7" ht="30" x14ac:dyDescent="0.25">
      <c r="A623" s="342" t="s">
        <v>1298</v>
      </c>
      <c r="B623" s="342" t="s">
        <v>914</v>
      </c>
      <c r="C623" s="342" t="s">
        <v>1299</v>
      </c>
      <c r="D623" s="342" t="s">
        <v>1300</v>
      </c>
      <c r="E623" s="343" t="s">
        <v>851</v>
      </c>
      <c r="F623" s="344"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2" t="s">
        <v>953</v>
      </c>
      <c r="B625" s="342" t="s">
        <v>1316</v>
      </c>
      <c r="C625" s="342" t="s">
        <v>1317</v>
      </c>
      <c r="D625" s="342" t="s">
        <v>1028</v>
      </c>
      <c r="E625" s="343" t="s">
        <v>851</v>
      </c>
      <c r="F625" s="344">
        <v>1059594373</v>
      </c>
      <c r="G625" s="43"/>
    </row>
    <row r="626" spans="1:7" ht="30" x14ac:dyDescent="0.25">
      <c r="A626" s="43" t="s">
        <v>914</v>
      </c>
      <c r="B626" s="43" t="s">
        <v>1318</v>
      </c>
      <c r="C626" s="43" t="s">
        <v>1319</v>
      </c>
      <c r="D626" s="43"/>
      <c r="E626" s="109" t="s">
        <v>851</v>
      </c>
      <c r="F626" s="110" t="s">
        <v>1320</v>
      </c>
      <c r="G626" s="43"/>
    </row>
    <row r="627" spans="1:7" ht="30" x14ac:dyDescent="0.25">
      <c r="A627" s="342" t="s">
        <v>1332</v>
      </c>
      <c r="B627" s="342" t="s">
        <v>1091</v>
      </c>
      <c r="C627" s="342" t="s">
        <v>1333</v>
      </c>
      <c r="D627" s="342"/>
      <c r="E627" s="343" t="s">
        <v>1094</v>
      </c>
      <c r="F627" s="344">
        <v>1059595374</v>
      </c>
      <c r="G627" s="43"/>
    </row>
    <row r="628" spans="1:7" ht="30" x14ac:dyDescent="0.25">
      <c r="A628" s="43" t="s">
        <v>874</v>
      </c>
      <c r="B628" s="43" t="s">
        <v>943</v>
      </c>
      <c r="C628" s="43" t="s">
        <v>1340</v>
      </c>
      <c r="D628" s="43"/>
      <c r="E628" s="109" t="s">
        <v>1094</v>
      </c>
      <c r="F628" s="110">
        <v>1059597393</v>
      </c>
      <c r="G628" s="43"/>
    </row>
    <row r="629" spans="1:7" ht="30" x14ac:dyDescent="0.25">
      <c r="A629" s="342" t="s">
        <v>914</v>
      </c>
      <c r="B629" s="342" t="s">
        <v>915</v>
      </c>
      <c r="C629" s="342" t="s">
        <v>916</v>
      </c>
      <c r="D629" s="342"/>
      <c r="E629" s="343" t="s">
        <v>1094</v>
      </c>
      <c r="F629" s="344">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2" t="s">
        <v>1286</v>
      </c>
      <c r="B631" s="342" t="s">
        <v>914</v>
      </c>
      <c r="C631" s="342" t="s">
        <v>1198</v>
      </c>
      <c r="D631" s="342" t="s">
        <v>1364</v>
      </c>
      <c r="E631" s="343" t="s">
        <v>851</v>
      </c>
      <c r="F631" s="344">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2" t="s">
        <v>1368</v>
      </c>
      <c r="B633" s="342" t="s">
        <v>1369</v>
      </c>
      <c r="C633" s="342" t="s">
        <v>1370</v>
      </c>
      <c r="D633" s="342" t="s">
        <v>982</v>
      </c>
      <c r="E633" s="343" t="s">
        <v>851</v>
      </c>
      <c r="F633" s="344">
        <v>1059603417</v>
      </c>
      <c r="G633" s="43"/>
    </row>
    <row r="634" spans="1:7" ht="30" x14ac:dyDescent="0.25">
      <c r="A634" s="43" t="s">
        <v>1382</v>
      </c>
      <c r="B634" s="43" t="s">
        <v>1382</v>
      </c>
      <c r="C634" s="43" t="s">
        <v>1383</v>
      </c>
      <c r="D634" s="43"/>
      <c r="E634" s="109" t="s">
        <v>851</v>
      </c>
      <c r="F634" s="110">
        <v>1003371767</v>
      </c>
      <c r="G634" s="43"/>
    </row>
    <row r="635" spans="1:7" ht="30" x14ac:dyDescent="0.25">
      <c r="A635" s="342" t="s">
        <v>873</v>
      </c>
      <c r="B635" s="342" t="s">
        <v>1391</v>
      </c>
      <c r="C635" s="342" t="s">
        <v>985</v>
      </c>
      <c r="D635" s="342" t="s">
        <v>1392</v>
      </c>
      <c r="E635" s="343" t="s">
        <v>851</v>
      </c>
      <c r="F635" s="344">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2" t="s">
        <v>1405</v>
      </c>
      <c r="B637" s="342" t="s">
        <v>884</v>
      </c>
      <c r="C637" s="342" t="s">
        <v>1406</v>
      </c>
      <c r="D637" s="342" t="s">
        <v>1407</v>
      </c>
      <c r="E637" s="343" t="s">
        <v>851</v>
      </c>
      <c r="F637" s="344">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2" t="s">
        <v>944</v>
      </c>
      <c r="B639" s="342" t="s">
        <v>943</v>
      </c>
      <c r="C639" s="342" t="s">
        <v>1421</v>
      </c>
      <c r="D639" s="342"/>
      <c r="E639" s="343" t="s">
        <v>851</v>
      </c>
      <c r="F639" s="344">
        <v>1002846330</v>
      </c>
      <c r="G639" s="43"/>
    </row>
    <row r="640" spans="1:7" ht="30" x14ac:dyDescent="0.25">
      <c r="A640" s="43" t="s">
        <v>848</v>
      </c>
      <c r="B640" s="43" t="s">
        <v>943</v>
      </c>
      <c r="C640" s="43" t="s">
        <v>1423</v>
      </c>
      <c r="D640" s="43"/>
      <c r="E640" s="109" t="s">
        <v>851</v>
      </c>
      <c r="F640" s="110">
        <v>1193097625</v>
      </c>
      <c r="G640" s="43"/>
    </row>
    <row r="641" spans="1:7" ht="30" x14ac:dyDescent="0.25">
      <c r="A641" s="342" t="s">
        <v>1427</v>
      </c>
      <c r="B641" s="342" t="s">
        <v>1428</v>
      </c>
      <c r="C641" s="342" t="s">
        <v>1429</v>
      </c>
      <c r="D641" s="342" t="s">
        <v>1430</v>
      </c>
      <c r="E641" s="343" t="s">
        <v>851</v>
      </c>
      <c r="F641" s="344">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2" t="s">
        <v>1439</v>
      </c>
      <c r="B643" s="342" t="s">
        <v>884</v>
      </c>
      <c r="C643" s="342" t="s">
        <v>1440</v>
      </c>
      <c r="D643" s="342" t="s">
        <v>1294</v>
      </c>
      <c r="E643" s="343" t="s">
        <v>851</v>
      </c>
      <c r="F643" s="344">
        <v>1002847533</v>
      </c>
      <c r="G643" s="43"/>
    </row>
    <row r="644" spans="1:7" ht="30" x14ac:dyDescent="0.25">
      <c r="A644" s="43" t="s">
        <v>1441</v>
      </c>
      <c r="B644" s="43"/>
      <c r="C644" s="43" t="s">
        <v>1284</v>
      </c>
      <c r="D644" s="43" t="s">
        <v>1442</v>
      </c>
      <c r="E644" s="109" t="s">
        <v>851</v>
      </c>
      <c r="F644" s="110">
        <v>1002848635</v>
      </c>
      <c r="G644" s="43"/>
    </row>
    <row r="645" spans="1:7" ht="30" x14ac:dyDescent="0.25">
      <c r="A645" s="342" t="s">
        <v>1443</v>
      </c>
      <c r="B645" s="342" t="s">
        <v>1444</v>
      </c>
      <c r="C645" s="342" t="s">
        <v>1445</v>
      </c>
      <c r="D645" s="342"/>
      <c r="E645" s="343" t="s">
        <v>851</v>
      </c>
      <c r="F645" s="344">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2" t="s">
        <v>1441</v>
      </c>
      <c r="B647" s="342" t="s">
        <v>914</v>
      </c>
      <c r="C647" s="342" t="s">
        <v>1451</v>
      </c>
      <c r="D647" s="342"/>
      <c r="E647" s="343" t="s">
        <v>851</v>
      </c>
      <c r="F647" s="344">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2" t="s">
        <v>1441</v>
      </c>
      <c r="B649" s="342" t="s">
        <v>884</v>
      </c>
      <c r="C649" s="342" t="s">
        <v>1457</v>
      </c>
      <c r="D649" s="342"/>
      <c r="E649" s="343" t="s">
        <v>851</v>
      </c>
      <c r="F649" s="344">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2" t="s">
        <v>944</v>
      </c>
      <c r="B651" s="342" t="s">
        <v>943</v>
      </c>
      <c r="C651" s="342" t="s">
        <v>1463</v>
      </c>
      <c r="D651" s="342" t="s">
        <v>1464</v>
      </c>
      <c r="E651" s="343" t="s">
        <v>1094</v>
      </c>
      <c r="F651" s="344">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2" t="s">
        <v>1156</v>
      </c>
      <c r="B653" s="342" t="s">
        <v>883</v>
      </c>
      <c r="C653" s="342" t="s">
        <v>1157</v>
      </c>
      <c r="D653" s="342" t="s">
        <v>1466</v>
      </c>
      <c r="E653" s="343" t="s">
        <v>851</v>
      </c>
      <c r="F653" s="344">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2" t="s">
        <v>974</v>
      </c>
      <c r="B655" s="342" t="s">
        <v>943</v>
      </c>
      <c r="C655" s="342" t="s">
        <v>1217</v>
      </c>
      <c r="D655" s="342" t="s">
        <v>1490</v>
      </c>
      <c r="E655" s="343" t="s">
        <v>851</v>
      </c>
      <c r="F655" s="344" t="s">
        <v>1491</v>
      </c>
      <c r="G655" s="43"/>
    </row>
    <row r="656" spans="1:7" ht="30" x14ac:dyDescent="0.25">
      <c r="A656" s="43" t="s">
        <v>992</v>
      </c>
      <c r="B656" s="43" t="s">
        <v>1498</v>
      </c>
      <c r="C656" s="43" t="s">
        <v>938</v>
      </c>
      <c r="D656" s="43" t="s">
        <v>1499</v>
      </c>
      <c r="E656" s="109" t="s">
        <v>851</v>
      </c>
      <c r="F656" s="110" t="s">
        <v>1500</v>
      </c>
      <c r="G656" s="43"/>
    </row>
    <row r="657" spans="1:7" ht="30" x14ac:dyDescent="0.25">
      <c r="A657" s="342" t="s">
        <v>848</v>
      </c>
      <c r="B657" s="342" t="s">
        <v>953</v>
      </c>
      <c r="C657" s="342" t="s">
        <v>1501</v>
      </c>
      <c r="D657" s="342" t="s">
        <v>919</v>
      </c>
      <c r="E657" s="343" t="s">
        <v>851</v>
      </c>
      <c r="F657" s="344" t="s">
        <v>1502</v>
      </c>
      <c r="G657" s="43"/>
    </row>
    <row r="658" spans="1:7" ht="30" x14ac:dyDescent="0.25">
      <c r="A658" s="43" t="s">
        <v>1041</v>
      </c>
      <c r="B658" s="43" t="s">
        <v>1147</v>
      </c>
      <c r="C658" s="43" t="s">
        <v>1512</v>
      </c>
      <c r="D658" s="43"/>
      <c r="E658" s="109" t="s">
        <v>851</v>
      </c>
      <c r="F658" s="110">
        <v>1059604976</v>
      </c>
      <c r="G658" s="43"/>
    </row>
    <row r="659" spans="1:7" ht="30" x14ac:dyDescent="0.25">
      <c r="A659" s="342" t="s">
        <v>1513</v>
      </c>
      <c r="B659" s="342" t="s">
        <v>1514</v>
      </c>
      <c r="C659" s="342" t="s">
        <v>1515</v>
      </c>
      <c r="D659" s="342"/>
      <c r="E659" s="343" t="s">
        <v>851</v>
      </c>
      <c r="F659" s="344">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2" t="s">
        <v>884</v>
      </c>
      <c r="B661" s="342" t="s">
        <v>1524</v>
      </c>
      <c r="C661" s="342" t="s">
        <v>945</v>
      </c>
      <c r="D661" s="342" t="s">
        <v>919</v>
      </c>
      <c r="E661" s="343" t="s">
        <v>851</v>
      </c>
      <c r="F661" s="344">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2" t="s">
        <v>1361</v>
      </c>
      <c r="B663" s="342" t="s">
        <v>992</v>
      </c>
      <c r="C663" s="342" t="s">
        <v>1531</v>
      </c>
      <c r="D663" s="342"/>
      <c r="E663" s="343" t="s">
        <v>851</v>
      </c>
      <c r="F663" s="344">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2" t="s">
        <v>884</v>
      </c>
      <c r="B665" s="342" t="s">
        <v>1144</v>
      </c>
      <c r="C665" s="342" t="s">
        <v>1534</v>
      </c>
      <c r="D665" s="342"/>
      <c r="E665" s="343" t="s">
        <v>851</v>
      </c>
      <c r="F665" s="350">
        <v>1002846626</v>
      </c>
      <c r="G665" s="43"/>
    </row>
    <row r="666" spans="1:7" ht="30" x14ac:dyDescent="0.25">
      <c r="A666" s="43" t="s">
        <v>1246</v>
      </c>
      <c r="B666" s="43" t="s">
        <v>943</v>
      </c>
      <c r="C666" s="43" t="s">
        <v>1535</v>
      </c>
      <c r="D666" s="43"/>
      <c r="E666" s="109" t="s">
        <v>851</v>
      </c>
      <c r="F666" s="351">
        <v>1002848307</v>
      </c>
      <c r="G666" s="43"/>
    </row>
    <row r="667" spans="1:7" ht="30" x14ac:dyDescent="0.25">
      <c r="A667" s="342" t="s">
        <v>873</v>
      </c>
      <c r="B667" s="342" t="s">
        <v>1091</v>
      </c>
      <c r="C667" s="342" t="s">
        <v>1277</v>
      </c>
      <c r="D667" s="342"/>
      <c r="E667" s="343" t="s">
        <v>851</v>
      </c>
      <c r="F667" s="352">
        <v>1059598472</v>
      </c>
      <c r="G667" s="43"/>
    </row>
    <row r="668" spans="1:7" ht="30" x14ac:dyDescent="0.25">
      <c r="A668" s="43" t="s">
        <v>896</v>
      </c>
      <c r="B668" s="43" t="s">
        <v>1091</v>
      </c>
      <c r="C668" s="43" t="s">
        <v>1538</v>
      </c>
      <c r="D668" s="43"/>
      <c r="E668" s="109" t="s">
        <v>851</v>
      </c>
      <c r="F668" s="110">
        <v>1002846350</v>
      </c>
      <c r="G668" s="43"/>
    </row>
    <row r="669" spans="1:7" ht="30" x14ac:dyDescent="0.25">
      <c r="A669" s="342" t="s">
        <v>1540</v>
      </c>
      <c r="B669" s="342" t="s">
        <v>943</v>
      </c>
      <c r="C669" s="342" t="s">
        <v>1541</v>
      </c>
      <c r="D669" s="342" t="s">
        <v>1542</v>
      </c>
      <c r="E669" s="343" t="s">
        <v>851</v>
      </c>
      <c r="F669" s="356" t="s">
        <v>1539</v>
      </c>
      <c r="G669" s="43"/>
    </row>
    <row r="670" spans="1:7" ht="30" x14ac:dyDescent="0.25">
      <c r="A670" s="43" t="s">
        <v>1144</v>
      </c>
      <c r="B670" s="43" t="s">
        <v>996</v>
      </c>
      <c r="C670" s="43" t="s">
        <v>1192</v>
      </c>
      <c r="D670" s="43"/>
      <c r="E670" s="109" t="s">
        <v>851</v>
      </c>
      <c r="F670" s="351">
        <v>1059604012</v>
      </c>
      <c r="G670" s="43"/>
    </row>
    <row r="671" spans="1:7" x14ac:dyDescent="0.25">
      <c r="A671" s="342" t="s">
        <v>943</v>
      </c>
      <c r="B671" s="342" t="s">
        <v>848</v>
      </c>
      <c r="C671" s="342" t="s">
        <v>1553</v>
      </c>
      <c r="D671" s="342"/>
      <c r="E671" s="343"/>
      <c r="F671" s="344">
        <v>1059594153</v>
      </c>
      <c r="G671" s="43"/>
    </row>
    <row r="672" spans="1:7" ht="30" x14ac:dyDescent="0.25">
      <c r="A672" s="43" t="s">
        <v>953</v>
      </c>
      <c r="B672" s="43" t="s">
        <v>1249</v>
      </c>
      <c r="C672" s="43" t="s">
        <v>1556</v>
      </c>
      <c r="D672" s="43"/>
      <c r="E672" s="109" t="s">
        <v>1094</v>
      </c>
      <c r="F672" s="110">
        <v>1059599873</v>
      </c>
      <c r="G672" s="43"/>
    </row>
    <row r="673" spans="1:7" ht="30" x14ac:dyDescent="0.25">
      <c r="A673" s="342" t="s">
        <v>896</v>
      </c>
      <c r="B673" s="342" t="s">
        <v>915</v>
      </c>
      <c r="C673" s="342" t="s">
        <v>1585</v>
      </c>
      <c r="D673" s="342"/>
      <c r="E673" s="343" t="s">
        <v>851</v>
      </c>
      <c r="F673" s="344">
        <v>1059595460</v>
      </c>
      <c r="G673" s="43"/>
    </row>
    <row r="674" spans="1:7" ht="30" x14ac:dyDescent="0.25">
      <c r="A674" s="43" t="s">
        <v>953</v>
      </c>
      <c r="B674" s="43" t="s">
        <v>1286</v>
      </c>
      <c r="C674" s="43" t="s">
        <v>1463</v>
      </c>
      <c r="D674" s="43" t="s">
        <v>1579</v>
      </c>
      <c r="E674" s="109" t="s">
        <v>851</v>
      </c>
      <c r="F674" s="353" t="s">
        <v>1578</v>
      </c>
      <c r="G674" s="43"/>
    </row>
    <row r="675" spans="1:7" ht="30" x14ac:dyDescent="0.25">
      <c r="A675" s="342" t="s">
        <v>1580</v>
      </c>
      <c r="B675" s="342" t="s">
        <v>914</v>
      </c>
      <c r="C675" s="342" t="s">
        <v>1581</v>
      </c>
      <c r="D675" s="342" t="s">
        <v>1464</v>
      </c>
      <c r="E675" s="343" t="s">
        <v>851</v>
      </c>
      <c r="F675" s="356">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2" t="s">
        <v>914</v>
      </c>
      <c r="B677" s="342" t="s">
        <v>914</v>
      </c>
      <c r="C677" s="342" t="s">
        <v>1614</v>
      </c>
      <c r="D677" s="342" t="s">
        <v>1277</v>
      </c>
      <c r="E677" s="343" t="s">
        <v>851</v>
      </c>
      <c r="F677" s="344">
        <v>1002847076</v>
      </c>
      <c r="G677" s="43"/>
    </row>
    <row r="678" spans="1:7" ht="30" x14ac:dyDescent="0.25">
      <c r="A678" s="43" t="s">
        <v>1637</v>
      </c>
      <c r="B678" s="43" t="s">
        <v>1638</v>
      </c>
      <c r="C678" s="43" t="s">
        <v>1028</v>
      </c>
      <c r="D678" s="43"/>
      <c r="E678" s="109" t="s">
        <v>851</v>
      </c>
      <c r="F678" s="354">
        <v>1060986729</v>
      </c>
      <c r="G678" s="43"/>
    </row>
    <row r="679" spans="1:7" ht="30" x14ac:dyDescent="0.25">
      <c r="A679" s="342" t="s">
        <v>1210</v>
      </c>
      <c r="B679" s="342" t="s">
        <v>848</v>
      </c>
      <c r="C679" s="342" t="s">
        <v>1670</v>
      </c>
      <c r="D679" s="342" t="s">
        <v>1671</v>
      </c>
      <c r="E679" s="343" t="s">
        <v>851</v>
      </c>
      <c r="F679" s="344">
        <v>1059602883</v>
      </c>
      <c r="G679" s="43"/>
    </row>
    <row r="680" spans="1:7" ht="30" x14ac:dyDescent="0.25">
      <c r="A680" s="43" t="s">
        <v>1677</v>
      </c>
      <c r="B680" s="43" t="s">
        <v>962</v>
      </c>
      <c r="C680" s="43" t="s">
        <v>1678</v>
      </c>
      <c r="D680" s="43" t="s">
        <v>1679</v>
      </c>
      <c r="E680" s="109" t="s">
        <v>1094</v>
      </c>
      <c r="F680" s="360" t="s">
        <v>1676</v>
      </c>
      <c r="G680" s="43"/>
    </row>
    <row r="681" spans="1:7" x14ac:dyDescent="0.25">
      <c r="A681" s="420" t="s">
        <v>1706</v>
      </c>
      <c r="B681" s="420"/>
      <c r="C681" s="420"/>
      <c r="D681" s="420"/>
      <c r="E681" s="420"/>
      <c r="F681" s="420"/>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2" t="s">
        <v>914</v>
      </c>
      <c r="B684" s="342" t="s">
        <v>884</v>
      </c>
      <c r="C684" s="342" t="s">
        <v>1296</v>
      </c>
      <c r="D684" s="342" t="s">
        <v>850</v>
      </c>
      <c r="E684" s="343" t="s">
        <v>851</v>
      </c>
      <c r="F684" s="344">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2" t="s">
        <v>1305</v>
      </c>
      <c r="B686" s="342" t="s">
        <v>884</v>
      </c>
      <c r="C686" s="342" t="s">
        <v>1306</v>
      </c>
      <c r="D686" s="342" t="s">
        <v>1307</v>
      </c>
      <c r="E686" s="343" t="s">
        <v>851</v>
      </c>
      <c r="F686" s="344">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2" t="s">
        <v>914</v>
      </c>
      <c r="B688" s="342" t="s">
        <v>1318</v>
      </c>
      <c r="C688" s="342" t="s">
        <v>1319</v>
      </c>
      <c r="D688" s="342"/>
      <c r="E688" s="343" t="s">
        <v>851</v>
      </c>
      <c r="F688" s="344" t="s">
        <v>1320</v>
      </c>
      <c r="G688" s="43"/>
    </row>
    <row r="689" spans="1:7" ht="30" x14ac:dyDescent="0.25">
      <c r="A689" s="43" t="s">
        <v>1332</v>
      </c>
      <c r="B689" s="43" t="s">
        <v>1091</v>
      </c>
      <c r="C689" s="43" t="s">
        <v>1333</v>
      </c>
      <c r="D689" s="43"/>
      <c r="E689" s="109" t="s">
        <v>1094</v>
      </c>
      <c r="F689" s="110">
        <v>1059595374</v>
      </c>
      <c r="G689" s="43"/>
    </row>
    <row r="690" spans="1:7" ht="30" x14ac:dyDescent="0.25">
      <c r="A690" s="342" t="s">
        <v>874</v>
      </c>
      <c r="B690" s="342" t="s">
        <v>943</v>
      </c>
      <c r="C690" s="342" t="s">
        <v>1340</v>
      </c>
      <c r="D690" s="342"/>
      <c r="E690" s="343" t="s">
        <v>1094</v>
      </c>
      <c r="F690" s="344">
        <v>1059597393</v>
      </c>
      <c r="G690" s="43"/>
    </row>
    <row r="691" spans="1:7" ht="30" x14ac:dyDescent="0.25">
      <c r="A691" s="43" t="s">
        <v>914</v>
      </c>
      <c r="B691" s="43" t="s">
        <v>915</v>
      </c>
      <c r="C691" s="43" t="s">
        <v>916</v>
      </c>
      <c r="D691" s="43"/>
      <c r="E691" s="109" t="s">
        <v>1094</v>
      </c>
      <c r="F691" s="110">
        <v>1059598169</v>
      </c>
      <c r="G691" s="43"/>
    </row>
    <row r="692" spans="1:7" ht="30" x14ac:dyDescent="0.25">
      <c r="A692" s="342" t="s">
        <v>1360</v>
      </c>
      <c r="B692" s="342" t="s">
        <v>1361</v>
      </c>
      <c r="C692" s="342" t="s">
        <v>938</v>
      </c>
      <c r="D692" s="342" t="s">
        <v>1362</v>
      </c>
      <c r="E692" s="343" t="s">
        <v>851</v>
      </c>
      <c r="F692" s="344"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2" t="s">
        <v>857</v>
      </c>
      <c r="B694" s="342" t="s">
        <v>1365</v>
      </c>
      <c r="C694" s="342" t="s">
        <v>949</v>
      </c>
      <c r="D694" s="342" t="s">
        <v>1366</v>
      </c>
      <c r="E694" s="343" t="s">
        <v>851</v>
      </c>
      <c r="F694" s="344">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2" t="s">
        <v>1382</v>
      </c>
      <c r="B696" s="342" t="s">
        <v>1382</v>
      </c>
      <c r="C696" s="342" t="s">
        <v>1383</v>
      </c>
      <c r="D696" s="342"/>
      <c r="E696" s="343" t="s">
        <v>851</v>
      </c>
      <c r="F696" s="344">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2" t="s">
        <v>979</v>
      </c>
      <c r="B698" s="342" t="s">
        <v>943</v>
      </c>
      <c r="C698" s="342" t="s">
        <v>1217</v>
      </c>
      <c r="D698" s="342" t="s">
        <v>1398</v>
      </c>
      <c r="E698" s="343" t="s">
        <v>851</v>
      </c>
      <c r="F698" s="344">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2" t="s">
        <v>1034</v>
      </c>
      <c r="B700" s="342" t="s">
        <v>1166</v>
      </c>
      <c r="C700" s="342" t="s">
        <v>1408</v>
      </c>
      <c r="D700" s="342" t="s">
        <v>1409</v>
      </c>
      <c r="E700" s="343" t="s">
        <v>851</v>
      </c>
      <c r="F700" s="344">
        <v>1005860830</v>
      </c>
      <c r="G700" s="43"/>
    </row>
    <row r="701" spans="1:7" ht="30" x14ac:dyDescent="0.25">
      <c r="A701" s="43" t="s">
        <v>944</v>
      </c>
      <c r="B701" s="43" t="s">
        <v>943</v>
      </c>
      <c r="C701" s="43" t="s">
        <v>1421</v>
      </c>
      <c r="D701" s="43"/>
      <c r="E701" s="109" t="s">
        <v>851</v>
      </c>
      <c r="F701" s="110">
        <v>1002846330</v>
      </c>
      <c r="G701" s="43"/>
    </row>
    <row r="702" spans="1:7" ht="30" x14ac:dyDescent="0.25">
      <c r="A702" s="342" t="s">
        <v>848</v>
      </c>
      <c r="B702" s="342" t="s">
        <v>943</v>
      </c>
      <c r="C702" s="342" t="s">
        <v>1423</v>
      </c>
      <c r="D702" s="342"/>
      <c r="E702" s="343" t="s">
        <v>851</v>
      </c>
      <c r="F702" s="344">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2" t="s">
        <v>1144</v>
      </c>
      <c r="B704" s="342" t="s">
        <v>884</v>
      </c>
      <c r="C704" s="342" t="s">
        <v>1432</v>
      </c>
      <c r="D704" s="342" t="s">
        <v>1433</v>
      </c>
      <c r="E704" s="343" t="s">
        <v>1094</v>
      </c>
      <c r="F704" s="344">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2" t="s">
        <v>1439</v>
      </c>
      <c r="B706" s="342" t="s">
        <v>884</v>
      </c>
      <c r="C706" s="342" t="s">
        <v>1440</v>
      </c>
      <c r="D706" s="342" t="s">
        <v>1294</v>
      </c>
      <c r="E706" s="343" t="s">
        <v>851</v>
      </c>
      <c r="F706" s="344">
        <v>1002847533</v>
      </c>
      <c r="G706" s="43"/>
    </row>
    <row r="707" spans="1:7" ht="30" x14ac:dyDescent="0.25">
      <c r="A707" s="43" t="s">
        <v>1441</v>
      </c>
      <c r="B707" s="43"/>
      <c r="C707" s="43" t="s">
        <v>1284</v>
      </c>
      <c r="D707" s="43" t="s">
        <v>1442</v>
      </c>
      <c r="E707" s="109" t="s">
        <v>851</v>
      </c>
      <c r="F707" s="110">
        <v>1002848635</v>
      </c>
      <c r="G707" s="43"/>
    </row>
    <row r="708" spans="1:7" ht="30" x14ac:dyDescent="0.25">
      <c r="A708" s="342" t="s">
        <v>1443</v>
      </c>
      <c r="B708" s="342" t="s">
        <v>1444</v>
      </c>
      <c r="C708" s="342" t="s">
        <v>1445</v>
      </c>
      <c r="D708" s="342"/>
      <c r="E708" s="343" t="s">
        <v>851</v>
      </c>
      <c r="F708" s="344">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2" t="s">
        <v>1441</v>
      </c>
      <c r="B710" s="342" t="s">
        <v>914</v>
      </c>
      <c r="C710" s="342" t="s">
        <v>1451</v>
      </c>
      <c r="D710" s="342"/>
      <c r="E710" s="343" t="s">
        <v>851</v>
      </c>
      <c r="F710" s="344">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2" t="s">
        <v>1455</v>
      </c>
      <c r="B712" s="342" t="s">
        <v>974</v>
      </c>
      <c r="C712" s="342" t="s">
        <v>1305</v>
      </c>
      <c r="D712" s="342" t="s">
        <v>1456</v>
      </c>
      <c r="E712" s="343" t="s">
        <v>1094</v>
      </c>
      <c r="F712" s="344">
        <v>1059595977</v>
      </c>
      <c r="G712" s="43"/>
    </row>
    <row r="713" spans="1:7" ht="30" x14ac:dyDescent="0.25">
      <c r="A713" s="43" t="s">
        <v>1441</v>
      </c>
      <c r="B713" s="43" t="s">
        <v>884</v>
      </c>
      <c r="C713" s="43" t="s">
        <v>1457</v>
      </c>
      <c r="D713" s="43"/>
      <c r="E713" s="109" t="s">
        <v>851</v>
      </c>
      <c r="F713" s="110">
        <v>25545401</v>
      </c>
      <c r="G713" s="43"/>
    </row>
    <row r="714" spans="1:7" ht="30" x14ac:dyDescent="0.25">
      <c r="A714" s="342" t="s">
        <v>1458</v>
      </c>
      <c r="B714" s="342" t="s">
        <v>1459</v>
      </c>
      <c r="C714" s="342" t="s">
        <v>1460</v>
      </c>
      <c r="D714" s="342" t="s">
        <v>976</v>
      </c>
      <c r="E714" s="343" t="s">
        <v>1094</v>
      </c>
      <c r="F714" s="344">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2" t="s">
        <v>964</v>
      </c>
      <c r="B716" s="342" t="s">
        <v>1465</v>
      </c>
      <c r="C716" s="342" t="s">
        <v>1002</v>
      </c>
      <c r="D716" s="342" t="s">
        <v>1366</v>
      </c>
      <c r="E716" s="343" t="s">
        <v>1094</v>
      </c>
      <c r="F716" s="344">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2" t="s">
        <v>943</v>
      </c>
      <c r="B718" s="342" t="s">
        <v>1144</v>
      </c>
      <c r="C718" s="342" t="s">
        <v>1468</v>
      </c>
      <c r="D718" s="342" t="s">
        <v>1281</v>
      </c>
      <c r="E718" s="343" t="s">
        <v>851</v>
      </c>
      <c r="F718" s="344">
        <v>1059607505</v>
      </c>
      <c r="G718" s="43"/>
    </row>
    <row r="719" spans="1:7" ht="30" x14ac:dyDescent="0.25">
      <c r="A719" s="43" t="s">
        <v>883</v>
      </c>
      <c r="B719" s="43" t="s">
        <v>1290</v>
      </c>
      <c r="C719" s="43" t="s">
        <v>1476</v>
      </c>
      <c r="D719" s="43"/>
      <c r="E719" s="109" t="s">
        <v>851</v>
      </c>
      <c r="F719" s="110">
        <v>1059604081</v>
      </c>
      <c r="G719" s="43"/>
    </row>
    <row r="720" spans="1:7" ht="30" x14ac:dyDescent="0.25">
      <c r="A720" s="342" t="s">
        <v>914</v>
      </c>
      <c r="B720" s="342" t="s">
        <v>1276</v>
      </c>
      <c r="C720" s="342" t="s">
        <v>938</v>
      </c>
      <c r="D720" s="342" t="s">
        <v>1484</v>
      </c>
      <c r="E720" s="343" t="s">
        <v>851</v>
      </c>
      <c r="F720" s="344">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2" t="s">
        <v>974</v>
      </c>
      <c r="B722" s="342" t="s">
        <v>943</v>
      </c>
      <c r="C722" s="342" t="s">
        <v>1217</v>
      </c>
      <c r="D722" s="342" t="s">
        <v>1490</v>
      </c>
      <c r="E722" s="343" t="s">
        <v>851</v>
      </c>
      <c r="F722" s="344" t="s">
        <v>1491</v>
      </c>
      <c r="G722" s="43"/>
    </row>
    <row r="723" spans="1:7" ht="30" x14ac:dyDescent="0.25">
      <c r="A723" s="43" t="s">
        <v>967</v>
      </c>
      <c r="B723" s="43" t="s">
        <v>980</v>
      </c>
      <c r="C723" s="43" t="s">
        <v>1492</v>
      </c>
      <c r="D723" s="43"/>
      <c r="E723" s="109" t="s">
        <v>851</v>
      </c>
      <c r="F723" s="110" t="s">
        <v>1493</v>
      </c>
      <c r="G723" s="43"/>
    </row>
    <row r="724" spans="1:7" ht="30" x14ac:dyDescent="0.25">
      <c r="A724" s="342" t="s">
        <v>884</v>
      </c>
      <c r="B724" s="342" t="s">
        <v>1378</v>
      </c>
      <c r="C724" s="342" t="s">
        <v>1494</v>
      </c>
      <c r="D724" s="342" t="s">
        <v>1495</v>
      </c>
      <c r="E724" s="343" t="s">
        <v>851</v>
      </c>
      <c r="F724" s="344" t="s">
        <v>1496</v>
      </c>
      <c r="G724" s="43"/>
    </row>
    <row r="725" spans="1:7" ht="30" x14ac:dyDescent="0.25">
      <c r="A725" s="43" t="s">
        <v>992</v>
      </c>
      <c r="B725" s="43" t="s">
        <v>1498</v>
      </c>
      <c r="C725" s="43" t="s">
        <v>938</v>
      </c>
      <c r="D725" s="43" t="s">
        <v>1499</v>
      </c>
      <c r="E725" s="109" t="s">
        <v>851</v>
      </c>
      <c r="F725" s="110" t="s">
        <v>1500</v>
      </c>
      <c r="G725" s="43"/>
    </row>
    <row r="726" spans="1:7" ht="30" x14ac:dyDescent="0.25">
      <c r="A726" s="342" t="s">
        <v>848</v>
      </c>
      <c r="B726" s="342" t="s">
        <v>953</v>
      </c>
      <c r="C726" s="342" t="s">
        <v>1501</v>
      </c>
      <c r="D726" s="342" t="s">
        <v>919</v>
      </c>
      <c r="E726" s="343" t="s">
        <v>851</v>
      </c>
      <c r="F726" s="344"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2" t="s">
        <v>1507</v>
      </c>
      <c r="B728" s="342" t="s">
        <v>1365</v>
      </c>
      <c r="C728" s="342" t="s">
        <v>1508</v>
      </c>
      <c r="D728" s="342"/>
      <c r="E728" s="343" t="s">
        <v>851</v>
      </c>
      <c r="F728" s="344">
        <v>1059600322</v>
      </c>
      <c r="G728" s="43"/>
    </row>
    <row r="729" spans="1:7" ht="30" x14ac:dyDescent="0.25">
      <c r="A729" s="43" t="s">
        <v>1041</v>
      </c>
      <c r="B729" s="43" t="s">
        <v>1147</v>
      </c>
      <c r="C729" s="43" t="s">
        <v>1512</v>
      </c>
      <c r="D729" s="43"/>
      <c r="E729" s="109" t="s">
        <v>851</v>
      </c>
      <c r="F729" s="110">
        <v>1059604976</v>
      </c>
      <c r="G729" s="43"/>
    </row>
    <row r="730" spans="1:7" ht="30" x14ac:dyDescent="0.25">
      <c r="A730" s="342" t="s">
        <v>1513</v>
      </c>
      <c r="B730" s="342" t="s">
        <v>1514</v>
      </c>
      <c r="C730" s="342" t="s">
        <v>1515</v>
      </c>
      <c r="D730" s="342"/>
      <c r="E730" s="343" t="s">
        <v>851</v>
      </c>
      <c r="F730" s="344">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2" t="s">
        <v>884</v>
      </c>
      <c r="B732" s="342" t="s">
        <v>1524</v>
      </c>
      <c r="C732" s="342" t="s">
        <v>945</v>
      </c>
      <c r="D732" s="342" t="s">
        <v>919</v>
      </c>
      <c r="E732" s="343" t="s">
        <v>851</v>
      </c>
      <c r="F732" s="344">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2" t="s">
        <v>1361</v>
      </c>
      <c r="B734" s="342" t="s">
        <v>992</v>
      </c>
      <c r="C734" s="342" t="s">
        <v>1531</v>
      </c>
      <c r="D734" s="342"/>
      <c r="E734" s="343" t="s">
        <v>851</v>
      </c>
      <c r="F734" s="344">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2" t="s">
        <v>884</v>
      </c>
      <c r="B736" s="342" t="s">
        <v>1144</v>
      </c>
      <c r="C736" s="342" t="s">
        <v>1534</v>
      </c>
      <c r="D736" s="342"/>
      <c r="E736" s="343" t="s">
        <v>851</v>
      </c>
      <c r="F736" s="350">
        <v>1002846626</v>
      </c>
      <c r="G736" s="43"/>
    </row>
    <row r="737" spans="1:7" ht="30" x14ac:dyDescent="0.25">
      <c r="A737" s="43" t="s">
        <v>1246</v>
      </c>
      <c r="B737" s="43" t="s">
        <v>943</v>
      </c>
      <c r="C737" s="43" t="s">
        <v>1535</v>
      </c>
      <c r="D737" s="43"/>
      <c r="E737" s="109" t="s">
        <v>851</v>
      </c>
      <c r="F737" s="351">
        <v>1002848307</v>
      </c>
      <c r="G737" s="43"/>
    </row>
    <row r="738" spans="1:7" ht="30" x14ac:dyDescent="0.25">
      <c r="A738" s="342" t="s">
        <v>873</v>
      </c>
      <c r="B738" s="342" t="s">
        <v>1091</v>
      </c>
      <c r="C738" s="342" t="s">
        <v>1277</v>
      </c>
      <c r="D738" s="342"/>
      <c r="E738" s="343" t="s">
        <v>851</v>
      </c>
      <c r="F738" s="352">
        <v>1059598472</v>
      </c>
      <c r="G738" s="43"/>
    </row>
    <row r="739" spans="1:7" ht="30" x14ac:dyDescent="0.25">
      <c r="A739" s="43" t="s">
        <v>896</v>
      </c>
      <c r="B739" s="43" t="s">
        <v>1091</v>
      </c>
      <c r="C739" s="43" t="s">
        <v>1538</v>
      </c>
      <c r="D739" s="43"/>
      <c r="E739" s="109" t="s">
        <v>851</v>
      </c>
      <c r="F739" s="110">
        <v>1002846350</v>
      </c>
      <c r="G739" s="43"/>
    </row>
    <row r="740" spans="1:7" ht="30" x14ac:dyDescent="0.25">
      <c r="A740" s="342" t="s">
        <v>896</v>
      </c>
      <c r="B740" s="342" t="s">
        <v>953</v>
      </c>
      <c r="C740" s="342" t="s">
        <v>1217</v>
      </c>
      <c r="D740" s="342" t="s">
        <v>1471</v>
      </c>
      <c r="E740" s="343" t="s">
        <v>851</v>
      </c>
      <c r="F740" s="350">
        <v>1059602285</v>
      </c>
      <c r="G740" s="43"/>
    </row>
    <row r="741" spans="1:7" ht="30" x14ac:dyDescent="0.25">
      <c r="A741" s="43" t="s">
        <v>1540</v>
      </c>
      <c r="B741" s="43" t="s">
        <v>943</v>
      </c>
      <c r="C741" s="43" t="s">
        <v>1541</v>
      </c>
      <c r="D741" s="43" t="s">
        <v>1542</v>
      </c>
      <c r="E741" s="109" t="s">
        <v>851</v>
      </c>
      <c r="F741" s="353" t="s">
        <v>1539</v>
      </c>
      <c r="G741" s="43"/>
    </row>
    <row r="742" spans="1:7" ht="30" x14ac:dyDescent="0.25">
      <c r="A742" s="342" t="s">
        <v>1144</v>
      </c>
      <c r="B742" s="342" t="s">
        <v>996</v>
      </c>
      <c r="C742" s="342" t="s">
        <v>1192</v>
      </c>
      <c r="D742" s="342"/>
      <c r="E742" s="343" t="s">
        <v>851</v>
      </c>
      <c r="F742" s="350">
        <v>1059604012</v>
      </c>
      <c r="G742" s="43"/>
    </row>
    <row r="743" spans="1:7" ht="30" x14ac:dyDescent="0.25">
      <c r="A743" s="43" t="s">
        <v>896</v>
      </c>
      <c r="B743" s="43" t="s">
        <v>953</v>
      </c>
      <c r="C743" s="43" t="s">
        <v>1545</v>
      </c>
      <c r="D743" s="43"/>
      <c r="E743" s="109" t="s">
        <v>851</v>
      </c>
      <c r="F743" s="110">
        <v>25545389</v>
      </c>
      <c r="G743" s="43"/>
    </row>
    <row r="744" spans="1:7" ht="30" x14ac:dyDescent="0.25">
      <c r="A744" s="342" t="s">
        <v>1156</v>
      </c>
      <c r="B744" s="342" t="s">
        <v>980</v>
      </c>
      <c r="C744" s="342" t="s">
        <v>1547</v>
      </c>
      <c r="D744" s="342"/>
      <c r="E744" s="343" t="s">
        <v>1094</v>
      </c>
      <c r="F744" s="344">
        <v>1059597328</v>
      </c>
      <c r="G744" s="43"/>
    </row>
    <row r="745" spans="1:7" ht="30" x14ac:dyDescent="0.25">
      <c r="A745" s="43" t="s">
        <v>1549</v>
      </c>
      <c r="B745" s="43" t="s">
        <v>1298</v>
      </c>
      <c r="C745" s="43" t="s">
        <v>1550</v>
      </c>
      <c r="D745" s="43" t="s">
        <v>1551</v>
      </c>
      <c r="E745" s="109" t="s">
        <v>851</v>
      </c>
      <c r="F745" s="354" t="s">
        <v>1548</v>
      </c>
      <c r="G745" s="43"/>
    </row>
    <row r="746" spans="1:7" x14ac:dyDescent="0.25">
      <c r="A746" s="342" t="s">
        <v>943</v>
      </c>
      <c r="B746" s="342" t="s">
        <v>848</v>
      </c>
      <c r="C746" s="342" t="s">
        <v>1553</v>
      </c>
      <c r="D746" s="342"/>
      <c r="E746" s="343"/>
      <c r="F746" s="344">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2" t="s">
        <v>953</v>
      </c>
      <c r="B748" s="342" t="s">
        <v>1249</v>
      </c>
      <c r="C748" s="342" t="s">
        <v>1556</v>
      </c>
      <c r="D748" s="342"/>
      <c r="E748" s="343" t="s">
        <v>1094</v>
      </c>
      <c r="F748" s="344">
        <v>1059599873</v>
      </c>
      <c r="G748" s="43"/>
    </row>
    <row r="749" spans="1:7" ht="30" x14ac:dyDescent="0.25">
      <c r="A749" s="43" t="s">
        <v>996</v>
      </c>
      <c r="B749" s="43" t="s">
        <v>1559</v>
      </c>
      <c r="C749" s="43" t="s">
        <v>1560</v>
      </c>
      <c r="D749" s="43"/>
      <c r="E749" s="109" t="s">
        <v>851</v>
      </c>
      <c r="F749" s="110">
        <v>25552089</v>
      </c>
      <c r="G749" s="43"/>
    </row>
    <row r="750" spans="1:7" ht="30" x14ac:dyDescent="0.25">
      <c r="A750" s="342" t="s">
        <v>1361</v>
      </c>
      <c r="B750" s="342" t="s">
        <v>1470</v>
      </c>
      <c r="C750" s="342" t="s">
        <v>1553</v>
      </c>
      <c r="D750" s="342"/>
      <c r="E750" s="343" t="s">
        <v>851</v>
      </c>
      <c r="F750" s="344">
        <v>1059595865</v>
      </c>
      <c r="G750" s="43"/>
    </row>
    <row r="751" spans="1:7" ht="30" x14ac:dyDescent="0.25">
      <c r="A751" s="43" t="s">
        <v>953</v>
      </c>
      <c r="B751" s="43" t="s">
        <v>1378</v>
      </c>
      <c r="C751" s="43" t="s">
        <v>1617</v>
      </c>
      <c r="D751" s="43"/>
      <c r="E751" s="109" t="s">
        <v>851</v>
      </c>
      <c r="F751" s="110">
        <v>1059606238</v>
      </c>
      <c r="G751" s="43"/>
    </row>
    <row r="752" spans="1:7" ht="30" x14ac:dyDescent="0.25">
      <c r="A752" s="342" t="s">
        <v>874</v>
      </c>
      <c r="B752" s="342" t="s">
        <v>873</v>
      </c>
      <c r="C752" s="342" t="s">
        <v>1635</v>
      </c>
      <c r="D752" s="342" t="s">
        <v>1294</v>
      </c>
      <c r="E752" s="343" t="s">
        <v>1094</v>
      </c>
      <c r="F752" s="344">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2" t="s">
        <v>896</v>
      </c>
      <c r="B754" s="342" t="s">
        <v>953</v>
      </c>
      <c r="C754" s="342" t="s">
        <v>1634</v>
      </c>
      <c r="D754" s="342"/>
      <c r="E754" s="343"/>
      <c r="F754" s="344">
        <v>1002848733</v>
      </c>
      <c r="G754" s="43"/>
    </row>
    <row r="755" spans="1:7" ht="30" x14ac:dyDescent="0.25">
      <c r="A755" s="43" t="s">
        <v>896</v>
      </c>
      <c r="B755" s="43" t="s">
        <v>915</v>
      </c>
      <c r="C755" s="43" t="s">
        <v>1585</v>
      </c>
      <c r="D755" s="43"/>
      <c r="E755" s="109" t="s">
        <v>851</v>
      </c>
      <c r="F755" s="110">
        <v>1059595460</v>
      </c>
      <c r="G755" s="43"/>
    </row>
    <row r="756" spans="1:7" ht="30" x14ac:dyDescent="0.25">
      <c r="A756" s="342" t="s">
        <v>873</v>
      </c>
      <c r="B756" s="342" t="s">
        <v>874</v>
      </c>
      <c r="C756" s="342" t="s">
        <v>1215</v>
      </c>
      <c r="D756" s="342"/>
      <c r="E756" s="343" t="s">
        <v>851</v>
      </c>
      <c r="F756" s="344">
        <v>1002849181</v>
      </c>
      <c r="G756" s="43"/>
    </row>
    <row r="757" spans="1:7" ht="30" x14ac:dyDescent="0.25">
      <c r="A757" s="43" t="s">
        <v>953</v>
      </c>
      <c r="B757" s="43" t="s">
        <v>1286</v>
      </c>
      <c r="C757" s="43" t="s">
        <v>1463</v>
      </c>
      <c r="D757" s="43" t="s">
        <v>1579</v>
      </c>
      <c r="E757" s="109" t="s">
        <v>851</v>
      </c>
      <c r="F757" s="353" t="s">
        <v>1578</v>
      </c>
      <c r="G757" s="43"/>
    </row>
    <row r="758" spans="1:7" ht="30" x14ac:dyDescent="0.25">
      <c r="A758" s="342" t="s">
        <v>1580</v>
      </c>
      <c r="B758" s="342" t="s">
        <v>914</v>
      </c>
      <c r="C758" s="342" t="s">
        <v>1581</v>
      </c>
      <c r="D758" s="342" t="s">
        <v>1464</v>
      </c>
      <c r="E758" s="343" t="s">
        <v>851</v>
      </c>
      <c r="F758" s="356">
        <v>1002846447</v>
      </c>
      <c r="G758" s="43"/>
    </row>
    <row r="759" spans="1:7" ht="30" x14ac:dyDescent="0.25">
      <c r="A759" s="43" t="s">
        <v>1583</v>
      </c>
      <c r="B759" s="43" t="s">
        <v>873</v>
      </c>
      <c r="C759" s="43" t="s">
        <v>1584</v>
      </c>
      <c r="D759" s="43"/>
      <c r="E759" s="109" t="s">
        <v>851</v>
      </c>
      <c r="F759" s="353" t="s">
        <v>1582</v>
      </c>
      <c r="G759" s="43"/>
    </row>
    <row r="760" spans="1:7" ht="30" x14ac:dyDescent="0.25">
      <c r="A760" s="342" t="s">
        <v>1322</v>
      </c>
      <c r="B760" s="342" t="s">
        <v>1378</v>
      </c>
      <c r="C760" s="342" t="s">
        <v>1587</v>
      </c>
      <c r="D760" s="342"/>
      <c r="E760" s="343" t="s">
        <v>851</v>
      </c>
      <c r="F760" s="356" t="s">
        <v>1586</v>
      </c>
      <c r="G760" s="43"/>
    </row>
    <row r="761" spans="1:7" ht="30" x14ac:dyDescent="0.25">
      <c r="A761" s="43" t="s">
        <v>1590</v>
      </c>
      <c r="B761" s="43" t="s">
        <v>874</v>
      </c>
      <c r="C761" s="43" t="s">
        <v>1591</v>
      </c>
      <c r="D761" s="43"/>
      <c r="E761" s="109" t="s">
        <v>851</v>
      </c>
      <c r="F761" s="353" t="s">
        <v>1589</v>
      </c>
      <c r="G761" s="43"/>
    </row>
    <row r="762" spans="1:7" ht="30" x14ac:dyDescent="0.25">
      <c r="A762" s="342" t="s">
        <v>1286</v>
      </c>
      <c r="B762" s="342" t="s">
        <v>1594</v>
      </c>
      <c r="C762" s="342" t="s">
        <v>1420</v>
      </c>
      <c r="D762" s="342"/>
      <c r="E762" s="343" t="s">
        <v>1094</v>
      </c>
      <c r="F762" s="356" t="s">
        <v>1593</v>
      </c>
      <c r="G762" s="43"/>
    </row>
    <row r="763" spans="1:7" ht="30" x14ac:dyDescent="0.25">
      <c r="A763" s="43" t="s">
        <v>1598</v>
      </c>
      <c r="B763" s="43" t="s">
        <v>1599</v>
      </c>
      <c r="C763" s="43" t="s">
        <v>1597</v>
      </c>
      <c r="D763" s="43"/>
      <c r="E763" s="109" t="s">
        <v>851</v>
      </c>
      <c r="F763" s="110">
        <v>1002846452</v>
      </c>
      <c r="G763" s="43"/>
    </row>
    <row r="764" spans="1:7" ht="30" x14ac:dyDescent="0.25">
      <c r="A764" s="342" t="s">
        <v>914</v>
      </c>
      <c r="B764" s="342" t="s">
        <v>1601</v>
      </c>
      <c r="C764" s="342" t="s">
        <v>1602</v>
      </c>
      <c r="D764" s="342"/>
      <c r="E764" s="343" t="s">
        <v>851</v>
      </c>
      <c r="F764" s="344">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2" t="s">
        <v>896</v>
      </c>
      <c r="B766" s="342" t="s">
        <v>1599</v>
      </c>
      <c r="C766" s="342" t="s">
        <v>1607</v>
      </c>
      <c r="D766" s="342" t="s">
        <v>1608</v>
      </c>
      <c r="E766" s="343" t="s">
        <v>851</v>
      </c>
      <c r="F766" s="344">
        <v>1060800773</v>
      </c>
      <c r="G766" s="43"/>
    </row>
    <row r="767" spans="1:7" ht="30" x14ac:dyDescent="0.25">
      <c r="A767" s="43" t="s">
        <v>914</v>
      </c>
      <c r="B767" s="43" t="s">
        <v>943</v>
      </c>
      <c r="C767" s="43" t="s">
        <v>1198</v>
      </c>
      <c r="D767" s="43"/>
      <c r="E767" s="109" t="s">
        <v>851</v>
      </c>
      <c r="F767" s="110">
        <v>1059605317</v>
      </c>
      <c r="G767" s="43"/>
    </row>
    <row r="768" spans="1:7" ht="30" x14ac:dyDescent="0.25">
      <c r="A768" s="342" t="s">
        <v>1439</v>
      </c>
      <c r="B768" s="342" t="s">
        <v>848</v>
      </c>
      <c r="C768" s="342" t="s">
        <v>1437</v>
      </c>
      <c r="D768" s="342"/>
      <c r="E768" s="343" t="s">
        <v>851</v>
      </c>
      <c r="F768" s="344">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2" t="s">
        <v>914</v>
      </c>
      <c r="B770" s="342" t="s">
        <v>914</v>
      </c>
      <c r="C770" s="342" t="s">
        <v>1614</v>
      </c>
      <c r="D770" s="342" t="s">
        <v>1277</v>
      </c>
      <c r="E770" s="343" t="s">
        <v>851</v>
      </c>
      <c r="F770" s="344">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2" t="s">
        <v>980</v>
      </c>
      <c r="B772" s="342" t="s">
        <v>914</v>
      </c>
      <c r="C772" s="342" t="s">
        <v>1623</v>
      </c>
      <c r="D772" s="342"/>
      <c r="E772" s="343" t="s">
        <v>851</v>
      </c>
      <c r="F772" s="344">
        <v>1059596737</v>
      </c>
      <c r="G772" s="43"/>
    </row>
    <row r="773" spans="1:7" ht="30" x14ac:dyDescent="0.25">
      <c r="A773" s="43" t="s">
        <v>1629</v>
      </c>
      <c r="B773" s="43" t="s">
        <v>1249</v>
      </c>
      <c r="C773" s="43" t="s">
        <v>1630</v>
      </c>
      <c r="D773" s="43"/>
      <c r="E773" s="109" t="s">
        <v>851</v>
      </c>
      <c r="F773" s="43">
        <v>1059601748</v>
      </c>
      <c r="G773" s="43"/>
    </row>
    <row r="774" spans="1:7" ht="30" x14ac:dyDescent="0.25">
      <c r="A774" s="342" t="s">
        <v>896</v>
      </c>
      <c r="B774" s="342" t="s">
        <v>1632</v>
      </c>
      <c r="C774" s="342" t="s">
        <v>1633</v>
      </c>
      <c r="D774" s="342"/>
      <c r="E774" s="343" t="s">
        <v>851</v>
      </c>
      <c r="F774" s="357" t="s">
        <v>1631</v>
      </c>
      <c r="G774" s="43"/>
    </row>
    <row r="775" spans="1:7" ht="30" x14ac:dyDescent="0.25">
      <c r="A775" s="43" t="s">
        <v>1637</v>
      </c>
      <c r="B775" s="43" t="s">
        <v>1638</v>
      </c>
      <c r="C775" s="43" t="s">
        <v>1028</v>
      </c>
      <c r="D775" s="43"/>
      <c r="E775" s="109" t="s">
        <v>851</v>
      </c>
      <c r="F775" s="354">
        <v>1060986729</v>
      </c>
      <c r="G775" s="43"/>
    </row>
    <row r="776" spans="1:7" ht="30" x14ac:dyDescent="0.25">
      <c r="A776" s="342" t="s">
        <v>1249</v>
      </c>
      <c r="B776" s="342" t="s">
        <v>914</v>
      </c>
      <c r="C776" s="342" t="s">
        <v>1659</v>
      </c>
      <c r="D776" s="342"/>
      <c r="E776" s="343" t="s">
        <v>851</v>
      </c>
      <c r="F776" s="344">
        <v>1059597497</v>
      </c>
      <c r="G776" s="43"/>
    </row>
    <row r="777" spans="1:7" ht="30" x14ac:dyDescent="0.25">
      <c r="A777" s="43" t="s">
        <v>1439</v>
      </c>
      <c r="B777" s="43" t="s">
        <v>848</v>
      </c>
      <c r="C777" s="43" t="s">
        <v>1437</v>
      </c>
      <c r="D777" s="43"/>
      <c r="E777" s="109" t="s">
        <v>851</v>
      </c>
      <c r="F777" s="110">
        <v>1059595628</v>
      </c>
      <c r="G777" s="43"/>
    </row>
    <row r="778" spans="1:7" ht="30" x14ac:dyDescent="0.25">
      <c r="A778" s="342" t="s">
        <v>953</v>
      </c>
      <c r="B778" s="342" t="s">
        <v>1660</v>
      </c>
      <c r="C778" s="342" t="s">
        <v>1217</v>
      </c>
      <c r="D778" s="342" t="s">
        <v>1661</v>
      </c>
      <c r="E778" s="343" t="s">
        <v>851</v>
      </c>
      <c r="F778" s="344">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2" t="s">
        <v>1663</v>
      </c>
      <c r="B780" s="342" t="s">
        <v>1664</v>
      </c>
      <c r="C780" s="342" t="s">
        <v>938</v>
      </c>
      <c r="D780" s="342" t="s">
        <v>1665</v>
      </c>
      <c r="E780" s="343" t="s">
        <v>851</v>
      </c>
      <c r="F780" s="344">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2" t="s">
        <v>1667</v>
      </c>
      <c r="B782" s="342" t="s">
        <v>1668</v>
      </c>
      <c r="C782" s="342" t="s">
        <v>1669</v>
      </c>
      <c r="D782" s="342"/>
      <c r="E782" s="343" t="s">
        <v>851</v>
      </c>
      <c r="F782" s="344">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2" t="s">
        <v>943</v>
      </c>
      <c r="B784" s="342" t="s">
        <v>848</v>
      </c>
      <c r="C784" s="342" t="s">
        <v>1673</v>
      </c>
      <c r="D784" s="342" t="s">
        <v>1674</v>
      </c>
      <c r="E784" s="343" t="s">
        <v>851</v>
      </c>
      <c r="F784" s="363" t="s">
        <v>1672</v>
      </c>
      <c r="G784" s="43"/>
    </row>
    <row r="785" spans="1:7" ht="30" x14ac:dyDescent="0.25">
      <c r="A785" s="43" t="s">
        <v>1677</v>
      </c>
      <c r="B785" s="43" t="s">
        <v>962</v>
      </c>
      <c r="C785" s="43" t="s">
        <v>1678</v>
      </c>
      <c r="D785" s="43" t="s">
        <v>1679</v>
      </c>
      <c r="E785" s="109" t="s">
        <v>1094</v>
      </c>
      <c r="F785" s="360" t="s">
        <v>1676</v>
      </c>
      <c r="G785" s="43"/>
    </row>
    <row r="786" spans="1:7" ht="30" x14ac:dyDescent="0.25">
      <c r="A786" s="342" t="s">
        <v>1286</v>
      </c>
      <c r="B786" s="342" t="s">
        <v>943</v>
      </c>
      <c r="C786" s="342" t="s">
        <v>1681</v>
      </c>
      <c r="D786" s="342"/>
      <c r="E786" s="343" t="s">
        <v>851</v>
      </c>
      <c r="F786" s="359" t="s">
        <v>1680</v>
      </c>
      <c r="G786" s="43"/>
    </row>
    <row r="787" spans="1:7" ht="30" x14ac:dyDescent="0.25">
      <c r="A787" s="43" t="s">
        <v>848</v>
      </c>
      <c r="B787" s="43" t="s">
        <v>914</v>
      </c>
      <c r="C787" s="43" t="s">
        <v>1683</v>
      </c>
      <c r="D787" s="43"/>
      <c r="E787" s="109" t="s">
        <v>851</v>
      </c>
      <c r="F787" s="360" t="s">
        <v>1682</v>
      </c>
      <c r="G787" s="43"/>
    </row>
    <row r="788" spans="1:7" x14ac:dyDescent="0.25">
      <c r="A788" s="420" t="s">
        <v>1708</v>
      </c>
      <c r="B788" s="420"/>
      <c r="C788" s="420"/>
      <c r="D788" s="420"/>
      <c r="E788" s="420"/>
      <c r="F788" s="420"/>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2" t="s">
        <v>914</v>
      </c>
      <c r="B791" s="342" t="s">
        <v>884</v>
      </c>
      <c r="C791" s="342" t="s">
        <v>1296</v>
      </c>
      <c r="D791" s="342" t="s">
        <v>850</v>
      </c>
      <c r="E791" s="343" t="s">
        <v>851</v>
      </c>
      <c r="F791" s="344">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2" t="s">
        <v>1305</v>
      </c>
      <c r="B793" s="342" t="s">
        <v>884</v>
      </c>
      <c r="C793" s="342" t="s">
        <v>1306</v>
      </c>
      <c r="D793" s="342" t="s">
        <v>1307</v>
      </c>
      <c r="E793" s="343" t="s">
        <v>851</v>
      </c>
      <c r="F793" s="344">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2" t="s">
        <v>914</v>
      </c>
      <c r="B795" s="342" t="s">
        <v>1318</v>
      </c>
      <c r="C795" s="342" t="s">
        <v>1319</v>
      </c>
      <c r="D795" s="342"/>
      <c r="E795" s="343" t="s">
        <v>851</v>
      </c>
      <c r="F795" s="344" t="s">
        <v>1320</v>
      </c>
      <c r="G795" s="43"/>
    </row>
    <row r="796" spans="1:7" ht="30" x14ac:dyDescent="0.25">
      <c r="A796" s="43" t="s">
        <v>1332</v>
      </c>
      <c r="B796" s="43" t="s">
        <v>1091</v>
      </c>
      <c r="C796" s="43" t="s">
        <v>1333</v>
      </c>
      <c r="D796" s="43"/>
      <c r="E796" s="109" t="s">
        <v>1094</v>
      </c>
      <c r="F796" s="110">
        <v>1059595374</v>
      </c>
      <c r="G796" s="43"/>
    </row>
    <row r="797" spans="1:7" ht="30" x14ac:dyDescent="0.25">
      <c r="A797" s="342" t="s">
        <v>874</v>
      </c>
      <c r="B797" s="342" t="s">
        <v>943</v>
      </c>
      <c r="C797" s="342" t="s">
        <v>1340</v>
      </c>
      <c r="D797" s="342"/>
      <c r="E797" s="343" t="s">
        <v>1094</v>
      </c>
      <c r="F797" s="344">
        <v>1059597393</v>
      </c>
      <c r="G797" s="43"/>
    </row>
    <row r="798" spans="1:7" ht="30" x14ac:dyDescent="0.25">
      <c r="A798" s="43" t="s">
        <v>914</v>
      </c>
      <c r="B798" s="43" t="s">
        <v>915</v>
      </c>
      <c r="C798" s="43" t="s">
        <v>916</v>
      </c>
      <c r="D798" s="43"/>
      <c r="E798" s="109" t="s">
        <v>1094</v>
      </c>
      <c r="F798" s="110">
        <v>1059598169</v>
      </c>
      <c r="G798" s="43"/>
    </row>
    <row r="799" spans="1:7" ht="30" x14ac:dyDescent="0.25">
      <c r="A799" s="342" t="s">
        <v>1360</v>
      </c>
      <c r="B799" s="342" t="s">
        <v>1361</v>
      </c>
      <c r="C799" s="342" t="s">
        <v>938</v>
      </c>
      <c r="D799" s="342" t="s">
        <v>1362</v>
      </c>
      <c r="E799" s="343" t="s">
        <v>851</v>
      </c>
      <c r="F799" s="344"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2" t="s">
        <v>857</v>
      </c>
      <c r="B801" s="342" t="s">
        <v>1365</v>
      </c>
      <c r="C801" s="342" t="s">
        <v>949</v>
      </c>
      <c r="D801" s="342" t="s">
        <v>1366</v>
      </c>
      <c r="E801" s="343" t="s">
        <v>851</v>
      </c>
      <c r="F801" s="344">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2" t="s">
        <v>1382</v>
      </c>
      <c r="B803" s="342" t="s">
        <v>1382</v>
      </c>
      <c r="C803" s="342" t="s">
        <v>1383</v>
      </c>
      <c r="D803" s="342"/>
      <c r="E803" s="343" t="s">
        <v>851</v>
      </c>
      <c r="F803" s="344">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2" t="s">
        <v>979</v>
      </c>
      <c r="B805" s="342" t="s">
        <v>943</v>
      </c>
      <c r="C805" s="342" t="s">
        <v>1217</v>
      </c>
      <c r="D805" s="342" t="s">
        <v>1398</v>
      </c>
      <c r="E805" s="343" t="s">
        <v>851</v>
      </c>
      <c r="F805" s="344">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2" t="s">
        <v>1034</v>
      </c>
      <c r="B807" s="342" t="s">
        <v>1166</v>
      </c>
      <c r="C807" s="342" t="s">
        <v>1408</v>
      </c>
      <c r="D807" s="342" t="s">
        <v>1409</v>
      </c>
      <c r="E807" s="343" t="s">
        <v>851</v>
      </c>
      <c r="F807" s="344">
        <v>1005860830</v>
      </c>
      <c r="G807" s="43"/>
    </row>
    <row r="808" spans="1:7" ht="30" x14ac:dyDescent="0.25">
      <c r="A808" s="43" t="s">
        <v>944</v>
      </c>
      <c r="B808" s="43" t="s">
        <v>943</v>
      </c>
      <c r="C808" s="43" t="s">
        <v>1421</v>
      </c>
      <c r="D808" s="43"/>
      <c r="E808" s="109" t="s">
        <v>851</v>
      </c>
      <c r="F808" s="110">
        <v>1002846330</v>
      </c>
      <c r="G808" s="43"/>
    </row>
    <row r="809" spans="1:7" ht="30" x14ac:dyDescent="0.25">
      <c r="A809" s="342" t="s">
        <v>848</v>
      </c>
      <c r="B809" s="342" t="s">
        <v>943</v>
      </c>
      <c r="C809" s="342" t="s">
        <v>1423</v>
      </c>
      <c r="D809" s="342"/>
      <c r="E809" s="343" t="s">
        <v>851</v>
      </c>
      <c r="F809" s="344">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2" t="s">
        <v>873</v>
      </c>
      <c r="B811" s="342" t="s">
        <v>1435</v>
      </c>
      <c r="C811" s="342" t="s">
        <v>1436</v>
      </c>
      <c r="D811" s="342" t="s">
        <v>1437</v>
      </c>
      <c r="E811" s="343" t="s">
        <v>851</v>
      </c>
      <c r="F811" s="344">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2" t="s">
        <v>1441</v>
      </c>
      <c r="B813" s="342"/>
      <c r="C813" s="342" t="s">
        <v>1284</v>
      </c>
      <c r="D813" s="342" t="s">
        <v>1442</v>
      </c>
      <c r="E813" s="343" t="s">
        <v>851</v>
      </c>
      <c r="F813" s="344">
        <v>1002848635</v>
      </c>
      <c r="G813" s="43"/>
    </row>
    <row r="814" spans="1:7" ht="30" x14ac:dyDescent="0.25">
      <c r="A814" s="43" t="s">
        <v>1443</v>
      </c>
      <c r="B814" s="43" t="s">
        <v>1444</v>
      </c>
      <c r="C814" s="43" t="s">
        <v>1445</v>
      </c>
      <c r="D814" s="43"/>
      <c r="E814" s="109" t="s">
        <v>851</v>
      </c>
      <c r="F814" s="110">
        <v>1061757665</v>
      </c>
      <c r="G814" s="43"/>
    </row>
    <row r="815" spans="1:7" ht="30" x14ac:dyDescent="0.25">
      <c r="A815" s="342" t="s">
        <v>1179</v>
      </c>
      <c r="B815" s="342" t="s">
        <v>1435</v>
      </c>
      <c r="C815" s="342" t="s">
        <v>1448</v>
      </c>
      <c r="D815" s="342" t="s">
        <v>1294</v>
      </c>
      <c r="E815" s="343" t="s">
        <v>851</v>
      </c>
      <c r="F815" s="344">
        <v>1059594096</v>
      </c>
      <c r="G815" s="43"/>
    </row>
    <row r="816" spans="1:7" ht="30" x14ac:dyDescent="0.25">
      <c r="A816" s="43" t="s">
        <v>1441</v>
      </c>
      <c r="B816" s="43" t="s">
        <v>914</v>
      </c>
      <c r="C816" s="43" t="s">
        <v>1451</v>
      </c>
      <c r="D816" s="43"/>
      <c r="E816" s="109" t="s">
        <v>851</v>
      </c>
      <c r="F816" s="110">
        <v>1059598007</v>
      </c>
      <c r="G816" s="43"/>
    </row>
    <row r="817" spans="1:7" ht="30" x14ac:dyDescent="0.25">
      <c r="A817" s="342" t="s">
        <v>896</v>
      </c>
      <c r="B817" s="342" t="s">
        <v>943</v>
      </c>
      <c r="C817" s="342" t="s">
        <v>1452</v>
      </c>
      <c r="D817" s="342" t="s">
        <v>1372</v>
      </c>
      <c r="E817" s="343" t="s">
        <v>851</v>
      </c>
      <c r="F817" s="344">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2" t="s">
        <v>1441</v>
      </c>
      <c r="B819" s="342" t="s">
        <v>884</v>
      </c>
      <c r="C819" s="342" t="s">
        <v>1457</v>
      </c>
      <c r="D819" s="342"/>
      <c r="E819" s="343" t="s">
        <v>851</v>
      </c>
      <c r="F819" s="344">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2" t="s">
        <v>944</v>
      </c>
      <c r="B821" s="342" t="s">
        <v>943</v>
      </c>
      <c r="C821" s="342" t="s">
        <v>1463</v>
      </c>
      <c r="D821" s="342" t="s">
        <v>1464</v>
      </c>
      <c r="E821" s="343" t="s">
        <v>1094</v>
      </c>
      <c r="F821" s="344">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2" t="s">
        <v>1156</v>
      </c>
      <c r="B823" s="342" t="s">
        <v>883</v>
      </c>
      <c r="C823" s="342" t="s">
        <v>1157</v>
      </c>
      <c r="D823" s="342" t="s">
        <v>1466</v>
      </c>
      <c r="E823" s="343" t="s">
        <v>851</v>
      </c>
      <c r="F823" s="344">
        <v>1059594587</v>
      </c>
      <c r="G823" s="43"/>
    </row>
    <row r="824" spans="1:7" ht="30" x14ac:dyDescent="0.25">
      <c r="A824" s="43" t="s">
        <v>883</v>
      </c>
      <c r="B824" s="43" t="s">
        <v>1290</v>
      </c>
      <c r="C824" s="43" t="s">
        <v>1476</v>
      </c>
      <c r="D824" s="43"/>
      <c r="E824" s="109" t="s">
        <v>851</v>
      </c>
      <c r="F824" s="110">
        <v>1059604081</v>
      </c>
      <c r="G824" s="43"/>
    </row>
    <row r="825" spans="1:7" ht="30" x14ac:dyDescent="0.25">
      <c r="A825" s="342" t="s">
        <v>914</v>
      </c>
      <c r="B825" s="342" t="s">
        <v>848</v>
      </c>
      <c r="C825" s="342" t="s">
        <v>1485</v>
      </c>
      <c r="D825" s="342" t="s">
        <v>1285</v>
      </c>
      <c r="E825" s="343" t="s">
        <v>851</v>
      </c>
      <c r="F825" s="344" t="s">
        <v>1486</v>
      </c>
      <c r="G825" s="43"/>
    </row>
    <row r="826" spans="1:7" ht="30" x14ac:dyDescent="0.25">
      <c r="A826" s="43" t="s">
        <v>974</v>
      </c>
      <c r="B826" s="43" t="s">
        <v>943</v>
      </c>
      <c r="C826" s="43" t="s">
        <v>1217</v>
      </c>
      <c r="D826" s="43" t="s">
        <v>1490</v>
      </c>
      <c r="E826" s="109" t="s">
        <v>851</v>
      </c>
      <c r="F826" s="110" t="s">
        <v>1491</v>
      </c>
      <c r="G826" s="43"/>
    </row>
    <row r="827" spans="1:7" ht="30" x14ac:dyDescent="0.25">
      <c r="A827" s="342" t="s">
        <v>967</v>
      </c>
      <c r="B827" s="342" t="s">
        <v>980</v>
      </c>
      <c r="C827" s="342" t="s">
        <v>1492</v>
      </c>
      <c r="D827" s="342"/>
      <c r="E827" s="343" t="s">
        <v>851</v>
      </c>
      <c r="F827" s="344"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2" t="s">
        <v>992</v>
      </c>
      <c r="B829" s="342" t="s">
        <v>1498</v>
      </c>
      <c r="C829" s="342" t="s">
        <v>938</v>
      </c>
      <c r="D829" s="342" t="s">
        <v>1499</v>
      </c>
      <c r="E829" s="343" t="s">
        <v>851</v>
      </c>
      <c r="F829" s="344" t="s">
        <v>1500</v>
      </c>
      <c r="G829" s="43"/>
    </row>
    <row r="830" spans="1:7" ht="30" x14ac:dyDescent="0.25">
      <c r="A830" s="43" t="s">
        <v>848</v>
      </c>
      <c r="B830" s="43" t="s">
        <v>953</v>
      </c>
      <c r="C830" s="43" t="s">
        <v>1501</v>
      </c>
      <c r="D830" s="43" t="s">
        <v>919</v>
      </c>
      <c r="E830" s="109" t="s">
        <v>851</v>
      </c>
      <c r="F830" s="110" t="s">
        <v>1502</v>
      </c>
      <c r="G830" s="43"/>
    </row>
    <row r="831" spans="1:7" ht="30" x14ac:dyDescent="0.25">
      <c r="A831" s="342" t="s">
        <v>992</v>
      </c>
      <c r="B831" s="342" t="s">
        <v>848</v>
      </c>
      <c r="C831" s="342" t="s">
        <v>1504</v>
      </c>
      <c r="D831" s="342" t="s">
        <v>1157</v>
      </c>
      <c r="E831" s="343" t="s">
        <v>851</v>
      </c>
      <c r="F831" s="344">
        <v>1002848292</v>
      </c>
      <c r="G831" s="43"/>
    </row>
    <row r="832" spans="1:7" ht="30" x14ac:dyDescent="0.25">
      <c r="A832" s="43" t="s">
        <v>1507</v>
      </c>
      <c r="B832" s="43" t="s">
        <v>1365</v>
      </c>
      <c r="C832" s="43" t="s">
        <v>1508</v>
      </c>
      <c r="D832" s="43"/>
      <c r="E832" s="109" t="s">
        <v>851</v>
      </c>
      <c r="F832" s="110">
        <v>1059600322</v>
      </c>
      <c r="G832" s="43"/>
    </row>
    <row r="833" spans="1:7" ht="30" x14ac:dyDescent="0.25">
      <c r="A833" s="342" t="s">
        <v>1041</v>
      </c>
      <c r="B833" s="342" t="s">
        <v>1147</v>
      </c>
      <c r="C833" s="342" t="s">
        <v>1512</v>
      </c>
      <c r="D833" s="342"/>
      <c r="E833" s="343" t="s">
        <v>851</v>
      </c>
      <c r="F833" s="344">
        <v>1059604976</v>
      </c>
      <c r="G833" s="43"/>
    </row>
    <row r="834" spans="1:7" ht="30" x14ac:dyDescent="0.25">
      <c r="A834" s="43" t="s">
        <v>1513</v>
      </c>
      <c r="B834" s="43" t="s">
        <v>1514</v>
      </c>
      <c r="C834" s="43" t="s">
        <v>1515</v>
      </c>
      <c r="D834" s="43"/>
      <c r="E834" s="109" t="s">
        <v>851</v>
      </c>
      <c r="F834" s="110">
        <v>1067461286</v>
      </c>
      <c r="G834" s="43"/>
    </row>
    <row r="835" spans="1:7" ht="30" x14ac:dyDescent="0.25">
      <c r="A835" s="342" t="s">
        <v>1519</v>
      </c>
      <c r="B835" s="342" t="s">
        <v>848</v>
      </c>
      <c r="C835" s="342" t="s">
        <v>1520</v>
      </c>
      <c r="D835" s="342" t="s">
        <v>1521</v>
      </c>
      <c r="E835" s="343" t="s">
        <v>851</v>
      </c>
      <c r="F835" s="344">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2" t="s">
        <v>896</v>
      </c>
      <c r="B837" s="342" t="s">
        <v>953</v>
      </c>
      <c r="C837" s="342" t="s">
        <v>1530</v>
      </c>
      <c r="D837" s="342" t="s">
        <v>1182</v>
      </c>
      <c r="E837" s="343" t="s">
        <v>851</v>
      </c>
      <c r="F837" s="344">
        <v>1059594419</v>
      </c>
      <c r="G837" s="43"/>
    </row>
    <row r="838" spans="1:7" ht="30" x14ac:dyDescent="0.25">
      <c r="A838" s="43" t="s">
        <v>1361</v>
      </c>
      <c r="B838" s="43" t="s">
        <v>992</v>
      </c>
      <c r="C838" s="43" t="s">
        <v>1531</v>
      </c>
      <c r="D838" s="43"/>
      <c r="E838" s="109" t="s">
        <v>851</v>
      </c>
      <c r="F838" s="110">
        <v>1151452891</v>
      </c>
      <c r="G838" s="43"/>
    </row>
    <row r="839" spans="1:7" ht="30" x14ac:dyDescent="0.25">
      <c r="A839" s="342" t="s">
        <v>914</v>
      </c>
      <c r="B839" s="342" t="s">
        <v>1470</v>
      </c>
      <c r="C839" s="342" t="s">
        <v>1167</v>
      </c>
      <c r="D839" s="342" t="s">
        <v>1043</v>
      </c>
      <c r="E839" s="343" t="s">
        <v>851</v>
      </c>
      <c r="F839" s="344">
        <v>1193105051</v>
      </c>
      <c r="G839" s="43"/>
    </row>
    <row r="840" spans="1:7" ht="30" x14ac:dyDescent="0.25">
      <c r="A840" s="43" t="s">
        <v>884</v>
      </c>
      <c r="B840" s="43" t="s">
        <v>1144</v>
      </c>
      <c r="C840" s="43" t="s">
        <v>1534</v>
      </c>
      <c r="D840" s="43"/>
      <c r="E840" s="109" t="s">
        <v>851</v>
      </c>
      <c r="F840" s="351">
        <v>1002846626</v>
      </c>
      <c r="G840" s="43"/>
    </row>
    <row r="841" spans="1:7" ht="30" x14ac:dyDescent="0.25">
      <c r="A841" s="342" t="s">
        <v>1246</v>
      </c>
      <c r="B841" s="342" t="s">
        <v>943</v>
      </c>
      <c r="C841" s="342" t="s">
        <v>1535</v>
      </c>
      <c r="D841" s="342"/>
      <c r="E841" s="343" t="s">
        <v>851</v>
      </c>
      <c r="F841" s="350">
        <v>1002848307</v>
      </c>
      <c r="G841" s="43"/>
    </row>
    <row r="842" spans="1:7" ht="30" x14ac:dyDescent="0.25">
      <c r="A842" s="43" t="s">
        <v>873</v>
      </c>
      <c r="B842" s="43" t="s">
        <v>1091</v>
      </c>
      <c r="C842" s="43" t="s">
        <v>1277</v>
      </c>
      <c r="D842" s="43"/>
      <c r="E842" s="109" t="s">
        <v>851</v>
      </c>
      <c r="F842" s="362">
        <v>1059598472</v>
      </c>
      <c r="G842" s="43"/>
    </row>
    <row r="843" spans="1:7" ht="30" x14ac:dyDescent="0.25">
      <c r="A843" s="342" t="s">
        <v>896</v>
      </c>
      <c r="B843" s="342" t="s">
        <v>1091</v>
      </c>
      <c r="C843" s="342" t="s">
        <v>1538</v>
      </c>
      <c r="D843" s="342"/>
      <c r="E843" s="343" t="s">
        <v>851</v>
      </c>
      <c r="F843" s="344">
        <v>1002846350</v>
      </c>
      <c r="G843" s="43"/>
    </row>
    <row r="844" spans="1:7" ht="30" x14ac:dyDescent="0.25">
      <c r="A844" s="43" t="s">
        <v>896</v>
      </c>
      <c r="B844" s="43" t="s">
        <v>953</v>
      </c>
      <c r="C844" s="43" t="s">
        <v>1217</v>
      </c>
      <c r="D844" s="43" t="s">
        <v>1471</v>
      </c>
      <c r="E844" s="109" t="s">
        <v>851</v>
      </c>
      <c r="F844" s="351">
        <v>1059602285</v>
      </c>
      <c r="G844" s="43"/>
    </row>
    <row r="845" spans="1:7" ht="30" x14ac:dyDescent="0.25">
      <c r="A845" s="342" t="s">
        <v>1540</v>
      </c>
      <c r="B845" s="342" t="s">
        <v>943</v>
      </c>
      <c r="C845" s="342" t="s">
        <v>1541</v>
      </c>
      <c r="D845" s="342" t="s">
        <v>1542</v>
      </c>
      <c r="E845" s="343" t="s">
        <v>851</v>
      </c>
      <c r="F845" s="356" t="s">
        <v>1539</v>
      </c>
      <c r="G845" s="43"/>
    </row>
    <row r="846" spans="1:7" ht="30" x14ac:dyDescent="0.25">
      <c r="A846" s="43" t="s">
        <v>1144</v>
      </c>
      <c r="B846" s="43" t="s">
        <v>996</v>
      </c>
      <c r="C846" s="43" t="s">
        <v>1192</v>
      </c>
      <c r="D846" s="43"/>
      <c r="E846" s="109" t="s">
        <v>851</v>
      </c>
      <c r="F846" s="351">
        <v>1059604012</v>
      </c>
      <c r="G846" s="43"/>
    </row>
    <row r="847" spans="1:7" ht="30" x14ac:dyDescent="0.25">
      <c r="A847" s="342" t="s">
        <v>896</v>
      </c>
      <c r="B847" s="342" t="s">
        <v>953</v>
      </c>
      <c r="C847" s="342" t="s">
        <v>1545</v>
      </c>
      <c r="D847" s="342"/>
      <c r="E847" s="343" t="s">
        <v>851</v>
      </c>
      <c r="F847" s="344">
        <v>25545389</v>
      </c>
      <c r="G847" s="43"/>
    </row>
    <row r="848" spans="1:7" x14ac:dyDescent="0.25">
      <c r="A848" s="43" t="s">
        <v>943</v>
      </c>
      <c r="B848" s="43" t="s">
        <v>848</v>
      </c>
      <c r="C848" s="43" t="s">
        <v>1553</v>
      </c>
      <c r="D848" s="43"/>
      <c r="E848" s="109"/>
      <c r="F848" s="110">
        <v>1059594153</v>
      </c>
      <c r="G848" s="43"/>
    </row>
    <row r="849" spans="1:7" ht="30" x14ac:dyDescent="0.25">
      <c r="A849" s="342" t="s">
        <v>943</v>
      </c>
      <c r="B849" s="342" t="s">
        <v>1144</v>
      </c>
      <c r="C849" s="342" t="s">
        <v>1504</v>
      </c>
      <c r="D849" s="342" t="s">
        <v>1281</v>
      </c>
      <c r="E849" s="343" t="s">
        <v>1094</v>
      </c>
      <c r="F849" s="344">
        <v>1059599329</v>
      </c>
      <c r="G849" s="43"/>
    </row>
    <row r="850" spans="1:7" ht="30" x14ac:dyDescent="0.25">
      <c r="A850" s="43" t="s">
        <v>953</v>
      </c>
      <c r="B850" s="43" t="s">
        <v>1249</v>
      </c>
      <c r="C850" s="43" t="s">
        <v>1556</v>
      </c>
      <c r="D850" s="43"/>
      <c r="E850" s="109" t="s">
        <v>1094</v>
      </c>
      <c r="F850" s="110">
        <v>1059599873</v>
      </c>
      <c r="G850" s="43"/>
    </row>
    <row r="851" spans="1:7" ht="30" x14ac:dyDescent="0.25">
      <c r="A851" s="342" t="s">
        <v>996</v>
      </c>
      <c r="B851" s="342" t="s">
        <v>1559</v>
      </c>
      <c r="C851" s="342" t="s">
        <v>1560</v>
      </c>
      <c r="D851" s="342"/>
      <c r="E851" s="343" t="s">
        <v>851</v>
      </c>
      <c r="F851" s="344">
        <v>25552089</v>
      </c>
      <c r="G851" s="43"/>
    </row>
    <row r="852" spans="1:7" ht="30" x14ac:dyDescent="0.25">
      <c r="A852" s="43" t="s">
        <v>1361</v>
      </c>
      <c r="B852" s="43" t="s">
        <v>1470</v>
      </c>
      <c r="C852" s="43" t="s">
        <v>1553</v>
      </c>
      <c r="D852" s="43"/>
      <c r="E852" s="109" t="s">
        <v>851</v>
      </c>
      <c r="F852" s="110">
        <v>1059595865</v>
      </c>
      <c r="G852" s="43"/>
    </row>
    <row r="853" spans="1:7" ht="30" x14ac:dyDescent="0.25">
      <c r="A853" s="342" t="s">
        <v>953</v>
      </c>
      <c r="B853" s="342" t="s">
        <v>1378</v>
      </c>
      <c r="C853" s="342" t="s">
        <v>1617</v>
      </c>
      <c r="D853" s="342"/>
      <c r="E853" s="343" t="s">
        <v>851</v>
      </c>
      <c r="F853" s="344">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2" t="s">
        <v>873</v>
      </c>
      <c r="B855" s="342" t="s">
        <v>962</v>
      </c>
      <c r="C855" s="342" t="s">
        <v>1501</v>
      </c>
      <c r="D855" s="342" t="s">
        <v>1340</v>
      </c>
      <c r="E855" s="343" t="s">
        <v>851</v>
      </c>
      <c r="F855" s="344">
        <v>1059594976</v>
      </c>
      <c r="G855" s="43"/>
    </row>
    <row r="856" spans="1:7" ht="30" x14ac:dyDescent="0.25">
      <c r="A856" s="43" t="s">
        <v>896</v>
      </c>
      <c r="B856" s="43" t="s">
        <v>915</v>
      </c>
      <c r="C856" s="43" t="s">
        <v>1585</v>
      </c>
      <c r="D856" s="43"/>
      <c r="E856" s="109" t="s">
        <v>851</v>
      </c>
      <c r="F856" s="110">
        <v>1059595460</v>
      </c>
      <c r="G856" s="43"/>
    </row>
    <row r="857" spans="1:7" ht="30" x14ac:dyDescent="0.25">
      <c r="A857" s="342" t="s">
        <v>953</v>
      </c>
      <c r="B857" s="342" t="s">
        <v>1286</v>
      </c>
      <c r="C857" s="342" t="s">
        <v>1463</v>
      </c>
      <c r="D857" s="342" t="s">
        <v>1579</v>
      </c>
      <c r="E857" s="343" t="s">
        <v>851</v>
      </c>
      <c r="F857" s="356" t="s">
        <v>1578</v>
      </c>
      <c r="G857" s="43"/>
    </row>
    <row r="858" spans="1:7" ht="30" x14ac:dyDescent="0.25">
      <c r="A858" s="43" t="s">
        <v>1580</v>
      </c>
      <c r="B858" s="43" t="s">
        <v>914</v>
      </c>
      <c r="C858" s="43" t="s">
        <v>1581</v>
      </c>
      <c r="D858" s="43" t="s">
        <v>1464</v>
      </c>
      <c r="E858" s="109" t="s">
        <v>851</v>
      </c>
      <c r="F858" s="353">
        <v>1002846447</v>
      </c>
      <c r="G858" s="43"/>
    </row>
    <row r="859" spans="1:7" ht="30" x14ac:dyDescent="0.25">
      <c r="A859" s="342" t="s">
        <v>1583</v>
      </c>
      <c r="B859" s="342" t="s">
        <v>873</v>
      </c>
      <c r="C859" s="342" t="s">
        <v>1584</v>
      </c>
      <c r="D859" s="342"/>
      <c r="E859" s="343" t="s">
        <v>851</v>
      </c>
      <c r="F859" s="356" t="s">
        <v>1582</v>
      </c>
      <c r="G859" s="43"/>
    </row>
    <row r="860" spans="1:7" ht="30" x14ac:dyDescent="0.25">
      <c r="A860" s="43" t="s">
        <v>1322</v>
      </c>
      <c r="B860" s="43" t="s">
        <v>1378</v>
      </c>
      <c r="C860" s="43" t="s">
        <v>1587</v>
      </c>
      <c r="D860" s="43"/>
      <c r="E860" s="109" t="s">
        <v>851</v>
      </c>
      <c r="F860" s="353" t="s">
        <v>1586</v>
      </c>
      <c r="G860" s="43"/>
    </row>
    <row r="861" spans="1:7" ht="30" x14ac:dyDescent="0.25">
      <c r="A861" s="342" t="s">
        <v>1590</v>
      </c>
      <c r="B861" s="342" t="s">
        <v>874</v>
      </c>
      <c r="C861" s="342" t="s">
        <v>1591</v>
      </c>
      <c r="D861" s="342"/>
      <c r="E861" s="343" t="s">
        <v>851</v>
      </c>
      <c r="F861" s="356" t="s">
        <v>1589</v>
      </c>
      <c r="G861" s="43"/>
    </row>
    <row r="862" spans="1:7" ht="30" x14ac:dyDescent="0.25">
      <c r="A862" s="43" t="s">
        <v>1286</v>
      </c>
      <c r="B862" s="43" t="s">
        <v>1594</v>
      </c>
      <c r="C862" s="43" t="s">
        <v>1420</v>
      </c>
      <c r="D862" s="43"/>
      <c r="E862" s="109" t="s">
        <v>1094</v>
      </c>
      <c r="F862" s="353" t="s">
        <v>1593</v>
      </c>
      <c r="G862" s="43"/>
    </row>
    <row r="863" spans="1:7" ht="30" x14ac:dyDescent="0.25">
      <c r="A863" s="342" t="s">
        <v>1598</v>
      </c>
      <c r="B863" s="342" t="s">
        <v>1599</v>
      </c>
      <c r="C863" s="342" t="s">
        <v>1597</v>
      </c>
      <c r="D863" s="342"/>
      <c r="E863" s="343" t="s">
        <v>851</v>
      </c>
      <c r="F863" s="344">
        <v>1002846452</v>
      </c>
      <c r="G863" s="43"/>
    </row>
    <row r="864" spans="1:7" ht="30" x14ac:dyDescent="0.25">
      <c r="A864" s="43" t="s">
        <v>914</v>
      </c>
      <c r="B864" s="43" t="s">
        <v>1601</v>
      </c>
      <c r="C864" s="43" t="s">
        <v>1602</v>
      </c>
      <c r="D864" s="43"/>
      <c r="E864" s="109" t="s">
        <v>851</v>
      </c>
      <c r="F864" s="110">
        <v>1003370775</v>
      </c>
      <c r="G864" s="43"/>
    </row>
    <row r="865" spans="1:7" ht="30" x14ac:dyDescent="0.25">
      <c r="A865" s="342" t="s">
        <v>896</v>
      </c>
      <c r="B865" s="342" t="s">
        <v>992</v>
      </c>
      <c r="C865" s="342" t="s">
        <v>1530</v>
      </c>
      <c r="D865" s="342" t="s">
        <v>1357</v>
      </c>
      <c r="E865" s="343" t="s">
        <v>851</v>
      </c>
      <c r="F865" s="344">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2" t="s">
        <v>914</v>
      </c>
      <c r="B867" s="342" t="s">
        <v>943</v>
      </c>
      <c r="C867" s="342" t="s">
        <v>1198</v>
      </c>
      <c r="D867" s="342"/>
      <c r="E867" s="343" t="s">
        <v>851</v>
      </c>
      <c r="F867" s="344">
        <v>1059605317</v>
      </c>
      <c r="G867" s="43"/>
    </row>
    <row r="868" spans="1:7" ht="30" x14ac:dyDescent="0.25">
      <c r="A868" s="43" t="s">
        <v>1439</v>
      </c>
      <c r="B868" s="43" t="s">
        <v>848</v>
      </c>
      <c r="C868" s="43" t="s">
        <v>1437</v>
      </c>
      <c r="D868" s="43"/>
      <c r="E868" s="109" t="s">
        <v>851</v>
      </c>
      <c r="F868" s="110">
        <v>1059595628</v>
      </c>
      <c r="G868" s="43"/>
    </row>
    <row r="869" spans="1:7" ht="30" x14ac:dyDescent="0.25">
      <c r="A869" s="342" t="s">
        <v>873</v>
      </c>
      <c r="B869" s="342" t="s">
        <v>874</v>
      </c>
      <c r="C869" s="342" t="s">
        <v>1612</v>
      </c>
      <c r="D869" s="342" t="s">
        <v>1613</v>
      </c>
      <c r="E869" s="343" t="s">
        <v>851</v>
      </c>
      <c r="F869" s="344">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2" t="s">
        <v>1621</v>
      </c>
      <c r="B871" s="342" t="s">
        <v>1622</v>
      </c>
      <c r="C871" s="342" t="s">
        <v>1619</v>
      </c>
      <c r="D871" s="342" t="s">
        <v>1620</v>
      </c>
      <c r="E871" s="343" t="s">
        <v>851</v>
      </c>
      <c r="F871" s="344">
        <v>1104776221</v>
      </c>
      <c r="G871" s="43"/>
    </row>
    <row r="872" spans="1:7" ht="30" x14ac:dyDescent="0.25">
      <c r="A872" s="43" t="s">
        <v>980</v>
      </c>
      <c r="B872" s="43" t="s">
        <v>914</v>
      </c>
      <c r="C872" s="43" t="s">
        <v>1623</v>
      </c>
      <c r="D872" s="43"/>
      <c r="E872" s="109" t="s">
        <v>851</v>
      </c>
      <c r="F872" s="110">
        <v>1059596737</v>
      </c>
      <c r="G872" s="43"/>
    </row>
    <row r="873" spans="1:7" ht="30" x14ac:dyDescent="0.25">
      <c r="A873" s="342" t="s">
        <v>1629</v>
      </c>
      <c r="B873" s="342" t="s">
        <v>1249</v>
      </c>
      <c r="C873" s="342" t="s">
        <v>1630</v>
      </c>
      <c r="D873" s="342"/>
      <c r="E873" s="343" t="s">
        <v>851</v>
      </c>
      <c r="F873" s="342">
        <v>1059601748</v>
      </c>
      <c r="G873" s="43"/>
    </row>
    <row r="874" spans="1:7" ht="30" x14ac:dyDescent="0.25">
      <c r="A874" s="43" t="s">
        <v>896</v>
      </c>
      <c r="B874" s="43" t="s">
        <v>1632</v>
      </c>
      <c r="C874" s="43" t="s">
        <v>1633</v>
      </c>
      <c r="D874" s="43"/>
      <c r="E874" s="109" t="s">
        <v>851</v>
      </c>
      <c r="F874" s="357" t="s">
        <v>1631</v>
      </c>
      <c r="G874" s="43"/>
    </row>
    <row r="875" spans="1:7" ht="30" x14ac:dyDescent="0.25">
      <c r="A875" s="342" t="s">
        <v>1637</v>
      </c>
      <c r="B875" s="342" t="s">
        <v>1638</v>
      </c>
      <c r="C875" s="342" t="s">
        <v>1028</v>
      </c>
      <c r="D875" s="342"/>
      <c r="E875" s="343" t="s">
        <v>851</v>
      </c>
      <c r="F875" s="355">
        <v>1060986729</v>
      </c>
      <c r="G875" s="43"/>
    </row>
    <row r="876" spans="1:7" ht="30" x14ac:dyDescent="0.25">
      <c r="A876" s="43" t="s">
        <v>1439</v>
      </c>
      <c r="B876" s="43" t="s">
        <v>848</v>
      </c>
      <c r="C876" s="43" t="s">
        <v>1437</v>
      </c>
      <c r="D876" s="43"/>
      <c r="E876" s="109" t="s">
        <v>851</v>
      </c>
      <c r="F876" s="110">
        <v>1059595628</v>
      </c>
      <c r="G876" s="43"/>
    </row>
    <row r="877" spans="1:7" ht="30" x14ac:dyDescent="0.25">
      <c r="A877" s="342" t="s">
        <v>953</v>
      </c>
      <c r="B877" s="342" t="s">
        <v>1660</v>
      </c>
      <c r="C877" s="342" t="s">
        <v>1217</v>
      </c>
      <c r="D877" s="342" t="s">
        <v>1661</v>
      </c>
      <c r="E877" s="343" t="s">
        <v>851</v>
      </c>
      <c r="F877" s="344">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2" t="s">
        <v>1667</v>
      </c>
      <c r="B879" s="342" t="s">
        <v>1668</v>
      </c>
      <c r="C879" s="342" t="s">
        <v>1669</v>
      </c>
      <c r="D879" s="342"/>
      <c r="E879" s="343" t="s">
        <v>851</v>
      </c>
      <c r="F879" s="344">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2" t="s">
        <v>943</v>
      </c>
      <c r="B881" s="342" t="s">
        <v>848</v>
      </c>
      <c r="C881" s="342" t="s">
        <v>1673</v>
      </c>
      <c r="D881" s="342" t="s">
        <v>1674</v>
      </c>
      <c r="E881" s="343" t="s">
        <v>851</v>
      </c>
      <c r="F881" s="363" t="s">
        <v>1672</v>
      </c>
      <c r="G881" s="43"/>
    </row>
    <row r="882" spans="1:7" ht="30" x14ac:dyDescent="0.25">
      <c r="A882" s="43" t="s">
        <v>1677</v>
      </c>
      <c r="B882" s="43" t="s">
        <v>962</v>
      </c>
      <c r="C882" s="43" t="s">
        <v>1678</v>
      </c>
      <c r="D882" s="43" t="s">
        <v>1679</v>
      </c>
      <c r="E882" s="109" t="s">
        <v>1094</v>
      </c>
      <c r="F882" s="360" t="s">
        <v>1676</v>
      </c>
      <c r="G882" s="43"/>
    </row>
    <row r="883" spans="1:7" x14ac:dyDescent="0.25">
      <c r="A883" s="361"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2" t="s">
        <v>914</v>
      </c>
      <c r="B886" s="342" t="s">
        <v>915</v>
      </c>
      <c r="C886" s="342" t="s">
        <v>916</v>
      </c>
      <c r="D886" s="342"/>
      <c r="E886" s="343" t="s">
        <v>1094</v>
      </c>
      <c r="F886" s="344">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2" t="s">
        <v>1286</v>
      </c>
      <c r="B888" s="342" t="s">
        <v>914</v>
      </c>
      <c r="C888" s="342" t="s">
        <v>1198</v>
      </c>
      <c r="D888" s="342" t="s">
        <v>1364</v>
      </c>
      <c r="E888" s="343" t="s">
        <v>851</v>
      </c>
      <c r="F888" s="344">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2" t="s">
        <v>1441</v>
      </c>
      <c r="B890" s="342"/>
      <c r="C890" s="342" t="s">
        <v>1284</v>
      </c>
      <c r="D890" s="342" t="s">
        <v>1442</v>
      </c>
      <c r="E890" s="343" t="s">
        <v>851</v>
      </c>
      <c r="F890" s="344">
        <v>1002848635</v>
      </c>
      <c r="G890" s="43"/>
    </row>
    <row r="891" spans="1:7" ht="30" x14ac:dyDescent="0.25">
      <c r="A891" s="43" t="s">
        <v>1441</v>
      </c>
      <c r="B891" s="43" t="s">
        <v>884</v>
      </c>
      <c r="C891" s="43" t="s">
        <v>1457</v>
      </c>
      <c r="D891" s="43"/>
      <c r="E891" s="109" t="s">
        <v>851</v>
      </c>
      <c r="F891" s="110">
        <v>25545401</v>
      </c>
      <c r="G891" s="43"/>
    </row>
    <row r="892" spans="1:7" ht="30" x14ac:dyDescent="0.25">
      <c r="A892" s="342" t="s">
        <v>1458</v>
      </c>
      <c r="B892" s="342" t="s">
        <v>1459</v>
      </c>
      <c r="C892" s="342" t="s">
        <v>1460</v>
      </c>
      <c r="D892" s="342" t="s">
        <v>976</v>
      </c>
      <c r="E892" s="343" t="s">
        <v>1094</v>
      </c>
      <c r="F892" s="344">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2" t="s">
        <v>848</v>
      </c>
      <c r="B894" s="342" t="s">
        <v>953</v>
      </c>
      <c r="C894" s="342" t="s">
        <v>1501</v>
      </c>
      <c r="D894" s="342" t="s">
        <v>919</v>
      </c>
      <c r="E894" s="343" t="s">
        <v>851</v>
      </c>
      <c r="F894" s="344" t="s">
        <v>1502</v>
      </c>
      <c r="G894" s="43"/>
    </row>
    <row r="895" spans="1:7" ht="30" x14ac:dyDescent="0.25">
      <c r="A895" s="43" t="s">
        <v>1513</v>
      </c>
      <c r="B895" s="43" t="s">
        <v>1514</v>
      </c>
      <c r="C895" s="43" t="s">
        <v>1515</v>
      </c>
      <c r="D895" s="43"/>
      <c r="E895" s="109" t="s">
        <v>851</v>
      </c>
      <c r="F895" s="110">
        <v>1067461286</v>
      </c>
      <c r="G895" s="43"/>
    </row>
    <row r="896" spans="1:7" ht="30" x14ac:dyDescent="0.25">
      <c r="A896" s="342" t="s">
        <v>1519</v>
      </c>
      <c r="B896" s="342" t="s">
        <v>848</v>
      </c>
      <c r="C896" s="342" t="s">
        <v>1520</v>
      </c>
      <c r="D896" s="342" t="s">
        <v>1521</v>
      </c>
      <c r="E896" s="343" t="s">
        <v>851</v>
      </c>
      <c r="F896" s="344">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2" t="s">
        <v>884</v>
      </c>
      <c r="B898" s="342" t="s">
        <v>1144</v>
      </c>
      <c r="C898" s="342" t="s">
        <v>1534</v>
      </c>
      <c r="D898" s="342"/>
      <c r="E898" s="343" t="s">
        <v>851</v>
      </c>
      <c r="F898" s="350">
        <v>1002846626</v>
      </c>
      <c r="G898" s="43"/>
    </row>
    <row r="899" spans="1:7" ht="30" x14ac:dyDescent="0.25">
      <c r="A899" s="43" t="s">
        <v>1246</v>
      </c>
      <c r="B899" s="43" t="s">
        <v>943</v>
      </c>
      <c r="C899" s="43" t="s">
        <v>1535</v>
      </c>
      <c r="D899" s="43"/>
      <c r="E899" s="109" t="s">
        <v>851</v>
      </c>
      <c r="F899" s="351">
        <v>1002848307</v>
      </c>
      <c r="G899" s="43"/>
    </row>
    <row r="900" spans="1:7" ht="30" x14ac:dyDescent="0.25">
      <c r="A900" s="342" t="s">
        <v>896</v>
      </c>
      <c r="B900" s="342" t="s">
        <v>1091</v>
      </c>
      <c r="C900" s="342" t="s">
        <v>1538</v>
      </c>
      <c r="D900" s="342"/>
      <c r="E900" s="343" t="s">
        <v>851</v>
      </c>
      <c r="F900" s="344">
        <v>1002846350</v>
      </c>
      <c r="G900" s="43"/>
    </row>
    <row r="901" spans="1:7" ht="30" x14ac:dyDescent="0.25">
      <c r="A901" s="43" t="s">
        <v>896</v>
      </c>
      <c r="B901" s="43" t="s">
        <v>953</v>
      </c>
      <c r="C901" s="43" t="s">
        <v>1217</v>
      </c>
      <c r="D901" s="43" t="s">
        <v>1471</v>
      </c>
      <c r="E901" s="109" t="s">
        <v>851</v>
      </c>
      <c r="F901" s="351">
        <v>1059602285</v>
      </c>
      <c r="G901" s="43"/>
    </row>
    <row r="902" spans="1:7" ht="30" x14ac:dyDescent="0.25">
      <c r="A902" s="342" t="s">
        <v>1144</v>
      </c>
      <c r="B902" s="342" t="s">
        <v>996</v>
      </c>
      <c r="C902" s="342" t="s">
        <v>1192</v>
      </c>
      <c r="D902" s="342"/>
      <c r="E902" s="343" t="s">
        <v>851</v>
      </c>
      <c r="F902" s="350">
        <v>1059604012</v>
      </c>
      <c r="G902" s="43"/>
    </row>
    <row r="903" spans="1:7" ht="30" x14ac:dyDescent="0.25">
      <c r="A903" s="43" t="s">
        <v>896</v>
      </c>
      <c r="B903" s="43" t="s">
        <v>953</v>
      </c>
      <c r="C903" s="43" t="s">
        <v>1545</v>
      </c>
      <c r="D903" s="43"/>
      <c r="E903" s="109" t="s">
        <v>851</v>
      </c>
      <c r="F903" s="110">
        <v>25545389</v>
      </c>
      <c r="G903" s="43"/>
    </row>
    <row r="904" spans="1:7" x14ac:dyDescent="0.25">
      <c r="A904" s="342" t="s">
        <v>943</v>
      </c>
      <c r="B904" s="342" t="s">
        <v>848</v>
      </c>
      <c r="C904" s="342" t="s">
        <v>1553</v>
      </c>
      <c r="D904" s="342"/>
      <c r="E904" s="343"/>
      <c r="F904" s="344">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2" t="s">
        <v>953</v>
      </c>
      <c r="B906" s="342" t="s">
        <v>1286</v>
      </c>
      <c r="C906" s="342" t="s">
        <v>1463</v>
      </c>
      <c r="D906" s="342" t="s">
        <v>1579</v>
      </c>
      <c r="E906" s="343" t="s">
        <v>851</v>
      </c>
      <c r="F906" s="356" t="s">
        <v>1578</v>
      </c>
      <c r="G906" s="43"/>
    </row>
    <row r="907" spans="1:7" ht="30" x14ac:dyDescent="0.25">
      <c r="A907" s="43" t="s">
        <v>1580</v>
      </c>
      <c r="B907" s="43" t="s">
        <v>914</v>
      </c>
      <c r="C907" s="43" t="s">
        <v>1581</v>
      </c>
      <c r="D907" s="43" t="s">
        <v>1464</v>
      </c>
      <c r="E907" s="109" t="s">
        <v>851</v>
      </c>
      <c r="F907" s="353">
        <v>1002846447</v>
      </c>
      <c r="G907" s="43"/>
    </row>
    <row r="908" spans="1:7" ht="30" x14ac:dyDescent="0.25">
      <c r="A908" s="342" t="s">
        <v>1590</v>
      </c>
      <c r="B908" s="342" t="s">
        <v>874</v>
      </c>
      <c r="C908" s="342" t="s">
        <v>1591</v>
      </c>
      <c r="D908" s="342"/>
      <c r="E908" s="343" t="s">
        <v>851</v>
      </c>
      <c r="F908" s="356" t="s">
        <v>1589</v>
      </c>
      <c r="G908" s="43"/>
    </row>
    <row r="909" spans="1:7" ht="30" x14ac:dyDescent="0.25">
      <c r="A909" s="43" t="s">
        <v>1286</v>
      </c>
      <c r="B909" s="43" t="s">
        <v>1594</v>
      </c>
      <c r="C909" s="43" t="s">
        <v>1420</v>
      </c>
      <c r="D909" s="43"/>
      <c r="E909" s="109" t="s">
        <v>1094</v>
      </c>
      <c r="F909" s="353" t="s">
        <v>1593</v>
      </c>
      <c r="G909" s="43"/>
    </row>
    <row r="910" spans="1:7" ht="30" x14ac:dyDescent="0.25">
      <c r="A910" s="342" t="s">
        <v>896</v>
      </c>
      <c r="B910" s="342" t="s">
        <v>1632</v>
      </c>
      <c r="C910" s="342" t="s">
        <v>1633</v>
      </c>
      <c r="D910" s="342"/>
      <c r="E910" s="343" t="s">
        <v>851</v>
      </c>
      <c r="F910" s="357" t="s">
        <v>1631</v>
      </c>
      <c r="G910" s="43"/>
    </row>
    <row r="911" spans="1:7" ht="30" x14ac:dyDescent="0.25">
      <c r="A911" s="43" t="s">
        <v>1637</v>
      </c>
      <c r="B911" s="43" t="s">
        <v>1638</v>
      </c>
      <c r="C911" s="43" t="s">
        <v>1028</v>
      </c>
      <c r="D911" s="43"/>
      <c r="E911" s="109" t="s">
        <v>851</v>
      </c>
      <c r="F911" s="354">
        <v>1060986729</v>
      </c>
      <c r="G911" s="43"/>
    </row>
    <row r="912" spans="1:7" ht="30" x14ac:dyDescent="0.25">
      <c r="A912" s="342" t="s">
        <v>1249</v>
      </c>
      <c r="B912" s="342" t="s">
        <v>914</v>
      </c>
      <c r="C912" s="342" t="s">
        <v>1659</v>
      </c>
      <c r="D912" s="342"/>
      <c r="E912" s="343" t="s">
        <v>851</v>
      </c>
      <c r="F912" s="344">
        <v>1059597497</v>
      </c>
      <c r="G912" s="43"/>
    </row>
    <row r="913" spans="1:7" ht="30" x14ac:dyDescent="0.25">
      <c r="A913" s="43" t="s">
        <v>1439</v>
      </c>
      <c r="B913" s="43" t="s">
        <v>848</v>
      </c>
      <c r="C913" s="43" t="s">
        <v>1437</v>
      </c>
      <c r="D913" s="43"/>
      <c r="E913" s="109" t="s">
        <v>851</v>
      </c>
      <c r="F913" s="110">
        <v>1059595628</v>
      </c>
      <c r="G913" s="43"/>
    </row>
    <row r="914" spans="1:7" ht="30" x14ac:dyDescent="0.25">
      <c r="A914" s="342" t="s">
        <v>953</v>
      </c>
      <c r="B914" s="342" t="s">
        <v>1660</v>
      </c>
      <c r="C914" s="342" t="s">
        <v>1217</v>
      </c>
      <c r="D914" s="342" t="s">
        <v>1661</v>
      </c>
      <c r="E914" s="343" t="s">
        <v>851</v>
      </c>
      <c r="F914" s="344">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2" t="s">
        <v>1663</v>
      </c>
      <c r="B916" s="342" t="s">
        <v>1664</v>
      </c>
      <c r="C916" s="342" t="s">
        <v>938</v>
      </c>
      <c r="D916" s="342" t="s">
        <v>1665</v>
      </c>
      <c r="E916" s="343" t="s">
        <v>851</v>
      </c>
      <c r="F916" s="344">
        <v>1059601634</v>
      </c>
      <c r="G916" s="43"/>
    </row>
    <row r="917" spans="1:7" ht="30" x14ac:dyDescent="0.25">
      <c r="A917" s="43" t="s">
        <v>1667</v>
      </c>
      <c r="B917" s="43" t="s">
        <v>1668</v>
      </c>
      <c r="C917" s="43" t="s">
        <v>1669</v>
      </c>
      <c r="D917" s="43"/>
      <c r="E917" s="109" t="s">
        <v>851</v>
      </c>
      <c r="F917" s="110">
        <v>1064426895</v>
      </c>
      <c r="G917" s="43"/>
    </row>
    <row r="918" spans="1:7" ht="30" x14ac:dyDescent="0.25">
      <c r="A918" s="342" t="s">
        <v>1210</v>
      </c>
      <c r="B918" s="342" t="s">
        <v>848</v>
      </c>
      <c r="C918" s="342" t="s">
        <v>1670</v>
      </c>
      <c r="D918" s="342" t="s">
        <v>1671</v>
      </c>
      <c r="E918" s="343" t="s">
        <v>851</v>
      </c>
      <c r="F918" s="344">
        <v>1059602883</v>
      </c>
      <c r="G918" s="43"/>
    </row>
    <row r="919" spans="1:7" ht="30" x14ac:dyDescent="0.25">
      <c r="A919" s="43" t="s">
        <v>943</v>
      </c>
      <c r="B919" s="43" t="s">
        <v>848</v>
      </c>
      <c r="C919" s="43" t="s">
        <v>1673</v>
      </c>
      <c r="D919" s="43" t="s">
        <v>1674</v>
      </c>
      <c r="E919" s="109" t="s">
        <v>851</v>
      </c>
      <c r="F919" s="358" t="s">
        <v>1672</v>
      </c>
      <c r="G919" s="43"/>
    </row>
    <row r="920" spans="1:7" ht="30" x14ac:dyDescent="0.25">
      <c r="A920" s="342" t="s">
        <v>1677</v>
      </c>
      <c r="B920" s="342" t="s">
        <v>962</v>
      </c>
      <c r="C920" s="342" t="s">
        <v>1678</v>
      </c>
      <c r="D920" s="342" t="s">
        <v>1679</v>
      </c>
      <c r="E920" s="343" t="s">
        <v>1094</v>
      </c>
      <c r="F920" s="359" t="s">
        <v>1676</v>
      </c>
      <c r="G920" s="43"/>
    </row>
    <row r="921" spans="1:7" ht="30" x14ac:dyDescent="0.25">
      <c r="A921" s="43" t="s">
        <v>1286</v>
      </c>
      <c r="B921" s="43" t="s">
        <v>943</v>
      </c>
      <c r="C921" s="43" t="s">
        <v>1681</v>
      </c>
      <c r="D921" s="43"/>
      <c r="E921" s="109" t="s">
        <v>851</v>
      </c>
      <c r="F921" s="360" t="s">
        <v>1680</v>
      </c>
      <c r="G921" s="43"/>
    </row>
    <row r="922" spans="1:7" ht="30" x14ac:dyDescent="0.25">
      <c r="A922" s="342" t="s">
        <v>848</v>
      </c>
      <c r="B922" s="342" t="s">
        <v>914</v>
      </c>
      <c r="C922" s="342" t="s">
        <v>1683</v>
      </c>
      <c r="D922" s="342"/>
      <c r="E922" s="343" t="s">
        <v>851</v>
      </c>
      <c r="F922" s="359" t="s">
        <v>1682</v>
      </c>
      <c r="G922" s="43"/>
    </row>
    <row r="923" spans="1:7" x14ac:dyDescent="0.25">
      <c r="A923" s="421" t="s">
        <v>1710</v>
      </c>
      <c r="B923" s="421"/>
      <c r="C923" s="421"/>
      <c r="D923" s="421"/>
      <c r="E923" s="421"/>
      <c r="F923" s="421"/>
      <c r="G923" s="43"/>
    </row>
    <row r="924" spans="1:7" ht="45" x14ac:dyDescent="0.25">
      <c r="A924" s="17" t="s">
        <v>94</v>
      </c>
      <c r="B924" s="17" t="s">
        <v>21</v>
      </c>
      <c r="C924" s="17" t="s">
        <v>0</v>
      </c>
      <c r="D924" s="17" t="s">
        <v>1</v>
      </c>
      <c r="E924" s="17" t="s">
        <v>2</v>
      </c>
      <c r="F924" s="17" t="s">
        <v>3</v>
      </c>
      <c r="G924" s="43"/>
    </row>
    <row r="925" spans="1:7" x14ac:dyDescent="0.25">
      <c r="A925" s="342"/>
      <c r="B925" s="342"/>
      <c r="C925" s="342"/>
      <c r="D925" s="342"/>
      <c r="E925" s="343"/>
      <c r="F925" s="344"/>
      <c r="G925" s="43"/>
    </row>
    <row r="926" spans="1:7" ht="30" x14ac:dyDescent="0.25">
      <c r="A926" s="43" t="s">
        <v>974</v>
      </c>
      <c r="B926" s="43" t="s">
        <v>1144</v>
      </c>
      <c r="C926" s="43" t="s">
        <v>1192</v>
      </c>
      <c r="D926" s="43" t="s">
        <v>1193</v>
      </c>
      <c r="E926" s="109" t="s">
        <v>1094</v>
      </c>
      <c r="F926" s="110">
        <v>1059595334</v>
      </c>
      <c r="G926" s="43"/>
    </row>
    <row r="927" spans="1:7" ht="30" x14ac:dyDescent="0.25">
      <c r="A927" s="342" t="s">
        <v>914</v>
      </c>
      <c r="B927" s="342" t="s">
        <v>884</v>
      </c>
      <c r="C927" s="342" t="s">
        <v>1296</v>
      </c>
      <c r="D927" s="342" t="s">
        <v>850</v>
      </c>
      <c r="E927" s="343" t="s">
        <v>851</v>
      </c>
      <c r="F927" s="344">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2" t="s">
        <v>1332</v>
      </c>
      <c r="B929" s="342" t="s">
        <v>1091</v>
      </c>
      <c r="C929" s="342" t="s">
        <v>1333</v>
      </c>
      <c r="D929" s="342"/>
      <c r="E929" s="343" t="s">
        <v>1094</v>
      </c>
      <c r="F929" s="344">
        <v>1059595374</v>
      </c>
      <c r="G929" s="43"/>
    </row>
    <row r="930" spans="1:7" ht="30" x14ac:dyDescent="0.25">
      <c r="A930" s="43" t="s">
        <v>874</v>
      </c>
      <c r="B930" s="43" t="s">
        <v>943</v>
      </c>
      <c r="C930" s="43" t="s">
        <v>1340</v>
      </c>
      <c r="D930" s="43"/>
      <c r="E930" s="109" t="s">
        <v>1094</v>
      </c>
      <c r="F930" s="110">
        <v>1059597393</v>
      </c>
      <c r="G930" s="43"/>
    </row>
    <row r="931" spans="1:7" ht="30" x14ac:dyDescent="0.25">
      <c r="A931" s="342" t="s">
        <v>914</v>
      </c>
      <c r="B931" s="342" t="s">
        <v>915</v>
      </c>
      <c r="C931" s="342" t="s">
        <v>916</v>
      </c>
      <c r="D931" s="342"/>
      <c r="E931" s="343" t="s">
        <v>1094</v>
      </c>
      <c r="F931" s="344">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2" t="s">
        <v>1286</v>
      </c>
      <c r="B933" s="342" t="s">
        <v>914</v>
      </c>
      <c r="C933" s="342" t="s">
        <v>1198</v>
      </c>
      <c r="D933" s="342" t="s">
        <v>1364</v>
      </c>
      <c r="E933" s="343" t="s">
        <v>851</v>
      </c>
      <c r="F933" s="344">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2" t="s">
        <v>979</v>
      </c>
      <c r="B935" s="342" t="s">
        <v>943</v>
      </c>
      <c r="C935" s="342" t="s">
        <v>1217</v>
      </c>
      <c r="D935" s="342" t="s">
        <v>1398</v>
      </c>
      <c r="E935" s="343" t="s">
        <v>851</v>
      </c>
      <c r="F935" s="344">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2" t="s">
        <v>1034</v>
      </c>
      <c r="B937" s="342" t="s">
        <v>1166</v>
      </c>
      <c r="C937" s="342" t="s">
        <v>1408</v>
      </c>
      <c r="D937" s="342" t="s">
        <v>1409</v>
      </c>
      <c r="E937" s="343" t="s">
        <v>851</v>
      </c>
      <c r="F937" s="344">
        <v>1005860830</v>
      </c>
      <c r="G937" s="43"/>
    </row>
    <row r="938" spans="1:7" ht="30" x14ac:dyDescent="0.25">
      <c r="A938" s="43" t="s">
        <v>848</v>
      </c>
      <c r="B938" s="43" t="s">
        <v>943</v>
      </c>
      <c r="C938" s="43" t="s">
        <v>1423</v>
      </c>
      <c r="D938" s="43"/>
      <c r="E938" s="109" t="s">
        <v>851</v>
      </c>
      <c r="F938" s="110">
        <v>1193097625</v>
      </c>
      <c r="G938" s="43"/>
    </row>
    <row r="939" spans="1:7" ht="30" x14ac:dyDescent="0.25">
      <c r="A939" s="342" t="s">
        <v>1427</v>
      </c>
      <c r="B939" s="342" t="s">
        <v>1428</v>
      </c>
      <c r="C939" s="342" t="s">
        <v>1429</v>
      </c>
      <c r="D939" s="342" t="s">
        <v>1430</v>
      </c>
      <c r="E939" s="343" t="s">
        <v>851</v>
      </c>
      <c r="F939" s="344">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2" t="s">
        <v>1439</v>
      </c>
      <c r="B941" s="342" t="s">
        <v>884</v>
      </c>
      <c r="C941" s="342" t="s">
        <v>1440</v>
      </c>
      <c r="D941" s="342" t="s">
        <v>1294</v>
      </c>
      <c r="E941" s="343" t="s">
        <v>851</v>
      </c>
      <c r="F941" s="344">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2" t="s">
        <v>1441</v>
      </c>
      <c r="B943" s="342" t="s">
        <v>914</v>
      </c>
      <c r="C943" s="342" t="s">
        <v>1451</v>
      </c>
      <c r="D943" s="342"/>
      <c r="E943" s="343" t="s">
        <v>851</v>
      </c>
      <c r="F943" s="344">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2" t="s">
        <v>1455</v>
      </c>
      <c r="B945" s="342" t="s">
        <v>974</v>
      </c>
      <c r="C945" s="342" t="s">
        <v>1305</v>
      </c>
      <c r="D945" s="342" t="s">
        <v>1456</v>
      </c>
      <c r="E945" s="343" t="s">
        <v>1094</v>
      </c>
      <c r="F945" s="344">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2" t="s">
        <v>964</v>
      </c>
      <c r="B947" s="342" t="s">
        <v>1465</v>
      </c>
      <c r="C947" s="342" t="s">
        <v>1002</v>
      </c>
      <c r="D947" s="342" t="s">
        <v>1366</v>
      </c>
      <c r="E947" s="343" t="s">
        <v>1094</v>
      </c>
      <c r="F947" s="344">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2" t="s">
        <v>884</v>
      </c>
      <c r="B949" s="342" t="s">
        <v>914</v>
      </c>
      <c r="C949" s="342" t="s">
        <v>1479</v>
      </c>
      <c r="D949" s="342" t="s">
        <v>1480</v>
      </c>
      <c r="E949" s="343" t="s">
        <v>851</v>
      </c>
      <c r="F949" s="344">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2" t="s">
        <v>914</v>
      </c>
      <c r="B951" s="342" t="s">
        <v>848</v>
      </c>
      <c r="C951" s="342" t="s">
        <v>1485</v>
      </c>
      <c r="D951" s="342" t="s">
        <v>1285</v>
      </c>
      <c r="E951" s="343" t="s">
        <v>851</v>
      </c>
      <c r="F951" s="344" t="s">
        <v>1486</v>
      </c>
      <c r="G951" s="43"/>
    </row>
    <row r="952" spans="1:7" ht="30" x14ac:dyDescent="0.25">
      <c r="A952" s="43" t="s">
        <v>974</v>
      </c>
      <c r="B952" s="43" t="s">
        <v>943</v>
      </c>
      <c r="C952" s="43" t="s">
        <v>1217</v>
      </c>
      <c r="D952" s="43" t="s">
        <v>1490</v>
      </c>
      <c r="E952" s="109" t="s">
        <v>851</v>
      </c>
      <c r="F952" s="110" t="s">
        <v>1491</v>
      </c>
      <c r="G952" s="43"/>
    </row>
    <row r="953" spans="1:7" ht="30" x14ac:dyDescent="0.25">
      <c r="A953" s="342" t="s">
        <v>967</v>
      </c>
      <c r="B953" s="342" t="s">
        <v>980</v>
      </c>
      <c r="C953" s="342" t="s">
        <v>1492</v>
      </c>
      <c r="D953" s="342"/>
      <c r="E953" s="343" t="s">
        <v>851</v>
      </c>
      <c r="F953" s="344" t="s">
        <v>1493</v>
      </c>
      <c r="G953" s="43"/>
    </row>
    <row r="954" spans="1:7" ht="30" x14ac:dyDescent="0.25">
      <c r="A954" s="43" t="s">
        <v>992</v>
      </c>
      <c r="B954" s="43" t="s">
        <v>1498</v>
      </c>
      <c r="C954" s="43" t="s">
        <v>938</v>
      </c>
      <c r="D954" s="43" t="s">
        <v>1499</v>
      </c>
      <c r="E954" s="109" t="s">
        <v>851</v>
      </c>
      <c r="F954" s="110" t="s">
        <v>1500</v>
      </c>
      <c r="G954" s="43"/>
    </row>
    <row r="955" spans="1:7" ht="30" x14ac:dyDescent="0.25">
      <c r="A955" s="342" t="s">
        <v>848</v>
      </c>
      <c r="B955" s="342" t="s">
        <v>953</v>
      </c>
      <c r="C955" s="342" t="s">
        <v>1501</v>
      </c>
      <c r="D955" s="342" t="s">
        <v>919</v>
      </c>
      <c r="E955" s="343" t="s">
        <v>851</v>
      </c>
      <c r="F955" s="344" t="s">
        <v>1502</v>
      </c>
      <c r="G955" s="43"/>
    </row>
    <row r="956" spans="1:7" ht="30" x14ac:dyDescent="0.25">
      <c r="A956" s="43" t="s">
        <v>1507</v>
      </c>
      <c r="B956" s="43" t="s">
        <v>1365</v>
      </c>
      <c r="C956" s="43" t="s">
        <v>1508</v>
      </c>
      <c r="D956" s="43"/>
      <c r="E956" s="109" t="s">
        <v>851</v>
      </c>
      <c r="F956" s="110">
        <v>1059600322</v>
      </c>
      <c r="G956" s="43"/>
    </row>
    <row r="957" spans="1:7" ht="30" x14ac:dyDescent="0.25">
      <c r="A957" s="342" t="s">
        <v>1041</v>
      </c>
      <c r="B957" s="342" t="s">
        <v>1147</v>
      </c>
      <c r="C957" s="342" t="s">
        <v>1512</v>
      </c>
      <c r="D957" s="342"/>
      <c r="E957" s="343" t="s">
        <v>851</v>
      </c>
      <c r="F957" s="344">
        <v>1059604976</v>
      </c>
      <c r="G957" s="43"/>
    </row>
    <row r="958" spans="1:7" ht="30" x14ac:dyDescent="0.25">
      <c r="A958" s="43" t="s">
        <v>1513</v>
      </c>
      <c r="B958" s="43" t="s">
        <v>1514</v>
      </c>
      <c r="C958" s="43" t="s">
        <v>1515</v>
      </c>
      <c r="D958" s="43"/>
      <c r="E958" s="109" t="s">
        <v>851</v>
      </c>
      <c r="F958" s="110">
        <v>1067461286</v>
      </c>
      <c r="G958" s="43"/>
    </row>
    <row r="959" spans="1:7" ht="30" x14ac:dyDescent="0.25">
      <c r="A959" s="342" t="s">
        <v>1519</v>
      </c>
      <c r="B959" s="342" t="s">
        <v>848</v>
      </c>
      <c r="C959" s="342" t="s">
        <v>1520</v>
      </c>
      <c r="D959" s="342" t="s">
        <v>1521</v>
      </c>
      <c r="E959" s="343" t="s">
        <v>851</v>
      </c>
      <c r="F959" s="344">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2" t="s">
        <v>1361</v>
      </c>
      <c r="B961" s="342" t="s">
        <v>992</v>
      </c>
      <c r="C961" s="342" t="s">
        <v>1531</v>
      </c>
      <c r="D961" s="342"/>
      <c r="E961" s="343" t="s">
        <v>851</v>
      </c>
      <c r="F961" s="344">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2" t="s">
        <v>884</v>
      </c>
      <c r="B963" s="342" t="s">
        <v>1144</v>
      </c>
      <c r="C963" s="342" t="s">
        <v>1534</v>
      </c>
      <c r="D963" s="342"/>
      <c r="E963" s="343" t="s">
        <v>851</v>
      </c>
      <c r="F963" s="350">
        <v>1002846626</v>
      </c>
      <c r="G963" s="43"/>
    </row>
    <row r="964" spans="1:7" ht="30" x14ac:dyDescent="0.25">
      <c r="A964" s="43" t="s">
        <v>1246</v>
      </c>
      <c r="B964" s="43" t="s">
        <v>943</v>
      </c>
      <c r="C964" s="43" t="s">
        <v>1535</v>
      </c>
      <c r="D964" s="43"/>
      <c r="E964" s="109" t="s">
        <v>851</v>
      </c>
      <c r="F964" s="351">
        <v>1002848307</v>
      </c>
      <c r="G964" s="43"/>
    </row>
    <row r="965" spans="1:7" ht="30" x14ac:dyDescent="0.25">
      <c r="A965" s="342" t="s">
        <v>873</v>
      </c>
      <c r="B965" s="342" t="s">
        <v>1091</v>
      </c>
      <c r="C965" s="342" t="s">
        <v>1277</v>
      </c>
      <c r="D965" s="342"/>
      <c r="E965" s="343" t="s">
        <v>851</v>
      </c>
      <c r="F965" s="352">
        <v>1059598472</v>
      </c>
      <c r="G965" s="43"/>
    </row>
    <row r="966" spans="1:7" ht="30" x14ac:dyDescent="0.25">
      <c r="A966" s="43" t="s">
        <v>896</v>
      </c>
      <c r="B966" s="43" t="s">
        <v>1091</v>
      </c>
      <c r="C966" s="43" t="s">
        <v>1538</v>
      </c>
      <c r="D966" s="43"/>
      <c r="E966" s="109" t="s">
        <v>851</v>
      </c>
      <c r="F966" s="110">
        <v>1002846350</v>
      </c>
      <c r="G966" s="43"/>
    </row>
    <row r="967" spans="1:7" ht="30" x14ac:dyDescent="0.25">
      <c r="A967" s="342" t="s">
        <v>896</v>
      </c>
      <c r="B967" s="342" t="s">
        <v>953</v>
      </c>
      <c r="C967" s="342" t="s">
        <v>1217</v>
      </c>
      <c r="D967" s="342" t="s">
        <v>1471</v>
      </c>
      <c r="E967" s="343" t="s">
        <v>851</v>
      </c>
      <c r="F967" s="350">
        <v>1059602285</v>
      </c>
      <c r="G967" s="43"/>
    </row>
    <row r="968" spans="1:7" ht="30" x14ac:dyDescent="0.25">
      <c r="A968" s="43" t="s">
        <v>1540</v>
      </c>
      <c r="B968" s="43" t="s">
        <v>943</v>
      </c>
      <c r="C968" s="43" t="s">
        <v>1541</v>
      </c>
      <c r="D968" s="43" t="s">
        <v>1542</v>
      </c>
      <c r="E968" s="109" t="s">
        <v>851</v>
      </c>
      <c r="F968" s="353" t="s">
        <v>1539</v>
      </c>
      <c r="G968" s="43"/>
    </row>
    <row r="969" spans="1:7" ht="30" x14ac:dyDescent="0.25">
      <c r="A969" s="342" t="s">
        <v>1144</v>
      </c>
      <c r="B969" s="342" t="s">
        <v>996</v>
      </c>
      <c r="C969" s="342" t="s">
        <v>1192</v>
      </c>
      <c r="D969" s="342"/>
      <c r="E969" s="343" t="s">
        <v>851</v>
      </c>
      <c r="F969" s="350">
        <v>1059604012</v>
      </c>
      <c r="G969" s="43"/>
    </row>
    <row r="970" spans="1:7" ht="30" x14ac:dyDescent="0.25">
      <c r="A970" s="43" t="s">
        <v>896</v>
      </c>
      <c r="B970" s="43" t="s">
        <v>953</v>
      </c>
      <c r="C970" s="43" t="s">
        <v>1545</v>
      </c>
      <c r="D970" s="43"/>
      <c r="E970" s="109" t="s">
        <v>851</v>
      </c>
      <c r="F970" s="110">
        <v>25545389</v>
      </c>
      <c r="G970" s="43"/>
    </row>
    <row r="971" spans="1:7" ht="30" x14ac:dyDescent="0.25">
      <c r="A971" s="342" t="s">
        <v>1549</v>
      </c>
      <c r="B971" s="342" t="s">
        <v>1298</v>
      </c>
      <c r="C971" s="342" t="s">
        <v>1550</v>
      </c>
      <c r="D971" s="342" t="s">
        <v>1551</v>
      </c>
      <c r="E971" s="343" t="s">
        <v>851</v>
      </c>
      <c r="F971" s="355" t="s">
        <v>1548</v>
      </c>
      <c r="G971" s="43"/>
    </row>
    <row r="972" spans="1:7" x14ac:dyDescent="0.25">
      <c r="A972" s="43" t="s">
        <v>943</v>
      </c>
      <c r="B972" s="43" t="s">
        <v>848</v>
      </c>
      <c r="C972" s="43" t="s">
        <v>1553</v>
      </c>
      <c r="D972" s="43"/>
      <c r="E972" s="109"/>
      <c r="F972" s="110">
        <v>1059594153</v>
      </c>
      <c r="G972" s="43"/>
    </row>
    <row r="973" spans="1:7" ht="30" x14ac:dyDescent="0.25">
      <c r="A973" s="342" t="s">
        <v>943</v>
      </c>
      <c r="B973" s="342" t="s">
        <v>1144</v>
      </c>
      <c r="C973" s="342" t="s">
        <v>1504</v>
      </c>
      <c r="D973" s="342" t="s">
        <v>1281</v>
      </c>
      <c r="E973" s="343" t="s">
        <v>1094</v>
      </c>
      <c r="F973" s="344">
        <v>1059599329</v>
      </c>
      <c r="G973" s="43"/>
    </row>
    <row r="974" spans="1:7" ht="30" x14ac:dyDescent="0.25">
      <c r="A974" s="43" t="s">
        <v>996</v>
      </c>
      <c r="B974" s="43" t="s">
        <v>1559</v>
      </c>
      <c r="C974" s="43" t="s">
        <v>1560</v>
      </c>
      <c r="D974" s="43"/>
      <c r="E974" s="109" t="s">
        <v>851</v>
      </c>
      <c r="F974" s="110">
        <v>25552089</v>
      </c>
      <c r="G974" s="43"/>
    </row>
    <row r="975" spans="1:7" ht="30" x14ac:dyDescent="0.25">
      <c r="A975" s="342" t="s">
        <v>1361</v>
      </c>
      <c r="B975" s="342" t="s">
        <v>1470</v>
      </c>
      <c r="C975" s="342" t="s">
        <v>1553</v>
      </c>
      <c r="D975" s="342"/>
      <c r="E975" s="343" t="s">
        <v>851</v>
      </c>
      <c r="F975" s="344">
        <v>1059595865</v>
      </c>
      <c r="G975" s="43"/>
    </row>
    <row r="976" spans="1:7" ht="30" x14ac:dyDescent="0.25">
      <c r="A976" s="43" t="s">
        <v>953</v>
      </c>
      <c r="B976" s="43" t="s">
        <v>1378</v>
      </c>
      <c r="C976" s="43" t="s">
        <v>1617</v>
      </c>
      <c r="D976" s="43"/>
      <c r="E976" s="109" t="s">
        <v>851</v>
      </c>
      <c r="F976" s="110">
        <v>1059606238</v>
      </c>
      <c r="G976" s="43"/>
    </row>
    <row r="977" spans="1:7" ht="30" x14ac:dyDescent="0.25">
      <c r="A977" s="342" t="s">
        <v>874</v>
      </c>
      <c r="B977" s="342" t="s">
        <v>873</v>
      </c>
      <c r="C977" s="342" t="s">
        <v>1635</v>
      </c>
      <c r="D977" s="342" t="s">
        <v>1294</v>
      </c>
      <c r="E977" s="343" t="s">
        <v>1094</v>
      </c>
      <c r="F977" s="344">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2" t="s">
        <v>896</v>
      </c>
      <c r="B979" s="342" t="s">
        <v>953</v>
      </c>
      <c r="C979" s="342" t="s">
        <v>1634</v>
      </c>
      <c r="D979" s="342"/>
      <c r="E979" s="343"/>
      <c r="F979" s="344">
        <v>1002848733</v>
      </c>
      <c r="G979" s="43"/>
    </row>
    <row r="980" spans="1:7" ht="30" x14ac:dyDescent="0.25">
      <c r="A980" s="43" t="s">
        <v>896</v>
      </c>
      <c r="B980" s="43" t="s">
        <v>915</v>
      </c>
      <c r="C980" s="43" t="s">
        <v>1585</v>
      </c>
      <c r="D980" s="43"/>
      <c r="E980" s="109" t="s">
        <v>851</v>
      </c>
      <c r="F980" s="110">
        <v>1059595460</v>
      </c>
      <c r="G980" s="43"/>
    </row>
    <row r="981" spans="1:7" ht="30" x14ac:dyDescent="0.25">
      <c r="A981" s="342" t="s">
        <v>873</v>
      </c>
      <c r="B981" s="342" t="s">
        <v>874</v>
      </c>
      <c r="C981" s="342" t="s">
        <v>1215</v>
      </c>
      <c r="D981" s="342"/>
      <c r="E981" s="343" t="s">
        <v>851</v>
      </c>
      <c r="F981" s="344">
        <v>1002849181</v>
      </c>
      <c r="G981" s="43"/>
    </row>
    <row r="982" spans="1:7" ht="30" x14ac:dyDescent="0.25">
      <c r="A982" s="43" t="s">
        <v>1156</v>
      </c>
      <c r="B982" s="43" t="s">
        <v>884</v>
      </c>
      <c r="C982" s="43" t="s">
        <v>1481</v>
      </c>
      <c r="D982" s="43" t="s">
        <v>1482</v>
      </c>
      <c r="E982" s="109" t="s">
        <v>851</v>
      </c>
      <c r="F982" s="354" t="s">
        <v>1483</v>
      </c>
      <c r="G982" s="43"/>
    </row>
    <row r="983" spans="1:7" ht="30" x14ac:dyDescent="0.25">
      <c r="A983" s="342" t="s">
        <v>953</v>
      </c>
      <c r="B983" s="342" t="s">
        <v>1286</v>
      </c>
      <c r="C983" s="342" t="s">
        <v>1463</v>
      </c>
      <c r="D983" s="342" t="s">
        <v>1579</v>
      </c>
      <c r="E983" s="343" t="s">
        <v>851</v>
      </c>
      <c r="F983" s="356" t="s">
        <v>1578</v>
      </c>
      <c r="G983" s="43"/>
    </row>
    <row r="984" spans="1:7" ht="30" x14ac:dyDescent="0.25">
      <c r="A984" s="43" t="s">
        <v>1580</v>
      </c>
      <c r="B984" s="43" t="s">
        <v>914</v>
      </c>
      <c r="C984" s="43" t="s">
        <v>1581</v>
      </c>
      <c r="D984" s="43" t="s">
        <v>1464</v>
      </c>
      <c r="E984" s="109" t="s">
        <v>851</v>
      </c>
      <c r="F984" s="353">
        <v>1002846447</v>
      </c>
      <c r="G984" s="43"/>
    </row>
    <row r="985" spans="1:7" ht="30" x14ac:dyDescent="0.25">
      <c r="A985" s="342" t="s">
        <v>1583</v>
      </c>
      <c r="B985" s="342" t="s">
        <v>873</v>
      </c>
      <c r="C985" s="342" t="s">
        <v>1584</v>
      </c>
      <c r="D985" s="342"/>
      <c r="E985" s="343" t="s">
        <v>851</v>
      </c>
      <c r="F985" s="356" t="s">
        <v>1582</v>
      </c>
      <c r="G985" s="43"/>
    </row>
    <row r="986" spans="1:7" ht="30" x14ac:dyDescent="0.25">
      <c r="A986" s="43" t="s">
        <v>1322</v>
      </c>
      <c r="B986" s="43" t="s">
        <v>1378</v>
      </c>
      <c r="C986" s="43" t="s">
        <v>1587</v>
      </c>
      <c r="D986" s="43"/>
      <c r="E986" s="109" t="s">
        <v>851</v>
      </c>
      <c r="F986" s="353" t="s">
        <v>1586</v>
      </c>
      <c r="G986" s="43"/>
    </row>
    <row r="987" spans="1:7" ht="30" x14ac:dyDescent="0.25">
      <c r="A987" s="342" t="s">
        <v>1590</v>
      </c>
      <c r="B987" s="342" t="s">
        <v>874</v>
      </c>
      <c r="C987" s="342" t="s">
        <v>1591</v>
      </c>
      <c r="D987" s="342"/>
      <c r="E987" s="343" t="s">
        <v>851</v>
      </c>
      <c r="F987" s="356" t="s">
        <v>1589</v>
      </c>
      <c r="G987" s="43"/>
    </row>
    <row r="988" spans="1:7" ht="30" x14ac:dyDescent="0.25">
      <c r="A988" s="43" t="s">
        <v>1286</v>
      </c>
      <c r="B988" s="43" t="s">
        <v>1594</v>
      </c>
      <c r="C988" s="43" t="s">
        <v>1420</v>
      </c>
      <c r="D988" s="43"/>
      <c r="E988" s="109" t="s">
        <v>1094</v>
      </c>
      <c r="F988" s="353" t="s">
        <v>1593</v>
      </c>
      <c r="G988" s="43"/>
    </row>
    <row r="989" spans="1:7" ht="30" x14ac:dyDescent="0.25">
      <c r="A989" s="342" t="s">
        <v>1598</v>
      </c>
      <c r="B989" s="342" t="s">
        <v>1599</v>
      </c>
      <c r="C989" s="342" t="s">
        <v>1597</v>
      </c>
      <c r="D989" s="342"/>
      <c r="E989" s="343" t="s">
        <v>851</v>
      </c>
      <c r="F989" s="344">
        <v>1002846452</v>
      </c>
      <c r="G989" s="43"/>
    </row>
    <row r="990" spans="1:7" ht="30" x14ac:dyDescent="0.25">
      <c r="A990" s="43" t="s">
        <v>914</v>
      </c>
      <c r="B990" s="43" t="s">
        <v>1601</v>
      </c>
      <c r="C990" s="43" t="s">
        <v>1602</v>
      </c>
      <c r="D990" s="43"/>
      <c r="E990" s="109" t="s">
        <v>851</v>
      </c>
      <c r="F990" s="110">
        <v>1003370775</v>
      </c>
      <c r="G990" s="43"/>
    </row>
    <row r="991" spans="1:7" ht="30" x14ac:dyDescent="0.25">
      <c r="A991" s="342" t="s">
        <v>896</v>
      </c>
      <c r="B991" s="342" t="s">
        <v>992</v>
      </c>
      <c r="C991" s="342" t="s">
        <v>1530</v>
      </c>
      <c r="D991" s="342" t="s">
        <v>1357</v>
      </c>
      <c r="E991" s="343" t="s">
        <v>851</v>
      </c>
      <c r="F991" s="344">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2" t="s">
        <v>914</v>
      </c>
      <c r="B993" s="342" t="s">
        <v>943</v>
      </c>
      <c r="C993" s="342" t="s">
        <v>1198</v>
      </c>
      <c r="D993" s="342"/>
      <c r="E993" s="343" t="s">
        <v>851</v>
      </c>
      <c r="F993" s="344">
        <v>1059605317</v>
      </c>
      <c r="G993" s="43"/>
    </row>
    <row r="994" spans="1:7" ht="30" x14ac:dyDescent="0.25">
      <c r="A994" s="43" t="s">
        <v>1439</v>
      </c>
      <c r="B994" s="43" t="s">
        <v>848</v>
      </c>
      <c r="C994" s="43" t="s">
        <v>1437</v>
      </c>
      <c r="D994" s="43"/>
      <c r="E994" s="109" t="s">
        <v>851</v>
      </c>
      <c r="F994" s="110">
        <v>1059595628</v>
      </c>
      <c r="G994" s="43"/>
    </row>
    <row r="995" spans="1:7" ht="30" x14ac:dyDescent="0.25">
      <c r="A995" s="342" t="s">
        <v>873</v>
      </c>
      <c r="B995" s="342" t="s">
        <v>874</v>
      </c>
      <c r="C995" s="342" t="s">
        <v>1612</v>
      </c>
      <c r="D995" s="342" t="s">
        <v>1613</v>
      </c>
      <c r="E995" s="343" t="s">
        <v>851</v>
      </c>
      <c r="F995" s="344">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2" t="s">
        <v>980</v>
      </c>
      <c r="B997" s="342" t="s">
        <v>914</v>
      </c>
      <c r="C997" s="342" t="s">
        <v>1623</v>
      </c>
      <c r="D997" s="342"/>
      <c r="E997" s="343" t="s">
        <v>851</v>
      </c>
      <c r="F997" s="344">
        <v>1059596737</v>
      </c>
      <c r="G997" s="43"/>
    </row>
    <row r="998" spans="1:7" ht="30" x14ac:dyDescent="0.25">
      <c r="A998" s="43" t="s">
        <v>884</v>
      </c>
      <c r="B998" s="43" t="s">
        <v>1286</v>
      </c>
      <c r="C998" s="43" t="s">
        <v>1452</v>
      </c>
      <c r="D998" s="43"/>
      <c r="E998" s="109" t="s">
        <v>851</v>
      </c>
      <c r="F998" s="110">
        <v>25546688</v>
      </c>
      <c r="G998" s="43"/>
    </row>
    <row r="999" spans="1:7" ht="30" x14ac:dyDescent="0.25">
      <c r="A999" s="342" t="s">
        <v>1629</v>
      </c>
      <c r="B999" s="342" t="s">
        <v>1249</v>
      </c>
      <c r="C999" s="342" t="s">
        <v>1630</v>
      </c>
      <c r="D999" s="342"/>
      <c r="E999" s="343" t="s">
        <v>851</v>
      </c>
      <c r="F999" s="342">
        <v>1059601748</v>
      </c>
      <c r="G999" s="43"/>
    </row>
    <row r="1000" spans="1:7" ht="30" x14ac:dyDescent="0.25">
      <c r="A1000" s="43" t="s">
        <v>896</v>
      </c>
      <c r="B1000" s="43" t="s">
        <v>1632</v>
      </c>
      <c r="C1000" s="43" t="s">
        <v>1633</v>
      </c>
      <c r="D1000" s="43"/>
      <c r="E1000" s="109" t="s">
        <v>851</v>
      </c>
      <c r="F1000" s="357" t="s">
        <v>1631</v>
      </c>
      <c r="G1000" s="43"/>
    </row>
    <row r="1001" spans="1:7" ht="30" x14ac:dyDescent="0.25">
      <c r="A1001" s="342" t="s">
        <v>1637</v>
      </c>
      <c r="B1001" s="342" t="s">
        <v>1638</v>
      </c>
      <c r="C1001" s="342" t="s">
        <v>1028</v>
      </c>
      <c r="D1001" s="342"/>
      <c r="E1001" s="343" t="s">
        <v>851</v>
      </c>
      <c r="F1001" s="355">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2" t="s">
        <v>1439</v>
      </c>
      <c r="B1003" s="342" t="s">
        <v>848</v>
      </c>
      <c r="C1003" s="342" t="s">
        <v>1437</v>
      </c>
      <c r="D1003" s="342"/>
      <c r="E1003" s="343" t="s">
        <v>851</v>
      </c>
      <c r="F1003" s="344">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2" t="s">
        <v>848</v>
      </c>
      <c r="B1005" s="342" t="s">
        <v>1034</v>
      </c>
      <c r="C1005" s="342" t="s">
        <v>1612</v>
      </c>
      <c r="D1005" s="342" t="s">
        <v>1662</v>
      </c>
      <c r="E1005" s="343" t="s">
        <v>851</v>
      </c>
      <c r="F1005" s="344">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2" t="s">
        <v>980</v>
      </c>
      <c r="B1007" s="342" t="s">
        <v>1666</v>
      </c>
      <c r="C1007" s="342" t="s">
        <v>1287</v>
      </c>
      <c r="D1007" s="342" t="s">
        <v>919</v>
      </c>
      <c r="E1007" s="343" t="s">
        <v>851</v>
      </c>
      <c r="F1007" s="344">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2" t="s">
        <v>1210</v>
      </c>
      <c r="B1009" s="342" t="s">
        <v>848</v>
      </c>
      <c r="C1009" s="342" t="s">
        <v>1670</v>
      </c>
      <c r="D1009" s="342" t="s">
        <v>1671</v>
      </c>
      <c r="E1009" s="343" t="s">
        <v>851</v>
      </c>
      <c r="F1009" s="344">
        <v>1059602883</v>
      </c>
      <c r="G1009" s="43"/>
    </row>
    <row r="1010" spans="1:7" ht="30" x14ac:dyDescent="0.25">
      <c r="A1010" s="43" t="s">
        <v>943</v>
      </c>
      <c r="B1010" s="43" t="s">
        <v>848</v>
      </c>
      <c r="C1010" s="43" t="s">
        <v>1673</v>
      </c>
      <c r="D1010" s="43" t="s">
        <v>1674</v>
      </c>
      <c r="E1010" s="109" t="s">
        <v>851</v>
      </c>
      <c r="F1010" s="358" t="s">
        <v>1672</v>
      </c>
      <c r="G1010" s="43"/>
    </row>
    <row r="1011" spans="1:7" ht="30" x14ac:dyDescent="0.25">
      <c r="A1011" s="342" t="s">
        <v>1677</v>
      </c>
      <c r="B1011" s="342" t="s">
        <v>962</v>
      </c>
      <c r="C1011" s="342" t="s">
        <v>1678</v>
      </c>
      <c r="D1011" s="342" t="s">
        <v>1679</v>
      </c>
      <c r="E1011" s="343" t="s">
        <v>1094</v>
      </c>
      <c r="F1011" s="359" t="s">
        <v>1676</v>
      </c>
      <c r="G1011" s="43"/>
    </row>
    <row r="1012" spans="1:7" ht="30" x14ac:dyDescent="0.25">
      <c r="A1012" s="43" t="s">
        <v>1286</v>
      </c>
      <c r="B1012" s="43" t="s">
        <v>943</v>
      </c>
      <c r="C1012" s="43" t="s">
        <v>1681</v>
      </c>
      <c r="D1012" s="43"/>
      <c r="E1012" s="109" t="s">
        <v>851</v>
      </c>
      <c r="F1012" s="360" t="s">
        <v>1680</v>
      </c>
      <c r="G1012" s="43"/>
    </row>
    <row r="1013" spans="1:7" ht="30" x14ac:dyDescent="0.25">
      <c r="A1013" s="342" t="s">
        <v>848</v>
      </c>
      <c r="B1013" s="342" t="s">
        <v>914</v>
      </c>
      <c r="C1013" s="342" t="s">
        <v>1683</v>
      </c>
      <c r="D1013" s="342"/>
      <c r="E1013" s="343" t="s">
        <v>851</v>
      </c>
      <c r="F1013" s="359" t="s">
        <v>1682</v>
      </c>
      <c r="G1013" s="43"/>
    </row>
    <row r="1014" spans="1:7" x14ac:dyDescent="0.25">
      <c r="A1014" s="420" t="s">
        <v>1711</v>
      </c>
      <c r="B1014" s="420"/>
      <c r="C1014" s="420"/>
      <c r="D1014" s="420"/>
      <c r="E1014" s="420"/>
      <c r="F1014" s="420"/>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2" t="s">
        <v>953</v>
      </c>
      <c r="B1017" s="342" t="s">
        <v>1316</v>
      </c>
      <c r="C1017" s="342" t="s">
        <v>1317</v>
      </c>
      <c r="D1017" s="342" t="s">
        <v>1028</v>
      </c>
      <c r="E1017" s="343" t="s">
        <v>851</v>
      </c>
      <c r="F1017" s="344">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2" t="s">
        <v>1382</v>
      </c>
      <c r="B1019" s="342" t="s">
        <v>1382</v>
      </c>
      <c r="C1019" s="342" t="s">
        <v>1383</v>
      </c>
      <c r="D1019" s="342"/>
      <c r="E1019" s="343" t="s">
        <v>851</v>
      </c>
      <c r="F1019" s="344">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2" t="s">
        <v>1439</v>
      </c>
      <c r="B1021" s="342" t="s">
        <v>884</v>
      </c>
      <c r="C1021" s="342" t="s">
        <v>1440</v>
      </c>
      <c r="D1021" s="342" t="s">
        <v>1294</v>
      </c>
      <c r="E1021" s="343" t="s">
        <v>851</v>
      </c>
      <c r="F1021" s="344">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2" t="s">
        <v>1441</v>
      </c>
      <c r="B1023" s="342" t="s">
        <v>914</v>
      </c>
      <c r="C1023" s="342" t="s">
        <v>1451</v>
      </c>
      <c r="D1023" s="342"/>
      <c r="E1023" s="343" t="s">
        <v>851</v>
      </c>
      <c r="F1023" s="344">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2" t="s">
        <v>943</v>
      </c>
      <c r="B1025" s="342" t="s">
        <v>1144</v>
      </c>
      <c r="C1025" s="342" t="s">
        <v>1468</v>
      </c>
      <c r="D1025" s="342" t="s">
        <v>1281</v>
      </c>
      <c r="E1025" s="343" t="s">
        <v>851</v>
      </c>
      <c r="F1025" s="344">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2" t="s">
        <v>884</v>
      </c>
      <c r="B1027" s="342" t="s">
        <v>1378</v>
      </c>
      <c r="C1027" s="342" t="s">
        <v>1494</v>
      </c>
      <c r="D1027" s="342" t="s">
        <v>1495</v>
      </c>
      <c r="E1027" s="343" t="s">
        <v>851</v>
      </c>
      <c r="F1027" s="344"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2" t="s">
        <v>992</v>
      </c>
      <c r="B1029" s="342" t="s">
        <v>848</v>
      </c>
      <c r="C1029" s="342" t="s">
        <v>1504</v>
      </c>
      <c r="D1029" s="342" t="s">
        <v>1157</v>
      </c>
      <c r="E1029" s="343" t="s">
        <v>851</v>
      </c>
      <c r="F1029" s="344">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2" t="s">
        <v>1041</v>
      </c>
      <c r="B1031" s="342" t="s">
        <v>1147</v>
      </c>
      <c r="C1031" s="342" t="s">
        <v>1512</v>
      </c>
      <c r="D1031" s="342"/>
      <c r="E1031" s="343" t="s">
        <v>851</v>
      </c>
      <c r="F1031" s="344">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2" t="s">
        <v>1519</v>
      </c>
      <c r="B1033" s="342" t="s">
        <v>848</v>
      </c>
      <c r="C1033" s="342" t="s">
        <v>1520</v>
      </c>
      <c r="D1033" s="342" t="s">
        <v>1521</v>
      </c>
      <c r="E1033" s="343" t="s">
        <v>851</v>
      </c>
      <c r="F1033" s="344">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2" t="s">
        <v>884</v>
      </c>
      <c r="B1035" s="342" t="s">
        <v>1144</v>
      </c>
      <c r="C1035" s="342" t="s">
        <v>1534</v>
      </c>
      <c r="D1035" s="342"/>
      <c r="E1035" s="343" t="s">
        <v>851</v>
      </c>
      <c r="F1035" s="350">
        <v>1002846626</v>
      </c>
      <c r="G1035" s="43"/>
    </row>
    <row r="1036" spans="1:7" ht="30" x14ac:dyDescent="0.25">
      <c r="A1036" s="43" t="s">
        <v>1246</v>
      </c>
      <c r="B1036" s="43" t="s">
        <v>943</v>
      </c>
      <c r="C1036" s="43" t="s">
        <v>1535</v>
      </c>
      <c r="D1036" s="43"/>
      <c r="E1036" s="109" t="s">
        <v>851</v>
      </c>
      <c r="F1036" s="351">
        <v>1002848307</v>
      </c>
      <c r="G1036" s="43"/>
    </row>
    <row r="1037" spans="1:7" ht="30" x14ac:dyDescent="0.25">
      <c r="A1037" s="342" t="s">
        <v>873</v>
      </c>
      <c r="B1037" s="342" t="s">
        <v>1091</v>
      </c>
      <c r="C1037" s="342" t="s">
        <v>1277</v>
      </c>
      <c r="D1037" s="342"/>
      <c r="E1037" s="343" t="s">
        <v>851</v>
      </c>
      <c r="F1037" s="352">
        <v>1059598472</v>
      </c>
      <c r="G1037" s="43"/>
    </row>
    <row r="1038" spans="1:7" ht="30" x14ac:dyDescent="0.25">
      <c r="A1038" s="43" t="s">
        <v>896</v>
      </c>
      <c r="B1038" s="43" t="s">
        <v>953</v>
      </c>
      <c r="C1038" s="43" t="s">
        <v>1217</v>
      </c>
      <c r="D1038" s="43" t="s">
        <v>1471</v>
      </c>
      <c r="E1038" s="109" t="s">
        <v>851</v>
      </c>
      <c r="F1038" s="351">
        <v>1059602285</v>
      </c>
      <c r="G1038" s="43"/>
    </row>
    <row r="1039" spans="1:7" ht="30" x14ac:dyDescent="0.25">
      <c r="A1039" s="342" t="s">
        <v>1540</v>
      </c>
      <c r="B1039" s="342" t="s">
        <v>943</v>
      </c>
      <c r="C1039" s="342" t="s">
        <v>1541</v>
      </c>
      <c r="D1039" s="342" t="s">
        <v>1542</v>
      </c>
      <c r="E1039" s="343" t="s">
        <v>851</v>
      </c>
      <c r="F1039" s="356" t="s">
        <v>1539</v>
      </c>
      <c r="G1039" s="43"/>
    </row>
    <row r="1040" spans="1:7" ht="30" x14ac:dyDescent="0.25">
      <c r="A1040" s="43" t="s">
        <v>1144</v>
      </c>
      <c r="B1040" s="43" t="s">
        <v>996</v>
      </c>
      <c r="C1040" s="43" t="s">
        <v>1192</v>
      </c>
      <c r="D1040" s="43"/>
      <c r="E1040" s="109" t="s">
        <v>851</v>
      </c>
      <c r="F1040" s="351">
        <v>1059604012</v>
      </c>
      <c r="G1040" s="43"/>
    </row>
    <row r="1041" spans="1:7" ht="30" x14ac:dyDescent="0.25">
      <c r="A1041" s="342" t="s">
        <v>943</v>
      </c>
      <c r="B1041" s="342" t="s">
        <v>1144</v>
      </c>
      <c r="C1041" s="342" t="s">
        <v>1504</v>
      </c>
      <c r="D1041" s="342" t="s">
        <v>1281</v>
      </c>
      <c r="E1041" s="343" t="s">
        <v>1094</v>
      </c>
      <c r="F1041" s="344">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2" t="s">
        <v>896</v>
      </c>
      <c r="B1043" s="342" t="s">
        <v>915</v>
      </c>
      <c r="C1043" s="342" t="s">
        <v>1585</v>
      </c>
      <c r="D1043" s="342"/>
      <c r="E1043" s="343" t="s">
        <v>851</v>
      </c>
      <c r="F1043" s="344">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2" t="s">
        <v>1580</v>
      </c>
      <c r="B1045" s="342" t="s">
        <v>914</v>
      </c>
      <c r="C1045" s="342" t="s">
        <v>1581</v>
      </c>
      <c r="D1045" s="342" t="s">
        <v>1464</v>
      </c>
      <c r="E1045" s="343" t="s">
        <v>851</v>
      </c>
      <c r="F1045" s="356">
        <v>1002846447</v>
      </c>
      <c r="G1045" s="43"/>
    </row>
    <row r="1046" spans="1:7" ht="30" x14ac:dyDescent="0.25">
      <c r="A1046" s="43" t="s">
        <v>1583</v>
      </c>
      <c r="B1046" s="43" t="s">
        <v>873</v>
      </c>
      <c r="C1046" s="43" t="s">
        <v>1584</v>
      </c>
      <c r="D1046" s="43"/>
      <c r="E1046" s="109" t="s">
        <v>851</v>
      </c>
      <c r="F1046" s="353" t="s">
        <v>1582</v>
      </c>
      <c r="G1046" s="43"/>
    </row>
    <row r="1047" spans="1:7" ht="30" x14ac:dyDescent="0.25">
      <c r="A1047" s="342" t="s">
        <v>1590</v>
      </c>
      <c r="B1047" s="342" t="s">
        <v>874</v>
      </c>
      <c r="C1047" s="342" t="s">
        <v>1591</v>
      </c>
      <c r="D1047" s="342"/>
      <c r="E1047" s="343" t="s">
        <v>851</v>
      </c>
      <c r="F1047" s="356"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2" t="s">
        <v>914</v>
      </c>
      <c r="B1049" s="342" t="s">
        <v>1601</v>
      </c>
      <c r="C1049" s="342" t="s">
        <v>1602</v>
      </c>
      <c r="D1049" s="342"/>
      <c r="E1049" s="343" t="s">
        <v>851</v>
      </c>
      <c r="F1049" s="344">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2" t="s">
        <v>1439</v>
      </c>
      <c r="B1051" s="342" t="s">
        <v>848</v>
      </c>
      <c r="C1051" s="342" t="s">
        <v>1437</v>
      </c>
      <c r="D1051" s="342"/>
      <c r="E1051" s="343" t="s">
        <v>851</v>
      </c>
      <c r="F1051" s="344">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2" t="s">
        <v>1637</v>
      </c>
      <c r="B1053" s="342" t="s">
        <v>1638</v>
      </c>
      <c r="C1053" s="342" t="s">
        <v>1028</v>
      </c>
      <c r="D1053" s="342"/>
      <c r="E1053" s="343" t="s">
        <v>851</v>
      </c>
      <c r="F1053" s="355">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2" t="s">
        <v>1439</v>
      </c>
      <c r="B1055" s="342" t="s">
        <v>848</v>
      </c>
      <c r="C1055" s="342" t="s">
        <v>1437</v>
      </c>
      <c r="D1055" s="342"/>
      <c r="E1055" s="343" t="s">
        <v>851</v>
      </c>
      <c r="F1055" s="344">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2" t="s">
        <v>980</v>
      </c>
      <c r="B1057" s="342" t="s">
        <v>1666</v>
      </c>
      <c r="C1057" s="342" t="s">
        <v>1287</v>
      </c>
      <c r="D1057" s="342" t="s">
        <v>919</v>
      </c>
      <c r="E1057" s="343" t="s">
        <v>851</v>
      </c>
      <c r="F1057" s="344">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2" t="s">
        <v>1210</v>
      </c>
      <c r="B1059" s="342" t="s">
        <v>848</v>
      </c>
      <c r="C1059" s="342" t="s">
        <v>1670</v>
      </c>
      <c r="D1059" s="342" t="s">
        <v>1671</v>
      </c>
      <c r="E1059" s="343" t="s">
        <v>851</v>
      </c>
      <c r="F1059" s="344">
        <v>1059602883</v>
      </c>
      <c r="G1059" s="43"/>
    </row>
    <row r="1060" spans="1:7" ht="30" x14ac:dyDescent="0.25">
      <c r="A1060" s="43" t="s">
        <v>943</v>
      </c>
      <c r="B1060" s="43" t="s">
        <v>848</v>
      </c>
      <c r="C1060" s="43" t="s">
        <v>1673</v>
      </c>
      <c r="D1060" s="43" t="s">
        <v>1674</v>
      </c>
      <c r="E1060" s="109" t="s">
        <v>851</v>
      </c>
      <c r="F1060" s="358" t="s">
        <v>1672</v>
      </c>
      <c r="G1060" s="43"/>
    </row>
    <row r="1061" spans="1:7" ht="30" x14ac:dyDescent="0.25">
      <c r="A1061" s="342" t="s">
        <v>1677</v>
      </c>
      <c r="B1061" s="342" t="s">
        <v>962</v>
      </c>
      <c r="C1061" s="342" t="s">
        <v>1678</v>
      </c>
      <c r="D1061" s="342" t="s">
        <v>1679</v>
      </c>
      <c r="E1061" s="343" t="s">
        <v>1094</v>
      </c>
      <c r="F1061" s="359" t="s">
        <v>1676</v>
      </c>
      <c r="G1061" s="43"/>
    </row>
    <row r="1062" spans="1:7" ht="30" x14ac:dyDescent="0.25">
      <c r="A1062" s="43" t="s">
        <v>1286</v>
      </c>
      <c r="B1062" s="43" t="s">
        <v>943</v>
      </c>
      <c r="C1062" s="43" t="s">
        <v>1681</v>
      </c>
      <c r="D1062" s="43"/>
      <c r="E1062" s="109" t="s">
        <v>851</v>
      </c>
      <c r="F1062" s="360" t="s">
        <v>1680</v>
      </c>
      <c r="G1062" s="43"/>
    </row>
    <row r="1063" spans="1:7" x14ac:dyDescent="0.25">
      <c r="A1063" s="420" t="s">
        <v>1712</v>
      </c>
      <c r="B1063" s="420"/>
      <c r="C1063" s="420"/>
      <c r="D1063" s="420"/>
      <c r="E1063" s="420"/>
      <c r="F1063" s="420"/>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2" t="s">
        <v>1332</v>
      </c>
      <c r="B1066" s="342" t="s">
        <v>1091</v>
      </c>
      <c r="C1066" s="342" t="s">
        <v>1333</v>
      </c>
      <c r="D1066" s="342"/>
      <c r="E1066" s="343" t="s">
        <v>1094</v>
      </c>
      <c r="F1066" s="344">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2" t="s">
        <v>943</v>
      </c>
      <c r="B1068" s="342" t="s">
        <v>1144</v>
      </c>
      <c r="C1068" s="342" t="s">
        <v>1468</v>
      </c>
      <c r="D1068" s="342" t="s">
        <v>1281</v>
      </c>
      <c r="E1068" s="343" t="s">
        <v>851</v>
      </c>
      <c r="F1068" s="344">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2" t="s">
        <v>848</v>
      </c>
      <c r="B1070" s="342" t="s">
        <v>953</v>
      </c>
      <c r="C1070" s="342" t="s">
        <v>1501</v>
      </c>
      <c r="D1070" s="342" t="s">
        <v>919</v>
      </c>
      <c r="E1070" s="343" t="s">
        <v>851</v>
      </c>
      <c r="F1070" s="344"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2" t="s">
        <v>1519</v>
      </c>
      <c r="B1072" s="342" t="s">
        <v>848</v>
      </c>
      <c r="C1072" s="342" t="s">
        <v>1520</v>
      </c>
      <c r="D1072" s="342" t="s">
        <v>1521</v>
      </c>
      <c r="E1072" s="343" t="s">
        <v>851</v>
      </c>
      <c r="F1072" s="344">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2" t="s">
        <v>896</v>
      </c>
      <c r="B1074" s="342" t="s">
        <v>1091</v>
      </c>
      <c r="C1074" s="342" t="s">
        <v>1538</v>
      </c>
      <c r="D1074" s="342"/>
      <c r="E1074" s="343" t="s">
        <v>851</v>
      </c>
      <c r="F1074" s="344">
        <v>1002846350</v>
      </c>
      <c r="G1074" s="43"/>
    </row>
    <row r="1075" spans="1:7" ht="30" x14ac:dyDescent="0.25">
      <c r="A1075" s="43" t="s">
        <v>1540</v>
      </c>
      <c r="B1075" s="43" t="s">
        <v>943</v>
      </c>
      <c r="C1075" s="43" t="s">
        <v>1541</v>
      </c>
      <c r="D1075" s="43" t="s">
        <v>1542</v>
      </c>
      <c r="E1075" s="109" t="s">
        <v>851</v>
      </c>
      <c r="F1075" s="353" t="s">
        <v>1539</v>
      </c>
      <c r="G1075" s="43"/>
    </row>
    <row r="1076" spans="1:7" ht="30" x14ac:dyDescent="0.25">
      <c r="A1076" s="342" t="s">
        <v>943</v>
      </c>
      <c r="B1076" s="342" t="s">
        <v>1144</v>
      </c>
      <c r="C1076" s="342" t="s">
        <v>1504</v>
      </c>
      <c r="D1076" s="342" t="s">
        <v>1281</v>
      </c>
      <c r="E1076" s="343" t="s">
        <v>1094</v>
      </c>
      <c r="F1076" s="344">
        <v>1059599329</v>
      </c>
      <c r="G1076" s="43"/>
    </row>
    <row r="1077" spans="1:7" ht="30" x14ac:dyDescent="0.25">
      <c r="A1077" s="43" t="s">
        <v>953</v>
      </c>
      <c r="B1077" s="43" t="s">
        <v>1286</v>
      </c>
      <c r="C1077" s="43" t="s">
        <v>1463</v>
      </c>
      <c r="D1077" s="43" t="s">
        <v>1579</v>
      </c>
      <c r="E1077" s="109" t="s">
        <v>851</v>
      </c>
      <c r="F1077" s="353" t="s">
        <v>1578</v>
      </c>
      <c r="G1077" s="43"/>
    </row>
    <row r="1078" spans="1:7" ht="30" x14ac:dyDescent="0.25">
      <c r="A1078" s="342" t="s">
        <v>1590</v>
      </c>
      <c r="B1078" s="342" t="s">
        <v>874</v>
      </c>
      <c r="C1078" s="342" t="s">
        <v>1591</v>
      </c>
      <c r="D1078" s="342"/>
      <c r="E1078" s="343" t="s">
        <v>851</v>
      </c>
      <c r="F1078" s="356" t="s">
        <v>1589</v>
      </c>
      <c r="G1078" s="43"/>
    </row>
    <row r="1079" spans="1:7" ht="30" x14ac:dyDescent="0.25">
      <c r="A1079" s="43" t="s">
        <v>1286</v>
      </c>
      <c r="B1079" s="43" t="s">
        <v>1594</v>
      </c>
      <c r="C1079" s="43" t="s">
        <v>1420</v>
      </c>
      <c r="D1079" s="43"/>
      <c r="E1079" s="109" t="s">
        <v>1094</v>
      </c>
      <c r="F1079" s="353" t="s">
        <v>1593</v>
      </c>
      <c r="G1079" s="43"/>
    </row>
    <row r="1080" spans="1:7" ht="30" x14ac:dyDescent="0.25">
      <c r="A1080" s="342" t="s">
        <v>914</v>
      </c>
      <c r="B1080" s="342" t="s">
        <v>943</v>
      </c>
      <c r="C1080" s="342" t="s">
        <v>1198</v>
      </c>
      <c r="D1080" s="342"/>
      <c r="E1080" s="343" t="s">
        <v>851</v>
      </c>
      <c r="F1080" s="344">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2" t="s">
        <v>873</v>
      </c>
      <c r="B1082" s="342" t="s">
        <v>874</v>
      </c>
      <c r="C1082" s="342" t="s">
        <v>1612</v>
      </c>
      <c r="D1082" s="342" t="s">
        <v>1613</v>
      </c>
      <c r="E1082" s="343" t="s">
        <v>851</v>
      </c>
      <c r="F1082" s="344">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2" t="s">
        <v>896</v>
      </c>
      <c r="B1084" s="342" t="s">
        <v>1632</v>
      </c>
      <c r="C1084" s="342" t="s">
        <v>1633</v>
      </c>
      <c r="D1084" s="342"/>
      <c r="E1084" s="343" t="s">
        <v>851</v>
      </c>
      <c r="F1084" s="357"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2" t="s">
        <v>953</v>
      </c>
      <c r="B1086" s="342" t="s">
        <v>1660</v>
      </c>
      <c r="C1086" s="342" t="s">
        <v>1217</v>
      </c>
      <c r="D1086" s="342" t="s">
        <v>1661</v>
      </c>
      <c r="E1086" s="343" t="s">
        <v>851</v>
      </c>
      <c r="F1086" s="344">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2" t="s">
        <v>1667</v>
      </c>
      <c r="B1088" s="342" t="s">
        <v>1668</v>
      </c>
      <c r="C1088" s="342" t="s">
        <v>1669</v>
      </c>
      <c r="D1088" s="342"/>
      <c r="E1088" s="343" t="s">
        <v>851</v>
      </c>
      <c r="F1088" s="344">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2" t="s">
        <v>943</v>
      </c>
      <c r="B1090" s="342" t="s">
        <v>848</v>
      </c>
      <c r="C1090" s="342" t="s">
        <v>1673</v>
      </c>
      <c r="D1090" s="342" t="s">
        <v>1674</v>
      </c>
      <c r="E1090" s="343" t="s">
        <v>851</v>
      </c>
      <c r="F1090" s="363" t="s">
        <v>1672</v>
      </c>
      <c r="G1090" s="43"/>
    </row>
    <row r="1091" spans="1:7" ht="30" x14ac:dyDescent="0.25">
      <c r="A1091" s="43" t="s">
        <v>1286</v>
      </c>
      <c r="B1091" s="43" t="s">
        <v>943</v>
      </c>
      <c r="C1091" s="43" t="s">
        <v>1681</v>
      </c>
      <c r="D1091" s="43"/>
      <c r="E1091" s="109" t="s">
        <v>851</v>
      </c>
      <c r="F1091" s="360" t="s">
        <v>1680</v>
      </c>
      <c r="G1091" s="43"/>
    </row>
    <row r="1092" spans="1:7" x14ac:dyDescent="0.25">
      <c r="A1092" s="420" t="s">
        <v>1713</v>
      </c>
      <c r="B1092" s="420"/>
      <c r="C1092" s="420"/>
      <c r="D1092" s="420"/>
      <c r="E1092" s="420"/>
      <c r="F1092" s="420"/>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2" t="s">
        <v>914</v>
      </c>
      <c r="B1095" s="342" t="s">
        <v>884</v>
      </c>
      <c r="C1095" s="342" t="s">
        <v>1296</v>
      </c>
      <c r="D1095" s="342" t="s">
        <v>850</v>
      </c>
      <c r="E1095" s="343" t="s">
        <v>851</v>
      </c>
      <c r="F1095" s="344">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2" t="s">
        <v>1305</v>
      </c>
      <c r="B1097" s="342" t="s">
        <v>884</v>
      </c>
      <c r="C1097" s="342" t="s">
        <v>1306</v>
      </c>
      <c r="D1097" s="342" t="s">
        <v>1307</v>
      </c>
      <c r="E1097" s="343" t="s">
        <v>851</v>
      </c>
      <c r="F1097" s="344">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2" t="s">
        <v>874</v>
      </c>
      <c r="B1099" s="342" t="s">
        <v>943</v>
      </c>
      <c r="C1099" s="342" t="s">
        <v>1340</v>
      </c>
      <c r="D1099" s="342"/>
      <c r="E1099" s="343" t="s">
        <v>1094</v>
      </c>
      <c r="F1099" s="344">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2" t="s">
        <v>1360</v>
      </c>
      <c r="B1101" s="342" t="s">
        <v>1361</v>
      </c>
      <c r="C1101" s="342" t="s">
        <v>938</v>
      </c>
      <c r="D1101" s="342" t="s">
        <v>1362</v>
      </c>
      <c r="E1101" s="343" t="s">
        <v>851</v>
      </c>
      <c r="F1101" s="344"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2" t="s">
        <v>857</v>
      </c>
      <c r="B1103" s="342" t="s">
        <v>1365</v>
      </c>
      <c r="C1103" s="342" t="s">
        <v>949</v>
      </c>
      <c r="D1103" s="342" t="s">
        <v>1366</v>
      </c>
      <c r="E1103" s="343" t="s">
        <v>851</v>
      </c>
      <c r="F1103" s="344">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2" t="s">
        <v>873</v>
      </c>
      <c r="B1105" s="342" t="s">
        <v>944</v>
      </c>
      <c r="C1105" s="342" t="s">
        <v>1399</v>
      </c>
      <c r="D1105" s="342" t="s">
        <v>1400</v>
      </c>
      <c r="E1105" s="343" t="s">
        <v>851</v>
      </c>
      <c r="F1105" s="344">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2" t="s">
        <v>944</v>
      </c>
      <c r="B1107" s="342" t="s">
        <v>943</v>
      </c>
      <c r="C1107" s="342" t="s">
        <v>1421</v>
      </c>
      <c r="D1107" s="342"/>
      <c r="E1107" s="343" t="s">
        <v>851</v>
      </c>
      <c r="F1107" s="344">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2" t="s">
        <v>1427</v>
      </c>
      <c r="B1109" s="342" t="s">
        <v>1428</v>
      </c>
      <c r="C1109" s="342" t="s">
        <v>1429</v>
      </c>
      <c r="D1109" s="342" t="s">
        <v>1430</v>
      </c>
      <c r="E1109" s="343" t="s">
        <v>851</v>
      </c>
      <c r="F1109" s="344">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2" t="s">
        <v>1439</v>
      </c>
      <c r="B1111" s="342" t="s">
        <v>884</v>
      </c>
      <c r="C1111" s="342" t="s">
        <v>1440</v>
      </c>
      <c r="D1111" s="342" t="s">
        <v>1294</v>
      </c>
      <c r="E1111" s="343" t="s">
        <v>851</v>
      </c>
      <c r="F1111" s="344">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2" t="s">
        <v>1179</v>
      </c>
      <c r="B1113" s="342" t="s">
        <v>1435</v>
      </c>
      <c r="C1113" s="342" t="s">
        <v>1448</v>
      </c>
      <c r="D1113" s="342" t="s">
        <v>1294</v>
      </c>
      <c r="E1113" s="343" t="s">
        <v>851</v>
      </c>
      <c r="F1113" s="344">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2" t="s">
        <v>896</v>
      </c>
      <c r="B1115" s="342" t="s">
        <v>943</v>
      </c>
      <c r="C1115" s="342" t="s">
        <v>1452</v>
      </c>
      <c r="D1115" s="342" t="s">
        <v>1372</v>
      </c>
      <c r="E1115" s="343" t="s">
        <v>851</v>
      </c>
      <c r="F1115" s="344">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2" t="s">
        <v>1458</v>
      </c>
      <c r="B1117" s="342" t="s">
        <v>1459</v>
      </c>
      <c r="C1117" s="342" t="s">
        <v>1460</v>
      </c>
      <c r="D1117" s="342" t="s">
        <v>976</v>
      </c>
      <c r="E1117" s="343" t="s">
        <v>1094</v>
      </c>
      <c r="F1117" s="344">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2" t="s">
        <v>943</v>
      </c>
      <c r="B1119" s="342" t="s">
        <v>1144</v>
      </c>
      <c r="C1119" s="342" t="s">
        <v>1468</v>
      </c>
      <c r="D1119" s="342" t="s">
        <v>1281</v>
      </c>
      <c r="E1119" s="343" t="s">
        <v>851</v>
      </c>
      <c r="F1119" s="344">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2" t="s">
        <v>914</v>
      </c>
      <c r="B1121" s="342" t="s">
        <v>1276</v>
      </c>
      <c r="C1121" s="342" t="s">
        <v>938</v>
      </c>
      <c r="D1121" s="342" t="s">
        <v>1484</v>
      </c>
      <c r="E1121" s="343" t="s">
        <v>851</v>
      </c>
      <c r="F1121" s="344">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2" t="s">
        <v>974</v>
      </c>
      <c r="B1123" s="342" t="s">
        <v>943</v>
      </c>
      <c r="C1123" s="342" t="s">
        <v>1217</v>
      </c>
      <c r="D1123" s="342" t="s">
        <v>1490</v>
      </c>
      <c r="E1123" s="343" t="s">
        <v>851</v>
      </c>
      <c r="F1123" s="344" t="s">
        <v>1491</v>
      </c>
      <c r="G1123" s="43"/>
    </row>
    <row r="1124" spans="1:7" ht="30" x14ac:dyDescent="0.25">
      <c r="A1124" s="43" t="s">
        <v>967</v>
      </c>
      <c r="B1124" s="43" t="s">
        <v>980</v>
      </c>
      <c r="C1124" s="43" t="s">
        <v>1492</v>
      </c>
      <c r="D1124" s="43"/>
      <c r="E1124" s="109" t="s">
        <v>851</v>
      </c>
      <c r="F1124" s="110" t="s">
        <v>1493</v>
      </c>
      <c r="G1124" s="43"/>
    </row>
    <row r="1125" spans="1:7" ht="30" x14ac:dyDescent="0.25">
      <c r="A1125" s="342" t="s">
        <v>884</v>
      </c>
      <c r="B1125" s="342" t="s">
        <v>1378</v>
      </c>
      <c r="C1125" s="342" t="s">
        <v>1494</v>
      </c>
      <c r="D1125" s="342" t="s">
        <v>1495</v>
      </c>
      <c r="E1125" s="343" t="s">
        <v>851</v>
      </c>
      <c r="F1125" s="344"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2" t="s">
        <v>1507</v>
      </c>
      <c r="B1127" s="342" t="s">
        <v>1365</v>
      </c>
      <c r="C1127" s="342" t="s">
        <v>1508</v>
      </c>
      <c r="D1127" s="342"/>
      <c r="E1127" s="343" t="s">
        <v>851</v>
      </c>
      <c r="F1127" s="344">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2" t="s">
        <v>1513</v>
      </c>
      <c r="B1129" s="342" t="s">
        <v>1514</v>
      </c>
      <c r="C1129" s="342" t="s">
        <v>1515</v>
      </c>
      <c r="D1129" s="342"/>
      <c r="E1129" s="343" t="s">
        <v>851</v>
      </c>
      <c r="F1129" s="344">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2" t="s">
        <v>896</v>
      </c>
      <c r="B1131" s="342" t="s">
        <v>953</v>
      </c>
      <c r="C1131" s="342" t="s">
        <v>1530</v>
      </c>
      <c r="D1131" s="342" t="s">
        <v>1182</v>
      </c>
      <c r="E1131" s="343" t="s">
        <v>851</v>
      </c>
      <c r="F1131" s="344">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2" t="s">
        <v>914</v>
      </c>
      <c r="B1133" s="342" t="s">
        <v>1470</v>
      </c>
      <c r="C1133" s="342" t="s">
        <v>1167</v>
      </c>
      <c r="D1133" s="342" t="s">
        <v>1043</v>
      </c>
      <c r="E1133" s="343" t="s">
        <v>851</v>
      </c>
      <c r="F1133" s="344">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2" t="s">
        <v>884</v>
      </c>
      <c r="B1135" s="342" t="s">
        <v>1144</v>
      </c>
      <c r="C1135" s="342" t="s">
        <v>1534</v>
      </c>
      <c r="D1135" s="342"/>
      <c r="E1135" s="343" t="s">
        <v>851</v>
      </c>
      <c r="F1135" s="350">
        <v>1002846626</v>
      </c>
      <c r="G1135" s="43"/>
    </row>
    <row r="1136" spans="1:7" ht="30" x14ac:dyDescent="0.25">
      <c r="A1136" s="43" t="s">
        <v>1246</v>
      </c>
      <c r="B1136" s="43" t="s">
        <v>943</v>
      </c>
      <c r="C1136" s="43" t="s">
        <v>1535</v>
      </c>
      <c r="D1136" s="43"/>
      <c r="E1136" s="109" t="s">
        <v>851</v>
      </c>
      <c r="F1136" s="351">
        <v>1002848307</v>
      </c>
      <c r="G1136" s="43"/>
    </row>
    <row r="1137" spans="1:7" ht="30" x14ac:dyDescent="0.25">
      <c r="A1137" s="342" t="s">
        <v>873</v>
      </c>
      <c r="B1137" s="342" t="s">
        <v>1091</v>
      </c>
      <c r="C1137" s="342" t="s">
        <v>1277</v>
      </c>
      <c r="D1137" s="342"/>
      <c r="E1137" s="343" t="s">
        <v>851</v>
      </c>
      <c r="F1137" s="352">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2" t="s">
        <v>896</v>
      </c>
      <c r="B1139" s="342" t="s">
        <v>953</v>
      </c>
      <c r="C1139" s="342" t="s">
        <v>1217</v>
      </c>
      <c r="D1139" s="342" t="s">
        <v>1471</v>
      </c>
      <c r="E1139" s="343" t="s">
        <v>851</v>
      </c>
      <c r="F1139" s="350">
        <v>1059602285</v>
      </c>
      <c r="G1139" s="43"/>
    </row>
    <row r="1140" spans="1:7" ht="30" x14ac:dyDescent="0.25">
      <c r="A1140" s="43" t="s">
        <v>1540</v>
      </c>
      <c r="B1140" s="43" t="s">
        <v>943</v>
      </c>
      <c r="C1140" s="43" t="s">
        <v>1541</v>
      </c>
      <c r="D1140" s="43" t="s">
        <v>1542</v>
      </c>
      <c r="E1140" s="109" t="s">
        <v>851</v>
      </c>
      <c r="F1140" s="353" t="s">
        <v>1539</v>
      </c>
      <c r="G1140" s="43"/>
    </row>
    <row r="1141" spans="1:7" ht="30" x14ac:dyDescent="0.25">
      <c r="A1141" s="342" t="s">
        <v>1144</v>
      </c>
      <c r="B1141" s="342" t="s">
        <v>996</v>
      </c>
      <c r="C1141" s="342" t="s">
        <v>1192</v>
      </c>
      <c r="D1141" s="342"/>
      <c r="E1141" s="343" t="s">
        <v>851</v>
      </c>
      <c r="F1141" s="350">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2" t="s">
        <v>1156</v>
      </c>
      <c r="B1143" s="342" t="s">
        <v>980</v>
      </c>
      <c r="C1143" s="342" t="s">
        <v>1547</v>
      </c>
      <c r="D1143" s="342"/>
      <c r="E1143" s="343" t="s">
        <v>1094</v>
      </c>
      <c r="F1143" s="344">
        <v>1059597328</v>
      </c>
      <c r="G1143" s="43"/>
    </row>
    <row r="1144" spans="1:7" ht="30" x14ac:dyDescent="0.25">
      <c r="A1144" s="43" t="s">
        <v>1549</v>
      </c>
      <c r="B1144" s="43" t="s">
        <v>1298</v>
      </c>
      <c r="C1144" s="43" t="s">
        <v>1550</v>
      </c>
      <c r="D1144" s="43" t="s">
        <v>1551</v>
      </c>
      <c r="E1144" s="109" t="s">
        <v>851</v>
      </c>
      <c r="F1144" s="354" t="s">
        <v>1548</v>
      </c>
      <c r="G1144" s="43"/>
    </row>
    <row r="1145" spans="1:7" x14ac:dyDescent="0.25">
      <c r="A1145" s="342" t="s">
        <v>943</v>
      </c>
      <c r="B1145" s="342" t="s">
        <v>848</v>
      </c>
      <c r="C1145" s="342" t="s">
        <v>1553</v>
      </c>
      <c r="D1145" s="342"/>
      <c r="E1145" s="343"/>
      <c r="F1145" s="344">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2" t="s">
        <v>996</v>
      </c>
      <c r="B1147" s="342" t="s">
        <v>1559</v>
      </c>
      <c r="C1147" s="342" t="s">
        <v>1560</v>
      </c>
      <c r="D1147" s="342"/>
      <c r="E1147" s="343" t="s">
        <v>851</v>
      </c>
      <c r="F1147" s="344">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2" t="s">
        <v>953</v>
      </c>
      <c r="B1149" s="342" t="s">
        <v>1378</v>
      </c>
      <c r="C1149" s="342" t="s">
        <v>1617</v>
      </c>
      <c r="D1149" s="342"/>
      <c r="E1149" s="343" t="s">
        <v>851</v>
      </c>
      <c r="F1149" s="344">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2" t="s">
        <v>873</v>
      </c>
      <c r="B1151" s="342" t="s">
        <v>962</v>
      </c>
      <c r="C1151" s="342" t="s">
        <v>1501</v>
      </c>
      <c r="D1151" s="342" t="s">
        <v>1340</v>
      </c>
      <c r="E1151" s="343" t="s">
        <v>851</v>
      </c>
      <c r="F1151" s="344">
        <v>1059594976</v>
      </c>
      <c r="G1151" s="43"/>
    </row>
    <row r="1152" spans="1:7" x14ac:dyDescent="0.25">
      <c r="A1152" s="43" t="s">
        <v>896</v>
      </c>
      <c r="B1152" s="43" t="s">
        <v>953</v>
      </c>
      <c r="C1152" s="43" t="s">
        <v>1634</v>
      </c>
      <c r="D1152" s="43"/>
      <c r="E1152" s="109"/>
      <c r="F1152" s="110">
        <v>1002848733</v>
      </c>
      <c r="G1152" s="43"/>
    </row>
    <row r="1153" spans="1:7" ht="30" x14ac:dyDescent="0.25">
      <c r="A1153" s="342" t="s">
        <v>896</v>
      </c>
      <c r="B1153" s="342" t="s">
        <v>915</v>
      </c>
      <c r="C1153" s="342" t="s">
        <v>1585</v>
      </c>
      <c r="D1153" s="342"/>
      <c r="E1153" s="343" t="s">
        <v>851</v>
      </c>
      <c r="F1153" s="344">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2" t="s">
        <v>1156</v>
      </c>
      <c r="B1155" s="342" t="s">
        <v>884</v>
      </c>
      <c r="C1155" s="342" t="s">
        <v>1481</v>
      </c>
      <c r="D1155" s="342" t="s">
        <v>1482</v>
      </c>
      <c r="E1155" s="343" t="s">
        <v>851</v>
      </c>
      <c r="F1155" s="355" t="s">
        <v>1483</v>
      </c>
      <c r="G1155" s="43"/>
    </row>
    <row r="1156" spans="1:7" ht="30" x14ac:dyDescent="0.25">
      <c r="A1156" s="43" t="s">
        <v>953</v>
      </c>
      <c r="B1156" s="43" t="s">
        <v>1286</v>
      </c>
      <c r="C1156" s="43" t="s">
        <v>1463</v>
      </c>
      <c r="D1156" s="43" t="s">
        <v>1579</v>
      </c>
      <c r="E1156" s="109" t="s">
        <v>851</v>
      </c>
      <c r="F1156" s="353" t="s">
        <v>1578</v>
      </c>
      <c r="G1156" s="43"/>
    </row>
    <row r="1157" spans="1:7" ht="30" x14ac:dyDescent="0.25">
      <c r="A1157" s="342" t="s">
        <v>1580</v>
      </c>
      <c r="B1157" s="342" t="s">
        <v>914</v>
      </c>
      <c r="C1157" s="342" t="s">
        <v>1581</v>
      </c>
      <c r="D1157" s="342" t="s">
        <v>1464</v>
      </c>
      <c r="E1157" s="343" t="s">
        <v>851</v>
      </c>
      <c r="F1157" s="356">
        <v>1002846447</v>
      </c>
      <c r="G1157" s="43"/>
    </row>
    <row r="1158" spans="1:7" ht="30" x14ac:dyDescent="0.25">
      <c r="A1158" s="43" t="s">
        <v>1583</v>
      </c>
      <c r="B1158" s="43" t="s">
        <v>873</v>
      </c>
      <c r="C1158" s="43" t="s">
        <v>1584</v>
      </c>
      <c r="D1158" s="43"/>
      <c r="E1158" s="109" t="s">
        <v>851</v>
      </c>
      <c r="F1158" s="353" t="s">
        <v>1582</v>
      </c>
      <c r="G1158" s="43"/>
    </row>
    <row r="1159" spans="1:7" ht="30" x14ac:dyDescent="0.25">
      <c r="A1159" s="342" t="s">
        <v>1322</v>
      </c>
      <c r="B1159" s="342" t="s">
        <v>1378</v>
      </c>
      <c r="C1159" s="342" t="s">
        <v>1587</v>
      </c>
      <c r="D1159" s="342"/>
      <c r="E1159" s="343" t="s">
        <v>851</v>
      </c>
      <c r="F1159" s="356" t="s">
        <v>1586</v>
      </c>
      <c r="G1159" s="43"/>
    </row>
    <row r="1160" spans="1:7" ht="30" x14ac:dyDescent="0.25">
      <c r="A1160" s="43" t="s">
        <v>1590</v>
      </c>
      <c r="B1160" s="43" t="s">
        <v>874</v>
      </c>
      <c r="C1160" s="43" t="s">
        <v>1591</v>
      </c>
      <c r="D1160" s="43"/>
      <c r="E1160" s="109" t="s">
        <v>851</v>
      </c>
      <c r="F1160" s="353" t="s">
        <v>1589</v>
      </c>
      <c r="G1160" s="43"/>
    </row>
    <row r="1161" spans="1:7" ht="30" x14ac:dyDescent="0.25">
      <c r="A1161" s="342" t="s">
        <v>1286</v>
      </c>
      <c r="B1161" s="342" t="s">
        <v>1594</v>
      </c>
      <c r="C1161" s="342" t="s">
        <v>1420</v>
      </c>
      <c r="D1161" s="342"/>
      <c r="E1161" s="343" t="s">
        <v>1094</v>
      </c>
      <c r="F1161" s="356"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2" t="s">
        <v>914</v>
      </c>
      <c r="B1163" s="342" t="s">
        <v>1601</v>
      </c>
      <c r="C1163" s="342" t="s">
        <v>1602</v>
      </c>
      <c r="D1163" s="342"/>
      <c r="E1163" s="343" t="s">
        <v>851</v>
      </c>
      <c r="F1163" s="344">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2" t="s">
        <v>896</v>
      </c>
      <c r="B1165" s="342" t="s">
        <v>1599</v>
      </c>
      <c r="C1165" s="342" t="s">
        <v>1607</v>
      </c>
      <c r="D1165" s="342" t="s">
        <v>1608</v>
      </c>
      <c r="E1165" s="343" t="s">
        <v>851</v>
      </c>
      <c r="F1165" s="344">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2" t="s">
        <v>1439</v>
      </c>
      <c r="B1167" s="342" t="s">
        <v>848</v>
      </c>
      <c r="C1167" s="342" t="s">
        <v>1437</v>
      </c>
      <c r="D1167" s="342"/>
      <c r="E1167" s="343" t="s">
        <v>851</v>
      </c>
      <c r="F1167" s="344">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2" t="s">
        <v>914</v>
      </c>
      <c r="B1169" s="342" t="s">
        <v>914</v>
      </c>
      <c r="C1169" s="342" t="s">
        <v>1614</v>
      </c>
      <c r="D1169" s="342" t="s">
        <v>1277</v>
      </c>
      <c r="E1169" s="343" t="s">
        <v>851</v>
      </c>
      <c r="F1169" s="344">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2" t="s">
        <v>884</v>
      </c>
      <c r="B1171" s="342" t="s">
        <v>1286</v>
      </c>
      <c r="C1171" s="342" t="s">
        <v>1452</v>
      </c>
      <c r="D1171" s="342"/>
      <c r="E1171" s="343" t="s">
        <v>851</v>
      </c>
      <c r="F1171" s="344">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2" t="s">
        <v>896</v>
      </c>
      <c r="B1173" s="342" t="s">
        <v>1632</v>
      </c>
      <c r="C1173" s="342" t="s">
        <v>1633</v>
      </c>
      <c r="D1173" s="342"/>
      <c r="E1173" s="343" t="s">
        <v>851</v>
      </c>
      <c r="F1173" s="357" t="s">
        <v>1631</v>
      </c>
      <c r="G1173" s="43"/>
    </row>
    <row r="1174" spans="1:7" ht="30" x14ac:dyDescent="0.25">
      <c r="A1174" s="43" t="s">
        <v>1637</v>
      </c>
      <c r="B1174" s="43" t="s">
        <v>1638</v>
      </c>
      <c r="C1174" s="43" t="s">
        <v>1028</v>
      </c>
      <c r="D1174" s="43"/>
      <c r="E1174" s="109" t="s">
        <v>851</v>
      </c>
      <c r="F1174" s="354">
        <v>1060986729</v>
      </c>
      <c r="G1174" s="43"/>
    </row>
    <row r="1175" spans="1:7" ht="30" x14ac:dyDescent="0.25">
      <c r="A1175" s="342" t="s">
        <v>1249</v>
      </c>
      <c r="B1175" s="342" t="s">
        <v>914</v>
      </c>
      <c r="C1175" s="342" t="s">
        <v>1659</v>
      </c>
      <c r="D1175" s="342"/>
      <c r="E1175" s="343" t="s">
        <v>851</v>
      </c>
      <c r="F1175" s="344">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2" t="s">
        <v>953</v>
      </c>
      <c r="B1177" s="342" t="s">
        <v>1660</v>
      </c>
      <c r="C1177" s="342" t="s">
        <v>1217</v>
      </c>
      <c r="D1177" s="342" t="s">
        <v>1661</v>
      </c>
      <c r="E1177" s="343" t="s">
        <v>851</v>
      </c>
      <c r="F1177" s="344">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2" t="s">
        <v>1663</v>
      </c>
      <c r="B1179" s="342" t="s">
        <v>1664</v>
      </c>
      <c r="C1179" s="342" t="s">
        <v>938</v>
      </c>
      <c r="D1179" s="342" t="s">
        <v>1665</v>
      </c>
      <c r="E1179" s="343" t="s">
        <v>851</v>
      </c>
      <c r="F1179" s="344">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2" t="s">
        <v>1667</v>
      </c>
      <c r="B1181" s="342" t="s">
        <v>1668</v>
      </c>
      <c r="C1181" s="342" t="s">
        <v>1669</v>
      </c>
      <c r="D1181" s="342"/>
      <c r="E1181" s="343" t="s">
        <v>851</v>
      </c>
      <c r="F1181" s="344">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2" t="s">
        <v>943</v>
      </c>
      <c r="B1183" s="342" t="s">
        <v>848</v>
      </c>
      <c r="C1183" s="342" t="s">
        <v>1673</v>
      </c>
      <c r="D1183" s="342" t="s">
        <v>1674</v>
      </c>
      <c r="E1183" s="343" t="s">
        <v>851</v>
      </c>
      <c r="F1183" s="363" t="s">
        <v>1672</v>
      </c>
      <c r="G1183" s="43"/>
    </row>
    <row r="1184" spans="1:7" ht="30" x14ac:dyDescent="0.25">
      <c r="A1184" s="43" t="s">
        <v>1677</v>
      </c>
      <c r="B1184" s="43" t="s">
        <v>962</v>
      </c>
      <c r="C1184" s="43" t="s">
        <v>1678</v>
      </c>
      <c r="D1184" s="43" t="s">
        <v>1679</v>
      </c>
      <c r="E1184" s="109" t="s">
        <v>1094</v>
      </c>
      <c r="F1184" s="360" t="s">
        <v>1676</v>
      </c>
      <c r="G1184" s="43"/>
    </row>
    <row r="1185" spans="1:7" ht="30" x14ac:dyDescent="0.25">
      <c r="A1185" s="342" t="s">
        <v>1286</v>
      </c>
      <c r="B1185" s="342" t="s">
        <v>943</v>
      </c>
      <c r="C1185" s="342" t="s">
        <v>1681</v>
      </c>
      <c r="D1185" s="342"/>
      <c r="E1185" s="343" t="s">
        <v>851</v>
      </c>
      <c r="F1185" s="359" t="s">
        <v>1680</v>
      </c>
      <c r="G1185" s="43"/>
    </row>
    <row r="1186" spans="1:7" ht="30" x14ac:dyDescent="0.25">
      <c r="A1186" s="43" t="s">
        <v>848</v>
      </c>
      <c r="B1186" s="43" t="s">
        <v>914</v>
      </c>
      <c r="C1186" s="43" t="s">
        <v>1683</v>
      </c>
      <c r="D1186" s="43"/>
      <c r="E1186" s="109" t="s">
        <v>851</v>
      </c>
      <c r="F1186" s="360" t="s">
        <v>1682</v>
      </c>
      <c r="G1186" s="43"/>
    </row>
    <row r="1187" spans="1:7" x14ac:dyDescent="0.25">
      <c r="A1187" s="420" t="s">
        <v>1714</v>
      </c>
      <c r="B1187" s="420"/>
      <c r="C1187" s="420"/>
      <c r="D1187" s="420"/>
      <c r="E1187" s="420"/>
      <c r="F1187" s="420"/>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2" t="s">
        <v>1298</v>
      </c>
      <c r="B1190" s="342" t="s">
        <v>914</v>
      </c>
      <c r="C1190" s="342" t="s">
        <v>1299</v>
      </c>
      <c r="D1190" s="342" t="s">
        <v>1300</v>
      </c>
      <c r="E1190" s="343" t="s">
        <v>851</v>
      </c>
      <c r="F1190" s="344"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2" t="s">
        <v>914</v>
      </c>
      <c r="B1192" s="342" t="s">
        <v>915</v>
      </c>
      <c r="C1192" s="342" t="s">
        <v>916</v>
      </c>
      <c r="D1192" s="342"/>
      <c r="E1192" s="343" t="s">
        <v>1094</v>
      </c>
      <c r="F1192" s="344">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2" t="s">
        <v>857</v>
      </c>
      <c r="B1194" s="342" t="s">
        <v>1365</v>
      </c>
      <c r="C1194" s="342" t="s">
        <v>949</v>
      </c>
      <c r="D1194" s="342" t="s">
        <v>1366</v>
      </c>
      <c r="E1194" s="343" t="s">
        <v>851</v>
      </c>
      <c r="F1194" s="344">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2" t="s">
        <v>1427</v>
      </c>
      <c r="B1196" s="342" t="s">
        <v>1428</v>
      </c>
      <c r="C1196" s="342" t="s">
        <v>1429</v>
      </c>
      <c r="D1196" s="342" t="s">
        <v>1430</v>
      </c>
      <c r="E1196" s="343" t="s">
        <v>851</v>
      </c>
      <c r="F1196" s="344">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2" t="s">
        <v>873</v>
      </c>
      <c r="B1198" s="342" t="s">
        <v>1435</v>
      </c>
      <c r="C1198" s="342" t="s">
        <v>1436</v>
      </c>
      <c r="D1198" s="342" t="s">
        <v>1437</v>
      </c>
      <c r="E1198" s="343" t="s">
        <v>851</v>
      </c>
      <c r="F1198" s="344">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2" t="s">
        <v>1441</v>
      </c>
      <c r="B1200" s="342"/>
      <c r="C1200" s="342" t="s">
        <v>1284</v>
      </c>
      <c r="D1200" s="342" t="s">
        <v>1442</v>
      </c>
      <c r="E1200" s="343" t="s">
        <v>851</v>
      </c>
      <c r="F1200" s="344">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2" t="s">
        <v>1179</v>
      </c>
      <c r="B1202" s="342" t="s">
        <v>1435</v>
      </c>
      <c r="C1202" s="342" t="s">
        <v>1448</v>
      </c>
      <c r="D1202" s="342" t="s">
        <v>1294</v>
      </c>
      <c r="E1202" s="343" t="s">
        <v>851</v>
      </c>
      <c r="F1202" s="344">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2" t="s">
        <v>884</v>
      </c>
      <c r="B1204" s="342" t="s">
        <v>914</v>
      </c>
      <c r="C1204" s="342" t="s">
        <v>1479</v>
      </c>
      <c r="D1204" s="342" t="s">
        <v>1480</v>
      </c>
      <c r="E1204" s="343" t="s">
        <v>851</v>
      </c>
      <c r="F1204" s="344">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2" t="s">
        <v>914</v>
      </c>
      <c r="B1206" s="342" t="s">
        <v>848</v>
      </c>
      <c r="C1206" s="342" t="s">
        <v>1485</v>
      </c>
      <c r="D1206" s="342" t="s">
        <v>1285</v>
      </c>
      <c r="E1206" s="343" t="s">
        <v>851</v>
      </c>
      <c r="F1206" s="344"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2" t="s">
        <v>967</v>
      </c>
      <c r="B1208" s="342" t="s">
        <v>980</v>
      </c>
      <c r="C1208" s="342" t="s">
        <v>1492</v>
      </c>
      <c r="D1208" s="342"/>
      <c r="E1208" s="343" t="s">
        <v>851</v>
      </c>
      <c r="F1208" s="344"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2" t="s">
        <v>992</v>
      </c>
      <c r="B1210" s="342" t="s">
        <v>1498</v>
      </c>
      <c r="C1210" s="342" t="s">
        <v>938</v>
      </c>
      <c r="D1210" s="342" t="s">
        <v>1499</v>
      </c>
      <c r="E1210" s="343" t="s">
        <v>851</v>
      </c>
      <c r="F1210" s="344"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2" t="s">
        <v>992</v>
      </c>
      <c r="B1212" s="342" t="s">
        <v>848</v>
      </c>
      <c r="C1212" s="342" t="s">
        <v>1504</v>
      </c>
      <c r="D1212" s="342" t="s">
        <v>1157</v>
      </c>
      <c r="E1212" s="343" t="s">
        <v>851</v>
      </c>
      <c r="F1212" s="344">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2" t="s">
        <v>1513</v>
      </c>
      <c r="B1214" s="342" t="s">
        <v>1514</v>
      </c>
      <c r="C1214" s="342" t="s">
        <v>1515</v>
      </c>
      <c r="D1214" s="342"/>
      <c r="E1214" s="343" t="s">
        <v>851</v>
      </c>
      <c r="F1214" s="344">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2" t="s">
        <v>884</v>
      </c>
      <c r="B1216" s="342" t="s">
        <v>1524</v>
      </c>
      <c r="C1216" s="342" t="s">
        <v>945</v>
      </c>
      <c r="D1216" s="342" t="s">
        <v>919</v>
      </c>
      <c r="E1216" s="343" t="s">
        <v>851</v>
      </c>
      <c r="F1216" s="344">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2" t="s">
        <v>1361</v>
      </c>
      <c r="B1218" s="342" t="s">
        <v>992</v>
      </c>
      <c r="C1218" s="342" t="s">
        <v>1531</v>
      </c>
      <c r="D1218" s="342"/>
      <c r="E1218" s="343" t="s">
        <v>851</v>
      </c>
      <c r="F1218" s="344">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2" t="s">
        <v>1286</v>
      </c>
      <c r="B1220" s="342" t="s">
        <v>980</v>
      </c>
      <c r="C1220" s="342" t="s">
        <v>1528</v>
      </c>
      <c r="D1220" s="342" t="s">
        <v>1281</v>
      </c>
      <c r="E1220" s="343" t="s">
        <v>851</v>
      </c>
      <c r="F1220" s="344">
        <v>1059596092</v>
      </c>
      <c r="G1220" s="43"/>
    </row>
    <row r="1221" spans="1:7" ht="30" x14ac:dyDescent="0.25">
      <c r="A1221" s="43" t="s">
        <v>884</v>
      </c>
      <c r="B1221" s="43" t="s">
        <v>1144</v>
      </c>
      <c r="C1221" s="43" t="s">
        <v>1534</v>
      </c>
      <c r="D1221" s="43"/>
      <c r="E1221" s="109" t="s">
        <v>851</v>
      </c>
      <c r="F1221" s="351">
        <v>1002846626</v>
      </c>
      <c r="G1221" s="43"/>
    </row>
    <row r="1222" spans="1:7" ht="30" x14ac:dyDescent="0.25">
      <c r="A1222" s="342" t="s">
        <v>1246</v>
      </c>
      <c r="B1222" s="342" t="s">
        <v>943</v>
      </c>
      <c r="C1222" s="342" t="s">
        <v>1535</v>
      </c>
      <c r="D1222" s="342"/>
      <c r="E1222" s="343" t="s">
        <v>851</v>
      </c>
      <c r="F1222" s="350">
        <v>1002848307</v>
      </c>
      <c r="G1222" s="43"/>
    </row>
    <row r="1223" spans="1:7" ht="30" x14ac:dyDescent="0.25">
      <c r="A1223" s="43" t="s">
        <v>873</v>
      </c>
      <c r="B1223" s="43" t="s">
        <v>1091</v>
      </c>
      <c r="C1223" s="43" t="s">
        <v>1277</v>
      </c>
      <c r="D1223" s="43"/>
      <c r="E1223" s="109" t="s">
        <v>851</v>
      </c>
      <c r="F1223" s="362">
        <v>1059598472</v>
      </c>
      <c r="G1223" s="43"/>
    </row>
    <row r="1224" spans="1:7" ht="30" x14ac:dyDescent="0.25">
      <c r="A1224" s="342" t="s">
        <v>896</v>
      </c>
      <c r="B1224" s="342" t="s">
        <v>1091</v>
      </c>
      <c r="C1224" s="342" t="s">
        <v>1538</v>
      </c>
      <c r="D1224" s="342"/>
      <c r="E1224" s="343" t="s">
        <v>851</v>
      </c>
      <c r="F1224" s="344">
        <v>1002846350</v>
      </c>
      <c r="G1224" s="43"/>
    </row>
    <row r="1225" spans="1:7" ht="30" x14ac:dyDescent="0.25">
      <c r="A1225" s="43" t="s">
        <v>896</v>
      </c>
      <c r="B1225" s="43" t="s">
        <v>953</v>
      </c>
      <c r="C1225" s="43" t="s">
        <v>1217</v>
      </c>
      <c r="D1225" s="43" t="s">
        <v>1471</v>
      </c>
      <c r="E1225" s="109" t="s">
        <v>851</v>
      </c>
      <c r="F1225" s="351">
        <v>1059602285</v>
      </c>
      <c r="G1225" s="43"/>
    </row>
    <row r="1226" spans="1:7" ht="30" x14ac:dyDescent="0.25">
      <c r="A1226" s="342" t="s">
        <v>1540</v>
      </c>
      <c r="B1226" s="342" t="s">
        <v>943</v>
      </c>
      <c r="C1226" s="342" t="s">
        <v>1541</v>
      </c>
      <c r="D1226" s="342" t="s">
        <v>1542</v>
      </c>
      <c r="E1226" s="343" t="s">
        <v>851</v>
      </c>
      <c r="F1226" s="356" t="s">
        <v>1539</v>
      </c>
      <c r="G1226" s="43"/>
    </row>
    <row r="1227" spans="1:7" ht="30" x14ac:dyDescent="0.25">
      <c r="A1227" s="43" t="s">
        <v>1144</v>
      </c>
      <c r="B1227" s="43" t="s">
        <v>996</v>
      </c>
      <c r="C1227" s="43" t="s">
        <v>1192</v>
      </c>
      <c r="D1227" s="43"/>
      <c r="E1227" s="109" t="s">
        <v>851</v>
      </c>
      <c r="F1227" s="351">
        <v>1059604012</v>
      </c>
      <c r="G1227" s="43"/>
    </row>
    <row r="1228" spans="1:7" ht="30" x14ac:dyDescent="0.25">
      <c r="A1228" s="342" t="s">
        <v>896</v>
      </c>
      <c r="B1228" s="342" t="s">
        <v>953</v>
      </c>
      <c r="C1228" s="342" t="s">
        <v>1545</v>
      </c>
      <c r="D1228" s="342"/>
      <c r="E1228" s="343" t="s">
        <v>851</v>
      </c>
      <c r="F1228" s="344">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2" t="s">
        <v>1549</v>
      </c>
      <c r="B1230" s="342" t="s">
        <v>1298</v>
      </c>
      <c r="C1230" s="342" t="s">
        <v>1550</v>
      </c>
      <c r="D1230" s="342" t="s">
        <v>1551</v>
      </c>
      <c r="E1230" s="343" t="s">
        <v>851</v>
      </c>
      <c r="F1230" s="355" t="s">
        <v>1548</v>
      </c>
      <c r="G1230" s="43"/>
    </row>
    <row r="1231" spans="1:7" x14ac:dyDescent="0.25">
      <c r="A1231" s="43" t="s">
        <v>943</v>
      </c>
      <c r="B1231" s="43" t="s">
        <v>848</v>
      </c>
      <c r="C1231" s="43" t="s">
        <v>1553</v>
      </c>
      <c r="D1231" s="43"/>
      <c r="E1231" s="109"/>
      <c r="F1231" s="110">
        <v>1059594153</v>
      </c>
      <c r="G1231" s="43"/>
    </row>
    <row r="1232" spans="1:7" ht="30" x14ac:dyDescent="0.25">
      <c r="A1232" s="342" t="s">
        <v>943</v>
      </c>
      <c r="B1232" s="342" t="s">
        <v>1144</v>
      </c>
      <c r="C1232" s="342" t="s">
        <v>1504</v>
      </c>
      <c r="D1232" s="342" t="s">
        <v>1281</v>
      </c>
      <c r="E1232" s="343" t="s">
        <v>1094</v>
      </c>
      <c r="F1232" s="344">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2" t="s">
        <v>996</v>
      </c>
      <c r="B1234" s="342" t="s">
        <v>1559</v>
      </c>
      <c r="C1234" s="342" t="s">
        <v>1560</v>
      </c>
      <c r="D1234" s="342"/>
      <c r="E1234" s="343" t="s">
        <v>851</v>
      </c>
      <c r="F1234" s="344">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2" t="s">
        <v>953</v>
      </c>
      <c r="B1236" s="342" t="s">
        <v>1378</v>
      </c>
      <c r="C1236" s="342" t="s">
        <v>1617</v>
      </c>
      <c r="D1236" s="342"/>
      <c r="E1236" s="343" t="s">
        <v>851</v>
      </c>
      <c r="F1236" s="344">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2" t="s">
        <v>873</v>
      </c>
      <c r="B1238" s="342" t="s">
        <v>962</v>
      </c>
      <c r="C1238" s="342" t="s">
        <v>1501</v>
      </c>
      <c r="D1238" s="342" t="s">
        <v>1340</v>
      </c>
      <c r="E1238" s="343" t="s">
        <v>851</v>
      </c>
      <c r="F1238" s="344">
        <v>1059594976</v>
      </c>
      <c r="G1238" s="43"/>
    </row>
    <row r="1239" spans="1:7" x14ac:dyDescent="0.25">
      <c r="A1239" s="43" t="s">
        <v>896</v>
      </c>
      <c r="B1239" s="43" t="s">
        <v>953</v>
      </c>
      <c r="C1239" s="43" t="s">
        <v>1634</v>
      </c>
      <c r="D1239" s="43"/>
      <c r="E1239" s="109"/>
      <c r="F1239" s="110">
        <v>1002848733</v>
      </c>
      <c r="G1239" s="43"/>
    </row>
    <row r="1240" spans="1:7" ht="30" x14ac:dyDescent="0.25">
      <c r="A1240" s="342" t="s">
        <v>896</v>
      </c>
      <c r="B1240" s="342" t="s">
        <v>915</v>
      </c>
      <c r="C1240" s="342" t="s">
        <v>1585</v>
      </c>
      <c r="D1240" s="342"/>
      <c r="E1240" s="343" t="s">
        <v>851</v>
      </c>
      <c r="F1240" s="344">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2" t="s">
        <v>953</v>
      </c>
      <c r="B1242" s="342" t="s">
        <v>1286</v>
      </c>
      <c r="C1242" s="342" t="s">
        <v>1463</v>
      </c>
      <c r="D1242" s="342" t="s">
        <v>1579</v>
      </c>
      <c r="E1242" s="343" t="s">
        <v>851</v>
      </c>
      <c r="F1242" s="356" t="s">
        <v>1578</v>
      </c>
      <c r="G1242" s="43"/>
    </row>
    <row r="1243" spans="1:7" ht="30" x14ac:dyDescent="0.25">
      <c r="A1243" s="43" t="s">
        <v>1580</v>
      </c>
      <c r="B1243" s="43" t="s">
        <v>914</v>
      </c>
      <c r="C1243" s="43" t="s">
        <v>1581</v>
      </c>
      <c r="D1243" s="43" t="s">
        <v>1464</v>
      </c>
      <c r="E1243" s="109" t="s">
        <v>851</v>
      </c>
      <c r="F1243" s="353">
        <v>1002846447</v>
      </c>
      <c r="G1243" s="43"/>
    </row>
    <row r="1244" spans="1:7" ht="30" x14ac:dyDescent="0.25">
      <c r="A1244" s="342" t="s">
        <v>1583</v>
      </c>
      <c r="B1244" s="342" t="s">
        <v>873</v>
      </c>
      <c r="C1244" s="342" t="s">
        <v>1584</v>
      </c>
      <c r="D1244" s="342"/>
      <c r="E1244" s="343" t="s">
        <v>851</v>
      </c>
      <c r="F1244" s="356" t="s">
        <v>1582</v>
      </c>
      <c r="G1244" s="43"/>
    </row>
    <row r="1245" spans="1:7" ht="30" x14ac:dyDescent="0.25">
      <c r="A1245" s="43" t="s">
        <v>1322</v>
      </c>
      <c r="B1245" s="43" t="s">
        <v>1378</v>
      </c>
      <c r="C1245" s="43" t="s">
        <v>1587</v>
      </c>
      <c r="D1245" s="43"/>
      <c r="E1245" s="109" t="s">
        <v>851</v>
      </c>
      <c r="F1245" s="353" t="s">
        <v>1586</v>
      </c>
      <c r="G1245" s="43"/>
    </row>
    <row r="1246" spans="1:7" ht="30" x14ac:dyDescent="0.25">
      <c r="A1246" s="342" t="s">
        <v>1590</v>
      </c>
      <c r="B1246" s="342" t="s">
        <v>874</v>
      </c>
      <c r="C1246" s="342" t="s">
        <v>1591</v>
      </c>
      <c r="D1246" s="342"/>
      <c r="E1246" s="343" t="s">
        <v>851</v>
      </c>
      <c r="F1246" s="356" t="s">
        <v>1589</v>
      </c>
      <c r="G1246" s="43"/>
    </row>
    <row r="1247" spans="1:7" ht="30" x14ac:dyDescent="0.25">
      <c r="A1247" s="43" t="s">
        <v>1286</v>
      </c>
      <c r="B1247" s="43" t="s">
        <v>1594</v>
      </c>
      <c r="C1247" s="43" t="s">
        <v>1420</v>
      </c>
      <c r="D1247" s="43"/>
      <c r="E1247" s="109" t="s">
        <v>1094</v>
      </c>
      <c r="F1247" s="353" t="s">
        <v>1593</v>
      </c>
      <c r="G1247" s="43"/>
    </row>
    <row r="1248" spans="1:7" ht="30" x14ac:dyDescent="0.25">
      <c r="A1248" s="342" t="s">
        <v>914</v>
      </c>
      <c r="B1248" s="342" t="s">
        <v>1601</v>
      </c>
      <c r="C1248" s="342" t="s">
        <v>1602</v>
      </c>
      <c r="D1248" s="342"/>
      <c r="E1248" s="343" t="s">
        <v>851</v>
      </c>
      <c r="F1248" s="344">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2" t="s">
        <v>914</v>
      </c>
      <c r="B1250" s="342" t="s">
        <v>943</v>
      </c>
      <c r="C1250" s="342" t="s">
        <v>1198</v>
      </c>
      <c r="D1250" s="342"/>
      <c r="E1250" s="343" t="s">
        <v>851</v>
      </c>
      <c r="F1250" s="344">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2" t="s">
        <v>873</v>
      </c>
      <c r="B1252" s="342" t="s">
        <v>874</v>
      </c>
      <c r="C1252" s="342" t="s">
        <v>1612</v>
      </c>
      <c r="D1252" s="342" t="s">
        <v>1613</v>
      </c>
      <c r="E1252" s="343" t="s">
        <v>851</v>
      </c>
      <c r="F1252" s="344">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2" t="s">
        <v>1621</v>
      </c>
      <c r="B1254" s="342" t="s">
        <v>1622</v>
      </c>
      <c r="C1254" s="342" t="s">
        <v>1619</v>
      </c>
      <c r="D1254" s="342" t="s">
        <v>1620</v>
      </c>
      <c r="E1254" s="343" t="s">
        <v>851</v>
      </c>
      <c r="F1254" s="344">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2" t="s">
        <v>884</v>
      </c>
      <c r="B1256" s="342" t="s">
        <v>1286</v>
      </c>
      <c r="C1256" s="342" t="s">
        <v>1452</v>
      </c>
      <c r="D1256" s="342"/>
      <c r="E1256" s="343" t="s">
        <v>851</v>
      </c>
      <c r="F1256" s="344">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2" t="s">
        <v>896</v>
      </c>
      <c r="B1258" s="342" t="s">
        <v>1632</v>
      </c>
      <c r="C1258" s="342" t="s">
        <v>1633</v>
      </c>
      <c r="D1258" s="342"/>
      <c r="E1258" s="343" t="s">
        <v>851</v>
      </c>
      <c r="F1258" s="357" t="s">
        <v>1631</v>
      </c>
      <c r="G1258" s="43"/>
    </row>
    <row r="1259" spans="1:7" ht="30" x14ac:dyDescent="0.25">
      <c r="A1259" s="43" t="s">
        <v>1637</v>
      </c>
      <c r="B1259" s="43" t="s">
        <v>1638</v>
      </c>
      <c r="C1259" s="43" t="s">
        <v>1028</v>
      </c>
      <c r="D1259" s="43"/>
      <c r="E1259" s="109" t="s">
        <v>851</v>
      </c>
      <c r="F1259" s="354">
        <v>1060986729</v>
      </c>
      <c r="G1259" s="43"/>
    </row>
    <row r="1260" spans="1:7" ht="30" x14ac:dyDescent="0.25">
      <c r="A1260" s="342" t="s">
        <v>1249</v>
      </c>
      <c r="B1260" s="342" t="s">
        <v>914</v>
      </c>
      <c r="C1260" s="342" t="s">
        <v>1659</v>
      </c>
      <c r="D1260" s="342"/>
      <c r="E1260" s="343" t="s">
        <v>851</v>
      </c>
      <c r="F1260" s="344">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2" t="s">
        <v>953</v>
      </c>
      <c r="B1262" s="342" t="s">
        <v>1660</v>
      </c>
      <c r="C1262" s="342" t="s">
        <v>1217</v>
      </c>
      <c r="D1262" s="342" t="s">
        <v>1661</v>
      </c>
      <c r="E1262" s="343" t="s">
        <v>851</v>
      </c>
      <c r="F1262" s="344">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2" t="s">
        <v>1663</v>
      </c>
      <c r="B1264" s="342" t="s">
        <v>1664</v>
      </c>
      <c r="C1264" s="342" t="s">
        <v>938</v>
      </c>
      <c r="D1264" s="342" t="s">
        <v>1665</v>
      </c>
      <c r="E1264" s="343" t="s">
        <v>851</v>
      </c>
      <c r="F1264" s="344">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2" t="s">
        <v>1667</v>
      </c>
      <c r="B1266" s="342" t="s">
        <v>1668</v>
      </c>
      <c r="C1266" s="342" t="s">
        <v>1669</v>
      </c>
      <c r="D1266" s="342"/>
      <c r="E1266" s="343" t="s">
        <v>851</v>
      </c>
      <c r="F1266" s="344">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2" t="s">
        <v>943</v>
      </c>
      <c r="B1268" s="342" t="s">
        <v>848</v>
      </c>
      <c r="C1268" s="342" t="s">
        <v>1673</v>
      </c>
      <c r="D1268" s="342" t="s">
        <v>1674</v>
      </c>
      <c r="E1268" s="343" t="s">
        <v>851</v>
      </c>
      <c r="F1268" s="363" t="s">
        <v>1672</v>
      </c>
      <c r="G1268" s="43"/>
    </row>
    <row r="1269" spans="1:7" ht="30" x14ac:dyDescent="0.25">
      <c r="A1269" s="43" t="s">
        <v>1677</v>
      </c>
      <c r="B1269" s="43" t="s">
        <v>962</v>
      </c>
      <c r="C1269" s="43" t="s">
        <v>1678</v>
      </c>
      <c r="D1269" s="43" t="s">
        <v>1679</v>
      </c>
      <c r="E1269" s="109" t="s">
        <v>1094</v>
      </c>
      <c r="F1269" s="360" t="s">
        <v>1676</v>
      </c>
      <c r="G1269" s="43"/>
    </row>
    <row r="1270" spans="1:7" ht="30" x14ac:dyDescent="0.25">
      <c r="A1270" s="342" t="s">
        <v>1286</v>
      </c>
      <c r="B1270" s="342" t="s">
        <v>943</v>
      </c>
      <c r="C1270" s="342" t="s">
        <v>1681</v>
      </c>
      <c r="D1270" s="342"/>
      <c r="E1270" s="343" t="s">
        <v>851</v>
      </c>
      <c r="F1270" s="359" t="s">
        <v>1680</v>
      </c>
      <c r="G1270" s="43"/>
    </row>
    <row r="1271" spans="1:7" ht="30" x14ac:dyDescent="0.25">
      <c r="A1271" s="43" t="s">
        <v>848</v>
      </c>
      <c r="B1271" s="43" t="s">
        <v>914</v>
      </c>
      <c r="C1271" s="43" t="s">
        <v>1683</v>
      </c>
      <c r="D1271" s="43"/>
      <c r="E1271" s="109" t="s">
        <v>851</v>
      </c>
      <c r="F1271" s="360" t="s">
        <v>1682</v>
      </c>
      <c r="G1271" s="43"/>
    </row>
    <row r="1272" spans="1:7" x14ac:dyDescent="0.25">
      <c r="A1272" s="420" t="s">
        <v>1715</v>
      </c>
      <c r="B1272" s="420"/>
      <c r="C1272" s="420"/>
      <c r="D1272" s="420"/>
      <c r="E1272" s="420"/>
      <c r="F1272" s="420"/>
      <c r="G1272" s="43"/>
    </row>
    <row r="1273" spans="1:7" ht="45" x14ac:dyDescent="0.25">
      <c r="A1273" s="17" t="s">
        <v>94</v>
      </c>
      <c r="B1273" s="17" t="s">
        <v>21</v>
      </c>
      <c r="C1273" s="17" t="s">
        <v>0</v>
      </c>
      <c r="D1273" s="17" t="s">
        <v>1</v>
      </c>
      <c r="E1273" s="17" t="s">
        <v>2</v>
      </c>
      <c r="F1273" s="17" t="s">
        <v>3</v>
      </c>
      <c r="G1273" s="43"/>
    </row>
    <row r="1274" spans="1:7" ht="30" x14ac:dyDescent="0.25">
      <c r="A1274" s="342" t="s">
        <v>937</v>
      </c>
      <c r="B1274" s="342" t="s">
        <v>909</v>
      </c>
      <c r="C1274" s="342" t="s">
        <v>938</v>
      </c>
      <c r="D1274" s="342" t="s">
        <v>939</v>
      </c>
      <c r="E1274" s="343" t="s">
        <v>851</v>
      </c>
      <c r="F1274" s="344">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2" t="s">
        <v>896</v>
      </c>
      <c r="B1276" s="342" t="s">
        <v>953</v>
      </c>
      <c r="C1276" s="342" t="s">
        <v>954</v>
      </c>
      <c r="D1276" s="342"/>
      <c r="E1276" s="343" t="s">
        <v>851</v>
      </c>
      <c r="F1276" s="344">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2" t="s">
        <v>1014</v>
      </c>
      <c r="B1278" s="342" t="s">
        <v>1015</v>
      </c>
      <c r="C1278" s="342" t="s">
        <v>1016</v>
      </c>
      <c r="D1278" s="342"/>
      <c r="E1278" s="343" t="s">
        <v>851</v>
      </c>
      <c r="F1278" s="344">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2" t="s">
        <v>1109</v>
      </c>
      <c r="B1280" s="342" t="s">
        <v>1110</v>
      </c>
      <c r="C1280" s="342" t="s">
        <v>1111</v>
      </c>
      <c r="D1280" s="342" t="s">
        <v>1112</v>
      </c>
      <c r="E1280" s="343" t="s">
        <v>851</v>
      </c>
      <c r="F1280" s="344">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2" t="s">
        <v>992</v>
      </c>
      <c r="B1284" s="342" t="s">
        <v>1213</v>
      </c>
      <c r="C1284" s="342" t="s">
        <v>1214</v>
      </c>
      <c r="D1284" s="342"/>
      <c r="E1284" s="343" t="s">
        <v>1094</v>
      </c>
      <c r="F1284" s="344">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2" t="s">
        <v>1255</v>
      </c>
      <c r="B1286" s="342" t="s">
        <v>1256</v>
      </c>
      <c r="C1286" s="342" t="s">
        <v>1257</v>
      </c>
      <c r="D1286" s="342" t="s">
        <v>1258</v>
      </c>
      <c r="E1286" s="343" t="s">
        <v>851</v>
      </c>
      <c r="F1286" s="344">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2" t="s">
        <v>873</v>
      </c>
      <c r="B1288" s="342" t="s">
        <v>874</v>
      </c>
      <c r="C1288" s="342" t="s">
        <v>1280</v>
      </c>
      <c r="D1288" s="342" t="s">
        <v>1281</v>
      </c>
      <c r="E1288" s="343" t="s">
        <v>1094</v>
      </c>
      <c r="F1288" s="344">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2" t="s">
        <v>914</v>
      </c>
      <c r="B1290" s="342" t="s">
        <v>943</v>
      </c>
      <c r="C1290" s="342" t="s">
        <v>1289</v>
      </c>
      <c r="D1290" s="342"/>
      <c r="E1290" s="343" t="s">
        <v>851</v>
      </c>
      <c r="F1290" s="344">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2" t="s">
        <v>1144</v>
      </c>
      <c r="B1292" s="342" t="s">
        <v>914</v>
      </c>
      <c r="C1292" s="342" t="s">
        <v>1303</v>
      </c>
      <c r="D1292" s="342"/>
      <c r="E1292" s="343" t="s">
        <v>851</v>
      </c>
      <c r="F1292" s="344">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2" t="s">
        <v>909</v>
      </c>
      <c r="B1294" s="342" t="s">
        <v>928</v>
      </c>
      <c r="C1294" s="342" t="s">
        <v>1047</v>
      </c>
      <c r="D1294" s="342"/>
      <c r="E1294" s="343" t="s">
        <v>851</v>
      </c>
      <c r="F1294" s="344"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2" t="s">
        <v>953</v>
      </c>
      <c r="B1296" s="342" t="s">
        <v>1345</v>
      </c>
      <c r="C1296" s="342" t="s">
        <v>1346</v>
      </c>
      <c r="D1296" s="342"/>
      <c r="E1296" s="343" t="s">
        <v>851</v>
      </c>
      <c r="F1296" s="344"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2" t="s">
        <v>1356</v>
      </c>
      <c r="B1298" s="342" t="s">
        <v>943</v>
      </c>
      <c r="C1298" s="342" t="s">
        <v>1357</v>
      </c>
      <c r="D1298" s="342"/>
      <c r="E1298" s="343" t="s">
        <v>1094</v>
      </c>
      <c r="F1298" s="344"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2" t="s">
        <v>1394</v>
      </c>
      <c r="B1302" s="342" t="s">
        <v>1395</v>
      </c>
      <c r="C1302" s="342" t="s">
        <v>1284</v>
      </c>
      <c r="D1302" s="342" t="s">
        <v>1182</v>
      </c>
      <c r="E1302" s="343" t="s">
        <v>851</v>
      </c>
      <c r="F1302" s="344">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2" t="s">
        <v>1410</v>
      </c>
      <c r="B1304" s="342" t="s">
        <v>1411</v>
      </c>
      <c r="C1304" s="342" t="s">
        <v>1412</v>
      </c>
      <c r="D1304" s="342" t="s">
        <v>1028</v>
      </c>
      <c r="E1304" s="343" t="s">
        <v>851</v>
      </c>
      <c r="F1304" s="344">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2" t="s">
        <v>953</v>
      </c>
      <c r="B1306" s="342" t="s">
        <v>848</v>
      </c>
      <c r="C1306" s="342" t="s">
        <v>1420</v>
      </c>
      <c r="D1306" s="342"/>
      <c r="E1306" s="343" t="s">
        <v>851</v>
      </c>
      <c r="F1306" s="344">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2" t="s">
        <v>1014</v>
      </c>
      <c r="B1308" s="342" t="s">
        <v>1474</v>
      </c>
      <c r="C1308" s="342" t="s">
        <v>1475</v>
      </c>
      <c r="D1308" s="342"/>
      <c r="E1308" s="343" t="s">
        <v>851</v>
      </c>
      <c r="F1308" s="344">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2" t="s">
        <v>914</v>
      </c>
      <c r="B1310" s="342" t="s">
        <v>953</v>
      </c>
      <c r="C1310" s="342" t="s">
        <v>1217</v>
      </c>
      <c r="D1310" s="342" t="s">
        <v>1398</v>
      </c>
      <c r="E1310" s="343" t="s">
        <v>851</v>
      </c>
      <c r="F1310" s="344">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2" t="s">
        <v>914</v>
      </c>
      <c r="B1312" s="342" t="s">
        <v>943</v>
      </c>
      <c r="C1312" s="342" t="s">
        <v>1575</v>
      </c>
      <c r="D1312" s="342"/>
      <c r="E1312" s="343" t="s">
        <v>851</v>
      </c>
      <c r="F1312" s="356" t="s">
        <v>1574</v>
      </c>
      <c r="G1312" s="43"/>
    </row>
    <row r="1313" spans="1:7" ht="30" x14ac:dyDescent="0.25">
      <c r="A1313" s="43" t="s">
        <v>1068</v>
      </c>
      <c r="B1313" s="43" t="s">
        <v>1577</v>
      </c>
      <c r="C1313" s="43" t="s">
        <v>1468</v>
      </c>
      <c r="D1313" s="43" t="s">
        <v>1281</v>
      </c>
      <c r="E1313" s="109" t="s">
        <v>851</v>
      </c>
      <c r="F1313" s="353" t="s">
        <v>1576</v>
      </c>
      <c r="G1313" s="43"/>
    </row>
    <row r="1314" spans="1:7" ht="30" x14ac:dyDescent="0.25">
      <c r="A1314" s="342" t="s">
        <v>944</v>
      </c>
      <c r="B1314" s="342" t="s">
        <v>944</v>
      </c>
      <c r="C1314" s="342" t="s">
        <v>1616</v>
      </c>
      <c r="D1314" s="342" t="s">
        <v>1617</v>
      </c>
      <c r="E1314" s="343" t="s">
        <v>851</v>
      </c>
      <c r="F1314" s="344">
        <v>1059595276</v>
      </c>
      <c r="G1314" s="43"/>
    </row>
    <row r="1315" spans="1:7" x14ac:dyDescent="0.25">
      <c r="A1315" s="420" t="s">
        <v>1716</v>
      </c>
      <c r="B1315" s="420"/>
      <c r="C1315" s="420"/>
      <c r="D1315" s="420"/>
      <c r="E1315" s="420"/>
      <c r="F1315" s="420"/>
      <c r="G1315" s="43"/>
    </row>
    <row r="1316" spans="1:7" ht="45" x14ac:dyDescent="0.25">
      <c r="A1316" s="17" t="s">
        <v>94</v>
      </c>
      <c r="B1316" s="17" t="s">
        <v>21</v>
      </c>
      <c r="C1316" s="17" t="s">
        <v>0</v>
      </c>
      <c r="D1316" s="17" t="s">
        <v>1</v>
      </c>
      <c r="E1316" s="17" t="s">
        <v>2</v>
      </c>
      <c r="F1316" s="17" t="s">
        <v>3</v>
      </c>
      <c r="G1316" s="43"/>
    </row>
    <row r="1317" spans="1:7" ht="30" x14ac:dyDescent="0.25">
      <c r="A1317" s="342" t="s">
        <v>847</v>
      </c>
      <c r="B1317" s="342" t="s">
        <v>848</v>
      </c>
      <c r="C1317" s="342" t="s">
        <v>849</v>
      </c>
      <c r="D1317" s="342" t="s">
        <v>850</v>
      </c>
      <c r="E1317" s="343" t="s">
        <v>851</v>
      </c>
      <c r="F1317" s="344">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2" t="s">
        <v>883</v>
      </c>
      <c r="B1319" s="342" t="s">
        <v>884</v>
      </c>
      <c r="C1319" s="342" t="s">
        <v>885</v>
      </c>
      <c r="D1319" s="342" t="s">
        <v>850</v>
      </c>
      <c r="E1319" s="343" t="s">
        <v>851</v>
      </c>
      <c r="F1319" s="344">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2" t="s">
        <v>896</v>
      </c>
      <c r="B1321" s="342" t="s">
        <v>873</v>
      </c>
      <c r="C1321" s="342"/>
      <c r="D1321" s="342"/>
      <c r="E1321" s="343" t="s">
        <v>851</v>
      </c>
      <c r="F1321" s="344">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2" t="s">
        <v>908</v>
      </c>
      <c r="B1323" s="342" t="s">
        <v>909</v>
      </c>
      <c r="C1323" s="342" t="s">
        <v>910</v>
      </c>
      <c r="D1323" s="342" t="s">
        <v>850</v>
      </c>
      <c r="E1323" s="343" t="s">
        <v>851</v>
      </c>
      <c r="F1323" s="344">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2" t="s">
        <v>922</v>
      </c>
      <c r="B1325" s="342" t="s">
        <v>923</v>
      </c>
      <c r="C1325" s="342" t="s">
        <v>924</v>
      </c>
      <c r="D1325" s="342"/>
      <c r="E1325" s="343" t="s">
        <v>851</v>
      </c>
      <c r="F1325" s="344">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2" t="s">
        <v>937</v>
      </c>
      <c r="B1327" s="342" t="s">
        <v>909</v>
      </c>
      <c r="C1327" s="342" t="s">
        <v>938</v>
      </c>
      <c r="D1327" s="342" t="s">
        <v>939</v>
      </c>
      <c r="E1327" s="343" t="s">
        <v>851</v>
      </c>
      <c r="F1327" s="344">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2" t="s">
        <v>947</v>
      </c>
      <c r="B1329" s="342" t="s">
        <v>948</v>
      </c>
      <c r="C1329" s="342" t="s">
        <v>949</v>
      </c>
      <c r="D1329" s="342" t="s">
        <v>950</v>
      </c>
      <c r="E1329" s="343" t="s">
        <v>851</v>
      </c>
      <c r="F1329" s="344">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2" t="s">
        <v>943</v>
      </c>
      <c r="B1331" s="342" t="s">
        <v>944</v>
      </c>
      <c r="C1331" s="342" t="s">
        <v>957</v>
      </c>
      <c r="D1331" s="342" t="s">
        <v>958</v>
      </c>
      <c r="E1331" s="343" t="s">
        <v>851</v>
      </c>
      <c r="F1331" s="344">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2" t="s">
        <v>967</v>
      </c>
      <c r="B1333" s="342" t="s">
        <v>968</v>
      </c>
      <c r="C1333" s="342" t="s">
        <v>969</v>
      </c>
      <c r="D1333" s="342"/>
      <c r="E1333" s="343" t="s">
        <v>851</v>
      </c>
      <c r="F1333" s="344">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2" t="s">
        <v>979</v>
      </c>
      <c r="B1335" s="342" t="s">
        <v>980</v>
      </c>
      <c r="C1335" s="342" t="s">
        <v>981</v>
      </c>
      <c r="D1335" s="342" t="s">
        <v>982</v>
      </c>
      <c r="E1335" s="343" t="s">
        <v>851</v>
      </c>
      <c r="F1335" s="344">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2" t="s">
        <v>991</v>
      </c>
      <c r="B1337" s="342" t="s">
        <v>992</v>
      </c>
      <c r="C1337" s="342"/>
      <c r="D1337" s="342" t="s">
        <v>993</v>
      </c>
      <c r="E1337" s="343" t="s">
        <v>851</v>
      </c>
      <c r="F1337" s="344">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2" t="s">
        <v>857</v>
      </c>
      <c r="B1339" s="342" t="s">
        <v>1001</v>
      </c>
      <c r="C1339" s="342" t="s">
        <v>1002</v>
      </c>
      <c r="D1339" s="342"/>
      <c r="E1339" s="343" t="s">
        <v>851</v>
      </c>
      <c r="F1339" s="344">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2" t="s">
        <v>1014</v>
      </c>
      <c r="B1341" s="342" t="s">
        <v>1015</v>
      </c>
      <c r="C1341" s="342" t="s">
        <v>1016</v>
      </c>
      <c r="D1341" s="342"/>
      <c r="E1341" s="343" t="s">
        <v>851</v>
      </c>
      <c r="F1341" s="344">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2" t="s">
        <v>1025</v>
      </c>
      <c r="B1343" s="342" t="s">
        <v>1026</v>
      </c>
      <c r="C1343" s="342" t="s">
        <v>1027</v>
      </c>
      <c r="D1343" s="342" t="s">
        <v>1028</v>
      </c>
      <c r="E1343" s="343" t="s">
        <v>851</v>
      </c>
      <c r="F1343" s="344">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2" t="s">
        <v>1037</v>
      </c>
      <c r="B1345" s="342" t="s">
        <v>980</v>
      </c>
      <c r="C1345" s="342" t="s">
        <v>1038</v>
      </c>
      <c r="D1345" s="342"/>
      <c r="E1345" s="343" t="s">
        <v>851</v>
      </c>
      <c r="F1345" s="344">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2" t="s">
        <v>848</v>
      </c>
      <c r="B1347" s="342" t="s">
        <v>874</v>
      </c>
      <c r="C1347" s="342" t="s">
        <v>1046</v>
      </c>
      <c r="D1347" s="342" t="s">
        <v>1047</v>
      </c>
      <c r="E1347" s="343" t="s">
        <v>851</v>
      </c>
      <c r="F1347" s="344">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2" t="s">
        <v>992</v>
      </c>
      <c r="B1349" s="342" t="s">
        <v>908</v>
      </c>
      <c r="C1349" s="342" t="s">
        <v>1055</v>
      </c>
      <c r="D1349" s="342"/>
      <c r="E1349" s="343" t="s">
        <v>851</v>
      </c>
      <c r="F1349" s="344">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2" t="s">
        <v>848</v>
      </c>
      <c r="B1351" s="342"/>
      <c r="C1351" s="342" t="s">
        <v>1063</v>
      </c>
      <c r="D1351" s="342"/>
      <c r="E1351" s="343" t="s">
        <v>851</v>
      </c>
      <c r="F1351" s="344">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2" t="s">
        <v>1041</v>
      </c>
      <c r="B1353" s="342" t="s">
        <v>953</v>
      </c>
      <c r="C1353" s="342" t="s">
        <v>1074</v>
      </c>
      <c r="D1353" s="342"/>
      <c r="E1353" s="343" t="s">
        <v>851</v>
      </c>
      <c r="F1353" s="344">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2" t="s">
        <v>953</v>
      </c>
      <c r="B1355" s="342" t="s">
        <v>1084</v>
      </c>
      <c r="C1355" s="342" t="s">
        <v>1085</v>
      </c>
      <c r="D1355" s="342"/>
      <c r="E1355" s="343" t="s">
        <v>851</v>
      </c>
      <c r="F1355" s="344">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2" t="s">
        <v>1098</v>
      </c>
      <c r="B1357" s="342" t="s">
        <v>914</v>
      </c>
      <c r="C1357" s="342" t="s">
        <v>1099</v>
      </c>
      <c r="D1357" s="342" t="s">
        <v>1100</v>
      </c>
      <c r="E1357" s="343" t="s">
        <v>1094</v>
      </c>
      <c r="F1357" s="344">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2" t="s">
        <v>1109</v>
      </c>
      <c r="B1359" s="342" t="s">
        <v>1110</v>
      </c>
      <c r="C1359" s="342" t="s">
        <v>1111</v>
      </c>
      <c r="D1359" s="342" t="s">
        <v>1112</v>
      </c>
      <c r="E1359" s="343" t="s">
        <v>851</v>
      </c>
      <c r="F1359" s="344">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2" t="s">
        <v>1122</v>
      </c>
      <c r="B1361" s="342" t="s">
        <v>1123</v>
      </c>
      <c r="C1361" s="342" t="s">
        <v>1124</v>
      </c>
      <c r="D1361" s="342"/>
      <c r="E1361" s="343" t="s">
        <v>851</v>
      </c>
      <c r="F1361" s="344">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2" t="s">
        <v>1134</v>
      </c>
      <c r="B1363" s="342" t="s">
        <v>1135</v>
      </c>
      <c r="C1363" s="342" t="s">
        <v>1136</v>
      </c>
      <c r="D1363" s="342" t="s">
        <v>1129</v>
      </c>
      <c r="E1363" s="343" t="s">
        <v>1094</v>
      </c>
      <c r="F1363" s="344">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2" t="s">
        <v>1140</v>
      </c>
      <c r="B1365" s="342" t="s">
        <v>1141</v>
      </c>
      <c r="C1365" s="342" t="s">
        <v>1142</v>
      </c>
      <c r="D1365" s="342"/>
      <c r="E1365" s="343" t="s">
        <v>851</v>
      </c>
      <c r="F1365" s="344">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2" t="s">
        <v>884</v>
      </c>
      <c r="B1367" s="342" t="s">
        <v>1147</v>
      </c>
      <c r="C1367" s="342" t="s">
        <v>938</v>
      </c>
      <c r="D1367" s="342" t="s">
        <v>1148</v>
      </c>
      <c r="E1367" s="343" t="s">
        <v>851</v>
      </c>
      <c r="F1367" s="344">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2" t="s">
        <v>1155</v>
      </c>
      <c r="B1369" s="342" t="s">
        <v>1156</v>
      </c>
      <c r="C1369" s="342" t="s">
        <v>954</v>
      </c>
      <c r="D1369" s="342" t="s">
        <v>1157</v>
      </c>
      <c r="E1369" s="343" t="s">
        <v>851</v>
      </c>
      <c r="F1369" s="344">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2" t="s">
        <v>1165</v>
      </c>
      <c r="B1371" s="342" t="s">
        <v>1166</v>
      </c>
      <c r="C1371" s="342" t="s">
        <v>1167</v>
      </c>
      <c r="D1371" s="342"/>
      <c r="E1371" s="343" t="s">
        <v>851</v>
      </c>
      <c r="F1371" s="344">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2" t="s">
        <v>1175</v>
      </c>
      <c r="B1373" s="342" t="s">
        <v>1176</v>
      </c>
      <c r="C1373" s="342" t="s">
        <v>1177</v>
      </c>
      <c r="D1373" s="342" t="s">
        <v>1100</v>
      </c>
      <c r="E1373" s="343" t="s">
        <v>851</v>
      </c>
      <c r="F1373" s="344">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2" t="s">
        <v>1179</v>
      </c>
      <c r="B1375" s="342" t="s">
        <v>1180</v>
      </c>
      <c r="C1375" s="342" t="s">
        <v>1181</v>
      </c>
      <c r="D1375" s="342" t="s">
        <v>1182</v>
      </c>
      <c r="E1375" s="343" t="s">
        <v>1094</v>
      </c>
      <c r="F1375" s="344">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2" t="s">
        <v>1196</v>
      </c>
      <c r="B1377" s="342" t="s">
        <v>1197</v>
      </c>
      <c r="C1377" s="342" t="s">
        <v>1198</v>
      </c>
      <c r="D1377" s="342" t="s">
        <v>1199</v>
      </c>
      <c r="E1377" s="343" t="s">
        <v>851</v>
      </c>
      <c r="F1377" s="344">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2" t="s">
        <v>909</v>
      </c>
      <c r="B1379" s="342"/>
      <c r="C1379" s="342" t="s">
        <v>1203</v>
      </c>
      <c r="D1379" s="342"/>
      <c r="E1379" s="343" t="s">
        <v>851</v>
      </c>
      <c r="F1379" s="344">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2" t="s">
        <v>1209</v>
      </c>
      <c r="B1381" s="342" t="s">
        <v>1210</v>
      </c>
      <c r="C1381" s="342" t="s">
        <v>1043</v>
      </c>
      <c r="D1381" s="342"/>
      <c r="E1381" s="343" t="s">
        <v>851</v>
      </c>
      <c r="F1381" s="344">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2" t="s">
        <v>992</v>
      </c>
      <c r="B1383" s="342" t="s">
        <v>1213</v>
      </c>
      <c r="C1383" s="342" t="s">
        <v>1214</v>
      </c>
      <c r="D1383" s="342"/>
      <c r="E1383" s="343" t="s">
        <v>1094</v>
      </c>
      <c r="F1383" s="344">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2" t="s">
        <v>1127</v>
      </c>
      <c r="B1385" s="342" t="s">
        <v>1127</v>
      </c>
      <c r="C1385" s="342" t="s">
        <v>1217</v>
      </c>
      <c r="D1385" s="342" t="s">
        <v>1218</v>
      </c>
      <c r="E1385" s="343" t="s">
        <v>1094</v>
      </c>
      <c r="F1385" s="344">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2" t="s">
        <v>1223</v>
      </c>
      <c r="B1387" s="342" t="s">
        <v>1224</v>
      </c>
      <c r="C1387" s="342" t="s">
        <v>1225</v>
      </c>
      <c r="D1387" s="342" t="s">
        <v>1226</v>
      </c>
      <c r="E1387" s="343" t="s">
        <v>851</v>
      </c>
      <c r="F1387" s="344">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2" t="s">
        <v>1144</v>
      </c>
      <c r="B1389" s="342" t="s">
        <v>953</v>
      </c>
      <c r="C1389" s="342" t="s">
        <v>1232</v>
      </c>
      <c r="D1389" s="342"/>
      <c r="E1389" s="343" t="s">
        <v>851</v>
      </c>
      <c r="F1389" s="344">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2" t="s">
        <v>1237</v>
      </c>
      <c r="B1391" s="342" t="s">
        <v>1238</v>
      </c>
      <c r="C1391" s="342" t="s">
        <v>1239</v>
      </c>
      <c r="D1391" s="342" t="s">
        <v>1240</v>
      </c>
      <c r="E1391" s="343" t="s">
        <v>851</v>
      </c>
      <c r="F1391" s="344">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2" t="s">
        <v>1202</v>
      </c>
      <c r="B1393" s="342" t="s">
        <v>1244</v>
      </c>
      <c r="C1393" s="342" t="s">
        <v>1245</v>
      </c>
      <c r="D1393" s="342" t="s">
        <v>848</v>
      </c>
      <c r="E1393" s="343" t="s">
        <v>851</v>
      </c>
      <c r="F1393" s="344">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2" t="s">
        <v>1249</v>
      </c>
      <c r="B1395" s="342" t="s">
        <v>883</v>
      </c>
      <c r="C1395" s="342" t="s">
        <v>949</v>
      </c>
      <c r="D1395" s="342" t="s">
        <v>1250</v>
      </c>
      <c r="E1395" s="343" t="s">
        <v>851</v>
      </c>
      <c r="F1395" s="344">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2" t="s">
        <v>1255</v>
      </c>
      <c r="B1397" s="342" t="s">
        <v>1256</v>
      </c>
      <c r="C1397" s="342" t="s">
        <v>1257</v>
      </c>
      <c r="D1397" s="342" t="s">
        <v>1258</v>
      </c>
      <c r="E1397" s="343" t="s">
        <v>851</v>
      </c>
      <c r="F1397" s="344">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2" t="s">
        <v>1265</v>
      </c>
      <c r="B1399" s="342" t="s">
        <v>953</v>
      </c>
      <c r="C1399" s="342" t="s">
        <v>1266</v>
      </c>
      <c r="D1399" s="342"/>
      <c r="E1399" s="343" t="s">
        <v>851</v>
      </c>
      <c r="F1399" s="344">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2" t="s">
        <v>980</v>
      </c>
      <c r="B1401" s="342" t="s">
        <v>980</v>
      </c>
      <c r="C1401" s="342" t="s">
        <v>1272</v>
      </c>
      <c r="D1401" s="342" t="s">
        <v>1273</v>
      </c>
      <c r="E1401" s="343" t="s">
        <v>851</v>
      </c>
      <c r="F1401" s="344">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2" t="s">
        <v>873</v>
      </c>
      <c r="B1403" s="342" t="s">
        <v>874</v>
      </c>
      <c r="C1403" s="342" t="s">
        <v>1280</v>
      </c>
      <c r="D1403" s="342" t="s">
        <v>1281</v>
      </c>
      <c r="E1403" s="343" t="s">
        <v>1094</v>
      </c>
      <c r="F1403" s="344">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2" t="s">
        <v>896</v>
      </c>
      <c r="B1405" s="342" t="s">
        <v>943</v>
      </c>
      <c r="C1405" s="342" t="s">
        <v>1284</v>
      </c>
      <c r="D1405" s="342" t="s">
        <v>1285</v>
      </c>
      <c r="E1405" s="343" t="s">
        <v>851</v>
      </c>
      <c r="F1405" s="344">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2" t="s">
        <v>914</v>
      </c>
      <c r="B1407" s="342" t="s">
        <v>943</v>
      </c>
      <c r="C1407" s="342" t="s">
        <v>1289</v>
      </c>
      <c r="D1407" s="342"/>
      <c r="E1407" s="343" t="s">
        <v>851</v>
      </c>
      <c r="F1407" s="344">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2" t="s">
        <v>884</v>
      </c>
      <c r="B1409" s="342"/>
      <c r="C1409" s="342" t="s">
        <v>1293</v>
      </c>
      <c r="D1409" s="342" t="s">
        <v>1294</v>
      </c>
      <c r="E1409" s="343" t="s">
        <v>1094</v>
      </c>
      <c r="F1409" s="344">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2" t="s">
        <v>1144</v>
      </c>
      <c r="B1411" s="342" t="s">
        <v>914</v>
      </c>
      <c r="C1411" s="342" t="s">
        <v>1303</v>
      </c>
      <c r="D1411" s="342"/>
      <c r="E1411" s="343" t="s">
        <v>851</v>
      </c>
      <c r="F1411" s="344">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2" t="s">
        <v>1309</v>
      </c>
      <c r="B1413" s="342" t="s">
        <v>1310</v>
      </c>
      <c r="C1413" s="342" t="s">
        <v>1281</v>
      </c>
      <c r="D1413" s="342" t="s">
        <v>1277</v>
      </c>
      <c r="E1413" s="343" t="s">
        <v>851</v>
      </c>
      <c r="F1413" s="344">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2" t="s">
        <v>884</v>
      </c>
      <c r="B1415" s="342" t="s">
        <v>1322</v>
      </c>
      <c r="C1415" s="342" t="s">
        <v>1323</v>
      </c>
      <c r="D1415" s="342" t="s">
        <v>1324</v>
      </c>
      <c r="E1415" s="343" t="s">
        <v>851</v>
      </c>
      <c r="F1415" s="344"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2" t="s">
        <v>884</v>
      </c>
      <c r="B1417" s="342" t="s">
        <v>943</v>
      </c>
      <c r="C1417" s="342" t="s">
        <v>1330</v>
      </c>
      <c r="D1417" s="342"/>
      <c r="E1417" s="343" t="s">
        <v>851</v>
      </c>
      <c r="F1417" s="344">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2" t="s">
        <v>1336</v>
      </c>
      <c r="B1419" s="342" t="s">
        <v>1336</v>
      </c>
      <c r="C1419" s="342" t="s">
        <v>938</v>
      </c>
      <c r="D1419" s="342" t="s">
        <v>1337</v>
      </c>
      <c r="E1419" s="343" t="s">
        <v>851</v>
      </c>
      <c r="F1419" s="344">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2" t="s">
        <v>953</v>
      </c>
      <c r="B1421" s="342" t="s">
        <v>1345</v>
      </c>
      <c r="C1421" s="342" t="s">
        <v>1346</v>
      </c>
      <c r="D1421" s="342"/>
      <c r="E1421" s="343" t="s">
        <v>851</v>
      </c>
      <c r="F1421" s="344"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2" t="s">
        <v>1349</v>
      </c>
      <c r="B1423" s="342" t="s">
        <v>1350</v>
      </c>
      <c r="C1423" s="342" t="s">
        <v>1351</v>
      </c>
      <c r="D1423" s="342" t="s">
        <v>1352</v>
      </c>
      <c r="E1423" s="343" t="s">
        <v>851</v>
      </c>
      <c r="F1423" s="344"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2" t="s">
        <v>1356</v>
      </c>
      <c r="B1425" s="342" t="s">
        <v>943</v>
      </c>
      <c r="C1425" s="342" t="s">
        <v>1357</v>
      </c>
      <c r="D1425" s="342"/>
      <c r="E1425" s="343" t="s">
        <v>1094</v>
      </c>
      <c r="F1425" s="344"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2" t="s">
        <v>943</v>
      </c>
      <c r="B1427" s="342" t="s">
        <v>1025</v>
      </c>
      <c r="C1427" s="342" t="s">
        <v>1657</v>
      </c>
      <c r="D1427" s="342"/>
      <c r="E1427" s="343" t="s">
        <v>851</v>
      </c>
      <c r="F1427" s="344">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2" t="s">
        <v>1365</v>
      </c>
      <c r="B1429" s="342" t="s">
        <v>1378</v>
      </c>
      <c r="C1429" s="342" t="s">
        <v>1379</v>
      </c>
      <c r="D1429" s="342"/>
      <c r="E1429" s="343" t="s">
        <v>851</v>
      </c>
      <c r="F1429" s="344">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2" t="s">
        <v>1394</v>
      </c>
      <c r="B1431" s="342" t="s">
        <v>1395</v>
      </c>
      <c r="C1431" s="342" t="s">
        <v>1284</v>
      </c>
      <c r="D1431" s="342" t="s">
        <v>1182</v>
      </c>
      <c r="E1431" s="343" t="s">
        <v>851</v>
      </c>
      <c r="F1431" s="344">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2" t="s">
        <v>1410</v>
      </c>
      <c r="B1433" s="342" t="s">
        <v>1411</v>
      </c>
      <c r="C1433" s="342" t="s">
        <v>1412</v>
      </c>
      <c r="D1433" s="342" t="s">
        <v>1028</v>
      </c>
      <c r="E1433" s="343" t="s">
        <v>851</v>
      </c>
      <c r="F1433" s="344">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2" t="s">
        <v>1424</v>
      </c>
      <c r="B1437" s="342" t="s">
        <v>1425</v>
      </c>
      <c r="C1437" s="342" t="s">
        <v>1192</v>
      </c>
      <c r="D1437" s="342" t="s">
        <v>1243</v>
      </c>
      <c r="E1437" s="343" t="s">
        <v>851</v>
      </c>
      <c r="F1437" s="344">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2" t="s">
        <v>1342</v>
      </c>
      <c r="B1439" s="342" t="s">
        <v>1450</v>
      </c>
      <c r="C1439" s="342" t="s">
        <v>1167</v>
      </c>
      <c r="D1439" s="342"/>
      <c r="E1439" s="343" t="s">
        <v>851</v>
      </c>
      <c r="F1439" s="344">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2" t="s">
        <v>1470</v>
      </c>
      <c r="B1441" s="342" t="s">
        <v>874</v>
      </c>
      <c r="C1441" s="342" t="s">
        <v>1217</v>
      </c>
      <c r="D1441" s="342" t="s">
        <v>1471</v>
      </c>
      <c r="E1441" s="343" t="s">
        <v>851</v>
      </c>
      <c r="F1441" s="344">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2" t="s">
        <v>1014</v>
      </c>
      <c r="B1443" s="342" t="s">
        <v>1474</v>
      </c>
      <c r="C1443" s="342" t="s">
        <v>1475</v>
      </c>
      <c r="D1443" s="342"/>
      <c r="E1443" s="343" t="s">
        <v>851</v>
      </c>
      <c r="F1443" s="344">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2" t="s">
        <v>914</v>
      </c>
      <c r="B1445" s="342" t="s">
        <v>953</v>
      </c>
      <c r="C1445" s="342" t="s">
        <v>1217</v>
      </c>
      <c r="D1445" s="342" t="s">
        <v>1398</v>
      </c>
      <c r="E1445" s="343" t="s">
        <v>851</v>
      </c>
      <c r="F1445" s="344">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2" t="s">
        <v>848</v>
      </c>
      <c r="B1447" s="342" t="s">
        <v>943</v>
      </c>
      <c r="C1447" s="342" t="s">
        <v>1565</v>
      </c>
      <c r="D1447" s="342"/>
      <c r="E1447" s="343" t="s">
        <v>851</v>
      </c>
      <c r="F1447" s="344">
        <v>1059606933</v>
      </c>
      <c r="G1447" s="43"/>
    </row>
    <row r="1448" spans="1:7" ht="30" x14ac:dyDescent="0.25">
      <c r="A1448" s="43" t="s">
        <v>914</v>
      </c>
      <c r="B1448" s="43" t="s">
        <v>943</v>
      </c>
      <c r="C1448" s="43" t="s">
        <v>1575</v>
      </c>
      <c r="D1448" s="43"/>
      <c r="E1448" s="109" t="s">
        <v>851</v>
      </c>
      <c r="F1448" s="353" t="s">
        <v>1574</v>
      </c>
      <c r="G1448" s="43"/>
    </row>
    <row r="1449" spans="1:7" ht="30" x14ac:dyDescent="0.25">
      <c r="A1449" s="342" t="s">
        <v>1068</v>
      </c>
      <c r="B1449" s="342" t="s">
        <v>1577</v>
      </c>
      <c r="C1449" s="342" t="s">
        <v>1468</v>
      </c>
      <c r="D1449" s="342" t="s">
        <v>1281</v>
      </c>
      <c r="E1449" s="343" t="s">
        <v>851</v>
      </c>
      <c r="F1449" s="356"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1315:F1315"/>
    <mergeCell ref="A1014:F1014"/>
    <mergeCell ref="A1063:F1063"/>
    <mergeCell ref="A1092:F1092"/>
    <mergeCell ref="A1187:F1187"/>
    <mergeCell ref="A1272:F1272"/>
    <mergeCell ref="A681:F681"/>
    <mergeCell ref="A619:F619"/>
    <mergeCell ref="A788:F788"/>
    <mergeCell ref="A923:F923"/>
    <mergeCell ref="A602:F602"/>
    <mergeCell ref="A611:F611"/>
    <mergeCell ref="A437:F437"/>
    <mergeCell ref="A464:F464"/>
    <mergeCell ref="A502:F502"/>
    <mergeCell ref="A535:F535"/>
    <mergeCell ref="A561:F561"/>
    <mergeCell ref="A380:F380"/>
    <mergeCell ref="A1:G1"/>
    <mergeCell ref="A112:G112"/>
    <mergeCell ref="A115:G115"/>
    <mergeCell ref="A160:G160"/>
    <mergeCell ref="A217:F217"/>
    <mergeCell ref="A236:F236"/>
    <mergeCell ref="A240:F240"/>
    <mergeCell ref="A278:F278"/>
    <mergeCell ref="A337:F337"/>
    <mergeCell ref="A341:F341"/>
  </mergeCells>
  <conditionalFormatting sqref="G3:G111">
    <cfRule type="cellIs" dxfId="9" priority="12" operator="equal">
      <formula>"CON RIESGO"</formula>
    </cfRule>
    <cfRule type="containsText" dxfId="8" priority="13" operator="containsText" text="BAJO">
      <formula>NOT(ISERROR(SEARCH("BAJO",G3)))</formula>
    </cfRule>
    <cfRule type="containsText" dxfId="7" priority="14" operator="containsText" text="ALTO">
      <formula>NOT(ISERROR(SEARCH("ALTO",G3)))</formula>
    </cfRule>
  </conditionalFormatting>
  <conditionalFormatting sqref="G114">
    <cfRule type="containsText" dxfId="6" priority="9" operator="containsText" text="NORMAL">
      <formula>NOT(ISERROR(SEARCH("NORMAL",G114)))</formula>
    </cfRule>
    <cfRule type="containsText" dxfId="5" priority="10" operator="containsText" text="VIGILAR">
      <formula>NOT(ISERROR(SEARCH("VIGILAR",G114)))</formula>
    </cfRule>
    <cfRule type="containsText" dxfId="4" priority="11" operator="containsText" text="HTA">
      <formula>NOT(ISERROR(SEARCH("HTA",G114)))</formula>
    </cfRule>
  </conditionalFormatting>
  <conditionalFormatting sqref="G162">
    <cfRule type="containsText" dxfId="3" priority="5" operator="containsText" text="RH NEGATIVO SIN COOMB">
      <formula>NOT(ISERROR(SEARCH("RH NEGATIVO SIN COOMB",G162)))</formula>
    </cfRule>
    <cfRule type="containsText" dxfId="2" priority="6" operator="containsText" text="RH NEGATIVO CON COOMBS POSITIVO">
      <formula>NOT(ISERROR(SEARCH("RH NEGATIVO CON COOMBS POSITIVO",G162)))</formula>
    </cfRule>
    <cfRule type="containsText" dxfId="1" priority="7" operator="containsText" text="RH NEGATIVO CON COOMBS NEGATIVO">
      <formula>NOT(ISERROR(SEARCH("RH NEGATIVO CON COOMBS NEGATIVO",G162)))</formula>
    </cfRule>
    <cfRule type="containsText" dxfId="0"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INSTRUCTIVO </vt:lpstr>
      <vt:lpstr>INDICADORES</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2023-11-03T13:28:30Z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