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C98F3FA1-1371-41F3-9144-879167FA307C}"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5" l="1"/>
  <c r="N4" i="5"/>
  <c r="N5" i="5"/>
  <c r="N2" i="5"/>
  <c r="P2" i="5"/>
  <c r="AK2" i="5"/>
  <c r="BM2" i="5"/>
  <c r="BN2" i="5"/>
  <c r="BO2" i="5"/>
  <c r="BQ2" i="5"/>
  <c r="CC2" i="5"/>
  <c r="CD2" i="5" s="1"/>
  <c r="CG2" i="5"/>
  <c r="CH2" i="5"/>
  <c r="CL2" i="5"/>
  <c r="CM2" i="5"/>
  <c r="CN2" i="5" s="1"/>
  <c r="CR2" i="5"/>
  <c r="CU2" i="5"/>
  <c r="CZ2" i="5"/>
  <c r="DR2" i="5"/>
  <c r="DU2" i="5"/>
  <c r="DV2" i="5" s="1"/>
  <c r="DW2" i="5"/>
  <c r="DX2" i="5" s="1"/>
  <c r="EL2" i="5"/>
  <c r="EQ2" i="5"/>
  <c r="EU2" i="5"/>
  <c r="FP2" i="5"/>
  <c r="GS2" i="5"/>
  <c r="HA2" i="5"/>
  <c r="HB2" i="5" s="1"/>
  <c r="HC2" i="5"/>
  <c r="HK2" i="5"/>
  <c r="HL2" i="5"/>
  <c r="HM2" i="5"/>
  <c r="HN2" i="5"/>
  <c r="HO2" i="5"/>
  <c r="HP2" i="5"/>
  <c r="HQ2" i="5"/>
  <c r="HR2" i="5"/>
  <c r="IN2" i="5"/>
  <c r="IP2" i="5"/>
  <c r="IY2" i="5"/>
  <c r="JN2" i="5" s="1"/>
  <c r="KG2" i="5"/>
  <c r="KI2" i="5"/>
  <c r="DT2" i="5"/>
  <c r="IK2" i="5"/>
  <c r="P3" i="5"/>
  <c r="BM3" i="5"/>
  <c r="BN3" i="5"/>
  <c r="BO3" i="5"/>
  <c r="BP3" i="5" s="1"/>
  <c r="BQ3" i="5"/>
  <c r="CC3" i="5"/>
  <c r="CD3" i="5" s="1"/>
  <c r="CG3" i="5"/>
  <c r="CH3" i="5"/>
  <c r="CI3" i="5" s="1"/>
  <c r="CL3" i="5"/>
  <c r="CM3" i="5"/>
  <c r="CR3" i="5"/>
  <c r="CU3" i="5"/>
  <c r="CZ3" i="5"/>
  <c r="DR3" i="5"/>
  <c r="DU3" i="5"/>
  <c r="DV3" i="5" s="1"/>
  <c r="DS3" i="5" s="1"/>
  <c r="DW3" i="5"/>
  <c r="DX3" i="5" s="1"/>
  <c r="EL3" i="5"/>
  <c r="EQ3" i="5"/>
  <c r="EU3" i="5"/>
  <c r="FP3" i="5"/>
  <c r="GS3" i="5"/>
  <c r="HA3" i="5"/>
  <c r="HB3" i="5" s="1"/>
  <c r="HC3" i="5"/>
  <c r="HK3" i="5"/>
  <c r="HR3" i="5"/>
  <c r="IP3" i="5"/>
  <c r="IY3" i="5"/>
  <c r="JN3" i="5" s="1"/>
  <c r="KG3" i="5"/>
  <c r="KI3" i="5"/>
  <c r="AK3" i="5"/>
  <c r="P4" i="5"/>
  <c r="BM4" i="5"/>
  <c r="BN4" i="5"/>
  <c r="BO4" i="5"/>
  <c r="DY4" i="5" s="1"/>
  <c r="BQ4" i="5"/>
  <c r="CC4" i="5"/>
  <c r="CD4" i="5" s="1"/>
  <c r="CG4" i="5"/>
  <c r="CH4" i="5"/>
  <c r="CI4" i="5" s="1"/>
  <c r="CL4" i="5"/>
  <c r="CM4" i="5"/>
  <c r="CR4" i="5"/>
  <c r="CU4" i="5"/>
  <c r="CZ4" i="5"/>
  <c r="DR4" i="5"/>
  <c r="DU4" i="5"/>
  <c r="DV4" i="5" s="1"/>
  <c r="DW4" i="5"/>
  <c r="DX4" i="5" s="1"/>
  <c r="EL4" i="5"/>
  <c r="EQ4" i="5"/>
  <c r="EU4" i="5"/>
  <c r="FP4" i="5"/>
  <c r="GS4" i="5"/>
  <c r="HA4" i="5"/>
  <c r="HB4" i="5" s="1"/>
  <c r="HC4" i="5"/>
  <c r="HK4" i="5"/>
  <c r="HR4" i="5"/>
  <c r="IP4" i="5"/>
  <c r="IY4" i="5"/>
  <c r="JN4" i="5" s="1"/>
  <c r="JX4" i="5"/>
  <c r="KG4" i="5"/>
  <c r="KI4" i="5"/>
  <c r="HO4" i="5"/>
  <c r="IN4" i="5"/>
  <c r="AK4" i="5"/>
  <c r="IK4" i="5"/>
  <c r="P5" i="5"/>
  <c r="BM5" i="5"/>
  <c r="BN5" i="5"/>
  <c r="BO5" i="5"/>
  <c r="BQ5" i="5"/>
  <c r="CC5" i="5"/>
  <c r="CD5" i="5" s="1"/>
  <c r="CG5" i="5"/>
  <c r="CH5" i="5"/>
  <c r="CL5" i="5"/>
  <c r="CM5" i="5"/>
  <c r="CR5" i="5"/>
  <c r="CU5" i="5"/>
  <c r="CZ5" i="5"/>
  <c r="DR5" i="5"/>
  <c r="DU5" i="5"/>
  <c r="DV5" i="5" s="1"/>
  <c r="DW5" i="5"/>
  <c r="DX5" i="5" s="1"/>
  <c r="EL5" i="5"/>
  <c r="EQ5" i="5"/>
  <c r="EU5" i="5"/>
  <c r="FP5" i="5"/>
  <c r="GS5" i="5"/>
  <c r="HA5" i="5"/>
  <c r="HB5" i="5" s="1"/>
  <c r="HC5" i="5"/>
  <c r="HK5" i="5"/>
  <c r="HR5" i="5"/>
  <c r="IP5" i="5"/>
  <c r="IY5" i="5"/>
  <c r="JN5" i="5" s="1"/>
  <c r="KG5" i="5"/>
  <c r="KI5" i="5"/>
  <c r="HO5" i="5"/>
  <c r="IN5" i="5"/>
  <c r="AK5" i="5"/>
  <c r="IK5" i="5"/>
  <c r="N6" i="5"/>
  <c r="P6" i="5"/>
  <c r="BM6" i="5"/>
  <c r="BN6" i="5"/>
  <c r="BO6" i="5"/>
  <c r="DY6" i="5" s="1"/>
  <c r="BQ6" i="5"/>
  <c r="CC6" i="5"/>
  <c r="CD6" i="5" s="1"/>
  <c r="CG6" i="5"/>
  <c r="CH6" i="5"/>
  <c r="CI6" i="5" s="1"/>
  <c r="CL6" i="5"/>
  <c r="CM6" i="5"/>
  <c r="CR6" i="5"/>
  <c r="CU6" i="5"/>
  <c r="CZ6" i="5"/>
  <c r="DR6" i="5"/>
  <c r="DS6" i="5"/>
  <c r="DT6" i="5"/>
  <c r="DU6" i="5"/>
  <c r="DV6" i="5" s="1"/>
  <c r="DW6" i="5"/>
  <c r="DX6" i="5" s="1"/>
  <c r="EL6" i="5"/>
  <c r="EQ6" i="5"/>
  <c r="EU6" i="5"/>
  <c r="FP6" i="5"/>
  <c r="GS6" i="5"/>
  <c r="HA6" i="5"/>
  <c r="HB6" i="5" s="1"/>
  <c r="HC6" i="5"/>
  <c r="HK6" i="5"/>
  <c r="HR6" i="5"/>
  <c r="IP6" i="5"/>
  <c r="IY6" i="5"/>
  <c r="JX6" i="5" s="1"/>
  <c r="KG6" i="5"/>
  <c r="KI6" i="5"/>
  <c r="IN6" i="5"/>
  <c r="AK6" i="5"/>
  <c r="HQ6" i="5"/>
  <c r="IK6" i="5"/>
  <c r="N7" i="5"/>
  <c r="P7" i="5"/>
  <c r="BM7" i="5"/>
  <c r="HO7" i="5" s="1"/>
  <c r="HM7" i="5" s="1"/>
  <c r="BN7" i="5"/>
  <c r="BO7" i="5"/>
  <c r="DY7" i="5" s="1"/>
  <c r="BQ7" i="5"/>
  <c r="CC7" i="5"/>
  <c r="CD7" i="5" s="1"/>
  <c r="CG7" i="5"/>
  <c r="CH7" i="5"/>
  <c r="CI7" i="5" s="1"/>
  <c r="CL7" i="5"/>
  <c r="CM7" i="5"/>
  <c r="CN7" i="5" s="1"/>
  <c r="CR7" i="5"/>
  <c r="CU7" i="5"/>
  <c r="CZ7" i="5"/>
  <c r="DR7" i="5"/>
  <c r="DS7" i="5"/>
  <c r="DU7" i="5"/>
  <c r="DV7" i="5" s="1"/>
  <c r="DW7" i="5"/>
  <c r="DX7" i="5" s="1"/>
  <c r="EL7" i="5"/>
  <c r="EQ7" i="5"/>
  <c r="EU7" i="5"/>
  <c r="FP7" i="5"/>
  <c r="GS7" i="5"/>
  <c r="HA7" i="5"/>
  <c r="HB7" i="5"/>
  <c r="HC7" i="5"/>
  <c r="HK7" i="5"/>
  <c r="HR7" i="5"/>
  <c r="IP7" i="5"/>
  <c r="IY7" i="5"/>
  <c r="KG7" i="5"/>
  <c r="KI7" i="5"/>
  <c r="IN7" i="5"/>
  <c r="AK7" i="5"/>
  <c r="HQ7" i="5"/>
  <c r="IK7" i="5"/>
  <c r="N8" i="5"/>
  <c r="P8" i="5"/>
  <c r="AK8" i="5"/>
  <c r="BM8" i="5"/>
  <c r="BN8" i="5"/>
  <c r="BO8" i="5"/>
  <c r="DY8" i="5" s="1"/>
  <c r="BQ8" i="5"/>
  <c r="CC8" i="5"/>
  <c r="CD8" i="5" s="1"/>
  <c r="CG8" i="5"/>
  <c r="CH8" i="5"/>
  <c r="CI8" i="5" s="1"/>
  <c r="CL8" i="5"/>
  <c r="CM8" i="5"/>
  <c r="CR8" i="5"/>
  <c r="CU8" i="5"/>
  <c r="CZ8" i="5"/>
  <c r="DR8" i="5"/>
  <c r="DS8" i="5"/>
  <c r="DU8" i="5"/>
  <c r="DV8" i="5" s="1"/>
  <c r="DW8" i="5"/>
  <c r="DX8" i="5" s="1"/>
  <c r="EL8" i="5"/>
  <c r="EQ8" i="5"/>
  <c r="EU8" i="5"/>
  <c r="FP8" i="5"/>
  <c r="GS8" i="5"/>
  <c r="HA8" i="5"/>
  <c r="HB8" i="5" s="1"/>
  <c r="HC8" i="5"/>
  <c r="HK8" i="5"/>
  <c r="HR8" i="5"/>
  <c r="IP8" i="5"/>
  <c r="IY8" i="5"/>
  <c r="KG8" i="5"/>
  <c r="KI8" i="5"/>
  <c r="IN8" i="5"/>
  <c r="DT8" i="5"/>
  <c r="IK8" i="5"/>
  <c r="DZ8" i="5" l="1"/>
  <c r="JN6" i="5"/>
  <c r="DZ7" i="5"/>
  <c r="JX5" i="5"/>
  <c r="DS4" i="5"/>
  <c r="BP6" i="5"/>
  <c r="FD6" i="5" s="1"/>
  <c r="FB6" i="5" s="1"/>
  <c r="HN6" i="5" s="1"/>
  <c r="DS2" i="5"/>
  <c r="DZ4" i="5"/>
  <c r="DZ6" i="5"/>
  <c r="JX3" i="5"/>
  <c r="HP7" i="5"/>
  <c r="BP7" i="5"/>
  <c r="FJ7" i="5" s="1"/>
  <c r="HP6" i="5"/>
  <c r="DS5" i="5"/>
  <c r="HP8" i="5"/>
  <c r="CO7" i="5"/>
  <c r="HL7" i="5" s="1"/>
  <c r="HP4" i="5"/>
  <c r="BP5" i="5"/>
  <c r="GP5" i="5" s="1"/>
  <c r="JX2" i="5"/>
  <c r="BP2" i="5"/>
  <c r="DQ2" i="5" s="1"/>
  <c r="DY2" i="5"/>
  <c r="DZ2" i="5" s="1"/>
  <c r="HP5" i="5"/>
  <c r="HP3" i="5"/>
  <c r="DY5" i="5"/>
  <c r="GU5" i="5"/>
  <c r="GV5" i="5" s="1"/>
  <c r="IQ5" i="5"/>
  <c r="IR5" i="5" s="1"/>
  <c r="FG5" i="5"/>
  <c r="FJ5" i="5"/>
  <c r="FM5" i="5"/>
  <c r="GG5" i="5"/>
  <c r="IC5" i="5"/>
  <c r="FV5" i="5"/>
  <c r="GA5" i="5"/>
  <c r="DT3" i="5"/>
  <c r="HQ3" i="5"/>
  <c r="IK3" i="5"/>
  <c r="DT5" i="5"/>
  <c r="HQ5" i="5"/>
  <c r="EP2" i="5"/>
  <c r="GU2" i="5"/>
  <c r="GV2" i="5" s="1"/>
  <c r="GA2" i="5"/>
  <c r="EX2" i="5"/>
  <c r="FD2" i="5"/>
  <c r="FB2" i="5" s="1"/>
  <c r="EK2" i="5"/>
  <c r="EM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GU6" i="5"/>
  <c r="GV6" i="5" s="1"/>
  <c r="DZ5" i="5"/>
  <c r="CN8" i="5"/>
  <c r="CO8" i="5" s="1"/>
  <c r="HL8" i="5" s="1"/>
  <c r="HQ8" i="5"/>
  <c r="JX7" i="5"/>
  <c r="FG7" i="5"/>
  <c r="HO6" i="5"/>
  <c r="HM6" i="5" s="1"/>
  <c r="CI5" i="5"/>
  <c r="BP4" i="5"/>
  <c r="JN7" i="5"/>
  <c r="FD7" i="5"/>
  <c r="FB7" i="5" s="1"/>
  <c r="DT7" i="5"/>
  <c r="GP6" i="5"/>
  <c r="EP6" i="5"/>
  <c r="CN3" i="5"/>
  <c r="CO3" i="5" s="1"/>
  <c r="HL3" i="5" s="1"/>
  <c r="HO8" i="5"/>
  <c r="HM8" i="5" s="1"/>
  <c r="CN6" i="5"/>
  <c r="CO6" i="5" s="1"/>
  <c r="HL6" i="5" s="1"/>
  <c r="CN5" i="5"/>
  <c r="EX6" i="5"/>
  <c r="GA6" i="5"/>
  <c r="EK6" i="5"/>
  <c r="EM6" i="5" s="1"/>
  <c r="DY3" i="5"/>
  <c r="DZ3" i="5" s="1"/>
  <c r="GU7" i="5"/>
  <c r="GV7" i="5" s="1"/>
  <c r="ET7" i="5"/>
  <c r="IC6" i="5"/>
  <c r="FV6" i="5"/>
  <c r="JX8" i="5"/>
  <c r="FS6" i="5"/>
  <c r="JN8" i="5"/>
  <c r="EP7" i="5"/>
  <c r="CN4" i="5"/>
  <c r="CO4" i="5" s="1"/>
  <c r="HL4" i="5" s="1"/>
  <c r="FJ6" i="5"/>
  <c r="BP8" i="5"/>
  <c r="IQ8" i="5" s="1"/>
  <c r="IR8" i="5" s="1"/>
  <c r="FM6" i="5"/>
  <c r="DQ7" i="5" l="1"/>
  <c r="GP7" i="5"/>
  <c r="GD6" i="5"/>
  <c r="ET6" i="5"/>
  <c r="GG6" i="5"/>
  <c r="IC2" i="5"/>
  <c r="IQ6" i="5"/>
  <c r="IR6" i="5" s="1"/>
  <c r="FG6" i="5"/>
  <c r="CO5" i="5"/>
  <c r="HL5" i="5" s="1"/>
  <c r="GD2" i="5"/>
  <c r="FS5" i="5"/>
  <c r="FD5" i="5"/>
  <c r="FB5" i="5" s="1"/>
  <c r="EX7" i="5"/>
  <c r="GG2" i="5"/>
  <c r="EX5" i="5"/>
  <c r="EP5" i="5"/>
  <c r="GD5" i="5"/>
  <c r="GA7" i="5"/>
  <c r="GG7" i="5"/>
  <c r="FV7" i="5"/>
  <c r="FS2" i="5"/>
  <c r="FS7" i="5"/>
  <c r="IC7" i="5"/>
  <c r="GD7" i="5"/>
  <c r="FM2" i="5"/>
  <c r="EK7" i="5"/>
  <c r="EM7" i="5" s="1"/>
  <c r="FG2" i="5"/>
  <c r="IQ7" i="5"/>
  <c r="IR7" i="5" s="1"/>
  <c r="ET2" i="5"/>
  <c r="GP2" i="5"/>
  <c r="FJ2" i="5"/>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<sst xmlns="http://schemas.openxmlformats.org/spreadsheetml/2006/main" count="1742" uniqueCount="868">
  <si>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</si>
  <si>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</si>
  <si>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</si>
  <si>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</si>
  <si>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</si>
  <si>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</si>
  <si>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</si>
  <si>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</si>
  <si>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</si>
  <si>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</si>
  <si>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</si>
  <si>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</si>
  <si>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</si>
  <si>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</si>
  <si>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</si>
  <si>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</si>
  <si>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</si>
  <si>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</si>
  <si>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</si>
  <si>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</si>
  <si>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</si>
  <si>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</si>
  <si>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</si>
  <si>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</si>
  <si>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</si>
  <si>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</si>
  <si>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</si>
  <si>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</si>
  <si>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</si>
  <si>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</si>
  <si>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</si>
  <si>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</si>
  <si>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</si>
  <si>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</si>
  <si>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</si>
  <si>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</si>
  <si>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</si>
  <si>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</si>
  <si>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</si>
  <si>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</si>
  <si>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</si>
  <si>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</si>
  <si>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</si>
  <si>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</si>
  <si>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</si>
  <si>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</si>
  <si>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</si>
  <si>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</si>
  <si>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</si>
  <si>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</si>
  <si>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</si>
  <si>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</si>
  <si>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</si>
  <si>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</si>
  <si>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</si>
  <si>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</si>
  <si>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</si>
  <si>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</si>
  <si>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</si>
  <si>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</si>
  <si>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</si>
  <si>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</si>
  <si>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</si>
  <si>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</si>
  <si>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</si>
  <si>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</si>
  <si>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</si>
  <si>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</si>
  <si>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</si>
  <si>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</si>
  <si>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</si>
  <si>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</si>
  <si>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</si>
  <si>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</si>
  <si>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</si>
  <si>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</si>
  <si>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</si>
  <si>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</si>
  <si>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</si>
  <si>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</si>
  <si>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</si>
  <si>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</si>
  <si>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</si>
  <si>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</si>
  <si>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</si>
  <si>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</si>
  <si>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</si>
  <si>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</si>
  <si>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</si>
  <si>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</si>
  <si>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</si>
  <si>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</si>
  <si>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</si>
  <si>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</si>
  <si>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</si>
  <si>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</si>
  <si>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</si>
  <si>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</si>
  <si>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</si>
  <si>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</si>
  <si>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</si>
  <si>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</si>
  <si>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</si>
  <si>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</si>
  <si>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</si>
  <si>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</si>
  <si>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</si>
  <si>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</si>
  <si>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</si>
  <si>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</si>
  <si>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</si>
  <si>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</si>
  <si>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</si>
  <si>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</si>
  <si>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</si>
  <si>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</si>
  <si>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</si>
  <si>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</si>
  <si>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</si>
  <si>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</si>
  <si>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</si>
  <si>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</si>
  <si>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</si>
  <si>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</si>
  <si>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</si>
  <si>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</si>
  <si>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</si>
  <si>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</si>
  <si>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</si>
  <si>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</si>
  <si>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</si>
  <si>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</si>
  <si>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</si>
  <si>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</si>
  <si>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</si>
  <si>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</si>
  <si>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</si>
  <si>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</si>
  <si>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</si>
  <si>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</si>
  <si>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</si>
  <si>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</si>
  <si>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</si>
  <si>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</si>
  <si>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</si>
  <si>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</si>
  <si>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</si>
  <si>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</si>
  <si>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</si>
  <si>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</si>
  <si>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</si>
  <si>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</si>
  <si>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</si>
  <si>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</si>
  <si>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</si>
  <si>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</si>
  <si>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</si>
  <si>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</si>
  <si>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</si>
  <si>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</si>
  <si>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</si>
  <si>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</si>
  <si>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</si>
  <si>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</si>
  <si>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</si>
  <si>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</si>
  <si>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</si>
  <si>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</si>
  <si>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</si>
  <si>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</si>
  <si>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</si>
  <si>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</si>
  <si>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</si>
  <si>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</si>
  <si>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</si>
  <si>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</si>
  <si>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</si>
  <si>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</si>
  <si>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</si>
  <si>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</si>
  <si>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</si>
  <si>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</si>
  <si>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</si>
  <si>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</si>
  <si>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</si>
  <si>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</si>
  <si>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</si>
  <si>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</si>
  <si>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</si>
  <si>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</si>
  <si>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</si>
  <si>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</si>
  <si>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</si>
  <si>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</si>
  <si>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</si>
  <si>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</si>
  <si>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</si>
  <si>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</si>
  <si>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</si>
  <si>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</si>
  <si>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</si>
  <si>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</si>
  <si>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</si>
  <si>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</si>
  <si>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</si>
  <si>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</si>
  <si>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</si>
  <si>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</si>
  <si>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</si>
  <si>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</si>
  <si>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</si>
  <si>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</si>
  <si>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</si>
  <si>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</si>
  <si>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</si>
  <si>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</si>
  <si>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</si>
  <si>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</si>
  <si>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</si>
  <si>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</si>
  <si>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</si>
  <si>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</si>
  <si>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</si>
  <si>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</si>
  <si>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</si>
  <si>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</si>
  <si>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</si>
  <si>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</si>
  <si>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</si>
  <si>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</si>
  <si>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</si>
  <si>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</si>
  <si>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</si>
  <si>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</si>
  <si>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</si>
  <si>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</si>
  <si>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</si>
  <si>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</si>
  <si>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</si>
  <si>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</si>
  <si>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</si>
  <si>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</si>
  <si>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</si>
  <si>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</si>
  <si>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</si>
  <si>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</si>
  <si>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</si>
  <si>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</si>
  <si>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</si>
  <si>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</si>
  <si>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</si>
  <si>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</si>
  <si>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</si>
  <si>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</si>
  <si>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</si>
  <si>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</si>
  <si>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</si>
  <si>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</si>
  <si>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</si>
  <si>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</si>
  <si>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</si>
  <si>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</si>
  <si>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</si>
  <si>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</si>
  <si>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</si>
  <si>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</si>
  <si>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</si>
  <si>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</si>
  <si>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</si>
  <si>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</si>
  <si>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</si>
  <si>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</si>
  <si>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</si>
  <si>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</si>
  <si>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</si>
  <si>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</si>
  <si>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</si>
  <si>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</si>
  <si>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</si>
  <si>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</si>
  <si>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</si>
  <si>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</si>
  <si>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</si>
  <si>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</si>
  <si>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</si>
  <si>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</si>
  <si>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</si>
  <si>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</si>
  <si>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</si>
  <si>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</si>
  <si>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</si>
  <si>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</si>
  <si>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</si>
  <si>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</si>
  <si>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</si>
  <si>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</si>
  <si>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</si>
  <si>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</si>
  <si>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</si>
  <si>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</si>
  <si>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</si>
  <si>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</si>
  <si>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</si>
  <si>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</si>
  <si>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</si>
  <si>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</si>
  <si>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</si>
  <si>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</si>
  <si>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</si>
  <si>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</si>
  <si>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</si>
  <si>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</si>
  <si>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</si>
  <si>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</si>
  <si>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</si>
  <si>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</si>
  <si>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</si>
  <si>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</si>
  <si>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</si>
  <si>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</si>
  <si>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</si>
  <si>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</si>
  <si>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</si>
  <si>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</si>
  <si>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</si>
  <si>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</si>
  <si>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</si>
  <si>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</si>
  <si>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</si>
  <si>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</si>
  <si>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</si>
  <si>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</si>
  <si>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</si>
  <si>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</si>
  <si>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</si>
  <si>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</si>
  <si>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</si>
  <si>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</si>
  <si>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</si>
  <si>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</si>
  <si>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</si>
  <si>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</si>
  <si>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</si>
  <si>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</si>
  <si>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</si>
  <si>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</si>
  <si>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</si>
  <si>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</si>
  <si>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</si>
  <si>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</si>
  <si>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</si>
  <si>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</si>
  <si>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</si>
  <si>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</si>
  <si>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</si>
  <si>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</si>
  <si>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</si>
  <si>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</si>
  <si>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</si>
  <si>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</si>
  <si>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</si>
  <si>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</si>
  <si>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</si>
  <si>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</si>
  <si>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</si>
  <si>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</si>
  <si>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</si>
  <si>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</si>
  <si>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</si>
  <si>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</si>
  <si>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</si>
  <si>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</si>
  <si>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</si>
  <si>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</si>
  <si>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</si>
  <si>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</si>
  <si>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</si>
  <si>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</si>
  <si>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</si>
  <si>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</si>
  <si>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</si>
  <si>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</si>
  <si>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</si>
  <si>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</si>
  <si>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</si>
  <si>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</si>
  <si>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</si>
  <si>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</si>
  <si>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</si>
  <si>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</si>
  <si>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</si>
  <si>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</si>
  <si>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</si>
  <si>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</si>
  <si>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</si>
  <si>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</si>
  <si>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</si>
  <si>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</si>
  <si>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</si>
  <si>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</si>
  <si>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</si>
  <si>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</si>
  <si>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</si>
  <si>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</si>
  <si>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</si>
  <si>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</si>
  <si>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</si>
  <si>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</si>
  <si>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</si>
  <si>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</si>
  <si>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</si>
  <si>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</si>
  <si>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</si>
  <si>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</si>
  <si>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</si>
  <si>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</si>
  <si>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</si>
  <si>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</si>
  <si>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</si>
  <si>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</si>
  <si>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</si>
  <si>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</si>
  <si>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</si>
  <si>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</si>
  <si>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</si>
  <si>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</si>
  <si>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</si>
  <si>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</si>
  <si>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</si>
  <si>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</si>
  <si>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</si>
  <si>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</si>
  <si>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</si>
  <si>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</si>
  <si>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</si>
  <si>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</si>
  <si>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</si>
  <si>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</si>
  <si>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</si>
  <si>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</si>
  <si>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</si>
  <si>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</si>
  <si>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</si>
  <si>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</si>
  <si>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</si>
  <si>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</si>
  <si>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</si>
  <si>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</si>
  <si>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</si>
  <si>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</si>
  <si>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</si>
  <si>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</si>
  <si>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</si>
  <si>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</si>
  <si>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</si>
  <si>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</si>
  <si>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</si>
  <si>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</si>
  <si>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</si>
  <si>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</si>
  <si>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</si>
  <si>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</si>
  <si>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</si>
  <si>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</si>
  <si>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</si>
  <si>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</si>
  <si>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</si>
  <si>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</si>
  <si>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</si>
  <si>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</si>
  <si>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</si>
  <si>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</si>
  <si>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</si>
  <si>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</si>
  <si>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</si>
  <si>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</si>
  <si>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</si>
  <si>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</si>
  <si>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</si>
  <si>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</si>
  <si>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</si>
  <si>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</si>
  <si>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</si>
  <si>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</si>
  <si>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</si>
  <si>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</si>
  <si>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</si>
  <si>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</si>
  <si>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</si>
  <si>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</si>
  <si>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</si>
  <si>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</si>
  <si>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</si>
  <si>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</si>
  <si>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</si>
  <si>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</si>
  <si>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</si>
  <si>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</si>
  <si>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</si>
  <si>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</si>
  <si>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</si>
  <si>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</si>
  <si>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</si>
  <si>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</si>
  <si>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</si>
  <si>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</si>
  <si>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</si>
  <si>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</si>
  <si>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</si>
  <si>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</si>
  <si>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</si>
  <si>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</si>
  <si>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</si>
  <si>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</si>
  <si>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</si>
  <si>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</si>
  <si>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</si>
  <si>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</si>
  <si>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</si>
  <si>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</si>
  <si>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</si>
  <si>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</si>
  <si>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</si>
  <si>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</si>
  <si>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</si>
  <si>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</si>
  <si>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</si>
  <si>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</si>
  <si>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</si>
  <si>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</si>
  <si>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</si>
  <si>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</si>
  <si>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</si>
  <si>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</si>
  <si>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</si>
  <si>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</si>
  <si>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</si>
  <si>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</si>
  <si>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</si>
  <si>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</si>
  <si>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</si>
  <si>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</si>
  <si>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</si>
  <si>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</si>
  <si>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</si>
  <si>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</si>
  <si>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</si>
  <si>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</si>
  <si>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</si>
  <si>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</si>
  <si>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</si>
  <si>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</si>
  <si>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</si>
  <si>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</si>
  <si>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</si>
  <si>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</si>
  <si>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</si>
  <si>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</si>
  <si>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</si>
  <si>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</si>
  <si>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</si>
  <si>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</si>
  <si>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</si>
  <si>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</si>
  <si>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</si>
  <si>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</si>
  <si>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</si>
  <si>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</si>
  <si>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</si>
  <si>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</si>
  <si>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</si>
  <si>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</si>
  <si>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</si>
  <si>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</si>
  <si>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</si>
  <si>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</si>
  <si>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</si>
  <si>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</si>
  <si>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</si>
  <si>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</si>
  <si>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</si>
  <si>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</si>
  <si>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</si>
  <si>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</si>
  <si>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</si>
  <si>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</si>
  <si>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</si>
  <si>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</si>
  <si>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</si>
  <si>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</si>
  <si>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</si>
  <si>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</si>
  <si>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</si>
  <si>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</si>
  <si>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</si>
  <si>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</si>
  <si>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</si>
  <si>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</si>
  <si>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</si>
  <si>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</si>
  <si>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</si>
  <si>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</si>
  <si>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</si>
  <si>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</si>
  <si>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</si>
  <si>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</si>
  <si>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</si>
  <si>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</si>
  <si>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</si>
  <si>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</si>
  <si>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</si>
  <si>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</si>
  <si>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</si>
  <si>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</si>
  <si>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</si>
  <si>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</si>
  <si>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</si>
  <si>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</si>
  <si>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</si>
  <si>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</si>
  <si>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</si>
  <si>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</si>
  <si>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</si>
  <si>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</si>
  <si>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</si>
  <si>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</si>
  <si>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</si>
  <si>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</si>
  <si>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</si>
  <si>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</si>
  <si>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</si>
  <si>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</si>
  <si>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</si>
  <si>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</si>
  <si>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</si>
  <si>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</si>
  <si>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</si>
  <si>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</si>
  <si>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</si>
  <si>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</si>
  <si>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</si>
  <si>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</si>
  <si>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</si>
  <si>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</si>
  <si>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</si>
  <si>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</si>
  <si>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</si>
  <si>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</si>
  <si>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</si>
  <si>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</si>
  <si>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</si>
  <si>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</si>
  <si>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</si>
  <si>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</si>
  <si>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</si>
  <si>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</si>
  <si>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</si>
  <si>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</si>
  <si>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</si>
  <si>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</si>
  <si>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</si>
  <si>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</si>
  <si>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</si>
  <si>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</si>
  <si>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</si>
  <si>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</si>
  <si>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</si>
  <si>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</si>
  <si>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</si>
  <si>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</si>
  <si>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</si>
  <si>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</si>
  <si>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</si>
  <si>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</si>
  <si>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</si>
  <si>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</si>
  <si>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</si>
  <si>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</si>
  <si>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</si>
  <si>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</si>
  <si>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</si>
  <si>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</si>
  <si>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</si>
  <si>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</si>
  <si>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</si>
  <si>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</si>
  <si>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</si>
  <si>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</si>
  <si>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</si>
  <si>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</si>
  <si>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</si>
  <si>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</si>
  <si>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</si>
  <si>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</si>
  <si>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</si>
  <si>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</si>
  <si>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</si>
  <si>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</si>
  <si>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</si>
  <si>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</si>
  <si>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</si>
  <si>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</si>
  <si>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</si>
  <si>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</si>
  <si>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</si>
  <si>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</si>
  <si>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</si>
  <si>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</si>
  <si>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</si>
  <si>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</si>
  <si>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</si>
  <si>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</si>
  <si>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</si>
  <si>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</si>
  <si>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</si>
  <si>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</si>
  <si>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</si>
  <si>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</si>
  <si>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</si>
  <si>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</si>
  <si>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</si>
  <si>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</si>
  <si>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</si>
  <si>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</si>
  <si>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</si>
  <si>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</si>
  <si>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</si>
  <si>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</si>
  <si>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</si>
  <si>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</si>
  <si>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</si>
  <si>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</si>
  <si>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</si>
  <si>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</si>
  <si>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</si>
  <si>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</si>
  <si>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</si>
  <si>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</si>
  <si>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</si>
  <si>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</si>
  <si>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</si>
  <si>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</si>
  <si>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</si>
  <si>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</si>
  <si>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</si>
  <si>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</si>
  <si>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</si>
  <si>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</si>
  <si>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</si>
  <si>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</si>
  <si>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</si>
  <si>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</si>
  <si>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</si>
  <si>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</si>
  <si>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</si>
  <si>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</si>
  <si>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</si>
  <si>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</si>
  <si>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</si>
  <si>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</si>
  <si>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</si>
  <si>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</si>
  <si>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</si>
  <si>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</si>
  <si>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</si>
  <si>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</si>
  <si>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</si>
  <si>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</si>
  <si>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</si>
  <si>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</si>
  <si>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</si>
  <si>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</si>
  <si>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</si>
  <si>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</si>
  <si>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</si>
  <si>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</si>
  <si>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</si>
  <si>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</si>
  <si>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</si>
  <si>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</si>
  <si>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</si>
  <si>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</si>
  <si>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</si>
  <si>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</si>
  <si>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</si>
  <si>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</si>
  <si>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</si>
  <si>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</si>
  <si>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</si>
  <si>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</si>
  <si>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</si>
  <si>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</si>
  <si>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</si>
  <si>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</si>
  <si>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</si>
  <si>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</si>
  <si>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</si>
  <si>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</si>
  <si>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</si>
  <si>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</si>
  <si>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</si>
  <si>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</si>
  <si>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</si>
  <si>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</si>
  <si>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</si>
  <si>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</si>
  <si>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</si>
  <si>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</si>
  <si>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</si>
  <si>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</si>
  <si>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UNION LIBRE</t>
  </si>
  <si>
    <t>AMA DE CASA</t>
  </si>
  <si>
    <t>PROCESO PARCIAL DE ATENCIÓN</t>
  </si>
  <si>
    <t>CHARO</t>
  </si>
  <si>
    <t>MACA</t>
  </si>
  <si>
    <t>VALENTINA</t>
  </si>
  <si>
    <t>ESTUDIANTE</t>
  </si>
  <si>
    <t>CRUZ</t>
  </si>
  <si>
    <t>MESA</t>
  </si>
  <si>
    <t>DIANA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</si>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</sst>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7">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EDAD ACTUAL"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31" t="s">
        <v>763</v>
      </c>
      <c r="C13" s="232"/>
      <c r="D13" s="233" t="s">
        <v>783</v>
      </c>
      <c r="E13" s="234"/>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7" t="str">
        <f>IFERROR((SUM(B14/B15)),"")</f>
        <v/>
      </c>
      <c r="D14" s="201">
        <f>COUNTIFS(Tabla1[GESTANTES ACTUALES],"ACTIVA INGRESO A CPN",Tabla1[RIESGO BIOPSICOSOCIAL],"ALTO RIESGO",Tabla1[FECHA ASISTENCIA PRIMERA VEZ CON GINECOLOGÍA],"&lt;&gt;")</f>
        <v>0</v>
      </c>
      <c r="E14" s="227"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8"/>
      <c r="D15" s="201">
        <f>COUNTIFS(Tabla1[GESTANTES ACTUALES],"ACTIVA INGRESO A CPN",Tabla1[RIESGO BIOPSICOSOCIAL],"ALTO RIESGO")</f>
        <v>0</v>
      </c>
      <c r="E15" s="228"/>
      <c r="F15" s="103"/>
      <c r="G15" s="103"/>
      <c r="H15" s="103"/>
      <c r="I15" s="103"/>
      <c r="J15" s="103"/>
      <c r="K15" s="103"/>
      <c r="L15" s="103"/>
      <c r="M15" s="103"/>
    </row>
    <row r="16" spans="1:13" ht="19.5" thickBot="1" x14ac:dyDescent="0.35">
      <c r="B16" s="231" t="s">
        <v>763</v>
      </c>
      <c r="C16" s="232"/>
      <c r="D16" s="233" t="s">
        <v>783</v>
      </c>
      <c r="E16" s="234"/>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9" t="str">
        <f>IFERROR(SUM(B17/B18),"")</f>
        <v/>
      </c>
      <c r="D17" s="201" t="e">
        <f>COUNTIFS(Tabla1[GESTANTES ACTUALES],"ACTIVA INGRESO A CPN",#REF!,"COMPLETO")</f>
        <v>#REF!</v>
      </c>
      <c r="E17" s="229"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30"/>
      <c r="D18" s="201">
        <f>COUNTIFS(Tabla1[GESTANTES ACTUALES],"ACTIVA INGRESO A CPN")</f>
        <v>0</v>
      </c>
      <c r="E18" s="230"/>
      <c r="F18" s="103"/>
      <c r="G18" s="103"/>
      <c r="H18" s="103"/>
      <c r="I18" s="103"/>
      <c r="J18" s="103"/>
      <c r="K18" s="103"/>
      <c r="L18" s="103"/>
      <c r="M18" s="103"/>
    </row>
    <row r="19" spans="1:13" ht="19.5" thickBot="1" x14ac:dyDescent="0.35">
      <c r="B19" s="231" t="s">
        <v>763</v>
      </c>
      <c r="C19" s="232"/>
      <c r="D19" s="233" t="s">
        <v>783</v>
      </c>
      <c r="E19" s="234"/>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35" t="str">
        <f>IFERROR(SUM(B20/B21),"")</f>
        <v/>
      </c>
      <c r="D20" s="201" t="e">
        <f>COUNTIFS(Tabla1[GESTANTES ACTUALES],"ACTIVA INGRESO A CPN",#REF!,"COMPLETO")</f>
        <v>#REF!</v>
      </c>
      <c r="E20" s="235"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36"/>
      <c r="D21" s="201">
        <f>COUNTIFS(Tabla1[GESTANTES ACTUALES],"ACTIVA INGRESO A CPN")</f>
        <v>0</v>
      </c>
      <c r="E21" s="236"/>
      <c r="F21" s="103"/>
      <c r="G21" s="103"/>
      <c r="H21" s="103"/>
      <c r="I21" s="103"/>
      <c r="J21" s="103"/>
      <c r="K21" s="103"/>
      <c r="L21" s="103"/>
      <c r="M21" s="103"/>
    </row>
    <row r="22" spans="1:13" ht="19.5" thickBot="1" x14ac:dyDescent="0.35">
      <c r="B22" s="231" t="s">
        <v>763</v>
      </c>
      <c r="C22" s="232"/>
      <c r="D22" s="233" t="s">
        <v>783</v>
      </c>
      <c r="E22" s="234"/>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35" t="str">
        <f>IFERROR(SUM(B23/B24),"")</f>
        <v/>
      </c>
      <c r="D23" s="201" t="e">
        <f>COUNTIFS(Tabla1[GESTANTES ACTUALES],"ACTIVA INGRESO A CPN",#REF!,"COMPLETO")</f>
        <v>#REF!</v>
      </c>
      <c r="E23" s="235"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36"/>
      <c r="D24" s="201">
        <f>COUNTIFS(Tabla1[GESTANTES ACTUALES],"ACTIVA INGRESO A CPN")</f>
        <v>0</v>
      </c>
      <c r="E24" s="236"/>
      <c r="F24" s="103"/>
      <c r="G24" s="103"/>
      <c r="H24" s="103"/>
      <c r="I24" s="103"/>
      <c r="J24" s="103"/>
      <c r="K24" s="103"/>
      <c r="L24" s="103"/>
      <c r="M24" s="103"/>
    </row>
    <row r="25" spans="1:13" ht="19.5" thickBot="1" x14ac:dyDescent="0.35">
      <c r="B25" s="231" t="s">
        <v>763</v>
      </c>
      <c r="C25" s="232"/>
      <c r="D25" s="233" t="s">
        <v>783</v>
      </c>
      <c r="E25" s="234"/>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35" t="str">
        <f>IFERROR(SUM(B26/B27),"")</f>
        <v/>
      </c>
      <c r="D26" s="201">
        <f>COUNTIFS(Tabla1[GESTANTES ACTUALES],"ACTIVA INGRESO A CPN",Tabla1[SEMANAS DE GESTACION ACTUALIZADAS],"&gt;36",Tabla1[SEMANAS DE GESTACION ACTUALIZADAS],"&lt;44",Tabla1[FECHA DE CONCERTACIÓN PLAN DE PARTO (Soporte HC)],"&lt;&gt;")</f>
        <v>0</v>
      </c>
      <c r="E26" s="235"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36"/>
      <c r="D27" s="201">
        <f>COUNTIFS(Tabla1[GESTANTES ACTUALES],"ACTIVA INGRESO A CPN",Tabla1[SEMANAS DE GESTACION ACTUALIZADAS],"&gt;36",Tabla1[SEMANAS DE GESTACION ACTUALIZADAS],"&lt;44")</f>
        <v>0</v>
      </c>
      <c r="E27" s="236"/>
      <c r="F27" s="103"/>
      <c r="G27" s="103"/>
      <c r="H27" s="103"/>
      <c r="I27" s="103"/>
      <c r="J27" s="103"/>
      <c r="K27" s="103"/>
      <c r="L27" s="103"/>
      <c r="M27" s="103"/>
    </row>
    <row r="28" spans="1:13" ht="19.5" thickBot="1" x14ac:dyDescent="0.35">
      <c r="B28" s="231" t="s">
        <v>763</v>
      </c>
      <c r="C28" s="232"/>
      <c r="D28" s="233" t="s">
        <v>783</v>
      </c>
      <c r="E28" s="234"/>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35" t="str">
        <f>IFERROR(SUM(B29/B30),"")</f>
        <v/>
      </c>
      <c r="D29" s="201">
        <f>COUNTIFS(Tabla1[GESTANTES ACTUALES],"ACTIVA INGRESO A CPN",Tabla1[SEMANAS DE GESTACION ACTUALIZADAS],"&gt;36",Tabla1[SEMANAS DE GESTACION ACTUALIZADAS],"&lt;44",Tabla1[FECHA VACUNA DPT ACELULAR],"&lt;&gt;")</f>
        <v>0</v>
      </c>
      <c r="E29" s="235"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36"/>
      <c r="D30" s="201">
        <f>COUNTIFS(Tabla1[GESTANTES ACTUALES],"ACTIVA INGRESO A CPN",Tabla1[SEMANAS DE GESTACION ACTUALIZADAS],"&gt;36",Tabla1[SEMANAS DE GESTACION ACTUALIZADAS],"&lt;44")</f>
        <v>0</v>
      </c>
      <c r="E30" s="236"/>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2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2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23"/>
      <c r="C133" s="224"/>
      <c r="D133" s="224"/>
      <c r="E133" s="224"/>
      <c r="F133" s="224"/>
      <c r="G133" s="224"/>
      <c r="H133" s="224"/>
      <c r="I133" s="224"/>
      <c r="J133" s="224"/>
      <c r="K133" s="224"/>
      <c r="L133" s="224"/>
      <c r="M133" s="22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23"/>
      <c r="C135" s="224"/>
      <c r="D135" s="224"/>
      <c r="E135" s="224"/>
      <c r="F135" s="224"/>
      <c r="G135" s="224"/>
      <c r="H135" s="224"/>
      <c r="I135" s="224"/>
      <c r="J135" s="224"/>
      <c r="K135" s="224"/>
      <c r="L135" s="224"/>
      <c r="M135" s="22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25"/>
      <c r="C137" s="226"/>
      <c r="D137" s="226"/>
      <c r="E137" s="226"/>
      <c r="F137" s="226"/>
      <c r="G137" s="226"/>
      <c r="H137" s="226"/>
      <c r="I137" s="226"/>
      <c r="J137" s="226"/>
      <c r="K137" s="226"/>
      <c r="L137" s="226"/>
      <c r="M137" s="226"/>
      <c r="N137" s="183" t="e">
        <f>IF(N$128=0,"",SUM((N136/N$128)*100000))</f>
        <v>#REF!</v>
      </c>
    </row>
    <row r="138" spans="1:14" ht="26.25" thickBot="1" x14ac:dyDescent="0.3">
      <c r="A138" s="179" t="s">
        <v>703</v>
      </c>
      <c r="B138" s="225" t="e">
        <f t="shared" ref="B138:N138" si="45">IF(B$136=0,"",SUM(B134/B136))</f>
        <v>#REF!</v>
      </c>
      <c r="C138" s="226" t="e">
        <f t="shared" si="45"/>
        <v>#REF!</v>
      </c>
      <c r="D138" s="226" t="e">
        <f t="shared" si="45"/>
        <v>#REF!</v>
      </c>
      <c r="E138" s="226" t="e">
        <f t="shared" si="45"/>
        <v>#REF!</v>
      </c>
      <c r="F138" s="226" t="e">
        <f t="shared" si="45"/>
        <v>#REF!</v>
      </c>
      <c r="G138" s="226" t="e">
        <f t="shared" si="45"/>
        <v>#REF!</v>
      </c>
      <c r="H138" s="226" t="e">
        <f t="shared" si="45"/>
        <v>#REF!</v>
      </c>
      <c r="I138" s="226" t="e">
        <f t="shared" si="45"/>
        <v>#REF!</v>
      </c>
      <c r="J138" s="226" t="e">
        <f t="shared" si="45"/>
        <v>#REF!</v>
      </c>
      <c r="K138" s="226" t="e">
        <f t="shared" si="45"/>
        <v>#REF!</v>
      </c>
      <c r="L138" s="226" t="e">
        <f t="shared" si="45"/>
        <v>#REF!</v>
      </c>
      <c r="M138" s="22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19" t="e">
        <f>IF(B$139=0,"",SUM(B136/B139))</f>
        <v>#REF!</v>
      </c>
      <c r="C140" s="220"/>
      <c r="D140" s="220"/>
      <c r="E140" s="220"/>
      <c r="F140" s="220"/>
      <c r="G140" s="220"/>
      <c r="H140" s="220"/>
      <c r="I140" s="220"/>
      <c r="J140" s="220"/>
      <c r="K140" s="220"/>
      <c r="L140" s="220"/>
      <c r="M140" s="22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R24" sqref="R24"/>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866</v>
      </c>
      <c r="C1" s="8" t="s">
        <v>32</v>
      </c>
      <c r="D1" s="7" t="s">
        <v>650</v>
      </c>
      <c r="E1" s="8" t="s">
        <v>102</v>
      </c>
      <c r="F1" s="8" t="s">
        <v>21</v>
      </c>
      <c r="G1" s="8" t="s">
        <v>0</v>
      </c>
      <c r="H1" s="8" t="s">
        <v>1</v>
      </c>
      <c r="I1" s="8" t="s">
        <v>2</v>
      </c>
      <c r="J1" s="8" t="s">
        <v>3</v>
      </c>
      <c r="K1" s="8" t="s">
        <v>19</v>
      </c>
      <c r="L1" s="8" t="s">
        <v>20</v>
      </c>
      <c r="M1" s="8" t="s">
        <v>4</v>
      </c>
      <c r="N1" s="21" t="s">
        <v>5</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6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867</v>
      </c>
      <c r="C3" s="68" t="s">
        <v>805</v>
      </c>
      <c r="D3" s="165" t="s">
        <v>806</v>
      </c>
      <c r="E3" s="68" t="s">
        <v>807</v>
      </c>
      <c r="F3" s="68" t="s">
        <v>808</v>
      </c>
      <c r="G3" s="68" t="s">
        <v>809</v>
      </c>
      <c r="H3" s="35">
        <v>44662</v>
      </c>
      <c r="I3" s="35">
        <v>44662</v>
      </c>
      <c r="J3" s="146">
        <v>1002952263</v>
      </c>
      <c r="K3" s="68" t="s">
        <v>810</v>
      </c>
      <c r="L3" s="68" t="s">
        <v>811</v>
      </c>
      <c r="M3" s="35">
        <v>37247</v>
      </c>
      <c r="N3" s="38">
        <f t="shared" ca="1" si="0"/>
        <v>21.873972602739727</v>
      </c>
      <c r="O3" s="35">
        <v>44662</v>
      </c>
      <c r="P3" s="39" t="str">
        <f t="shared" si="1"/>
        <v>SI</v>
      </c>
      <c r="Q3" s="40" t="s">
        <v>822</v>
      </c>
      <c r="R3" s="35">
        <v>44662</v>
      </c>
      <c r="S3" s="31" t="s">
        <v>823</v>
      </c>
      <c r="T3" s="37" t="s">
        <v>751</v>
      </c>
      <c r="U3" s="31" t="s">
        <v>824</v>
      </c>
      <c r="V3" s="31" t="s">
        <v>825</v>
      </c>
      <c r="W3" s="31" t="s">
        <v>826</v>
      </c>
      <c r="X3" s="31" t="s">
        <v>826</v>
      </c>
      <c r="Y3" s="31" t="s">
        <v>827</v>
      </c>
      <c r="Z3" s="31">
        <v>3044779923</v>
      </c>
      <c r="AA3" s="31" t="s">
        <v>828</v>
      </c>
      <c r="AB3" s="41" t="s">
        <v>829</v>
      </c>
      <c r="AC3" s="40" t="s">
        <v>830</v>
      </c>
      <c r="AD3" s="55" t="s">
        <v>831</v>
      </c>
      <c r="AE3" s="40" t="s">
        <v>821</v>
      </c>
      <c r="AF3" s="40" t="s">
        <v>821</v>
      </c>
      <c r="AG3" s="36" t="s">
        <v>832</v>
      </c>
      <c r="AH3" s="36" t="s">
        <v>832</v>
      </c>
      <c r="AI3" s="37" t="s">
        <v>831</v>
      </c>
      <c r="AJ3" s="36" t="s">
        <v>832</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832</v>
      </c>
      <c r="AM3" s="40" t="s">
        <v>832</v>
      </c>
      <c r="AN3" s="40" t="s">
        <v>832</v>
      </c>
      <c r="AO3" s="40" t="s">
        <v>832</v>
      </c>
      <c r="AP3" s="40" t="s">
        <v>832</v>
      </c>
      <c r="AQ3" s="40" t="s">
        <v>832</v>
      </c>
      <c r="AR3" s="31">
        <v>1</v>
      </c>
      <c r="AS3" s="31">
        <v>0</v>
      </c>
      <c r="AT3" s="31">
        <v>1</v>
      </c>
      <c r="AU3" s="40" t="s">
        <v>832</v>
      </c>
      <c r="AV3" s="31">
        <v>0</v>
      </c>
      <c r="AW3" s="40" t="s">
        <v>832</v>
      </c>
      <c r="AX3" s="40" t="s">
        <v>832</v>
      </c>
      <c r="AY3" s="40" t="s">
        <v>832</v>
      </c>
      <c r="AZ3" s="40" t="s">
        <v>832</v>
      </c>
      <c r="BA3" s="40" t="s">
        <v>832</v>
      </c>
      <c r="BB3" s="40" t="s">
        <v>832</v>
      </c>
      <c r="BC3" s="40" t="s">
        <v>832</v>
      </c>
      <c r="BD3" s="40" t="s">
        <v>832</v>
      </c>
      <c r="BE3" s="40" t="s">
        <v>832</v>
      </c>
      <c r="BF3" s="40" t="s">
        <v>832</v>
      </c>
      <c r="BG3" s="40" t="s">
        <v>832</v>
      </c>
      <c r="BH3" s="40" t="s">
        <v>832</v>
      </c>
      <c r="BI3" s="40" t="s">
        <v>832</v>
      </c>
      <c r="BJ3" s="35">
        <v>44053</v>
      </c>
      <c r="BK3" s="35">
        <v>44657</v>
      </c>
      <c r="BL3" s="31" t="s">
        <v>821</v>
      </c>
      <c r="BM3" s="43">
        <f t="shared" si="2"/>
        <v>20.133333333333333</v>
      </c>
      <c r="BN3" s="57" t="str">
        <f>IF(BS3&gt;0,SUM(BR3-#REF!),"")</f>
        <v/>
      </c>
      <c r="BO3" s="44">
        <f t="shared" si="3"/>
        <v>0.7142857142857143</v>
      </c>
      <c r="BP3" s="31" t="str">
        <f t="shared" si="4"/>
        <v>I TRIM</v>
      </c>
      <c r="BQ3" s="39" t="str">
        <f t="shared" ca="1" si="5"/>
        <v/>
      </c>
      <c r="BR3" s="35"/>
      <c r="BS3" s="43"/>
      <c r="BT3" s="35"/>
      <c r="BU3" s="31"/>
      <c r="BV3" s="40" t="s">
        <v>832</v>
      </c>
      <c r="BW3" s="40" t="s">
        <v>832</v>
      </c>
      <c r="BX3" s="40" t="s">
        <v>833</v>
      </c>
      <c r="BY3" s="40" t="s">
        <v>833</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839</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840</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841</v>
      </c>
      <c r="FU3" s="35">
        <v>44662</v>
      </c>
      <c r="FV3" s="44">
        <f t="shared" si="36"/>
        <v>0.7142857142857143</v>
      </c>
      <c r="FW3" s="35">
        <v>44662</v>
      </c>
      <c r="FX3" s="35">
        <v>44662</v>
      </c>
      <c r="FY3" s="35" t="s">
        <v>842</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829</v>
      </c>
      <c r="GK3" s="35"/>
      <c r="GL3" s="35" t="s">
        <v>829</v>
      </c>
      <c r="GM3" s="35"/>
      <c r="GN3" s="43" t="s">
        <v>841</v>
      </c>
      <c r="GO3" s="35">
        <v>44662</v>
      </c>
      <c r="GP3" s="44">
        <f t="shared" si="40"/>
        <v>0.7142857142857143</v>
      </c>
      <c r="GQ3" s="43" t="s">
        <v>841</v>
      </c>
      <c r="GR3" s="43" t="s">
        <v>841</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843</v>
      </c>
      <c r="HE3" s="31"/>
      <c r="HF3" s="31" t="s">
        <v>844</v>
      </c>
      <c r="HG3" s="31"/>
      <c r="HH3" s="31" t="s">
        <v>845</v>
      </c>
      <c r="HI3" s="31">
        <v>0</v>
      </c>
      <c r="HJ3" s="35" t="s">
        <v>846</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821</v>
      </c>
      <c r="HT3" s="31" t="s">
        <v>829</v>
      </c>
      <c r="HU3" s="35"/>
      <c r="HV3" s="35"/>
      <c r="HW3" s="35">
        <v>44662</v>
      </c>
      <c r="HX3" s="35" t="s">
        <v>847</v>
      </c>
      <c r="HY3" s="35">
        <v>44662</v>
      </c>
      <c r="HZ3" s="35" t="s">
        <v>847</v>
      </c>
      <c r="IA3" s="40" t="s">
        <v>833</v>
      </c>
      <c r="IB3" s="35">
        <v>44662</v>
      </c>
      <c r="IC3" s="43">
        <f t="shared" si="50"/>
        <v>0.7142857142857143</v>
      </c>
      <c r="ID3" s="40" t="s">
        <v>821</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-294</v>
      </c>
      <c r="IR3" s="35" t="str">
        <f t="shared" ca="1" si="53"/>
        <v>POSIBLEMENTE NACIO</v>
      </c>
      <c r="IS3" s="35"/>
      <c r="IT3" s="31" t="s">
        <v>849</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812</v>
      </c>
      <c r="E4" s="68" t="s">
        <v>813</v>
      </c>
      <c r="F4" s="68" t="s">
        <v>814</v>
      </c>
      <c r="G4" s="68" t="s">
        <v>815</v>
      </c>
      <c r="H4" s="35">
        <v>44734</v>
      </c>
      <c r="I4" s="35">
        <v>44734</v>
      </c>
      <c r="J4" s="146">
        <v>1058546619</v>
      </c>
      <c r="K4" s="68" t="s">
        <v>810</v>
      </c>
      <c r="L4" s="68" t="s">
        <v>816</v>
      </c>
      <c r="M4" s="35">
        <v>38125</v>
      </c>
      <c r="N4" s="38">
        <f t="shared" ca="1" si="0"/>
        <v>19.468493150684932</v>
      </c>
      <c r="O4" s="35">
        <v>44734</v>
      </c>
      <c r="P4" s="39" t="str">
        <f t="shared" si="1"/>
        <v>SI</v>
      </c>
      <c r="Q4" s="40" t="s">
        <v>822</v>
      </c>
      <c r="R4" s="35">
        <v>44734</v>
      </c>
      <c r="S4" s="31" t="s">
        <v>823</v>
      </c>
      <c r="T4" s="37" t="s">
        <v>751</v>
      </c>
      <c r="U4" s="31" t="s">
        <v>824</v>
      </c>
      <c r="V4" s="31" t="s">
        <v>825</v>
      </c>
      <c r="W4" s="31" t="s">
        <v>834</v>
      </c>
      <c r="X4" s="31" t="s">
        <v>834</v>
      </c>
      <c r="Y4" s="31" t="s">
        <v>834</v>
      </c>
      <c r="Z4" s="31">
        <v>3175892519</v>
      </c>
      <c r="AA4" s="31" t="s">
        <v>828</v>
      </c>
      <c r="AB4" s="41" t="s">
        <v>829</v>
      </c>
      <c r="AC4" s="40" t="s">
        <v>835</v>
      </c>
      <c r="AD4" s="55" t="s">
        <v>836</v>
      </c>
      <c r="AE4" s="40" t="s">
        <v>821</v>
      </c>
      <c r="AF4" s="40" t="s">
        <v>821</v>
      </c>
      <c r="AG4" s="36" t="s">
        <v>832</v>
      </c>
      <c r="AH4" s="36" t="s">
        <v>832</v>
      </c>
      <c r="AI4" s="37" t="s">
        <v>831</v>
      </c>
      <c r="AJ4" s="36" t="s">
        <v>832</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832</v>
      </c>
      <c r="AM4" s="40" t="s">
        <v>832</v>
      </c>
      <c r="AN4" s="40" t="s">
        <v>832</v>
      </c>
      <c r="AO4" s="40" t="s">
        <v>832</v>
      </c>
      <c r="AP4" s="40" t="s">
        <v>832</v>
      </c>
      <c r="AQ4" s="40" t="s">
        <v>832</v>
      </c>
      <c r="AR4" s="31">
        <v>0</v>
      </c>
      <c r="AS4" s="31">
        <v>0</v>
      </c>
      <c r="AT4" s="31">
        <v>0</v>
      </c>
      <c r="AU4" s="40" t="s">
        <v>832</v>
      </c>
      <c r="AV4" s="31">
        <v>0</v>
      </c>
      <c r="AW4" s="40" t="s">
        <v>832</v>
      </c>
      <c r="AX4" s="40" t="s">
        <v>832</v>
      </c>
      <c r="AY4" s="40" t="s">
        <v>832</v>
      </c>
      <c r="AZ4" s="40" t="s">
        <v>832</v>
      </c>
      <c r="BA4" s="40" t="s">
        <v>832</v>
      </c>
      <c r="BB4" s="40" t="s">
        <v>832</v>
      </c>
      <c r="BC4" s="40" t="s">
        <v>832</v>
      </c>
      <c r="BD4" s="40" t="s">
        <v>832</v>
      </c>
      <c r="BE4" s="40" t="s">
        <v>832</v>
      </c>
      <c r="BF4" s="40" t="s">
        <v>832</v>
      </c>
      <c r="BG4" s="40" t="s">
        <v>832</v>
      </c>
      <c r="BH4" s="40" t="s">
        <v>832</v>
      </c>
      <c r="BI4" s="40" t="s">
        <v>832</v>
      </c>
      <c r="BJ4" s="35"/>
      <c r="BK4" s="35">
        <v>44664</v>
      </c>
      <c r="BL4" s="31" t="s">
        <v>821</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832</v>
      </c>
      <c r="BW4" s="40" t="s">
        <v>832</v>
      </c>
      <c r="BX4" s="40" t="s">
        <v>837</v>
      </c>
      <c r="BY4" s="40" t="s">
        <v>832</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839</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840</v>
      </c>
      <c r="FF4" s="35">
        <v>44734</v>
      </c>
      <c r="FG4" s="44">
        <f t="shared" ca="1" si="32"/>
        <v>10</v>
      </c>
      <c r="FH4" s="35" t="s">
        <v>840</v>
      </c>
      <c r="FI4" s="49">
        <v>44820</v>
      </c>
      <c r="FJ4" s="44">
        <f t="shared" ca="1" si="33"/>
        <v>22.285714285714285</v>
      </c>
      <c r="FK4" s="35" t="s">
        <v>840</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841</v>
      </c>
      <c r="FU4" s="35">
        <v>44734</v>
      </c>
      <c r="FV4" s="44">
        <f t="shared" si="36"/>
        <v>10</v>
      </c>
      <c r="FW4" s="35">
        <v>44734</v>
      </c>
      <c r="FX4" s="35">
        <v>44734</v>
      </c>
      <c r="FY4" s="35" t="s">
        <v>842</v>
      </c>
      <c r="FZ4" s="35">
        <v>44734</v>
      </c>
      <c r="GA4" s="44">
        <f t="shared" ca="1" si="37"/>
        <v>10</v>
      </c>
      <c r="GB4" s="35" t="s">
        <v>842</v>
      </c>
      <c r="GC4" s="35">
        <v>44820</v>
      </c>
      <c r="GD4" s="44">
        <f t="shared" ca="1" si="38"/>
        <v>22.285714285714285</v>
      </c>
      <c r="GE4" s="35" t="s">
        <v>842</v>
      </c>
      <c r="GF4" s="35">
        <v>44883</v>
      </c>
      <c r="GG4" s="44">
        <f t="shared" ca="1" si="39"/>
        <v>31.285714285714285</v>
      </c>
      <c r="GH4" s="35"/>
      <c r="GI4" s="44"/>
      <c r="GJ4" s="35" t="s">
        <v>829</v>
      </c>
      <c r="GK4" s="35"/>
      <c r="GL4" s="35" t="s">
        <v>829</v>
      </c>
      <c r="GM4" s="35"/>
      <c r="GN4" s="43" t="s">
        <v>841</v>
      </c>
      <c r="GO4" s="35">
        <v>44734</v>
      </c>
      <c r="GP4" s="44">
        <f t="shared" si="40"/>
        <v>10</v>
      </c>
      <c r="GQ4" s="43" t="s">
        <v>841</v>
      </c>
      <c r="GR4" s="43" t="s">
        <v>841</v>
      </c>
      <c r="GS4" s="35" t="str">
        <f t="shared" si="41"/>
        <v>CONTROL Igm</v>
      </c>
      <c r="GT4" s="35">
        <v>44734</v>
      </c>
      <c r="GU4" s="44">
        <f t="shared" si="42"/>
        <v>10</v>
      </c>
      <c r="GV4" s="31" t="str">
        <f t="shared" si="43"/>
        <v>I TRIM</v>
      </c>
      <c r="GW4" s="43" t="s">
        <v>841</v>
      </c>
      <c r="GX4" s="46">
        <v>5</v>
      </c>
      <c r="GY4" s="31"/>
      <c r="GZ4" s="35"/>
      <c r="HA4" s="43" t="str">
        <f t="shared" si="44"/>
        <v/>
      </c>
      <c r="HB4" s="31" t="str">
        <f t="shared" si="45"/>
        <v/>
      </c>
      <c r="HC4" s="31" t="str">
        <f t="shared" si="46"/>
        <v/>
      </c>
      <c r="HD4" s="31" t="s">
        <v>843</v>
      </c>
      <c r="HE4" s="31"/>
      <c r="HF4" s="31" t="s">
        <v>844</v>
      </c>
      <c r="HG4" s="31"/>
      <c r="HH4" s="31" t="s">
        <v>845</v>
      </c>
      <c r="HI4" s="31">
        <v>0</v>
      </c>
      <c r="HJ4" s="35" t="s">
        <v>846</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821</v>
      </c>
      <c r="HT4" s="31" t="s">
        <v>829</v>
      </c>
      <c r="HU4" s="35">
        <v>44848</v>
      </c>
      <c r="HV4" s="35" t="s">
        <v>847</v>
      </c>
      <c r="HW4" s="35">
        <v>44848</v>
      </c>
      <c r="HX4" s="35" t="s">
        <v>847</v>
      </c>
      <c r="HY4" s="35">
        <v>44734</v>
      </c>
      <c r="HZ4" s="35" t="s">
        <v>847</v>
      </c>
      <c r="IA4" s="40" t="s">
        <v>833</v>
      </c>
      <c r="IB4" s="35">
        <v>44734</v>
      </c>
      <c r="IC4" s="43">
        <f t="shared" si="50"/>
        <v>10</v>
      </c>
      <c r="ID4" s="40" t="s">
        <v>821</v>
      </c>
      <c r="IE4" s="40" t="s">
        <v>848</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-287</v>
      </c>
      <c r="IR4" s="35" t="str">
        <f t="shared" ca="1" si="53"/>
        <v>POSIBLEMENTE NACIO</v>
      </c>
      <c r="IS4" s="35"/>
      <c r="IT4" s="31" t="s">
        <v>850</v>
      </c>
      <c r="IU4" s="31" t="s">
        <v>851</v>
      </c>
      <c r="IV4" s="51" t="s">
        <v>852</v>
      </c>
      <c r="IW4" s="35">
        <v>44945</v>
      </c>
      <c r="IX4" s="31" t="s">
        <v>853</v>
      </c>
      <c r="IY4" s="44">
        <f t="shared" si="54"/>
        <v>40.142857142857146</v>
      </c>
      <c r="IZ4" s="52" t="s">
        <v>854</v>
      </c>
      <c r="JA4" s="31" t="s">
        <v>855</v>
      </c>
      <c r="JB4" s="31" t="s">
        <v>856</v>
      </c>
      <c r="JC4" s="31" t="s">
        <v>857</v>
      </c>
      <c r="JD4" s="31" t="s">
        <v>833</v>
      </c>
      <c r="JE4" s="31" t="s">
        <v>833</v>
      </c>
      <c r="JF4" s="31" t="s">
        <v>833</v>
      </c>
      <c r="JG4" s="31" t="s">
        <v>833</v>
      </c>
      <c r="JH4" s="31" t="s">
        <v>833</v>
      </c>
      <c r="JI4" s="31" t="s">
        <v>833</v>
      </c>
      <c r="JJ4" s="31" t="s">
        <v>858</v>
      </c>
      <c r="JK4" s="46">
        <v>1</v>
      </c>
      <c r="JL4" s="31" t="s">
        <v>859</v>
      </c>
      <c r="JM4" s="53">
        <v>2970</v>
      </c>
      <c r="JN4" s="31" t="str">
        <f t="shared" si="55"/>
        <v>PESO ADECUADO EDAD GESTACIONAL</v>
      </c>
      <c r="JO4" s="209">
        <v>44945</v>
      </c>
      <c r="JP4" s="31"/>
      <c r="JQ4" s="31"/>
      <c r="JR4" s="31"/>
      <c r="JS4" s="46" t="s">
        <v>839</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821</v>
      </c>
      <c r="KK4" s="31" t="s">
        <v>821</v>
      </c>
      <c r="KL4" s="31" t="s">
        <v>821</v>
      </c>
      <c r="KM4" s="54">
        <v>44945</v>
      </c>
      <c r="KN4" s="43" t="s">
        <v>860</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812</v>
      </c>
      <c r="E5" s="68" t="s">
        <v>817</v>
      </c>
      <c r="F5" s="68" t="s">
        <v>818</v>
      </c>
      <c r="G5" s="68" t="s">
        <v>819</v>
      </c>
      <c r="H5" s="35">
        <v>44737</v>
      </c>
      <c r="I5" s="35">
        <v>44737</v>
      </c>
      <c r="J5" s="146">
        <v>1061719887</v>
      </c>
      <c r="K5" s="68" t="s">
        <v>820</v>
      </c>
      <c r="L5" s="68" t="s">
        <v>816</v>
      </c>
      <c r="M5" s="35">
        <v>39245</v>
      </c>
      <c r="N5" s="38">
        <f t="shared" ca="1" si="0"/>
        <v>16.399999999999999</v>
      </c>
      <c r="O5" s="35">
        <v>44737</v>
      </c>
      <c r="P5" s="39" t="str">
        <f t="shared" si="1"/>
        <v>SI</v>
      </c>
      <c r="Q5" s="40" t="s">
        <v>822</v>
      </c>
      <c r="R5" s="35">
        <v>44737</v>
      </c>
      <c r="S5" s="31" t="s">
        <v>823</v>
      </c>
      <c r="T5" s="37" t="s">
        <v>751</v>
      </c>
      <c r="U5" s="31" t="s">
        <v>824</v>
      </c>
      <c r="V5" s="31" t="s">
        <v>825</v>
      </c>
      <c r="W5" s="31" t="s">
        <v>838</v>
      </c>
      <c r="X5" s="31" t="s">
        <v>838</v>
      </c>
      <c r="Y5" s="31" t="s">
        <v>834</v>
      </c>
      <c r="Z5" s="31">
        <v>3148325692</v>
      </c>
      <c r="AA5" s="31" t="s">
        <v>828</v>
      </c>
      <c r="AB5" s="41" t="s">
        <v>829</v>
      </c>
      <c r="AC5" s="40" t="s">
        <v>835</v>
      </c>
      <c r="AD5" s="55" t="s">
        <v>831</v>
      </c>
      <c r="AE5" s="40" t="s">
        <v>821</v>
      </c>
      <c r="AF5" s="40" t="s">
        <v>821</v>
      </c>
      <c r="AG5" s="36" t="s">
        <v>832</v>
      </c>
      <c r="AH5" s="36" t="s">
        <v>832</v>
      </c>
      <c r="AI5" s="37" t="s">
        <v>831</v>
      </c>
      <c r="AJ5" s="36" t="s">
        <v>832</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832</v>
      </c>
      <c r="AM5" s="40" t="s">
        <v>832</v>
      </c>
      <c r="AN5" s="40" t="s">
        <v>832</v>
      </c>
      <c r="AO5" s="40" t="s">
        <v>832</v>
      </c>
      <c r="AP5" s="40" t="s">
        <v>832</v>
      </c>
      <c r="AQ5" s="40" t="s">
        <v>832</v>
      </c>
      <c r="AR5" s="31">
        <v>1</v>
      </c>
      <c r="AS5" s="31">
        <v>0</v>
      </c>
      <c r="AT5" s="31">
        <v>0</v>
      </c>
      <c r="AU5" s="40" t="s">
        <v>832</v>
      </c>
      <c r="AV5" s="31">
        <v>0</v>
      </c>
      <c r="AW5" s="40" t="s">
        <v>832</v>
      </c>
      <c r="AX5" s="40" t="s">
        <v>832</v>
      </c>
      <c r="AY5" s="40" t="s">
        <v>832</v>
      </c>
      <c r="AZ5" s="40" t="s">
        <v>832</v>
      </c>
      <c r="BA5" s="40" t="s">
        <v>832</v>
      </c>
      <c r="BB5" s="40" t="s">
        <v>832</v>
      </c>
      <c r="BC5" s="40" t="s">
        <v>832</v>
      </c>
      <c r="BD5" s="40" t="s">
        <v>832</v>
      </c>
      <c r="BE5" s="40" t="s">
        <v>832</v>
      </c>
      <c r="BF5" s="40" t="s">
        <v>832</v>
      </c>
      <c r="BG5" s="40" t="s">
        <v>832</v>
      </c>
      <c r="BH5" s="40" t="s">
        <v>832</v>
      </c>
      <c r="BI5" s="40" t="s">
        <v>832</v>
      </c>
      <c r="BJ5" s="35"/>
      <c r="BK5" s="35">
        <v>44667</v>
      </c>
      <c r="BL5" s="31" t="s">
        <v>821</v>
      </c>
      <c r="BM5" s="43">
        <f t="shared" si="2"/>
        <v>0</v>
      </c>
      <c r="BN5" s="57" t="e">
        <f>IF(BS5&gt;0,SUM(BR5-#REF!),"")</f>
        <v>#REF!</v>
      </c>
      <c r="BO5" s="44">
        <f t="shared" si="3"/>
        <v>10</v>
      </c>
      <c r="BP5" s="31" t="str">
        <f t="shared" si="4"/>
        <v>I TRIM</v>
      </c>
      <c r="BQ5" s="39" t="str">
        <f t="shared" ca="1" si="5"/>
        <v/>
      </c>
      <c r="BR5" s="35">
        <v>44774</v>
      </c>
      <c r="BS5" s="43">
        <v>16.2</v>
      </c>
      <c r="BT5" s="35"/>
      <c r="BU5" s="31"/>
      <c r="BV5" s="40" t="s">
        <v>832</v>
      </c>
      <c r="BW5" s="40" t="s">
        <v>832</v>
      </c>
      <c r="BX5" s="40" t="s">
        <v>833</v>
      </c>
      <c r="BY5" s="40" t="s">
        <v>833</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839</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840</v>
      </c>
      <c r="FF5" s="35">
        <v>44737</v>
      </c>
      <c r="FG5" s="44">
        <f t="shared" ca="1" si="32"/>
        <v>10</v>
      </c>
      <c r="FH5" s="35" t="s">
        <v>840</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841</v>
      </c>
      <c r="FU5" s="35">
        <v>44737</v>
      </c>
      <c r="FV5" s="44">
        <f t="shared" si="36"/>
        <v>10</v>
      </c>
      <c r="FW5" s="35">
        <v>44737</v>
      </c>
      <c r="FX5" s="35">
        <v>44737</v>
      </c>
      <c r="FY5" s="35" t="s">
        <v>842</v>
      </c>
      <c r="FZ5" s="35">
        <v>44737</v>
      </c>
      <c r="GA5" s="44">
        <f t="shared" ca="1" si="37"/>
        <v>10</v>
      </c>
      <c r="GB5" s="35" t="s">
        <v>842</v>
      </c>
      <c r="GC5" s="35">
        <v>44803</v>
      </c>
      <c r="GD5" s="44">
        <f t="shared" ca="1" si="38"/>
        <v>19.428571428571427</v>
      </c>
      <c r="GE5" s="35"/>
      <c r="GF5" s="35"/>
      <c r="GG5" s="44" t="str">
        <f t="shared" ca="1" si="39"/>
        <v>PIERDE TOMA DE TAMIZAJE</v>
      </c>
      <c r="GH5" s="35"/>
      <c r="GI5" s="44"/>
      <c r="GJ5" s="35" t="s">
        <v>829</v>
      </c>
      <c r="GK5" s="35"/>
      <c r="GL5" s="35" t="s">
        <v>829</v>
      </c>
      <c r="GM5" s="35"/>
      <c r="GN5" s="43" t="s">
        <v>841</v>
      </c>
      <c r="GO5" s="35">
        <v>44737</v>
      </c>
      <c r="GP5" s="44">
        <f t="shared" si="40"/>
        <v>10</v>
      </c>
      <c r="GQ5" s="43" t="s">
        <v>841</v>
      </c>
      <c r="GR5" s="43" t="s">
        <v>841</v>
      </c>
      <c r="GS5" s="35" t="str">
        <f t="shared" si="41"/>
        <v>CONTROL Igm</v>
      </c>
      <c r="GT5" s="35">
        <v>44737</v>
      </c>
      <c r="GU5" s="44">
        <f t="shared" si="42"/>
        <v>10</v>
      </c>
      <c r="GV5" s="31" t="str">
        <f t="shared" si="43"/>
        <v>I TRIM</v>
      </c>
      <c r="GW5" s="43" t="s">
        <v>841</v>
      </c>
      <c r="GX5" s="46">
        <v>5</v>
      </c>
      <c r="GY5" s="31"/>
      <c r="GZ5" s="35"/>
      <c r="HA5" s="43" t="str">
        <f t="shared" si="44"/>
        <v/>
      </c>
      <c r="HB5" s="31" t="str">
        <f t="shared" si="45"/>
        <v/>
      </c>
      <c r="HC5" s="31" t="str">
        <f t="shared" si="46"/>
        <v/>
      </c>
      <c r="HD5" s="31" t="s">
        <v>843</v>
      </c>
      <c r="HE5" s="31"/>
      <c r="HF5" s="31" t="s">
        <v>844</v>
      </c>
      <c r="HG5" s="31"/>
      <c r="HH5" s="31" t="s">
        <v>845</v>
      </c>
      <c r="HI5" s="31">
        <v>0</v>
      </c>
      <c r="HJ5" s="35" t="s">
        <v>846</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821</v>
      </c>
      <c r="HT5" s="31" t="s">
        <v>829</v>
      </c>
      <c r="HU5" s="35">
        <v>44866</v>
      </c>
      <c r="HV5" s="35" t="s">
        <v>847</v>
      </c>
      <c r="HW5" s="35">
        <v>44835</v>
      </c>
      <c r="HX5" s="35" t="s">
        <v>847</v>
      </c>
      <c r="HY5" s="35">
        <v>44866</v>
      </c>
      <c r="HZ5" s="35" t="s">
        <v>847</v>
      </c>
      <c r="IA5" s="40" t="s">
        <v>833</v>
      </c>
      <c r="IB5" s="35">
        <v>44737</v>
      </c>
      <c r="IC5" s="43">
        <f t="shared" si="50"/>
        <v>10</v>
      </c>
      <c r="ID5" s="40" t="s">
        <v>821</v>
      </c>
      <c r="IE5" s="40" t="s">
        <v>848</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-284</v>
      </c>
      <c r="IR5" s="35" t="str">
        <f t="shared" ca="1" si="53"/>
        <v>POSIBLEMENTE NACIO</v>
      </c>
      <c r="IS5" s="35"/>
      <c r="IT5" s="31" t="s">
        <v>861</v>
      </c>
      <c r="IU5" s="31" t="s">
        <v>851</v>
      </c>
      <c r="IV5" s="51" t="s">
        <v>862</v>
      </c>
      <c r="IW5" s="35">
        <v>44935</v>
      </c>
      <c r="IX5" s="31" t="s">
        <v>853</v>
      </c>
      <c r="IY5" s="44">
        <f t="shared" si="54"/>
        <v>38.285714285714285</v>
      </c>
      <c r="IZ5" s="52" t="s">
        <v>854</v>
      </c>
      <c r="JA5" s="31" t="s">
        <v>855</v>
      </c>
      <c r="JB5" s="31" t="s">
        <v>856</v>
      </c>
      <c r="JC5" s="31" t="s">
        <v>863</v>
      </c>
      <c r="JD5" s="31" t="s">
        <v>821</v>
      </c>
      <c r="JE5" s="31" t="s">
        <v>821</v>
      </c>
      <c r="JF5" s="31"/>
      <c r="JG5" s="31" t="s">
        <v>821</v>
      </c>
      <c r="JH5" s="31" t="s">
        <v>821</v>
      </c>
      <c r="JI5" s="31"/>
      <c r="JJ5" s="31" t="s">
        <v>864</v>
      </c>
      <c r="JK5" s="46">
        <v>1</v>
      </c>
      <c r="JL5" s="31" t="s">
        <v>865</v>
      </c>
      <c r="JM5" s="53">
        <v>2564</v>
      </c>
      <c r="JN5" s="31" t="str">
        <f t="shared" si="55"/>
        <v>PESO ADECUADO EDAD GESTACIONAL</v>
      </c>
      <c r="JO5" s="209">
        <v>44935</v>
      </c>
      <c r="JP5" s="31"/>
      <c r="JQ5" s="31"/>
      <c r="JR5" s="31"/>
      <c r="JS5" s="46" t="s">
        <v>839</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821</v>
      </c>
      <c r="KK5" s="31" t="s">
        <v>821</v>
      </c>
      <c r="KL5" s="31" t="s">
        <v>821</v>
      </c>
      <c r="KM5" s="54">
        <v>44935</v>
      </c>
      <c r="KN5" s="43" t="s">
        <v>860</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35">
        <v>44662</v>
      </c>
      <c r="I6" s="35">
        <v>44662</v>
      </c>
      <c r="J6" s="146">
        <v>1002952263</v>
      </c>
      <c r="K6" s="68" t="s">
        <v>810</v>
      </c>
      <c r="L6" s="68" t="s">
        <v>811</v>
      </c>
      <c r="M6" s="35">
        <v>37247</v>
      </c>
      <c r="N6" s="38">
        <f t="shared" ca="1" si="0"/>
        <v>21.873972602739727</v>
      </c>
      <c r="O6" s="35">
        <v>44662</v>
      </c>
      <c r="P6" s="39" t="str">
        <f t="shared" si="1"/>
        <v>SI</v>
      </c>
      <c r="Q6" s="40" t="s">
        <v>822</v>
      </c>
      <c r="R6" s="35">
        <v>44662</v>
      </c>
      <c r="S6" s="31" t="s">
        <v>823</v>
      </c>
      <c r="T6" s="37" t="s">
        <v>751</v>
      </c>
      <c r="U6" s="31" t="s">
        <v>824</v>
      </c>
      <c r="V6" s="31" t="s">
        <v>825</v>
      </c>
      <c r="W6" s="31" t="s">
        <v>826</v>
      </c>
      <c r="X6" s="31" t="s">
        <v>826</v>
      </c>
      <c r="Y6" s="31" t="s">
        <v>827</v>
      </c>
      <c r="Z6" s="31">
        <v>3044779923</v>
      </c>
      <c r="AA6" s="31" t="s">
        <v>828</v>
      </c>
      <c r="AB6" s="41" t="s">
        <v>829</v>
      </c>
      <c r="AC6" s="40" t="s">
        <v>830</v>
      </c>
      <c r="AD6" s="55" t="s">
        <v>831</v>
      </c>
      <c r="AE6" s="40" t="s">
        <v>821</v>
      </c>
      <c r="AF6" s="40" t="s">
        <v>821</v>
      </c>
      <c r="AG6" s="36" t="s">
        <v>832</v>
      </c>
      <c r="AH6" s="36" t="s">
        <v>832</v>
      </c>
      <c r="AI6" s="37" t="s">
        <v>831</v>
      </c>
      <c r="AJ6" s="36" t="s">
        <v>832</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832</v>
      </c>
      <c r="AM6" s="40" t="s">
        <v>832</v>
      </c>
      <c r="AN6" s="40" t="s">
        <v>832</v>
      </c>
      <c r="AO6" s="40" t="s">
        <v>832</v>
      </c>
      <c r="AP6" s="40" t="s">
        <v>832</v>
      </c>
      <c r="AQ6" s="40" t="s">
        <v>832</v>
      </c>
      <c r="AR6" s="31">
        <v>1</v>
      </c>
      <c r="AS6" s="31">
        <v>0</v>
      </c>
      <c r="AT6" s="31">
        <v>1</v>
      </c>
      <c r="AU6" s="40" t="s">
        <v>832</v>
      </c>
      <c r="AV6" s="31">
        <v>0</v>
      </c>
      <c r="AW6" s="40" t="s">
        <v>832</v>
      </c>
      <c r="AX6" s="40" t="s">
        <v>832</v>
      </c>
      <c r="AY6" s="40" t="s">
        <v>832</v>
      </c>
      <c r="AZ6" s="40" t="s">
        <v>832</v>
      </c>
      <c r="BA6" s="40" t="s">
        <v>832</v>
      </c>
      <c r="BB6" s="40" t="s">
        <v>832</v>
      </c>
      <c r="BC6" s="40" t="s">
        <v>832</v>
      </c>
      <c r="BD6" s="40" t="s">
        <v>832</v>
      </c>
      <c r="BE6" s="40" t="s">
        <v>832</v>
      </c>
      <c r="BF6" s="40" t="s">
        <v>832</v>
      </c>
      <c r="BG6" s="40" t="s">
        <v>832</v>
      </c>
      <c r="BH6" s="40" t="s">
        <v>832</v>
      </c>
      <c r="BI6" s="40" t="s">
        <v>832</v>
      </c>
      <c r="BJ6" s="35">
        <v>44053</v>
      </c>
      <c r="BK6" s="35">
        <v>44657</v>
      </c>
      <c r="BL6" s="31" t="s">
        <v>821</v>
      </c>
      <c r="BM6" s="43">
        <f t="shared" si="2"/>
        <v>20.133333333333333</v>
      </c>
      <c r="BN6" s="57" t="str">
        <f>IF(BS6&gt;0,SUM(BR6-#REF!),"")</f>
        <v/>
      </c>
      <c r="BO6" s="44">
        <f t="shared" si="3"/>
        <v>0.7142857142857143</v>
      </c>
      <c r="BP6" s="31" t="str">
        <f t="shared" si="4"/>
        <v>I TRIM</v>
      </c>
      <c r="BQ6" s="39" t="str">
        <f t="shared" ca="1" si="5"/>
        <v/>
      </c>
      <c r="BR6" s="35"/>
      <c r="BS6" s="43"/>
      <c r="BT6" s="35"/>
      <c r="BU6" s="31"/>
      <c r="BV6" s="40" t="s">
        <v>832</v>
      </c>
      <c r="BW6" s="40" t="s">
        <v>832</v>
      </c>
      <c r="BX6" s="40" t="s">
        <v>833</v>
      </c>
      <c r="BY6" s="40" t="s">
        <v>833</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839</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840</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841</v>
      </c>
      <c r="FU6" s="35">
        <v>44662</v>
      </c>
      <c r="FV6" s="44">
        <f t="shared" si="36"/>
        <v>0.7142857142857143</v>
      </c>
      <c r="FW6" s="35">
        <v>44662</v>
      </c>
      <c r="FX6" s="35">
        <v>44662</v>
      </c>
      <c r="FY6" s="35" t="s">
        <v>842</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829</v>
      </c>
      <c r="GK6" s="35"/>
      <c r="GL6" s="35" t="s">
        <v>829</v>
      </c>
      <c r="GM6" s="35"/>
      <c r="GN6" s="43" t="s">
        <v>841</v>
      </c>
      <c r="GO6" s="35">
        <v>44662</v>
      </c>
      <c r="GP6" s="44">
        <f t="shared" si="40"/>
        <v>0.7142857142857143</v>
      </c>
      <c r="GQ6" s="43" t="s">
        <v>841</v>
      </c>
      <c r="GR6" s="43" t="s">
        <v>841</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843</v>
      </c>
      <c r="HE6" s="31"/>
      <c r="HF6" s="31" t="s">
        <v>844</v>
      </c>
      <c r="HG6" s="31"/>
      <c r="HH6" s="31" t="s">
        <v>845</v>
      </c>
      <c r="HI6" s="31">
        <v>0</v>
      </c>
      <c r="HJ6" s="35" t="s">
        <v>846</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821</v>
      </c>
      <c r="HT6" s="31" t="s">
        <v>829</v>
      </c>
      <c r="HU6" s="35"/>
      <c r="HV6" s="35"/>
      <c r="HW6" s="35">
        <v>44662</v>
      </c>
      <c r="HX6" s="35" t="s">
        <v>847</v>
      </c>
      <c r="HY6" s="35">
        <v>44662</v>
      </c>
      <c r="HZ6" s="35" t="s">
        <v>847</v>
      </c>
      <c r="IA6" s="40" t="s">
        <v>833</v>
      </c>
      <c r="IB6" s="35">
        <v>44662</v>
      </c>
      <c r="IC6" s="43">
        <f t="shared" si="50"/>
        <v>0.7142857142857143</v>
      </c>
      <c r="ID6" s="40" t="s">
        <v>821</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-294</v>
      </c>
      <c r="IR6" s="35" t="str">
        <f t="shared" ca="1" si="53"/>
        <v>POSIBLEMENTE NACIO</v>
      </c>
      <c r="IS6" s="35"/>
      <c r="IT6" s="31" t="s">
        <v>849</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812</v>
      </c>
      <c r="E7" s="68" t="s">
        <v>813</v>
      </c>
      <c r="F7" s="68" t="s">
        <v>814</v>
      </c>
      <c r="G7" s="68" t="s">
        <v>815</v>
      </c>
      <c r="H7" s="35">
        <v>44734</v>
      </c>
      <c r="I7" s="35">
        <v>44734</v>
      </c>
      <c r="J7" s="146">
        <v>1058546619</v>
      </c>
      <c r="K7" s="68" t="s">
        <v>810</v>
      </c>
      <c r="L7" s="68" t="s">
        <v>816</v>
      </c>
      <c r="M7" s="35">
        <v>38125</v>
      </c>
      <c r="N7" s="38">
        <f t="shared" ca="1" si="0"/>
        <v>19.468493150684932</v>
      </c>
      <c r="O7" s="35">
        <v>44734</v>
      </c>
      <c r="P7" s="39" t="str">
        <f t="shared" si="1"/>
        <v>SI</v>
      </c>
      <c r="Q7" s="40" t="s">
        <v>822</v>
      </c>
      <c r="R7" s="35">
        <v>44734</v>
      </c>
      <c r="S7" s="31" t="s">
        <v>823</v>
      </c>
      <c r="T7" s="37" t="s">
        <v>751</v>
      </c>
      <c r="U7" s="31" t="s">
        <v>824</v>
      </c>
      <c r="V7" s="31" t="s">
        <v>825</v>
      </c>
      <c r="W7" s="31" t="s">
        <v>834</v>
      </c>
      <c r="X7" s="31" t="s">
        <v>834</v>
      </c>
      <c r="Y7" s="31" t="s">
        <v>834</v>
      </c>
      <c r="Z7" s="31">
        <v>3175892519</v>
      </c>
      <c r="AA7" s="31" t="s">
        <v>828</v>
      </c>
      <c r="AB7" s="41" t="s">
        <v>829</v>
      </c>
      <c r="AC7" s="40" t="s">
        <v>835</v>
      </c>
      <c r="AD7" s="55" t="s">
        <v>836</v>
      </c>
      <c r="AE7" s="40" t="s">
        <v>821</v>
      </c>
      <c r="AF7" s="40" t="s">
        <v>821</v>
      </c>
      <c r="AG7" s="36" t="s">
        <v>832</v>
      </c>
      <c r="AH7" s="36" t="s">
        <v>832</v>
      </c>
      <c r="AI7" s="37" t="s">
        <v>831</v>
      </c>
      <c r="AJ7" s="36" t="s">
        <v>832</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832</v>
      </c>
      <c r="AM7" s="40" t="s">
        <v>832</v>
      </c>
      <c r="AN7" s="40" t="s">
        <v>832</v>
      </c>
      <c r="AO7" s="40" t="s">
        <v>832</v>
      </c>
      <c r="AP7" s="40" t="s">
        <v>832</v>
      </c>
      <c r="AQ7" s="40" t="s">
        <v>832</v>
      </c>
      <c r="AR7" s="31">
        <v>0</v>
      </c>
      <c r="AS7" s="31">
        <v>0</v>
      </c>
      <c r="AT7" s="31">
        <v>0</v>
      </c>
      <c r="AU7" s="40" t="s">
        <v>832</v>
      </c>
      <c r="AV7" s="31">
        <v>0</v>
      </c>
      <c r="AW7" s="40" t="s">
        <v>832</v>
      </c>
      <c r="AX7" s="40" t="s">
        <v>832</v>
      </c>
      <c r="AY7" s="40" t="s">
        <v>832</v>
      </c>
      <c r="AZ7" s="40" t="s">
        <v>832</v>
      </c>
      <c r="BA7" s="40" t="s">
        <v>832</v>
      </c>
      <c r="BB7" s="40" t="s">
        <v>832</v>
      </c>
      <c r="BC7" s="40" t="s">
        <v>832</v>
      </c>
      <c r="BD7" s="40" t="s">
        <v>832</v>
      </c>
      <c r="BE7" s="40" t="s">
        <v>832</v>
      </c>
      <c r="BF7" s="40" t="s">
        <v>832</v>
      </c>
      <c r="BG7" s="40" t="s">
        <v>832</v>
      </c>
      <c r="BH7" s="40" t="s">
        <v>832</v>
      </c>
      <c r="BI7" s="40" t="s">
        <v>832</v>
      </c>
      <c r="BJ7" s="35"/>
      <c r="BK7" s="35">
        <v>44664</v>
      </c>
      <c r="BL7" s="31" t="s">
        <v>821</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832</v>
      </c>
      <c r="BW7" s="40" t="s">
        <v>832</v>
      </c>
      <c r="BX7" s="40" t="s">
        <v>837</v>
      </c>
      <c r="BY7" s="40" t="s">
        <v>832</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839</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840</v>
      </c>
      <c r="FF7" s="35">
        <v>44734</v>
      </c>
      <c r="FG7" s="44">
        <f t="shared" ca="1" si="32"/>
        <v>10</v>
      </c>
      <c r="FH7" s="35" t="s">
        <v>840</v>
      </c>
      <c r="FI7" s="49">
        <v>44820</v>
      </c>
      <c r="FJ7" s="44">
        <f t="shared" ca="1" si="33"/>
        <v>22.285714285714285</v>
      </c>
      <c r="FK7" s="35" t="s">
        <v>840</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841</v>
      </c>
      <c r="FU7" s="35">
        <v>44734</v>
      </c>
      <c r="FV7" s="44">
        <f t="shared" si="36"/>
        <v>10</v>
      </c>
      <c r="FW7" s="35">
        <v>44734</v>
      </c>
      <c r="FX7" s="35">
        <v>44734</v>
      </c>
      <c r="FY7" s="35" t="s">
        <v>842</v>
      </c>
      <c r="FZ7" s="35">
        <v>44734</v>
      </c>
      <c r="GA7" s="44">
        <f t="shared" ca="1" si="37"/>
        <v>10</v>
      </c>
      <c r="GB7" s="35" t="s">
        <v>842</v>
      </c>
      <c r="GC7" s="35">
        <v>44820</v>
      </c>
      <c r="GD7" s="44">
        <f t="shared" ca="1" si="38"/>
        <v>22.285714285714285</v>
      </c>
      <c r="GE7" s="35" t="s">
        <v>842</v>
      </c>
      <c r="GF7" s="35">
        <v>44883</v>
      </c>
      <c r="GG7" s="44">
        <f t="shared" ca="1" si="39"/>
        <v>31.285714285714285</v>
      </c>
      <c r="GH7" s="35"/>
      <c r="GI7" s="44"/>
      <c r="GJ7" s="35" t="s">
        <v>829</v>
      </c>
      <c r="GK7" s="35"/>
      <c r="GL7" s="35" t="s">
        <v>829</v>
      </c>
      <c r="GM7" s="35"/>
      <c r="GN7" s="43" t="s">
        <v>841</v>
      </c>
      <c r="GO7" s="35">
        <v>44734</v>
      </c>
      <c r="GP7" s="44">
        <f t="shared" si="40"/>
        <v>10</v>
      </c>
      <c r="GQ7" s="43" t="s">
        <v>841</v>
      </c>
      <c r="GR7" s="43" t="s">
        <v>841</v>
      </c>
      <c r="GS7" s="35" t="str">
        <f t="shared" si="41"/>
        <v>CONTROL Igm</v>
      </c>
      <c r="GT7" s="35">
        <v>44734</v>
      </c>
      <c r="GU7" s="44">
        <f t="shared" si="42"/>
        <v>10</v>
      </c>
      <c r="GV7" s="31" t="str">
        <f t="shared" si="43"/>
        <v>I TRIM</v>
      </c>
      <c r="GW7" s="43" t="s">
        <v>841</v>
      </c>
      <c r="GX7" s="46">
        <v>5</v>
      </c>
      <c r="GY7" s="31"/>
      <c r="GZ7" s="35"/>
      <c r="HA7" s="43" t="str">
        <f t="shared" si="44"/>
        <v/>
      </c>
      <c r="HB7" s="31" t="str">
        <f t="shared" si="45"/>
        <v/>
      </c>
      <c r="HC7" s="31" t="str">
        <f t="shared" si="46"/>
        <v/>
      </c>
      <c r="HD7" s="31" t="s">
        <v>843</v>
      </c>
      <c r="HE7" s="31"/>
      <c r="HF7" s="31" t="s">
        <v>844</v>
      </c>
      <c r="HG7" s="31"/>
      <c r="HH7" s="31" t="s">
        <v>845</v>
      </c>
      <c r="HI7" s="31">
        <v>0</v>
      </c>
      <c r="HJ7" s="35" t="s">
        <v>846</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821</v>
      </c>
      <c r="HT7" s="31" t="s">
        <v>829</v>
      </c>
      <c r="HU7" s="35">
        <v>44848</v>
      </c>
      <c r="HV7" s="35" t="s">
        <v>847</v>
      </c>
      <c r="HW7" s="35">
        <v>44848</v>
      </c>
      <c r="HX7" s="35" t="s">
        <v>847</v>
      </c>
      <c r="HY7" s="35">
        <v>44734</v>
      </c>
      <c r="HZ7" s="35" t="s">
        <v>847</v>
      </c>
      <c r="IA7" s="40" t="s">
        <v>833</v>
      </c>
      <c r="IB7" s="35">
        <v>44734</v>
      </c>
      <c r="IC7" s="43">
        <f t="shared" si="50"/>
        <v>10</v>
      </c>
      <c r="ID7" s="40" t="s">
        <v>821</v>
      </c>
      <c r="IE7" s="40" t="s">
        <v>848</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-287</v>
      </c>
      <c r="IR7" s="35" t="str">
        <f t="shared" ca="1" si="53"/>
        <v>POSIBLEMENTE NACIO</v>
      </c>
      <c r="IS7" s="35"/>
      <c r="IT7" s="31" t="s">
        <v>850</v>
      </c>
      <c r="IU7" s="31" t="s">
        <v>851</v>
      </c>
      <c r="IV7" s="51" t="s">
        <v>852</v>
      </c>
      <c r="IW7" s="35">
        <v>44945</v>
      </c>
      <c r="IX7" s="31" t="s">
        <v>853</v>
      </c>
      <c r="IY7" s="44">
        <f t="shared" si="54"/>
        <v>40.142857142857146</v>
      </c>
      <c r="IZ7" s="52" t="s">
        <v>854</v>
      </c>
      <c r="JA7" s="31" t="s">
        <v>855</v>
      </c>
      <c r="JB7" s="31" t="s">
        <v>856</v>
      </c>
      <c r="JC7" s="31" t="s">
        <v>857</v>
      </c>
      <c r="JD7" s="31" t="s">
        <v>833</v>
      </c>
      <c r="JE7" s="31" t="s">
        <v>833</v>
      </c>
      <c r="JF7" s="31" t="s">
        <v>833</v>
      </c>
      <c r="JG7" s="31" t="s">
        <v>833</v>
      </c>
      <c r="JH7" s="31" t="s">
        <v>833</v>
      </c>
      <c r="JI7" s="31" t="s">
        <v>833</v>
      </c>
      <c r="JJ7" s="31" t="s">
        <v>858</v>
      </c>
      <c r="JK7" s="46">
        <v>1</v>
      </c>
      <c r="JL7" s="31" t="s">
        <v>859</v>
      </c>
      <c r="JM7" s="53">
        <v>2970</v>
      </c>
      <c r="JN7" s="31" t="str">
        <f t="shared" si="55"/>
        <v>PESO ADECUADO EDAD GESTACIONAL</v>
      </c>
      <c r="JO7" s="209">
        <v>44945</v>
      </c>
      <c r="JP7" s="31"/>
      <c r="JQ7" s="31"/>
      <c r="JR7" s="31"/>
      <c r="JS7" s="46" t="s">
        <v>839</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821</v>
      </c>
      <c r="KK7" s="31" t="s">
        <v>821</v>
      </c>
      <c r="KL7" s="31" t="s">
        <v>821</v>
      </c>
      <c r="KM7" s="54">
        <v>44945</v>
      </c>
      <c r="KN7" s="43" t="s">
        <v>860</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804</v>
      </c>
      <c r="C8" s="68" t="s">
        <v>805</v>
      </c>
      <c r="D8" s="165" t="s">
        <v>812</v>
      </c>
      <c r="E8" s="68" t="s">
        <v>817</v>
      </c>
      <c r="F8" s="68" t="s">
        <v>818</v>
      </c>
      <c r="G8" s="68" t="s">
        <v>819</v>
      </c>
      <c r="H8" s="35">
        <v>44737</v>
      </c>
      <c r="I8" s="35">
        <v>44737</v>
      </c>
      <c r="J8" s="146">
        <v>1061719887</v>
      </c>
      <c r="K8" s="68" t="s">
        <v>820</v>
      </c>
      <c r="L8" s="68" t="s">
        <v>816</v>
      </c>
      <c r="M8" s="35">
        <v>39245</v>
      </c>
      <c r="N8" s="38">
        <f t="shared" ca="1" si="0"/>
        <v>16.399999999999999</v>
      </c>
      <c r="O8" s="35">
        <v>44737</v>
      </c>
      <c r="P8" s="39" t="str">
        <f t="shared" si="1"/>
        <v>SI</v>
      </c>
      <c r="Q8" s="40" t="s">
        <v>822</v>
      </c>
      <c r="R8" s="35">
        <v>44737</v>
      </c>
      <c r="S8" s="31" t="s">
        <v>823</v>
      </c>
      <c r="T8" s="37" t="s">
        <v>751</v>
      </c>
      <c r="U8" s="31" t="s">
        <v>824</v>
      </c>
      <c r="V8" s="31" t="s">
        <v>825</v>
      </c>
      <c r="W8" s="31" t="s">
        <v>838</v>
      </c>
      <c r="X8" s="31" t="s">
        <v>838</v>
      </c>
      <c r="Y8" s="31" t="s">
        <v>834</v>
      </c>
      <c r="Z8" s="31">
        <v>3148325692</v>
      </c>
      <c r="AA8" s="31" t="s">
        <v>828</v>
      </c>
      <c r="AB8" s="41" t="s">
        <v>829</v>
      </c>
      <c r="AC8" s="40" t="s">
        <v>835</v>
      </c>
      <c r="AD8" s="55" t="s">
        <v>831</v>
      </c>
      <c r="AE8" s="40" t="s">
        <v>821</v>
      </c>
      <c r="AF8" s="40" t="s">
        <v>821</v>
      </c>
      <c r="AG8" s="36" t="s">
        <v>832</v>
      </c>
      <c r="AH8" s="36" t="s">
        <v>832</v>
      </c>
      <c r="AI8" s="37" t="s">
        <v>831</v>
      </c>
      <c r="AJ8" s="36" t="s">
        <v>832</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832</v>
      </c>
      <c r="AM8" s="40" t="s">
        <v>832</v>
      </c>
      <c r="AN8" s="40" t="s">
        <v>832</v>
      </c>
      <c r="AO8" s="40" t="s">
        <v>832</v>
      </c>
      <c r="AP8" s="40" t="s">
        <v>832</v>
      </c>
      <c r="AQ8" s="40" t="s">
        <v>832</v>
      </c>
      <c r="AR8" s="31">
        <v>1</v>
      </c>
      <c r="AS8" s="31">
        <v>0</v>
      </c>
      <c r="AT8" s="31">
        <v>0</v>
      </c>
      <c r="AU8" s="40" t="s">
        <v>832</v>
      </c>
      <c r="AV8" s="31">
        <v>0</v>
      </c>
      <c r="AW8" s="40" t="s">
        <v>832</v>
      </c>
      <c r="AX8" s="40" t="s">
        <v>832</v>
      </c>
      <c r="AY8" s="40" t="s">
        <v>832</v>
      </c>
      <c r="AZ8" s="40" t="s">
        <v>832</v>
      </c>
      <c r="BA8" s="40" t="s">
        <v>832</v>
      </c>
      <c r="BB8" s="40" t="s">
        <v>832</v>
      </c>
      <c r="BC8" s="40" t="s">
        <v>832</v>
      </c>
      <c r="BD8" s="40" t="s">
        <v>832</v>
      </c>
      <c r="BE8" s="40" t="s">
        <v>832</v>
      </c>
      <c r="BF8" s="40" t="s">
        <v>832</v>
      </c>
      <c r="BG8" s="40" t="s">
        <v>832</v>
      </c>
      <c r="BH8" s="40" t="s">
        <v>832</v>
      </c>
      <c r="BI8" s="40" t="s">
        <v>832</v>
      </c>
      <c r="BJ8" s="35"/>
      <c r="BK8" s="35">
        <v>44667</v>
      </c>
      <c r="BL8" s="31" t="s">
        <v>821</v>
      </c>
      <c r="BM8" s="43">
        <f t="shared" si="2"/>
        <v>0</v>
      </c>
      <c r="BN8" s="57" t="e">
        <f>IF(BS8&gt;0,SUM(BR8-#REF!),"")</f>
        <v>#REF!</v>
      </c>
      <c r="BO8" s="44">
        <f t="shared" si="3"/>
        <v>10</v>
      </c>
      <c r="BP8" s="31" t="str">
        <f t="shared" si="4"/>
        <v>I TRIM</v>
      </c>
      <c r="BQ8" s="39" t="str">
        <f t="shared" ca="1" si="5"/>
        <v/>
      </c>
      <c r="BR8" s="35">
        <v>44774</v>
      </c>
      <c r="BS8" s="43">
        <v>16.2</v>
      </c>
      <c r="BT8" s="35"/>
      <c r="BU8" s="31"/>
      <c r="BV8" s="40" t="s">
        <v>832</v>
      </c>
      <c r="BW8" s="40" t="s">
        <v>832</v>
      </c>
      <c r="BX8" s="40" t="s">
        <v>833</v>
      </c>
      <c r="BY8" s="40" t="s">
        <v>833</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839</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840</v>
      </c>
      <c r="FF8" s="35">
        <v>44737</v>
      </c>
      <c r="FG8" s="44">
        <f t="shared" ca="1" si="32"/>
        <v>10</v>
      </c>
      <c r="FH8" s="35" t="s">
        <v>840</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841</v>
      </c>
      <c r="FU8" s="35">
        <v>44737</v>
      </c>
      <c r="FV8" s="44">
        <f t="shared" si="36"/>
        <v>10</v>
      </c>
      <c r="FW8" s="35">
        <v>44737</v>
      </c>
      <c r="FX8" s="35">
        <v>44737</v>
      </c>
      <c r="FY8" s="35" t="s">
        <v>842</v>
      </c>
      <c r="FZ8" s="35">
        <v>44737</v>
      </c>
      <c r="GA8" s="44">
        <f t="shared" ca="1" si="37"/>
        <v>10</v>
      </c>
      <c r="GB8" s="35" t="s">
        <v>842</v>
      </c>
      <c r="GC8" s="35">
        <v>44803</v>
      </c>
      <c r="GD8" s="44">
        <f t="shared" ca="1" si="38"/>
        <v>19.428571428571427</v>
      </c>
      <c r="GE8" s="35"/>
      <c r="GF8" s="35"/>
      <c r="GG8" s="44" t="str">
        <f t="shared" ca="1" si="39"/>
        <v>PIERDE TOMA DE TAMIZAJE</v>
      </c>
      <c r="GH8" s="35"/>
      <c r="GI8" s="44"/>
      <c r="GJ8" s="35" t="s">
        <v>829</v>
      </c>
      <c r="GK8" s="35"/>
      <c r="GL8" s="35" t="s">
        <v>829</v>
      </c>
      <c r="GM8" s="35"/>
      <c r="GN8" s="43" t="s">
        <v>841</v>
      </c>
      <c r="GO8" s="35">
        <v>44737</v>
      </c>
      <c r="GP8" s="44">
        <f t="shared" si="40"/>
        <v>10</v>
      </c>
      <c r="GQ8" s="43" t="s">
        <v>841</v>
      </c>
      <c r="GR8" s="43" t="s">
        <v>841</v>
      </c>
      <c r="GS8" s="35" t="str">
        <f t="shared" si="41"/>
        <v>CONTROL Igm</v>
      </c>
      <c r="GT8" s="35">
        <v>44737</v>
      </c>
      <c r="GU8" s="44">
        <f t="shared" si="42"/>
        <v>10</v>
      </c>
      <c r="GV8" s="31" t="str">
        <f t="shared" si="43"/>
        <v>I TRIM</v>
      </c>
      <c r="GW8" s="43" t="s">
        <v>841</v>
      </c>
      <c r="GX8" s="46">
        <v>5</v>
      </c>
      <c r="GY8" s="31"/>
      <c r="GZ8" s="35"/>
      <c r="HA8" s="43" t="str">
        <f t="shared" si="44"/>
        <v/>
      </c>
      <c r="HB8" s="31" t="str">
        <f t="shared" si="45"/>
        <v/>
      </c>
      <c r="HC8" s="31" t="str">
        <f t="shared" si="46"/>
        <v/>
      </c>
      <c r="HD8" s="31" t="s">
        <v>843</v>
      </c>
      <c r="HE8" s="31"/>
      <c r="HF8" s="31" t="s">
        <v>844</v>
      </c>
      <c r="HG8" s="31"/>
      <c r="HH8" s="31" t="s">
        <v>845</v>
      </c>
      <c r="HI8" s="31">
        <v>0</v>
      </c>
      <c r="HJ8" s="35" t="s">
        <v>846</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821</v>
      </c>
      <c r="HT8" s="31" t="s">
        <v>829</v>
      </c>
      <c r="HU8" s="35">
        <v>44866</v>
      </c>
      <c r="HV8" s="35" t="s">
        <v>847</v>
      </c>
      <c r="HW8" s="35">
        <v>44835</v>
      </c>
      <c r="HX8" s="35" t="s">
        <v>847</v>
      </c>
      <c r="HY8" s="35">
        <v>44866</v>
      </c>
      <c r="HZ8" s="35" t="s">
        <v>847</v>
      </c>
      <c r="IA8" s="40" t="s">
        <v>833</v>
      </c>
      <c r="IB8" s="35">
        <v>44737</v>
      </c>
      <c r="IC8" s="43">
        <f t="shared" si="50"/>
        <v>10</v>
      </c>
      <c r="ID8" s="40" t="s">
        <v>821</v>
      </c>
      <c r="IE8" s="40" t="s">
        <v>848</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-284</v>
      </c>
      <c r="IR8" s="35" t="str">
        <f t="shared" ca="1" si="53"/>
        <v>POSIBLEMENTE NACIO</v>
      </c>
      <c r="IS8" s="35"/>
      <c r="IT8" s="31" t="s">
        <v>861</v>
      </c>
      <c r="IU8" s="31" t="s">
        <v>851</v>
      </c>
      <c r="IV8" s="51" t="s">
        <v>862</v>
      </c>
      <c r="IW8" s="35">
        <v>44935</v>
      </c>
      <c r="IX8" s="31" t="s">
        <v>853</v>
      </c>
      <c r="IY8" s="44">
        <f t="shared" si="54"/>
        <v>38.285714285714285</v>
      </c>
      <c r="IZ8" s="52" t="s">
        <v>854</v>
      </c>
      <c r="JA8" s="31" t="s">
        <v>855</v>
      </c>
      <c r="JB8" s="31" t="s">
        <v>856</v>
      </c>
      <c r="JC8" s="31" t="s">
        <v>863</v>
      </c>
      <c r="JD8" s="31" t="s">
        <v>821</v>
      </c>
      <c r="JE8" s="31" t="s">
        <v>821</v>
      </c>
      <c r="JF8" s="31"/>
      <c r="JG8" s="31" t="s">
        <v>821</v>
      </c>
      <c r="JH8" s="31" t="s">
        <v>821</v>
      </c>
      <c r="JI8" s="31"/>
      <c r="JJ8" s="31" t="s">
        <v>864</v>
      </c>
      <c r="JK8" s="46">
        <v>1</v>
      </c>
      <c r="JL8" s="31" t="s">
        <v>865</v>
      </c>
      <c r="JM8" s="53">
        <v>2564</v>
      </c>
      <c r="JN8" s="31" t="str">
        <f t="shared" si="55"/>
        <v>PESO ADECUADO EDAD GESTACIONAL</v>
      </c>
      <c r="JO8" s="209">
        <v>44935</v>
      </c>
      <c r="JP8" s="31"/>
      <c r="JQ8" s="31"/>
      <c r="JR8" s="31"/>
      <c r="JS8" s="46" t="s">
        <v>839</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821</v>
      </c>
      <c r="KK8" s="31" t="s">
        <v>821</v>
      </c>
      <c r="KL8" s="31" t="s">
        <v>821</v>
      </c>
      <c r="KM8" s="54">
        <v>44935</v>
      </c>
      <c r="KN8" s="43" t="s">
        <v>860</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 I9: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H3:I8"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2 B9:H55 B3:G8"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E1:P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N3450 P2:P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26B5988-D47A-4FF3-8B8B-00DB08DD572D}"/>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H3:I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2023-11-01T15:38:55Z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