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C:\Users\ADM_ANARVAEZ\Desktop\NOTAS\GESTANTES\"/>
    </mc:Choice>
  </mc:AlternateContent>
  <xr:revisionPtr revIDLastSave="0" documentId="13_ncr:1_{F570BA94-EB6D-4327-9BA3-E84D1ADAC23A}" xr6:coauthVersionLast="47" xr6:coauthVersionMax="47" xr10:uidLastSave="{00000000-0000-0000-0000-000000000000}"/>
  <bookViews>
    <workbookView xWindow="28680" yWindow="-120" windowWidth="38640" windowHeight="21120" tabRatio="740" xr2:uid="{00000000-000D-0000-FFFF-FFFF00000000}"/>
  </bookViews>
  <sheets>
    <sheet name="CPN 2022" sheetId="5" r:id="rId1"/>
    <sheet name="INSTRUCTIVO " sheetId="32" r:id="rId2"/>
    <sheet name="INDICADORES" sheetId="30" r:id="rId3"/>
  </sheets>
  <externalReferences>
    <externalReference r:id="rId4"/>
  </externalReferences>
  <definedNames>
    <definedName name="_06_05_2011" localSheetId="1">'[1]CPN 2022'!#REF!</definedName>
    <definedName name="_06_05_2011">'CPN 2022'!#REF!</definedName>
    <definedName name="_29_11_1984" localSheetId="1">'[1]CPN 2022'!#REF!</definedName>
    <definedName name="_29_11_1984">'CPN 2022'!#REF!</definedName>
    <definedName name="_xlnm._FilterDatabase" localSheetId="0" hidden="1">'CPN 2022'!#REF!</definedName>
    <definedName name="AIC" localSheetId="1">'[1]CPN 2022'!#REF!</definedName>
    <definedName name="AIC">'CPN 2022'!#REF!</definedName>
    <definedName name="AIDA" localSheetId="1">'[1]CPN 2022'!#REF!</definedName>
    <definedName name="AIDA">'CPN 2022'!#REF!</definedName>
    <definedName name="CC" localSheetId="1">'[1]CPN 2022'!#REF!</definedName>
    <definedName name="CC">'CPN 2022'!#REF!</definedName>
    <definedName name="CCC" localSheetId="1">'[1]CPN 2022'!#REF!</definedName>
    <definedName name="CCC">'CPN 2022'!#REF!</definedName>
    <definedName name="CHOCUE" localSheetId="1">'[1]CPN 2022'!#REF!</definedName>
    <definedName name="CHOCUE">'CPN 2022'!#REF!</definedName>
    <definedName name="EL_HOGAR" localSheetId="1">'[1]CPN 2022'!#REF!</definedName>
    <definedName name="EL_HOGAR">'CPN 2022'!#REF!</definedName>
    <definedName name="INDIGENA" localSheetId="1">'[1]CPN 2022'!#REF!</definedName>
    <definedName name="INDIGENA">'CPN 2022'!#REF!</definedName>
    <definedName name="LA_PLAYA_MIRASOLES" localSheetId="1">'[1]CPN 2022'!#REF!</definedName>
    <definedName name="LA_PLAYA_MIRASOLES">'CPN 2022'!#REF!</definedName>
    <definedName name="LORENA" localSheetId="1">'[1]CPN 2022'!#REF!</definedName>
    <definedName name="LORENA">'CPN 2022'!#REF!</definedName>
    <definedName name="MESTIZA" localSheetId="1">'[1]CPN 2022'!#REF!</definedName>
    <definedName name="MESTIZA">'CPN 2022'!#REF!</definedName>
    <definedName name="RIVERA" localSheetId="1">'[1]CPN 2022'!#REF!</definedName>
    <definedName name="RIVERA">'CPN 2022'!#REF!</definedName>
    <definedName name="RURAL" localSheetId="1">'[1]CPN 2022'!#REF!</definedName>
    <definedName name="RURAL">'CPN 2022'!#REF!</definedName>
    <definedName name="SIN_RIESGO_POR_EDAD" localSheetId="1">'[1]CPN 2022'!#REF!</definedName>
    <definedName name="SIN_RIESGO_POR_EDAD">'CPN 2022'!#REF!</definedName>
    <definedName name="SUB" localSheetId="1">'[1]CPN 2022'!#REF!</definedName>
    <definedName name="SUB">'CPN 2022'!#REF!</definedName>
    <definedName name="UNION_L" localSheetId="1">'[1]CPN 2022'!#REF!</definedName>
    <definedName name="UNION_L">'CPN 2022'!#REF!</definedName>
    <definedName name="Z_87C82D0B_BF3B_4D48_8D40_9A69123EBFA4_.wvu.Cols" localSheetId="0" hidden="1">'CPN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2022'!#REF!,'CPN 2022'!#REF!</definedName>
    <definedName name="Z_87C82D0B_BF3B_4D48_8D40_9A69123EBFA4_.wvu.FilterData" localSheetId="0" hidden="1">'CPN 2022'!$D$1:$G$2</definedName>
    <definedName name="Z_87C82D0B_BF3B_4D48_8D40_9A69123EBFA4_.wvu.Rows" localSheetId="0" hidden="1">'CPN 2022'!#REF!</definedName>
  </definedNames>
  <calcPr calcId="191029"/>
  <customWorkbookViews>
    <customWorkbookView name="electrom pc - Vista personalizada" guid="{87C82D0B-BF3B-4D48-8D40-9A69123EBFA4}" mergeInterval="0" personalView="1" maximized="1" xWindow="1" yWindow="1" windowWidth="1366" windowHeight="496" tabRatio="599"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FD105" i="30" l="1"/>
  <c r="B29" i="30" l="1"/>
  <c r="B18" i="30"/>
  <c r="D29" i="30"/>
  <c r="D30" i="30"/>
  <c r="B30" i="30"/>
  <c r="B27" i="30"/>
  <c r="D27" i="30"/>
  <c r="B26" i="30"/>
  <c r="D26" i="30"/>
  <c r="D24" i="30"/>
  <c r="B24" i="30"/>
  <c r="D21" i="30"/>
  <c r="B17" i="30"/>
  <c r="C17" i="30" s="1"/>
  <c r="D18" i="30"/>
  <c r="B21" i="30"/>
  <c r="D17" i="30"/>
  <c r="B126" i="30" l="1"/>
  <c r="C29" i="30"/>
  <c r="E17" i="30"/>
  <c r="C26" i="30"/>
  <c r="E29" i="30"/>
  <c r="E26" i="30"/>
  <c r="F10" i="30" l="1"/>
  <c r="G7" i="30"/>
  <c r="M9" i="30"/>
  <c r="C7" i="30"/>
  <c r="I9" i="30"/>
  <c r="J10" i="30"/>
  <c r="E9" i="30"/>
  <c r="K7" i="30"/>
  <c r="L10" i="30"/>
  <c r="H9" i="30"/>
  <c r="M10" i="30"/>
  <c r="L7" i="30"/>
  <c r="F9" i="30"/>
  <c r="K10" i="30"/>
  <c r="K9" i="30"/>
  <c r="I10" i="30"/>
  <c r="G9" i="30"/>
  <c r="B10" i="30"/>
  <c r="L9" i="30"/>
  <c r="B9" i="30"/>
  <c r="J9" i="30"/>
  <c r="E7" i="30"/>
  <c r="D10" i="30"/>
  <c r="D9" i="30"/>
  <c r="F7" i="30"/>
  <c r="E10" i="30"/>
  <c r="D7" i="30"/>
  <c r="C10" i="30"/>
  <c r="I7" i="30"/>
  <c r="C9" i="30"/>
  <c r="H10" i="30"/>
  <c r="J7" i="30"/>
  <c r="H7" i="30"/>
  <c r="G10" i="30"/>
  <c r="M7" i="30"/>
  <c r="B14" i="30" l="1"/>
  <c r="B15" i="30"/>
  <c r="B23" i="30"/>
  <c r="C23" i="30" s="1"/>
  <c r="D14" i="30"/>
  <c r="D15" i="30"/>
  <c r="B20" i="30"/>
  <c r="C20" i="30" s="1"/>
  <c r="D23" i="30"/>
  <c r="E23" i="30" s="1"/>
  <c r="D20" i="30"/>
  <c r="E20" i="30" s="1"/>
  <c r="C14" i="30" l="1"/>
  <c r="E14" i="30"/>
  <c r="B7" i="30" l="1"/>
  <c r="B61" i="30" l="1"/>
  <c r="B115" i="30"/>
  <c r="B58" i="30"/>
  <c r="B117" i="30"/>
  <c r="D83" i="30"/>
  <c r="L121" i="30"/>
  <c r="H121" i="30"/>
  <c r="D121" i="30"/>
  <c r="M119" i="30"/>
  <c r="I119" i="30"/>
  <c r="E119" i="30"/>
  <c r="K83" i="30"/>
  <c r="G83" i="30"/>
  <c r="C83" i="30"/>
  <c r="L81" i="30"/>
  <c r="G81" i="30"/>
  <c r="J121" i="30"/>
  <c r="G119" i="30"/>
  <c r="C119" i="30"/>
  <c r="E83" i="30"/>
  <c r="I81" i="30"/>
  <c r="M121" i="30"/>
  <c r="J119" i="30"/>
  <c r="B119" i="30"/>
  <c r="H81" i="30"/>
  <c r="K121" i="30"/>
  <c r="G121" i="30"/>
  <c r="C121" i="30"/>
  <c r="L119" i="30"/>
  <c r="H119" i="30"/>
  <c r="D119" i="30"/>
  <c r="J83" i="30"/>
  <c r="F83" i="30"/>
  <c r="B83" i="30"/>
  <c r="J81" i="30"/>
  <c r="F81" i="30"/>
  <c r="F121" i="30"/>
  <c r="K119" i="30"/>
  <c r="M83" i="30"/>
  <c r="I83" i="30"/>
  <c r="B79" i="30"/>
  <c r="E81" i="30"/>
  <c r="I121" i="30"/>
  <c r="F119" i="30"/>
  <c r="L83" i="30"/>
  <c r="M81" i="30"/>
  <c r="B121" i="30"/>
  <c r="E121" i="30"/>
  <c r="H83" i="30"/>
  <c r="K81" i="30"/>
  <c r="D81" i="30"/>
  <c r="C81" i="30"/>
  <c r="B81" i="30"/>
  <c r="K79" i="30"/>
  <c r="G79" i="30"/>
  <c r="C79" i="30"/>
  <c r="J79" i="30"/>
  <c r="F79" i="30"/>
  <c r="H79" i="30"/>
  <c r="D79" i="30"/>
  <c r="M79" i="30"/>
  <c r="I79" i="30"/>
  <c r="E79" i="30"/>
  <c r="L79" i="30"/>
  <c r="J77" i="30"/>
  <c r="F77" i="30"/>
  <c r="I77" i="30"/>
  <c r="E77" i="30"/>
  <c r="G77" i="30"/>
  <c r="M77" i="30"/>
  <c r="H77" i="30"/>
  <c r="L77" i="30"/>
  <c r="K77" i="30"/>
  <c r="D77" i="30"/>
  <c r="C77" i="30"/>
  <c r="B77" i="30"/>
  <c r="B75" i="30"/>
  <c r="J75" i="30"/>
  <c r="F75" i="30"/>
  <c r="K73" i="30"/>
  <c r="G73" i="30"/>
  <c r="C73" i="30"/>
  <c r="C75" i="30"/>
  <c r="M75" i="30"/>
  <c r="I75" i="30"/>
  <c r="E75" i="30"/>
  <c r="B73" i="30"/>
  <c r="J73" i="30"/>
  <c r="F73" i="30"/>
  <c r="H73" i="30"/>
  <c r="L75" i="30"/>
  <c r="H75" i="30"/>
  <c r="D75" i="30"/>
  <c r="M73" i="30"/>
  <c r="I73" i="30"/>
  <c r="E73" i="30"/>
  <c r="L73" i="30"/>
  <c r="D73" i="30"/>
  <c r="K75" i="30"/>
  <c r="G75" i="30"/>
  <c r="B67" i="30"/>
  <c r="J71" i="30"/>
  <c r="F71" i="30"/>
  <c r="B71" i="30"/>
  <c r="M71" i="30"/>
  <c r="I71" i="30"/>
  <c r="E71" i="30"/>
  <c r="L71" i="30"/>
  <c r="H71" i="30"/>
  <c r="D71" i="30"/>
  <c r="K71" i="30"/>
  <c r="G71" i="30"/>
  <c r="C71" i="30"/>
  <c r="M112" i="30"/>
  <c r="I112" i="30"/>
  <c r="E112" i="30"/>
  <c r="D112" i="30"/>
  <c r="F112" i="30"/>
  <c r="L112" i="30"/>
  <c r="H112" i="30"/>
  <c r="J112" i="30"/>
  <c r="K112" i="30"/>
  <c r="G112" i="30"/>
  <c r="C112" i="30"/>
  <c r="B112" i="30"/>
  <c r="M113" i="30"/>
  <c r="M114" i="30" s="1"/>
  <c r="I113" i="30"/>
  <c r="I114" i="30" s="1"/>
  <c r="G113" i="30"/>
  <c r="G114" i="30" s="1"/>
  <c r="J113" i="30"/>
  <c r="J114" i="30" s="1"/>
  <c r="D113" i="30"/>
  <c r="L113" i="30"/>
  <c r="L114" i="30" s="1"/>
  <c r="H113" i="30"/>
  <c r="H114" i="30" s="1"/>
  <c r="F113" i="30"/>
  <c r="F114" i="30" s="1"/>
  <c r="K113" i="30"/>
  <c r="C113" i="30"/>
  <c r="E113" i="30"/>
  <c r="E114" i="30" s="1"/>
  <c r="B113" i="30"/>
  <c r="M110" i="30"/>
  <c r="M111" i="30" s="1"/>
  <c r="I110" i="30"/>
  <c r="I111" i="30" s="1"/>
  <c r="E110" i="30"/>
  <c r="E111" i="30" s="1"/>
  <c r="J110" i="30"/>
  <c r="J111" i="30" s="1"/>
  <c r="L110" i="30"/>
  <c r="L111" i="30" s="1"/>
  <c r="H110" i="30"/>
  <c r="H111" i="30" s="1"/>
  <c r="D110" i="30"/>
  <c r="D111" i="30" s="1"/>
  <c r="B110" i="30"/>
  <c r="K110" i="30"/>
  <c r="K111" i="30" s="1"/>
  <c r="G110" i="30"/>
  <c r="G111" i="30" s="1"/>
  <c r="C110" i="30"/>
  <c r="F110" i="30"/>
  <c r="F111" i="30" s="1"/>
  <c r="B65" i="30"/>
  <c r="L109" i="30"/>
  <c r="H109" i="30"/>
  <c r="D109" i="30"/>
  <c r="L53" i="30"/>
  <c r="L49" i="30" s="1"/>
  <c r="H53" i="30"/>
  <c r="H49" i="30" s="1"/>
  <c r="D53" i="30"/>
  <c r="M53" i="30"/>
  <c r="M49" i="30" s="1"/>
  <c r="C109" i="30"/>
  <c r="K109" i="30"/>
  <c r="G109" i="30"/>
  <c r="B109" i="30"/>
  <c r="K53" i="30"/>
  <c r="K49" i="30" s="1"/>
  <c r="G53" i="30"/>
  <c r="G49" i="30" s="1"/>
  <c r="C53" i="30"/>
  <c r="F53" i="30"/>
  <c r="F49" i="30" s="1"/>
  <c r="B53" i="30"/>
  <c r="I109" i="30"/>
  <c r="E109" i="30"/>
  <c r="I53" i="30"/>
  <c r="I49" i="30" s="1"/>
  <c r="B60" i="30"/>
  <c r="B62" i="30" s="1"/>
  <c r="J109" i="30"/>
  <c r="F109" i="30"/>
  <c r="B104" i="30"/>
  <c r="J53" i="30"/>
  <c r="J49" i="30" s="1"/>
  <c r="M109" i="30"/>
  <c r="E53" i="30"/>
  <c r="E49" i="30" s="1"/>
  <c r="M69" i="30"/>
  <c r="I69" i="30"/>
  <c r="E69" i="30"/>
  <c r="J107" i="30"/>
  <c r="F107" i="30"/>
  <c r="M106" i="30"/>
  <c r="I106" i="30"/>
  <c r="E106" i="30"/>
  <c r="B106" i="30"/>
  <c r="C126" i="30"/>
  <c r="K104" i="30"/>
  <c r="G104" i="30"/>
  <c r="C104" i="30"/>
  <c r="K107" i="30"/>
  <c r="J106" i="30"/>
  <c r="D104" i="30"/>
  <c r="L69" i="30"/>
  <c r="H69" i="30"/>
  <c r="D69" i="30"/>
  <c r="M107" i="30"/>
  <c r="I107" i="30"/>
  <c r="E107" i="30"/>
  <c r="L106" i="30"/>
  <c r="H106" i="30"/>
  <c r="D106" i="30"/>
  <c r="J104" i="30"/>
  <c r="F104" i="30"/>
  <c r="B69" i="30"/>
  <c r="C107" i="30"/>
  <c r="B107" i="30"/>
  <c r="H104" i="30"/>
  <c r="K69" i="30"/>
  <c r="G69" i="30"/>
  <c r="C69" i="30"/>
  <c r="L107" i="30"/>
  <c r="H107" i="30"/>
  <c r="D107" i="30"/>
  <c r="K106" i="30"/>
  <c r="G106" i="30"/>
  <c r="C106" i="30"/>
  <c r="M104" i="30"/>
  <c r="I104" i="30"/>
  <c r="E104" i="30"/>
  <c r="J69" i="30"/>
  <c r="F69" i="30"/>
  <c r="G107" i="30"/>
  <c r="F106" i="30"/>
  <c r="L104" i="30"/>
  <c r="J58" i="30"/>
  <c r="F58" i="30"/>
  <c r="K56" i="30"/>
  <c r="G56" i="30"/>
  <c r="C56" i="30"/>
  <c r="M58" i="30"/>
  <c r="I58" i="30"/>
  <c r="E58" i="30"/>
  <c r="B56" i="30"/>
  <c r="J56" i="30"/>
  <c r="F56" i="30"/>
  <c r="L58" i="30"/>
  <c r="H58" i="30"/>
  <c r="D58" i="30"/>
  <c r="M56" i="30"/>
  <c r="I56" i="30"/>
  <c r="E56" i="30"/>
  <c r="K58" i="30"/>
  <c r="G58" i="30"/>
  <c r="C58" i="30"/>
  <c r="L56" i="30"/>
  <c r="H56" i="30"/>
  <c r="D56" i="30"/>
  <c r="B55" i="30"/>
  <c r="M55" i="30"/>
  <c r="I55" i="30"/>
  <c r="E55" i="30"/>
  <c r="B90" i="30"/>
  <c r="L55" i="30"/>
  <c r="H55" i="30"/>
  <c r="D55" i="30"/>
  <c r="J55" i="30"/>
  <c r="G55" i="30"/>
  <c r="F55" i="30"/>
  <c r="K55" i="30"/>
  <c r="C55" i="30"/>
  <c r="L61" i="30"/>
  <c r="K61" i="30"/>
  <c r="F61" i="30"/>
  <c r="B89" i="30"/>
  <c r="H61" i="30"/>
  <c r="G61" i="30"/>
  <c r="D61" i="30"/>
  <c r="C61" i="30"/>
  <c r="M61" i="30"/>
  <c r="I61" i="30"/>
  <c r="J61" i="30"/>
  <c r="E61" i="30"/>
  <c r="K117" i="30"/>
  <c r="G117" i="30"/>
  <c r="C117" i="30"/>
  <c r="M115" i="30"/>
  <c r="I115" i="30"/>
  <c r="E115" i="30"/>
  <c r="B123" i="30"/>
  <c r="K67" i="30"/>
  <c r="G67" i="30"/>
  <c r="C67" i="30"/>
  <c r="C115" i="30"/>
  <c r="H117" i="30"/>
  <c r="F115" i="30"/>
  <c r="D67" i="30"/>
  <c r="J117" i="30"/>
  <c r="F117" i="30"/>
  <c r="L115" i="30"/>
  <c r="H115" i="30"/>
  <c r="D115" i="30"/>
  <c r="M67" i="30"/>
  <c r="J67" i="30"/>
  <c r="F67" i="30"/>
  <c r="G115" i="30"/>
  <c r="E67" i="30"/>
  <c r="D117" i="30"/>
  <c r="M117" i="30"/>
  <c r="I117" i="30"/>
  <c r="E117" i="30"/>
  <c r="B125" i="30"/>
  <c r="K115" i="30"/>
  <c r="I67" i="30"/>
  <c r="L117" i="30"/>
  <c r="J115" i="30"/>
  <c r="L67" i="30"/>
  <c r="H67" i="30"/>
  <c r="H139" i="30"/>
  <c r="C136" i="30"/>
  <c r="J136" i="30"/>
  <c r="J138" i="30" s="1"/>
  <c r="E136" i="30"/>
  <c r="E138" i="30" s="1"/>
  <c r="I139" i="30"/>
  <c r="C134" i="30"/>
  <c r="E134" i="30"/>
  <c r="L134" i="30"/>
  <c r="B139" i="30"/>
  <c r="I125" i="30"/>
  <c r="E126" i="30"/>
  <c r="D125" i="30"/>
  <c r="F126" i="30"/>
  <c r="K126" i="30"/>
  <c r="F125" i="30"/>
  <c r="E65" i="30"/>
  <c r="J132" i="30"/>
  <c r="K63" i="30"/>
  <c r="L65" i="30"/>
  <c r="I63" i="30"/>
  <c r="E60" i="30"/>
  <c r="E54" i="30" s="1"/>
  <c r="H132" i="30"/>
  <c r="G60" i="30"/>
  <c r="G54" i="30" s="1"/>
  <c r="L63" i="30"/>
  <c r="H60" i="30"/>
  <c r="H54" i="30" s="1"/>
  <c r="C63" i="30"/>
  <c r="G123" i="30"/>
  <c r="D123" i="30"/>
  <c r="B134" i="30"/>
  <c r="J134" i="30"/>
  <c r="D139" i="30"/>
  <c r="M134" i="30"/>
  <c r="J139" i="30"/>
  <c r="H134" i="30"/>
  <c r="L136" i="30"/>
  <c r="L138" i="30" s="1"/>
  <c r="D134" i="30"/>
  <c r="D136" i="30"/>
  <c r="D138" i="30" s="1"/>
  <c r="E125" i="30"/>
  <c r="D126" i="30"/>
  <c r="L126" i="30"/>
  <c r="K125" i="30"/>
  <c r="G126" i="30"/>
  <c r="J126" i="30"/>
  <c r="B63" i="30"/>
  <c r="J60" i="30"/>
  <c r="J54" i="30" s="1"/>
  <c r="F132" i="30"/>
  <c r="K60" i="30"/>
  <c r="K54" i="30" s="1"/>
  <c r="H65" i="30"/>
  <c r="E63" i="30"/>
  <c r="M132" i="30"/>
  <c r="D132" i="30"/>
  <c r="C132" i="30"/>
  <c r="H63" i="30"/>
  <c r="D60" i="30"/>
  <c r="D54" i="30" s="1"/>
  <c r="K132" i="30"/>
  <c r="M123" i="30"/>
  <c r="C123" i="30"/>
  <c r="K123" i="30"/>
  <c r="E139" i="30"/>
  <c r="K136" i="30"/>
  <c r="K138" i="30" s="1"/>
  <c r="F134" i="30"/>
  <c r="G139" i="30"/>
  <c r="I134" i="30"/>
  <c r="F139" i="30"/>
  <c r="H136" i="30"/>
  <c r="H138" i="30" s="1"/>
  <c r="K139" i="30"/>
  <c r="C139" i="30"/>
  <c r="G134" i="30"/>
  <c r="M126" i="30"/>
  <c r="L125" i="30"/>
  <c r="H126" i="30"/>
  <c r="G125" i="30"/>
  <c r="M65" i="30"/>
  <c r="J63" i="30"/>
  <c r="F60" i="30"/>
  <c r="F54" i="30" s="1"/>
  <c r="B132" i="30"/>
  <c r="C60" i="30"/>
  <c r="D65" i="30"/>
  <c r="M60" i="30"/>
  <c r="M54" i="30" s="1"/>
  <c r="I132" i="30"/>
  <c r="K65" i="30"/>
  <c r="D63" i="30"/>
  <c r="L132" i="30"/>
  <c r="I123" i="30"/>
  <c r="L123" i="30"/>
  <c r="J123" i="30"/>
  <c r="C65" i="30"/>
  <c r="L139" i="30"/>
  <c r="G136" i="30"/>
  <c r="G138" i="30" s="1"/>
  <c r="B136" i="30"/>
  <c r="I136" i="30"/>
  <c r="I138" i="30" s="1"/>
  <c r="K134" i="30"/>
  <c r="F136" i="30"/>
  <c r="F138" i="30" s="1"/>
  <c r="M136" i="30"/>
  <c r="M138" i="30" s="1"/>
  <c r="M139" i="30"/>
  <c r="M125" i="30"/>
  <c r="I126" i="30"/>
  <c r="H125" i="30"/>
  <c r="C125" i="30"/>
  <c r="J125" i="30"/>
  <c r="I65" i="30"/>
  <c r="F63" i="30"/>
  <c r="B96" i="30"/>
  <c r="J65" i="30"/>
  <c r="G132" i="30"/>
  <c r="M63" i="30"/>
  <c r="I60" i="30"/>
  <c r="I54" i="30" s="1"/>
  <c r="E132" i="30"/>
  <c r="G63" i="30"/>
  <c r="G65" i="30"/>
  <c r="L60" i="30"/>
  <c r="L54" i="30" s="1"/>
  <c r="F65" i="30"/>
  <c r="E123" i="30"/>
  <c r="H123" i="30"/>
  <c r="F123" i="30"/>
  <c r="M102" i="30"/>
  <c r="I102" i="30"/>
  <c r="E102" i="30"/>
  <c r="L102" i="30"/>
  <c r="H102" i="30"/>
  <c r="D102" i="30"/>
  <c r="K102" i="30"/>
  <c r="G102" i="30"/>
  <c r="C102" i="30"/>
  <c r="C120" i="30" s="1"/>
  <c r="J102" i="30"/>
  <c r="F102" i="30"/>
  <c r="B102" i="30"/>
  <c r="I130" i="30"/>
  <c r="E130" i="30"/>
  <c r="M130" i="30"/>
  <c r="B129" i="30"/>
  <c r="I129" i="30"/>
  <c r="I131" i="30" s="1"/>
  <c r="E129" i="30"/>
  <c r="B128" i="30"/>
  <c r="J130" i="30"/>
  <c r="F129" i="30"/>
  <c r="L130" i="30"/>
  <c r="H130" i="30"/>
  <c r="D130" i="30"/>
  <c r="L129" i="30"/>
  <c r="H129" i="30"/>
  <c r="D129" i="30"/>
  <c r="F130" i="30"/>
  <c r="J129" i="30"/>
  <c r="K130" i="30"/>
  <c r="G130" i="30"/>
  <c r="B130" i="30"/>
  <c r="K129" i="30"/>
  <c r="G129" i="30"/>
  <c r="C129" i="30"/>
  <c r="B98" i="30"/>
  <c r="C130" i="30"/>
  <c r="M129" i="30"/>
  <c r="L128" i="30"/>
  <c r="H128" i="30"/>
  <c r="D128" i="30"/>
  <c r="K128" i="30"/>
  <c r="G128" i="30"/>
  <c r="C128" i="30"/>
  <c r="F128" i="30"/>
  <c r="J128" i="30"/>
  <c r="I128" i="30"/>
  <c r="E128" i="30"/>
  <c r="M128" i="30"/>
  <c r="J94" i="30"/>
  <c r="F94" i="30"/>
  <c r="B94" i="30"/>
  <c r="E96" i="30"/>
  <c r="I96" i="30"/>
  <c r="M96" i="30"/>
  <c r="F98" i="30"/>
  <c r="J98" i="30"/>
  <c r="E100" i="30"/>
  <c r="I100" i="30"/>
  <c r="M94" i="30"/>
  <c r="I94" i="30"/>
  <c r="E94" i="30"/>
  <c r="F96" i="30"/>
  <c r="J96" i="30"/>
  <c r="C98" i="30"/>
  <c r="G98" i="30"/>
  <c r="K98" i="30"/>
  <c r="F100" i="30"/>
  <c r="J100" i="30"/>
  <c r="L94" i="30"/>
  <c r="H94" i="30"/>
  <c r="D94" i="30"/>
  <c r="C96" i="30"/>
  <c r="G96" i="30"/>
  <c r="K96" i="30"/>
  <c r="D98" i="30"/>
  <c r="H98" i="30"/>
  <c r="L98" i="30"/>
  <c r="G100" i="30"/>
  <c r="K100" i="30"/>
  <c r="K94" i="30"/>
  <c r="G94" i="30"/>
  <c r="C94" i="30"/>
  <c r="D96" i="30"/>
  <c r="H96" i="30"/>
  <c r="L96" i="30"/>
  <c r="E98" i="30"/>
  <c r="I98" i="30"/>
  <c r="M98" i="30"/>
  <c r="H100" i="30"/>
  <c r="L100" i="30"/>
  <c r="C90" i="30"/>
  <c r="G90" i="30"/>
  <c r="K90" i="30"/>
  <c r="C89" i="30"/>
  <c r="G89" i="30"/>
  <c r="K89" i="30"/>
  <c r="F90" i="30"/>
  <c r="J89" i="30"/>
  <c r="D90" i="30"/>
  <c r="H90" i="30"/>
  <c r="L90" i="30"/>
  <c r="D89" i="30"/>
  <c r="H89" i="30"/>
  <c r="L89" i="30"/>
  <c r="J90" i="30"/>
  <c r="F89" i="30"/>
  <c r="E90" i="30"/>
  <c r="I90" i="30"/>
  <c r="M90" i="30"/>
  <c r="E89" i="30"/>
  <c r="I89" i="30"/>
  <c r="M89" i="30"/>
  <c r="B108" i="30" l="1"/>
  <c r="B105" i="30"/>
  <c r="B116" i="30"/>
  <c r="B54" i="30"/>
  <c r="B64" i="30"/>
  <c r="B66" i="30"/>
  <c r="N81" i="30"/>
  <c r="H105" i="30"/>
  <c r="H120" i="30"/>
  <c r="M105" i="30"/>
  <c r="M120" i="30"/>
  <c r="D108" i="30"/>
  <c r="D122" i="30"/>
  <c r="D118" i="30"/>
  <c r="C122" i="30"/>
  <c r="C118" i="30"/>
  <c r="I108" i="30"/>
  <c r="I122" i="30"/>
  <c r="I118" i="30"/>
  <c r="K108" i="30"/>
  <c r="K122" i="30"/>
  <c r="K118" i="30"/>
  <c r="N83" i="30"/>
  <c r="G105" i="30"/>
  <c r="G120" i="30"/>
  <c r="H108" i="30"/>
  <c r="H118" i="30"/>
  <c r="H122" i="30"/>
  <c r="M108" i="30"/>
  <c r="M118" i="30"/>
  <c r="M122" i="30"/>
  <c r="F108" i="30"/>
  <c r="F118" i="30"/>
  <c r="F122" i="30"/>
  <c r="L105" i="30"/>
  <c r="L120" i="30"/>
  <c r="F105" i="30"/>
  <c r="F120" i="30"/>
  <c r="K105" i="30"/>
  <c r="K120" i="30"/>
  <c r="E105" i="30"/>
  <c r="E120" i="30"/>
  <c r="L108" i="30"/>
  <c r="L122" i="30"/>
  <c r="L118" i="30"/>
  <c r="J108" i="30"/>
  <c r="J118" i="30"/>
  <c r="J122" i="30"/>
  <c r="B120" i="30"/>
  <c r="N119" i="30"/>
  <c r="J105" i="30"/>
  <c r="J120" i="30"/>
  <c r="D105" i="30"/>
  <c r="D120" i="30"/>
  <c r="I105" i="30"/>
  <c r="I120" i="30"/>
  <c r="G108" i="30"/>
  <c r="G122" i="30"/>
  <c r="G118" i="30"/>
  <c r="E108" i="30"/>
  <c r="E122" i="30"/>
  <c r="E118" i="30"/>
  <c r="B122" i="30"/>
  <c r="N121" i="30"/>
  <c r="B118" i="30"/>
  <c r="N79" i="30"/>
  <c r="N77" i="30"/>
  <c r="N73" i="30"/>
  <c r="N75" i="30"/>
  <c r="C138" i="30"/>
  <c r="N71" i="30"/>
  <c r="N113" i="30"/>
  <c r="C111" i="30"/>
  <c r="B111" i="30"/>
  <c r="N110" i="30"/>
  <c r="N112" i="30"/>
  <c r="C105" i="30"/>
  <c r="C108" i="30"/>
  <c r="N53" i="30"/>
  <c r="N49" i="30" s="1"/>
  <c r="N109" i="30"/>
  <c r="C64" i="30"/>
  <c r="C54" i="30"/>
  <c r="N104" i="30"/>
  <c r="N106" i="30"/>
  <c r="N107" i="30"/>
  <c r="K114" i="30"/>
  <c r="D114" i="30"/>
  <c r="C114" i="30"/>
  <c r="N56" i="30"/>
  <c r="N58" i="30"/>
  <c r="F59" i="30"/>
  <c r="F57" i="30"/>
  <c r="H57" i="30"/>
  <c r="H59" i="30"/>
  <c r="I59" i="30"/>
  <c r="I57" i="30"/>
  <c r="G59" i="30"/>
  <c r="G57" i="30"/>
  <c r="L57" i="30"/>
  <c r="L59" i="30"/>
  <c r="M59" i="30"/>
  <c r="M57" i="30"/>
  <c r="C59" i="30"/>
  <c r="C57" i="30"/>
  <c r="J59" i="30"/>
  <c r="J57" i="30"/>
  <c r="K59" i="30"/>
  <c r="K57" i="30"/>
  <c r="D57" i="30"/>
  <c r="D59" i="30"/>
  <c r="E59" i="30"/>
  <c r="E57" i="30"/>
  <c r="B59" i="30"/>
  <c r="B57" i="30"/>
  <c r="N55" i="30"/>
  <c r="C124" i="30"/>
  <c r="C116" i="30"/>
  <c r="H124" i="30"/>
  <c r="H116" i="30"/>
  <c r="M124" i="30"/>
  <c r="M116" i="30"/>
  <c r="I127" i="30"/>
  <c r="N65" i="30"/>
  <c r="C62" i="30"/>
  <c r="C66" i="30"/>
  <c r="M127" i="30"/>
  <c r="K62" i="30"/>
  <c r="K66" i="30"/>
  <c r="K64" i="30"/>
  <c r="J127" i="30"/>
  <c r="D127" i="30"/>
  <c r="E127" i="30"/>
  <c r="N69" i="30"/>
  <c r="B114" i="30"/>
  <c r="B124" i="30"/>
  <c r="L124" i="30"/>
  <c r="L116" i="30"/>
  <c r="L62" i="30"/>
  <c r="L66" i="30"/>
  <c r="L64" i="30"/>
  <c r="I62" i="30"/>
  <c r="I64" i="30"/>
  <c r="I66" i="30"/>
  <c r="B138" i="30"/>
  <c r="N136" i="30"/>
  <c r="D62" i="30"/>
  <c r="D66" i="30"/>
  <c r="D64" i="30"/>
  <c r="G127" i="30"/>
  <c r="H62" i="30"/>
  <c r="H66" i="30"/>
  <c r="H64" i="30"/>
  <c r="E62" i="30"/>
  <c r="E64" i="30"/>
  <c r="E66" i="30"/>
  <c r="K127" i="30"/>
  <c r="N123" i="30"/>
  <c r="G124" i="30"/>
  <c r="G116" i="30"/>
  <c r="F124" i="30"/>
  <c r="F116" i="30"/>
  <c r="K124" i="30"/>
  <c r="K116" i="30"/>
  <c r="E124" i="30"/>
  <c r="E116" i="30"/>
  <c r="C127" i="30"/>
  <c r="B127" i="30"/>
  <c r="N126" i="30"/>
  <c r="N61" i="30"/>
  <c r="M62" i="30"/>
  <c r="M64" i="30"/>
  <c r="M66" i="30"/>
  <c r="F62" i="30"/>
  <c r="F66" i="30"/>
  <c r="F64" i="30"/>
  <c r="H127" i="30"/>
  <c r="J62" i="30"/>
  <c r="J66" i="30"/>
  <c r="J64" i="30"/>
  <c r="N60" i="30"/>
  <c r="N54" i="30" s="1"/>
  <c r="F127" i="30"/>
  <c r="B140" i="30"/>
  <c r="N139" i="30"/>
  <c r="N125" i="30"/>
  <c r="N117" i="30"/>
  <c r="J124" i="30"/>
  <c r="J116" i="30"/>
  <c r="D124" i="30"/>
  <c r="D116" i="30"/>
  <c r="I124" i="30"/>
  <c r="I116" i="30"/>
  <c r="N63" i="30"/>
  <c r="L127" i="30"/>
  <c r="G62" i="30"/>
  <c r="G66" i="30"/>
  <c r="G64" i="30"/>
  <c r="N115" i="30"/>
  <c r="N67" i="30"/>
  <c r="B91" i="30"/>
  <c r="B68" i="30" s="1"/>
  <c r="M131" i="30"/>
  <c r="L131" i="30"/>
  <c r="K131" i="30"/>
  <c r="J131" i="30"/>
  <c r="H131" i="30"/>
  <c r="G131" i="30"/>
  <c r="F131" i="30"/>
  <c r="E131" i="30"/>
  <c r="C131" i="30"/>
  <c r="D131" i="30"/>
  <c r="N132" i="30"/>
  <c r="K91" i="30"/>
  <c r="K84" i="30" s="1"/>
  <c r="N134" i="30"/>
  <c r="N130" i="30"/>
  <c r="N129" i="30"/>
  <c r="B131" i="30"/>
  <c r="F91" i="30"/>
  <c r="C91" i="30"/>
  <c r="C84" i="30" s="1"/>
  <c r="N94" i="30"/>
  <c r="N128" i="30"/>
  <c r="N135" i="30" s="1"/>
  <c r="N102" i="30"/>
  <c r="N96" i="30"/>
  <c r="N98" i="30"/>
  <c r="J91" i="30"/>
  <c r="N90" i="30"/>
  <c r="N89" i="30"/>
  <c r="L91" i="30"/>
  <c r="H91" i="30"/>
  <c r="G91" i="30"/>
  <c r="M91" i="30"/>
  <c r="I91" i="30"/>
  <c r="E91" i="30"/>
  <c r="D91" i="30"/>
  <c r="D84" i="30" s="1"/>
  <c r="N57" i="30" l="1"/>
  <c r="N59" i="30"/>
  <c r="K82" i="30"/>
  <c r="C82" i="30"/>
  <c r="E82" i="30"/>
  <c r="E84" i="30"/>
  <c r="H84" i="30"/>
  <c r="H82" i="30"/>
  <c r="J84" i="30"/>
  <c r="J82" i="30"/>
  <c r="B80" i="30"/>
  <c r="B84" i="30"/>
  <c r="B82" i="30"/>
  <c r="D82" i="30"/>
  <c r="G82" i="30"/>
  <c r="G84" i="30"/>
  <c r="N120" i="30"/>
  <c r="F84" i="30"/>
  <c r="F82" i="30"/>
  <c r="I82" i="30"/>
  <c r="I84" i="30"/>
  <c r="L82" i="30"/>
  <c r="L84" i="30"/>
  <c r="M82" i="30"/>
  <c r="M84" i="30"/>
  <c r="N122" i="30"/>
  <c r="N118" i="30"/>
  <c r="F78" i="30"/>
  <c r="F80" i="30"/>
  <c r="M78" i="30"/>
  <c r="M80" i="30"/>
  <c r="C76" i="30"/>
  <c r="C80" i="30"/>
  <c r="D76" i="30"/>
  <c r="D80" i="30"/>
  <c r="G78" i="30"/>
  <c r="G80" i="30"/>
  <c r="E78" i="30"/>
  <c r="E80" i="30"/>
  <c r="H78" i="30"/>
  <c r="H80" i="30"/>
  <c r="J78" i="30"/>
  <c r="J80" i="30"/>
  <c r="K76" i="30"/>
  <c r="K80" i="30"/>
  <c r="I78" i="30"/>
  <c r="I80" i="30"/>
  <c r="L78" i="30"/>
  <c r="L80" i="30"/>
  <c r="B78" i="30"/>
  <c r="B74" i="30"/>
  <c r="B76" i="30"/>
  <c r="K78" i="30"/>
  <c r="D78" i="30"/>
  <c r="C78" i="30"/>
  <c r="D72" i="30"/>
  <c r="D74" i="30"/>
  <c r="E72" i="30"/>
  <c r="E74" i="30"/>
  <c r="E76" i="30"/>
  <c r="I72" i="30"/>
  <c r="I76" i="30"/>
  <c r="I74" i="30"/>
  <c r="M72" i="30"/>
  <c r="M74" i="30"/>
  <c r="M76" i="30"/>
  <c r="G72" i="30"/>
  <c r="G76" i="30"/>
  <c r="G74" i="30"/>
  <c r="H72" i="30"/>
  <c r="H74" i="30"/>
  <c r="H76" i="30"/>
  <c r="L72" i="30"/>
  <c r="L76" i="30"/>
  <c r="L74" i="30"/>
  <c r="J72" i="30"/>
  <c r="J76" i="30"/>
  <c r="J74" i="30"/>
  <c r="C72" i="30"/>
  <c r="C74" i="30"/>
  <c r="F72" i="30"/>
  <c r="F76" i="30"/>
  <c r="F74" i="30"/>
  <c r="K72" i="30"/>
  <c r="K74" i="30"/>
  <c r="B72" i="30"/>
  <c r="N111" i="30"/>
  <c r="N105" i="30"/>
  <c r="N108" i="30"/>
  <c r="B70" i="30"/>
  <c r="B93" i="30"/>
  <c r="N138" i="30"/>
  <c r="N140" i="30"/>
  <c r="N62" i="30"/>
  <c r="N66" i="30"/>
  <c r="N64" i="30"/>
  <c r="N114" i="30"/>
  <c r="N127" i="30"/>
  <c r="N124" i="30"/>
  <c r="N116" i="30"/>
  <c r="F103" i="30"/>
  <c r="F70" i="30"/>
  <c r="F68" i="30"/>
  <c r="G68" i="30"/>
  <c r="G70" i="30"/>
  <c r="E70" i="30"/>
  <c r="E68" i="30"/>
  <c r="J92" i="30"/>
  <c r="J70" i="30"/>
  <c r="J68" i="30"/>
  <c r="K101" i="30"/>
  <c r="K68" i="30"/>
  <c r="K70" i="30"/>
  <c r="M70" i="30"/>
  <c r="M68" i="30"/>
  <c r="C92" i="30"/>
  <c r="C68" i="30"/>
  <c r="C70" i="30"/>
  <c r="D68" i="30"/>
  <c r="D70" i="30"/>
  <c r="H68" i="30"/>
  <c r="H70" i="30"/>
  <c r="I70" i="30"/>
  <c r="I68" i="30"/>
  <c r="L68" i="30"/>
  <c r="L70" i="30"/>
  <c r="B95" i="30"/>
  <c r="B103" i="30"/>
  <c r="B99" i="30"/>
  <c r="N137" i="30"/>
  <c r="K93" i="30"/>
  <c r="B97" i="30"/>
  <c r="N131" i="30"/>
  <c r="C93" i="30"/>
  <c r="B92" i="30"/>
  <c r="F93" i="30"/>
  <c r="F95" i="30"/>
  <c r="F92" i="30"/>
  <c r="F101" i="30"/>
  <c r="F99" i="30"/>
  <c r="K92" i="30"/>
  <c r="K95" i="30"/>
  <c r="F97" i="30"/>
  <c r="K99" i="30"/>
  <c r="J93" i="30"/>
  <c r="K103" i="30"/>
  <c r="K97" i="30"/>
  <c r="L99" i="30"/>
  <c r="L101" i="30"/>
  <c r="L95" i="30"/>
  <c r="L103" i="30"/>
  <c r="L97" i="30"/>
  <c r="J99" i="30"/>
  <c r="J95" i="30"/>
  <c r="J101" i="30"/>
  <c r="J103" i="30"/>
  <c r="J97" i="30"/>
  <c r="I103" i="30"/>
  <c r="I97" i="30"/>
  <c r="I101" i="30"/>
  <c r="I99" i="30"/>
  <c r="I95" i="30"/>
  <c r="M103" i="30"/>
  <c r="M97" i="30"/>
  <c r="M99" i="30"/>
  <c r="M95" i="30"/>
  <c r="C103" i="30"/>
  <c r="C99" i="30"/>
  <c r="C95" i="30"/>
  <c r="C97" i="30"/>
  <c r="D99" i="30"/>
  <c r="D103" i="30"/>
  <c r="D95" i="30"/>
  <c r="D97" i="30"/>
  <c r="G101" i="30"/>
  <c r="G97" i="30"/>
  <c r="G99" i="30"/>
  <c r="G95" i="30"/>
  <c r="G103" i="30"/>
  <c r="N133" i="30"/>
  <c r="E103" i="30"/>
  <c r="E97" i="30"/>
  <c r="E101" i="30"/>
  <c r="E99" i="30"/>
  <c r="E95" i="30"/>
  <c r="H95" i="30"/>
  <c r="H103" i="30"/>
  <c r="H97" i="30"/>
  <c r="H101" i="30"/>
  <c r="H99" i="30"/>
  <c r="L93" i="30"/>
  <c r="L92" i="30"/>
  <c r="I92" i="30"/>
  <c r="I93" i="30"/>
  <c r="H92" i="30"/>
  <c r="H93" i="30"/>
  <c r="E93" i="30"/>
  <c r="E92" i="30"/>
  <c r="D93" i="30"/>
  <c r="D92" i="30"/>
  <c r="M93" i="30"/>
  <c r="M92" i="30"/>
  <c r="G93" i="30"/>
  <c r="G92" i="30"/>
  <c r="N91" i="30"/>
  <c r="N80" i="30" l="1"/>
  <c r="N84" i="30"/>
  <c r="N82" i="30"/>
  <c r="N74" i="30"/>
  <c r="N78" i="30"/>
  <c r="N72" i="30"/>
  <c r="N76" i="30"/>
  <c r="N70" i="30"/>
  <c r="N68" i="30"/>
  <c r="N99" i="30"/>
  <c r="N103" i="30"/>
  <c r="N97" i="30"/>
  <c r="N95" i="30"/>
  <c r="N92" i="30"/>
  <c r="N93" i="30"/>
  <c r="J48" i="30" l="1"/>
  <c r="F48" i="30"/>
  <c r="M48" i="30"/>
  <c r="I48" i="30"/>
  <c r="E48" i="30"/>
  <c r="C48" i="30"/>
  <c r="C49" i="30" s="1"/>
  <c r="L48" i="30"/>
  <c r="H48" i="30"/>
  <c r="D48" i="30"/>
  <c r="D49" i="30" s="1"/>
  <c r="B48" i="30"/>
  <c r="K48" i="30"/>
  <c r="G48" i="30"/>
  <c r="B40" i="30"/>
  <c r="L50" i="30"/>
  <c r="H50" i="30"/>
  <c r="D50" i="30"/>
  <c r="M51" i="30"/>
  <c r="I51" i="30"/>
  <c r="E51" i="30"/>
  <c r="K50" i="30"/>
  <c r="G50" i="30"/>
  <c r="C50" i="30"/>
  <c r="L51" i="30"/>
  <c r="H51" i="30"/>
  <c r="D51" i="30"/>
  <c r="J50" i="30"/>
  <c r="F50" i="30"/>
  <c r="B50" i="30"/>
  <c r="K51" i="30"/>
  <c r="G51" i="30"/>
  <c r="C51" i="30"/>
  <c r="M50" i="30"/>
  <c r="I50" i="30"/>
  <c r="E50" i="30"/>
  <c r="B51" i="30"/>
  <c r="J51" i="30"/>
  <c r="F51" i="30"/>
  <c r="C43" i="30"/>
  <c r="J43" i="30"/>
  <c r="F43" i="30"/>
  <c r="B43" i="30"/>
  <c r="M43" i="30"/>
  <c r="I43" i="30"/>
  <c r="E43" i="30"/>
  <c r="C40" i="30"/>
  <c r="L43" i="30"/>
  <c r="K43" i="30"/>
  <c r="G43" i="30"/>
  <c r="D43" i="30"/>
  <c r="B41" i="30"/>
  <c r="H43" i="30"/>
  <c r="F52" i="30" l="1"/>
  <c r="E52" i="30"/>
  <c r="G52" i="30"/>
  <c r="H52" i="30"/>
  <c r="K52" i="30"/>
  <c r="L52" i="30"/>
  <c r="I52" i="30"/>
  <c r="M52" i="30"/>
  <c r="J52" i="30"/>
  <c r="N48" i="30"/>
  <c r="B49" i="30"/>
  <c r="B52" i="30"/>
  <c r="D52" i="30"/>
  <c r="C52" i="30"/>
  <c r="N50" i="30"/>
  <c r="N51" i="30"/>
  <c r="B42" i="30"/>
  <c r="C44" i="30"/>
  <c r="B44" i="30"/>
  <c r="N52" i="30" l="1"/>
  <c r="B37" i="30"/>
  <c r="F38" i="30"/>
  <c r="D38" i="30"/>
  <c r="I38" i="30"/>
  <c r="L37" i="30"/>
  <c r="L39" i="30" s="1"/>
  <c r="G37" i="30"/>
  <c r="H38" i="30"/>
  <c r="M37" i="30"/>
  <c r="K38" i="30"/>
  <c r="J37" i="30"/>
  <c r="J39" i="30" s="1"/>
  <c r="E37" i="30"/>
  <c r="C38" i="30"/>
  <c r="K37" i="30"/>
  <c r="K39" i="30" s="1"/>
  <c r="M38" i="30"/>
  <c r="H37" i="30"/>
  <c r="H39" i="30" s="1"/>
  <c r="C37" i="30"/>
  <c r="E38" i="30"/>
  <c r="J38" i="30"/>
  <c r="D37" i="30"/>
  <c r="F37" i="30"/>
  <c r="B38" i="30"/>
  <c r="G38" i="30"/>
  <c r="L38" i="30"/>
  <c r="I37" i="30"/>
  <c r="I39" i="30" s="1"/>
  <c r="M39" i="30" l="1"/>
  <c r="G39" i="30"/>
  <c r="B39" i="30"/>
  <c r="J8" i="30"/>
  <c r="K8" i="30"/>
  <c r="D8" i="30"/>
  <c r="F8" i="30"/>
  <c r="E8" i="30"/>
  <c r="H8" i="30"/>
  <c r="G8" i="30"/>
  <c r="M8" i="30"/>
  <c r="L8" i="30"/>
  <c r="B8" i="30"/>
  <c r="C8" i="30"/>
  <c r="I8" i="30"/>
  <c r="N43" i="30"/>
  <c r="B46" i="30"/>
  <c r="B45" i="30"/>
  <c r="B47" i="30" l="1"/>
  <c r="D39" i="30"/>
  <c r="G146" i="30"/>
  <c r="M85" i="30"/>
  <c r="F87" i="30"/>
  <c r="B146" i="30"/>
  <c r="C144" i="30"/>
  <c r="K87" i="30"/>
  <c r="F144" i="30"/>
  <c r="D144" i="30"/>
  <c r="L85" i="30"/>
  <c r="D146" i="30"/>
  <c r="L87" i="30"/>
  <c r="F85" i="30"/>
  <c r="L144" i="30"/>
  <c r="H87" i="30"/>
  <c r="B85" i="30"/>
  <c r="I144" i="30"/>
  <c r="F146" i="30"/>
  <c r="M87" i="30"/>
  <c r="G85" i="30"/>
  <c r="I146" i="30"/>
  <c r="G87" i="30"/>
  <c r="H85" i="30"/>
  <c r="K144" i="30"/>
  <c r="C146" i="30"/>
  <c r="D85" i="30"/>
  <c r="G144" i="30"/>
  <c r="L146" i="30"/>
  <c r="I85" i="30"/>
  <c r="B87" i="30"/>
  <c r="E144" i="30"/>
  <c r="J144" i="30"/>
  <c r="I87" i="30"/>
  <c r="C85" i="30"/>
  <c r="E146" i="30"/>
  <c r="C87" i="30"/>
  <c r="B144" i="30"/>
  <c r="M146" i="30"/>
  <c r="K85" i="30"/>
  <c r="J146" i="30"/>
  <c r="H144" i="30"/>
  <c r="D87" i="30"/>
  <c r="H146" i="30"/>
  <c r="E85" i="30"/>
  <c r="J85" i="30"/>
  <c r="K146" i="30"/>
  <c r="M144" i="30"/>
  <c r="E87" i="30"/>
  <c r="J87" i="30"/>
  <c r="I40" i="30"/>
  <c r="D40" i="30"/>
  <c r="L41" i="30"/>
  <c r="L46" i="30" s="1"/>
  <c r="E40" i="30"/>
  <c r="K40" i="30"/>
  <c r="H41" i="30"/>
  <c r="H46" i="30" s="1"/>
  <c r="J41" i="30"/>
  <c r="J46" i="30" s="1"/>
  <c r="K41" i="30"/>
  <c r="K46" i="30" s="1"/>
  <c r="L40" i="30"/>
  <c r="I41" i="30"/>
  <c r="I46" i="30" s="1"/>
  <c r="J40" i="30"/>
  <c r="G40" i="30"/>
  <c r="M40" i="30"/>
  <c r="F41" i="30"/>
  <c r="H40" i="30"/>
  <c r="F40" i="30"/>
  <c r="G41" i="30"/>
  <c r="G46" i="30" s="1"/>
  <c r="F44" i="30" l="1"/>
  <c r="E44" i="30"/>
  <c r="D45" i="30"/>
  <c r="D44" i="30"/>
  <c r="M45" i="30"/>
  <c r="M44" i="30"/>
  <c r="L45" i="30"/>
  <c r="L47" i="30" s="1"/>
  <c r="L44" i="30"/>
  <c r="K45" i="30"/>
  <c r="K47" i="30" s="1"/>
  <c r="K44" i="30"/>
  <c r="I45" i="30"/>
  <c r="I47" i="30" s="1"/>
  <c r="I44" i="30"/>
  <c r="G45" i="30"/>
  <c r="G47" i="30" s="1"/>
  <c r="G44" i="30"/>
  <c r="H45" i="30"/>
  <c r="H47" i="30" s="1"/>
  <c r="H44" i="30"/>
  <c r="J45" i="30"/>
  <c r="J47" i="30" s="1"/>
  <c r="J44" i="30"/>
  <c r="E39" i="30"/>
  <c r="E45" i="30"/>
  <c r="N38" i="30"/>
  <c r="F46" i="30"/>
  <c r="F39" i="30"/>
  <c r="B145" i="30"/>
  <c r="B147" i="30"/>
  <c r="B88" i="30"/>
  <c r="B86" i="30"/>
  <c r="N85" i="30"/>
  <c r="N146" i="30"/>
  <c r="N87" i="30"/>
  <c r="N144" i="30"/>
  <c r="L147" i="30"/>
  <c r="L145" i="30"/>
  <c r="K147" i="30"/>
  <c r="K145" i="30"/>
  <c r="D147" i="30"/>
  <c r="D145" i="30"/>
  <c r="H147" i="30"/>
  <c r="H145" i="30"/>
  <c r="G145" i="30"/>
  <c r="G147" i="30"/>
  <c r="C147" i="30"/>
  <c r="C145" i="30"/>
  <c r="J145" i="30"/>
  <c r="J147" i="30"/>
  <c r="E145" i="30"/>
  <c r="E147" i="30"/>
  <c r="I145" i="30"/>
  <c r="I147" i="30"/>
  <c r="F145" i="30"/>
  <c r="F147" i="30"/>
  <c r="M147" i="30"/>
  <c r="M145" i="30"/>
  <c r="L42" i="30"/>
  <c r="L88" i="30"/>
  <c r="L86" i="30"/>
  <c r="K42" i="30"/>
  <c r="K88" i="30"/>
  <c r="K86" i="30"/>
  <c r="D86" i="30"/>
  <c r="D88" i="30"/>
  <c r="H42" i="30"/>
  <c r="H86" i="30"/>
  <c r="H88" i="30"/>
  <c r="G42" i="30"/>
  <c r="G88" i="30"/>
  <c r="G86" i="30"/>
  <c r="C88" i="30"/>
  <c r="C86" i="30"/>
  <c r="N40" i="30"/>
  <c r="J42" i="30"/>
  <c r="J86" i="30"/>
  <c r="J88" i="30"/>
  <c r="E88" i="30"/>
  <c r="E86" i="30"/>
  <c r="I42" i="30"/>
  <c r="I86" i="30"/>
  <c r="I88" i="30"/>
  <c r="F42" i="30"/>
  <c r="F88" i="30"/>
  <c r="F86" i="30"/>
  <c r="M88" i="30"/>
  <c r="M86" i="30"/>
  <c r="N44" i="30" l="1"/>
  <c r="F45" i="30"/>
  <c r="F47" i="30" s="1"/>
  <c r="C39" i="30"/>
  <c r="N37" i="30"/>
  <c r="N39" i="30" s="1"/>
  <c r="C45" i="30"/>
  <c r="N145" i="30"/>
  <c r="N147" i="30"/>
  <c r="N86" i="30"/>
  <c r="N88" i="30"/>
  <c r="N45" i="30" l="1"/>
  <c r="M148" i="30" l="1"/>
  <c r="M149" i="30" s="1"/>
  <c r="M150" i="30"/>
  <c r="M151" i="30" s="1"/>
  <c r="M152" i="30"/>
  <c r="M153" i="30" s="1"/>
  <c r="L148" i="30"/>
  <c r="L149" i="30" s="1"/>
  <c r="L150" i="30"/>
  <c r="L151" i="30" s="1"/>
  <c r="L152" i="30"/>
  <c r="L153" i="30" s="1"/>
  <c r="K152" i="30"/>
  <c r="K153" i="30" s="1"/>
  <c r="K148" i="30"/>
  <c r="K149" i="30" s="1"/>
  <c r="K150" i="30"/>
  <c r="K151" i="30" s="1"/>
  <c r="J150" i="30"/>
  <c r="J151" i="30" s="1"/>
  <c r="J148" i="30"/>
  <c r="J149" i="30" s="1"/>
  <c r="J152" i="30"/>
  <c r="J153" i="30" s="1"/>
  <c r="I150" i="30"/>
  <c r="I151" i="30" s="1"/>
  <c r="I152" i="30"/>
  <c r="I153" i="30" s="1"/>
  <c r="I148" i="30"/>
  <c r="I149" i="30" s="1"/>
  <c r="H152" i="30"/>
  <c r="H153" i="30" s="1"/>
  <c r="H150" i="30"/>
  <c r="H151" i="30" s="1"/>
  <c r="H148" i="30"/>
  <c r="H149" i="30" s="1"/>
  <c r="G150" i="30"/>
  <c r="G151" i="30" s="1"/>
  <c r="G148" i="30"/>
  <c r="G149" i="30" s="1"/>
  <c r="G152" i="30"/>
  <c r="G153" i="30" s="1"/>
  <c r="F152" i="30"/>
  <c r="F153" i="30" s="1"/>
  <c r="F148" i="30"/>
  <c r="F149" i="30" s="1"/>
  <c r="F150" i="30"/>
  <c r="F151" i="30" s="1"/>
  <c r="E41" i="30" l="1"/>
  <c r="D41" i="30"/>
  <c r="M41" i="30"/>
  <c r="M46" i="30" s="1"/>
  <c r="M47" i="30" s="1"/>
  <c r="C41" i="30"/>
  <c r="M42" i="30" l="1"/>
  <c r="C42" i="30"/>
  <c r="C46" i="30"/>
  <c r="C47" i="30" s="1"/>
  <c r="D42" i="30"/>
  <c r="D46" i="30"/>
  <c r="D47" i="30" s="1"/>
  <c r="E42" i="30"/>
  <c r="E46" i="30"/>
  <c r="E47" i="30" s="1"/>
  <c r="N41" i="30"/>
  <c r="N42" i="30" s="1"/>
  <c r="N46" i="30" l="1"/>
  <c r="N47" i="30" s="1"/>
  <c r="C100" i="30"/>
  <c r="C101" i="30" s="1"/>
  <c r="B100" i="30"/>
  <c r="B101" i="30" s="1"/>
  <c r="D100" i="30"/>
  <c r="D101" i="30" s="1"/>
  <c r="M100" i="30" l="1"/>
  <c r="N100" i="30" l="1"/>
  <c r="N101" i="30" s="1"/>
  <c r="M101" i="30"/>
  <c r="M11" i="30"/>
  <c r="I11" i="30"/>
  <c r="E11" i="30"/>
  <c r="B11" i="30"/>
  <c r="J11" i="30"/>
  <c r="F11" i="30"/>
  <c r="K11" i="30"/>
  <c r="G11" i="30"/>
  <c r="C11" i="30"/>
  <c r="L11" i="30"/>
  <c r="H11" i="30"/>
  <c r="D11" i="30"/>
  <c r="B152" i="30" l="1"/>
  <c r="B153" i="30" s="1"/>
  <c r="B150" i="30"/>
  <c r="B151" i="30" s="1"/>
  <c r="B148" i="30"/>
  <c r="B149" i="30" s="1"/>
  <c r="D150" i="30"/>
  <c r="D151" i="30" s="1"/>
  <c r="D148" i="30"/>
  <c r="D149" i="30" s="1"/>
  <c r="D152" i="30"/>
  <c r="D153" i="30" s="1"/>
  <c r="E150" i="30"/>
  <c r="E151" i="30" s="1"/>
  <c r="E152" i="30"/>
  <c r="E153" i="30" s="1"/>
  <c r="E148" i="30"/>
  <c r="E149" i="30" s="1"/>
  <c r="C150" i="30"/>
  <c r="C148" i="30"/>
  <c r="C152" i="30"/>
  <c r="N152" i="30" l="1"/>
  <c r="N153" i="30" s="1"/>
  <c r="C153" i="30"/>
  <c r="N148" i="30"/>
  <c r="N149" i="30" s="1"/>
  <c r="C149" i="30"/>
  <c r="N150" i="30"/>
  <c r="N151" i="30" s="1"/>
  <c r="C151" i="30"/>
</calcChain>
</file>

<file path=xl/sharedStrings.xml><?xml version="1.0" encoding="utf-8"?>
<sst xmlns="http://schemas.openxmlformats.org/spreadsheetml/2006/main" count="865" uniqueCount="763">
  <si>
    <t>NOMBRE 1</t>
  </si>
  <si>
    <t>NOMBRE 2</t>
  </si>
  <si>
    <t>TIPO DE DOCUMENTO</t>
  </si>
  <si>
    <t>No DE IDENTIFICACION</t>
  </si>
  <si>
    <t>FECHA DE NACIMIENTO</t>
  </si>
  <si>
    <t>EDAD ACTUAL</t>
  </si>
  <si>
    <t>ASEGURADORA</t>
  </si>
  <si>
    <t>ZONA DE RESIDENCIA</t>
  </si>
  <si>
    <t>TELEFONO FIJO O CELULAR</t>
  </si>
  <si>
    <t>ESTUDIOS</t>
  </si>
  <si>
    <t>APOYO FAMILIAR</t>
  </si>
  <si>
    <t>SEMANAS DE GESTACION AL INGRESO</t>
  </si>
  <si>
    <t>TRIMESTRE DE  INGRESO AL CPN</t>
  </si>
  <si>
    <t>SEMANAS DE GESTACION ACTUALIZADAS</t>
  </si>
  <si>
    <t>SEMANAS DE GESTACION A LA CONSULTA ODONTOLOGICA</t>
  </si>
  <si>
    <t>PROFESIONAL O PERSONA QUE ATIENDE EL PARTO</t>
  </si>
  <si>
    <t>IMC</t>
  </si>
  <si>
    <t>AÑO</t>
  </si>
  <si>
    <t>ESTADO CIVIL</t>
  </si>
  <si>
    <t>OCUPACION</t>
  </si>
  <si>
    <t>APELLIDO 2</t>
  </si>
  <si>
    <t>CITA PROXIMO CONTROL</t>
  </si>
  <si>
    <t>SALE DEL PROGRAMA POR</t>
  </si>
  <si>
    <t>RESULTADO ULTIMA CITOLOGIA (SEGÚN NORMA Y VIGENTE)</t>
  </si>
  <si>
    <t>TIPO DE ETNIA</t>
  </si>
  <si>
    <t>MUJER CABEZA DE FAMILIA</t>
  </si>
  <si>
    <t>HA SIDO VICTIMA DE VIOLENCIA FISICA O PSICOLOGICA</t>
  </si>
  <si>
    <t xml:space="preserve">FECHA DE SALIDA </t>
  </si>
  <si>
    <t>REGIMEN</t>
  </si>
  <si>
    <t>GRUPO DE POBLACION ESPECIAL</t>
  </si>
  <si>
    <t>GRUPO INDIGENA ESPECIFICO</t>
  </si>
  <si>
    <t>PUNTO O CENTRO DE ATENCION</t>
  </si>
  <si>
    <t>ADHERENCIA AL CPN</t>
  </si>
  <si>
    <t>FECHA CONSULTA DE 1RA VEZ POR ODONTOLOGIA</t>
  </si>
  <si>
    <t>PERIODO INTERGENESICO (MESES)</t>
  </si>
  <si>
    <t>CONDUCTA ANTE RESULTADO PATOLOGICO</t>
  </si>
  <si>
    <t>TIEMPO DE LA TOMA</t>
  </si>
  <si>
    <t>CLASIFICACION TIEMPO TOMA</t>
  </si>
  <si>
    <t>NUMERO NACIDOS VIVOS</t>
  </si>
  <si>
    <t>FUM FORMULA CONFIABLE</t>
  </si>
  <si>
    <t>APLICACIÓN DE VIT K</t>
  </si>
  <si>
    <t>GRUPO SANGUINEO RN</t>
  </si>
  <si>
    <t>TOTAL CONTROLES</t>
  </si>
  <si>
    <t>PESO AL NACER POR EDAD GESTACIONAL</t>
  </si>
  <si>
    <t>TALLA EN Mts       (Coma para decimal)</t>
  </si>
  <si>
    <t>EFECTIVIDAD DEMANDA</t>
  </si>
  <si>
    <t>FECHA INDUCCION A LA DEMANDA CPN</t>
  </si>
  <si>
    <t>GESTANTES ACTUALES</t>
  </si>
  <si>
    <t>RESGUARDO O CORREGIMIENTO</t>
  </si>
  <si>
    <t xml:space="preserve">NOVEDAD AL MOMENTO CAPTACION </t>
  </si>
  <si>
    <t xml:space="preserve">CONTROLES PROGRAMADOS </t>
  </si>
  <si>
    <t>VEREDA/BARRIO</t>
  </si>
  <si>
    <t>RIESGO PSICOSOCIAL</t>
  </si>
  <si>
    <t>FUM</t>
  </si>
  <si>
    <t>FECHA ECO 1</t>
  </si>
  <si>
    <t>SEMANAS GESTACION ECO 1</t>
  </si>
  <si>
    <t>FUM X ECO 1</t>
  </si>
  <si>
    <t>FECHA ECO 2</t>
  </si>
  <si>
    <t>SEMANAS GESTACION ECO 2</t>
  </si>
  <si>
    <t>CLASIFICACION NUTRICIONAL 1</t>
  </si>
  <si>
    <t>FECHA DEL PESO Y TALLA II TRIM</t>
  </si>
  <si>
    <t>FECHA DEL PESO Y TALLA III TRIM</t>
  </si>
  <si>
    <t>FECHA C2</t>
  </si>
  <si>
    <t>FECHA C3</t>
  </si>
  <si>
    <t>FECHA C4</t>
  </si>
  <si>
    <t>FECHA C5</t>
  </si>
  <si>
    <t>FECHA C6</t>
  </si>
  <si>
    <t>FECHA C7</t>
  </si>
  <si>
    <t>FECHA C8</t>
  </si>
  <si>
    <t>FECHA C9</t>
  </si>
  <si>
    <t>FECHA C10</t>
  </si>
  <si>
    <t>FECHA C11</t>
  </si>
  <si>
    <t>% CUMPLIM INDIVIDUAL</t>
  </si>
  <si>
    <t>FECHA  REMISION PSICOLOGIA</t>
  </si>
  <si>
    <t>FECHA ASISTENCIA A CONSULTA PSICOLOGIA</t>
  </si>
  <si>
    <t>FECHA  REMISION NUTRICION</t>
  </si>
  <si>
    <t>FECHA ASISTENCIA A CONSULTA NUTRICION</t>
  </si>
  <si>
    <t>FECHA  REMISION GINECOLOGO</t>
  </si>
  <si>
    <t>FECHA RESULTADO HB</t>
  </si>
  <si>
    <t>EDAD GESTACIONAL HB</t>
  </si>
  <si>
    <t xml:space="preserve">RESULTADO UROCULTIVO </t>
  </si>
  <si>
    <t>FECHA RESULTADO UROCULTIVO</t>
  </si>
  <si>
    <t>EDAD GESTACIONAL UROCULTIVO</t>
  </si>
  <si>
    <t>RESULTADO HEP B ANTIGENO SUPERFICIE</t>
  </si>
  <si>
    <t>FECHA RESULTADO H ASB</t>
  </si>
  <si>
    <t>RESULTADO Toxoplasma IgG</t>
  </si>
  <si>
    <t>FECHA RESULTADO TOXO</t>
  </si>
  <si>
    <t>RESULTADO CONFIRM. TOXO. IgM</t>
  </si>
  <si>
    <t>EDAD GESTACIONAL SALIDA PROGRAMA</t>
  </si>
  <si>
    <t>SEXO RN</t>
  </si>
  <si>
    <t>RESULTADO TSH</t>
  </si>
  <si>
    <t xml:space="preserve"> FECHA RESULTADO TSH</t>
  </si>
  <si>
    <t>SEXO RN 2</t>
  </si>
  <si>
    <t>PESO AL NACER POR EDAD GESTACIONAL RN 2</t>
  </si>
  <si>
    <t>TOMA  TSH 2</t>
  </si>
  <si>
    <t>RESULTADO TSH 2</t>
  </si>
  <si>
    <t xml:space="preserve"> FECHA RESULTADO TSH 2</t>
  </si>
  <si>
    <t>APLICACIÓN DE VIT K 2</t>
  </si>
  <si>
    <t>GRUPO SANGUINEO RN 2</t>
  </si>
  <si>
    <t xml:space="preserve">CONTROL RN FECHA ASISTIO </t>
  </si>
  <si>
    <t>CONTROL DE PUERPERIO FECHA</t>
  </si>
  <si>
    <t>APELLIDO</t>
  </si>
  <si>
    <t>RESULTADO HEMOGLOBINA INGRESO</t>
  </si>
  <si>
    <t>RESULTADO HEMOGLOBINA SEMANA 28</t>
  </si>
  <si>
    <t>FECHA APLICACIÓN VACUNA BCG</t>
  </si>
  <si>
    <t>FECHA APLICACIÓN VACUNA BCG 2</t>
  </si>
  <si>
    <t>PTOG. carga 75 gr - RESULTADO</t>
  </si>
  <si>
    <t>EDAD GESTACIONAL HB - SEM 28</t>
  </si>
  <si>
    <t>FECHA RESULTADO HB SEM 28</t>
  </si>
  <si>
    <t>PTOG. carga 75 gr PRE - VALOR</t>
  </si>
  <si>
    <t>PTOG. carga 75 gr 1 HORA - VALOR</t>
  </si>
  <si>
    <t>PTOG. carga 75 gr 2 HORA - VALOR</t>
  </si>
  <si>
    <t>FECHA TOMA EXAMEN PTOG</t>
  </si>
  <si>
    <t>FECHA RESULTADO PR-  II TRIM</t>
  </si>
  <si>
    <t>FECHA RESULTADO PR-  III TRIM</t>
  </si>
  <si>
    <t>FECHA RESULTADO PR INTRAPARTO</t>
  </si>
  <si>
    <t>FECHA VACUNA ANTI INFLUENZA</t>
  </si>
  <si>
    <t>FECHA VACUNA DPT ACELULAR</t>
  </si>
  <si>
    <t>ALARMA TOXOPLASMOSIS</t>
  </si>
  <si>
    <t>NUMERO VECES TOMA TOXOPLASMA IgM - Control</t>
  </si>
  <si>
    <t>FECHA DEL PESO Y TALLA PREGESTACIONAL O I TRIM GESTACION</t>
  </si>
  <si>
    <t>PESO EN Kg INGRESO I TRIM O PRE GESTACION</t>
  </si>
  <si>
    <t>ANTECEDENTE GRAVIDA</t>
  </si>
  <si>
    <t>No CONSULTAS GINECOLOGO</t>
  </si>
  <si>
    <t>FECHA ULTIMA ASISTENCIA A CONSULTA GINECO</t>
  </si>
  <si>
    <t>CONDUCTA HEMOGLOBINA</t>
  </si>
  <si>
    <t>RESULTADO GRUPO  SANGUINEO</t>
  </si>
  <si>
    <t>FECHA RESULTADO GRUPO SANGUINEO</t>
  </si>
  <si>
    <t>EDAD GESTACIONAL GRUPO SANGUINEO</t>
  </si>
  <si>
    <t>OBSERVACION GRUPO SANGUINEO</t>
  </si>
  <si>
    <t>FECHA APLICACIÓN VACUNA HEPATITIS B</t>
  </si>
  <si>
    <t>FECHA APLICACIÓN VACUNA HEPATITIS B 2</t>
  </si>
  <si>
    <t>FECHA INSCRIPCION A PLANIFICACION FAMILIAR</t>
  </si>
  <si>
    <t>T.A. SISTOLICA - ANTES DE SEMANA 12</t>
  </si>
  <si>
    <t>T.A. DIASTOLICA - ANTES DE SEMANA 12</t>
  </si>
  <si>
    <t>ALARMA CASOS SIFILIS GESTACIONAL</t>
  </si>
  <si>
    <t>FECHA RESULTADO UROANALISIS ULTIMO</t>
  </si>
  <si>
    <t>EDAD GESTACIONAL UROANALSIS ULTIMO</t>
  </si>
  <si>
    <t>EDAD GESTACIONAL P.T.O.G</t>
  </si>
  <si>
    <t>RESULTADO ULTIMO UROANALISIS</t>
  </si>
  <si>
    <t>TA. SISTOLICA SEM 30 A 34</t>
  </si>
  <si>
    <t>TA SISTOLICA SEM 35 A 37 ULTIMO CONTROL</t>
  </si>
  <si>
    <t>TA DIASTOLICA SEM 35 A 37 ULTIMO CONTROL</t>
  </si>
  <si>
    <t>METODO DE ANTICONCEPCION INICIADO</t>
  </si>
  <si>
    <t>COMPLICACIONES POSTPARTO</t>
  </si>
  <si>
    <t>TA. DIASTOLICA SEM 30 A 34</t>
  </si>
  <si>
    <t>MUNICIPIO DE RESIDENCIA</t>
  </si>
  <si>
    <t>ANTE. 3 ABORTOS SEGUIDOS O INFERTILIDAD</t>
  </si>
  <si>
    <t>ALARMA 1 T.A.  ANTES 12 SEMANAS</t>
  </si>
  <si>
    <t>ANSIEDAD (Tensión emocional, Humor depresivo y sx angustia).</t>
  </si>
  <si>
    <t>EMBARAZO ACEPTADO Y/O  DESEADO</t>
  </si>
  <si>
    <t>FECHA GLICEMIA</t>
  </si>
  <si>
    <t>TIENE ENFERMEDADES AUTOINMUNES</t>
  </si>
  <si>
    <t>TIENE DIABETES MELLITUS</t>
  </si>
  <si>
    <t>TIENE ENFERMEDAD CARDIACA</t>
  </si>
  <si>
    <t>TIENE HTA CRONICA</t>
  </si>
  <si>
    <t>TIENE POLIHIDRAMNIOS</t>
  </si>
  <si>
    <t>EN EMB ACTUAL HEMORRAGIA VAGINAL &lt; 20 SEM</t>
  </si>
  <si>
    <t>EN EMB ACTUAL RPM</t>
  </si>
  <si>
    <t xml:space="preserve"> EN EMB ACTUAL HEMORRAGIA VAGINAL &gt; 20 SEM</t>
  </si>
  <si>
    <t>EN EMB. ACTUAL  RCIU</t>
  </si>
  <si>
    <t>CONDUCTA HEMOGLOBINA10</t>
  </si>
  <si>
    <t>EDAD GESTACIONAL18</t>
  </si>
  <si>
    <t>EDAD GESTACIONAL21</t>
  </si>
  <si>
    <t>T.A. SISTOLICA (Entre semana 20 y 26)</t>
  </si>
  <si>
    <t>T.A. DIATOLICA (Entre semana 20 y 26)</t>
  </si>
  <si>
    <t>EN EMB ACTUAL ENFERMEDADES INFECCIOSAS AGUDAS(BACTERIANAS)2</t>
  </si>
  <si>
    <t>TIENE ENF RENAL CRONICA</t>
  </si>
  <si>
    <t>TRIMESTRE DE GESTACION A LA TOMA EXAMEN</t>
  </si>
  <si>
    <t>TRIMESTRE DE GESTACION A LA TOMA EXAMEN52</t>
  </si>
  <si>
    <t>EDAD GESTACIONAL GLICEMIA</t>
  </si>
  <si>
    <t xml:space="preserve">FECHA CONSULTA PRIMERA VEZ PROGRAMA CPN </t>
  </si>
  <si>
    <t xml:space="preserve">ALARMA 2 T.A.  ENTRE SEMANA 20 Y 26 </t>
  </si>
  <si>
    <t>ALARMA 3 T.A.  III TRIMESTRE</t>
  </si>
  <si>
    <t>ALARMA 1 CONTROL RN</t>
  </si>
  <si>
    <t>ALARMA CONTROL PUERPERIO</t>
  </si>
  <si>
    <t>PESO RN 2 EN GRAMOS2</t>
  </si>
  <si>
    <t>PESO RN  EN GRAMOS</t>
  </si>
  <si>
    <t>Se registra el primer apellido de la gestante como aparece en el documento de identidad</t>
  </si>
  <si>
    <t>Se registra el segundo apellido de la gestante como aparece en el documento de identidad</t>
  </si>
  <si>
    <t>Se registra el primer nombre de la gestante como aparece en el documento de identidad</t>
  </si>
  <si>
    <t>Se registra el segundo nombre de la gestante como aparece en el documento de identidad</t>
  </si>
  <si>
    <r>
      <t xml:space="preserve">Lista desplegable: </t>
    </r>
    <r>
      <rPr>
        <sz val="11"/>
        <color theme="1"/>
        <rFont val="Calibri"/>
        <family val="2"/>
        <scheme val="minor"/>
      </rPr>
      <t xml:space="preserve">Elegir de las opciones según corresponda al documento que presente la gestante para el ingreso: Cédula de ciudadanía, Tarjeta de identidad, Registro Civil, Cedula de extranjería, Menor sin identificación, adulto sin identificación, otro, sin Dato </t>
    </r>
  </si>
  <si>
    <t>Registrar el número del documento que presenta la gestante</t>
  </si>
  <si>
    <r>
      <t xml:space="preserve">Lista desplegable: </t>
    </r>
    <r>
      <rPr>
        <sz val="11"/>
        <color theme="1"/>
        <rFont val="Calibri"/>
        <family val="2"/>
        <scheme val="minor"/>
      </rPr>
      <t xml:space="preserve">Elegir de la lista desplegable según corresponda por los datos  suministrados por la gestante: </t>
    </r>
    <r>
      <rPr>
        <b/>
        <sz val="11"/>
        <color theme="1"/>
        <rFont val="Calibri"/>
        <family val="2"/>
        <scheme val="minor"/>
      </rPr>
      <t>Soltera, Casada, Viuda, Unión Libre y Sin Dato</t>
    </r>
  </si>
  <si>
    <t>Registrar la ocupación de la gestante según indique en el interrogatorio de historia clínica de ingreso</t>
  </si>
  <si>
    <r>
      <t xml:space="preserve">Formula,  </t>
    </r>
    <r>
      <rPr>
        <sz val="11"/>
        <color theme="1"/>
        <rFont val="Calibri"/>
        <family val="2"/>
        <scheme val="minor"/>
      </rPr>
      <t>automáticamente sale el dato de la edad actual luego de registrar correctamente la fecha de nacimiento</t>
    </r>
    <r>
      <rPr>
        <b/>
        <sz val="11"/>
        <color theme="1"/>
        <rFont val="Calibri"/>
        <family val="2"/>
        <scheme val="minor"/>
      </rPr>
      <t xml:space="preserve"> </t>
    </r>
  </si>
  <si>
    <t>FECHA INDUCCION A LA DEMANDA CPN: registrar fecha de inducción a la demanda de la gestante, Importante sea en el siguiente orden: DIA/MES/AÑO usando el  /  para  sepáralas ejemplo: 01/09/2014</t>
  </si>
  <si>
    <r>
      <t xml:space="preserve">Registrar fecha de nacimiento de la gestante, </t>
    </r>
    <r>
      <rPr>
        <b/>
        <sz val="11"/>
        <color theme="1"/>
        <rFont val="Calibri"/>
        <family val="2"/>
        <scheme val="minor"/>
      </rPr>
      <t xml:space="preserve">Importante </t>
    </r>
    <r>
      <rPr>
        <sz val="11"/>
        <color theme="1"/>
        <rFont val="Calibri"/>
        <family val="2"/>
        <scheme val="minor"/>
      </rPr>
      <t xml:space="preserve">sea en el siguiente orden: </t>
    </r>
    <r>
      <rPr>
        <b/>
        <sz val="11"/>
        <color theme="1"/>
        <rFont val="Calibri"/>
        <family val="2"/>
        <scheme val="minor"/>
      </rPr>
      <t xml:space="preserve">DIA/MES/AÑO </t>
    </r>
    <r>
      <rPr>
        <sz val="11"/>
        <color theme="1"/>
        <rFont val="Calibri"/>
        <family val="2"/>
        <scheme val="minor"/>
      </rPr>
      <t>usando el</t>
    </r>
    <r>
      <rPr>
        <b/>
        <sz val="11"/>
        <color theme="1"/>
        <rFont val="Calibri"/>
        <family val="2"/>
        <scheme val="minor"/>
      </rPr>
      <t xml:space="preserve"> </t>
    </r>
    <r>
      <rPr>
        <sz val="11"/>
        <color theme="1"/>
        <rFont val="Calibri"/>
        <family val="2"/>
        <scheme val="minor"/>
      </rPr>
      <t xml:space="preserve"> /  para  sepáralas ejemplo:</t>
    </r>
    <r>
      <rPr>
        <b/>
        <sz val="11"/>
        <color theme="1"/>
        <rFont val="Calibri"/>
        <family val="2"/>
        <scheme val="minor"/>
      </rPr>
      <t xml:space="preserve"> 01/04/1979</t>
    </r>
  </si>
  <si>
    <r>
      <rPr>
        <sz val="11"/>
        <color rgb="FFFF0000"/>
        <rFont val="Calibri"/>
        <family val="2"/>
        <scheme val="minor"/>
      </rPr>
      <t>Lista desplegable</t>
    </r>
    <r>
      <rPr>
        <sz val="11"/>
        <color theme="1"/>
        <rFont val="Calibri"/>
        <family val="2"/>
        <scheme val="minor"/>
      </rPr>
      <t xml:space="preserve"> Elegir de las opciones según corresponda: Subsidiado, Contributivo, Régimen Especial, Particular, No Afiliado, Sin dato</t>
    </r>
  </si>
  <si>
    <r>
      <rPr>
        <sz val="11"/>
        <color rgb="FFFF0000"/>
        <rFont val="Calibri"/>
        <family val="2"/>
        <scheme val="minor"/>
      </rPr>
      <t xml:space="preserve"> Lista desplegable </t>
    </r>
    <r>
      <rPr>
        <sz val="11"/>
        <color theme="1"/>
        <rFont val="Calibri"/>
        <family val="2"/>
        <scheme val="minor"/>
      </rPr>
      <t xml:space="preserve">Elegir de las opciones según corresponda la Aseguradora a la que pertence la gestante </t>
    </r>
  </si>
  <si>
    <r>
      <rPr>
        <sz val="11"/>
        <color rgb="FFFF0000"/>
        <rFont val="Calibri"/>
        <family val="2"/>
        <scheme val="minor"/>
      </rPr>
      <t xml:space="preserve"> Lista desplegable </t>
    </r>
    <r>
      <rPr>
        <sz val="11"/>
        <color theme="1"/>
        <rFont val="Calibri"/>
        <family val="2"/>
        <scheme val="minor"/>
      </rPr>
      <t xml:space="preserve">Elegir de las opciones según corresponda al municipio en que resida la gestante </t>
    </r>
  </si>
  <si>
    <r>
      <rPr>
        <sz val="11"/>
        <color rgb="FFFF0000"/>
        <rFont val="Calibri"/>
        <family val="2"/>
        <scheme val="minor"/>
      </rPr>
      <t>Lista desplegable</t>
    </r>
    <r>
      <rPr>
        <sz val="11"/>
        <color theme="1"/>
        <rFont val="Calibri"/>
        <family val="2"/>
        <scheme val="minor"/>
      </rPr>
      <t xml:space="preserve"> Elegir de las opciones según corresponda: opciones: URBANO, RUAL,  SIN DATO </t>
    </r>
  </si>
  <si>
    <r>
      <t xml:space="preserve">Registrar el nombre de la vereda o Barrio de residencia de la gestante. Se debe </t>
    </r>
    <r>
      <rPr>
        <sz val="11"/>
        <color rgb="FFFF0000"/>
        <rFont val="Calibri"/>
        <family val="2"/>
        <scheme val="minor"/>
      </rPr>
      <t>elaborar lista desplegable</t>
    </r>
    <r>
      <rPr>
        <sz val="11"/>
        <color theme="1"/>
        <rFont val="Calibri"/>
        <family val="2"/>
        <scheme val="minor"/>
      </rPr>
      <t xml:space="preserve"> en cada municipio</t>
    </r>
  </si>
  <si>
    <t>Registrar dirección especifica de residencia de la gestante o datos de como ubicarla</t>
  </si>
  <si>
    <t>Registrar el nombre del  resguardo o corregimiento de residencia de la gestante</t>
  </si>
  <si>
    <t>Registrar el número de teléfono de contacto, ubicación de la gestante o pariente más cercano</t>
  </si>
  <si>
    <t>DIRECCION -(ESPECIFICAR UBICACIÓN EN VEREDA)</t>
  </si>
  <si>
    <r>
      <rPr>
        <sz val="11"/>
        <color rgb="FFFF0000"/>
        <rFont val="Calibri"/>
        <family val="2"/>
        <scheme val="minor"/>
      </rPr>
      <t>Lista desplegable</t>
    </r>
    <r>
      <rPr>
        <sz val="11"/>
        <color theme="1"/>
        <rFont val="Calibri"/>
        <family val="2"/>
        <scheme val="minor"/>
      </rPr>
      <t xml:space="preserve"> Elegir de las opciones según corresponda: INDEGENA – ROM GITANO – RAIZAL – PALENQUERO – AFRODESCENDIENTE – MESTIZA - OTRO</t>
    </r>
  </si>
  <si>
    <r>
      <rPr>
        <sz val="11"/>
        <color rgb="FFFF0000"/>
        <rFont val="Calibri"/>
        <family val="2"/>
        <scheme val="minor"/>
      </rPr>
      <t>Lista desplegable</t>
    </r>
    <r>
      <rPr>
        <sz val="11"/>
        <color theme="1"/>
        <rFont val="Calibri"/>
        <family val="2"/>
        <scheme val="minor"/>
      </rPr>
      <t xml:space="preserve"> Elegir de las opciones según corresponda: Nasa/Paez. Misak/ Guambianos, Yanaconas, Coconucos, Totoroez, Epedara/ Siapidara, Inga, Polindaras, Embera, Quilacingas, Jambaleños, Guanacas, Pubenences, Otros.</t>
    </r>
  </si>
  <si>
    <r>
      <rPr>
        <sz val="11"/>
        <color rgb="FFFF0000"/>
        <rFont val="Calibri"/>
        <family val="2"/>
        <scheme val="minor"/>
      </rPr>
      <t>Lista desplegable</t>
    </r>
    <r>
      <rPr>
        <sz val="11"/>
        <color theme="1"/>
        <rFont val="Calibri"/>
        <family val="2"/>
        <scheme val="minor"/>
      </rPr>
      <t xml:space="preserve"> Elegir de las opciones según corresponda: Analfabeta, Primaria incompleta  primaria completa, Secundaria incompleta, Secundaria completa,  Técnico, Universitario, Sabe leer y Escribir, esta última opción es para personas que no han recibido estudio formal pero saben leer y escribir.</t>
    </r>
  </si>
  <si>
    <r>
      <rPr>
        <sz val="11"/>
        <color rgb="FFFF0000"/>
        <rFont val="Calibri"/>
        <family val="2"/>
        <scheme val="minor"/>
      </rPr>
      <t xml:space="preserve">Lista desplegable </t>
    </r>
    <r>
      <rPr>
        <sz val="11"/>
        <color theme="1"/>
        <rFont val="Calibri"/>
        <family val="2"/>
        <scheme val="minor"/>
      </rPr>
      <t>Opciones: SI, si la gestante  Acepta o desea este embarazo;   NO  si la gestante no desea o no acepta este embarazo o  SIN DATO  si no se tiene información, Cabe aclarar que si la paciente no desea este embarazo debe hacer interconsulta con psicología y si no se tiene 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</si>
  <si>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que recibe apoyo de su familia;  NO  cuando la paciente manifiesta no recibir apoyo familiar o  SIN DATO  cuando no se dispone del dato, Igual que el anterior si la respuesta es NO tiene apoyo familiar se deberá intervenir con psicología y en lo posible con trabajadora social. De no disponer del dato   se debe preguntar por el en la siguiente consulta</t>
    </r>
  </si>
  <si>
    <r>
      <rPr>
        <sz val="11"/>
        <color rgb="FFFF0000"/>
        <rFont val="Calibri"/>
        <family val="2"/>
        <scheme val="minor"/>
      </rPr>
      <t>Lista desplegable</t>
    </r>
    <r>
      <rPr>
        <sz val="11"/>
        <color theme="1"/>
        <rFont val="Calibri"/>
        <family val="2"/>
        <scheme val="minor"/>
      </rPr>
      <t xml:space="preserve"> Opciones  SI  cuando la mujer sea la responsable  del sostenimiento económico y social de la familia; NO  cuando la mujer no sea la responsable principal del sostenimiento económico de la familia y  SIN DATO cuando no se disponga del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</si>
  <si>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tension emocional, depresion o angustia ;  NO  cuando la paciente  no manifiesta ninguno de los items anterioes  o  SIN DATO  cuando no se dispone del dato. De no disponer del dato  se debe interrogar por el en la siguiente consulta de acuerdo a los lineamientos establecidos en la GAI de CPN del MPS</t>
    </r>
  </si>
  <si>
    <r>
      <rPr>
        <sz val="11"/>
        <color rgb="FFFF0000"/>
        <rFont val="Calibri"/>
        <family val="2"/>
        <scheme val="minor"/>
      </rPr>
      <t>Lista desplegable</t>
    </r>
    <r>
      <rPr>
        <sz val="11"/>
        <color theme="1"/>
        <rFont val="Calibri"/>
        <family val="2"/>
        <scheme val="minor"/>
      </rPr>
      <t xml:space="preserve"> opciones SI cuando la gestante manifiesta que ha sido victima de violencia física o psicológica;  NO cuando no ha sido víctima de Violencia física o psicológica o SIN DATO, consultar en la guía del ministerio como preguntar adecuadamente a la gestante acerca de este evento</t>
    </r>
  </si>
  <si>
    <r>
      <rPr>
        <sz val="11"/>
        <color rgb="FFFF0000"/>
        <rFont val="Calibri"/>
        <family val="2"/>
        <scheme val="minor"/>
      </rPr>
      <t>Formula,</t>
    </r>
    <r>
      <rPr>
        <sz val="11"/>
        <color theme="1"/>
        <rFont val="Calibri"/>
        <family val="2"/>
        <scheme val="minor"/>
      </rPr>
      <t xml:space="preserve">  evalúa la efectividad entre la fecha de inducción de la demanda y la fecha en que la gestante es inscrita y las opciones que saldrán automáticamente según corresponda son: SI, cuando la gestante fue inducida y acude al CPN;  NO  cuando la gestante se induce pero no acude al CPN es decir toda gestante a la que se le realice inducción debe estar registrada en la base de datos, DEMANDA ESPONTANEA, cuando la paciente acude espontáneamente y no existió demanda por parte de la IPS </t>
    </r>
  </si>
  <si>
    <r>
      <rPr>
        <sz val="11"/>
        <color rgb="FFFF0000"/>
        <rFont val="Calibri"/>
        <family val="2"/>
        <scheme val="minor"/>
      </rPr>
      <t>Formula automatica</t>
    </r>
    <r>
      <rPr>
        <sz val="11"/>
        <color theme="1"/>
        <rFont val="Calibri"/>
        <family val="2"/>
        <scheme val="minor"/>
      </rPr>
      <t xml:space="preserve">: Evalua Riesgo Psicosocial de acuerdo a los datos registrados en las columnas anteriores, con las Opciones : SIN RIESGO: cuando la gestante por valoracion no presenta riesgo psicosocial, CON RIESGO :cuando la paciente Tiene Riesgo psicosocial y debe ser valorada por psicologia y SIN DATO: Cuando no se han diligenciado completamente las casillas anteriores  </t>
    </r>
  </si>
  <si>
    <t>En estas columnas, se registra  segun corresponda y hacen relación a  los antecedentes o diagnósticos  patológicos y obstétricos de la gestante y las opciones de acuerdo a lo registrado en la historia clínica de la gestante con las opciones  SI o NO  de acuerdo a los eventos de cada columna ante respuesta SI  se consideran gestantes de Alto Riesgo Obstétrico y deben tener remisión a Ginecologia. La opcion Sin DATO  se registrara cuando no se dispone del dato                                                                                                                                                                                                                        Para la Casilla ANTECEDENTE FAMILIAR DE PREECLAMPSIA: Registrar SI o No Según Corresponda. SI aplica para gestantes con Madre o hermana con antecedente de preeclampsia</t>
  </si>
  <si>
    <t xml:space="preserve">Elegir el numero de según corresponda al número de partos que la gestante haya tenido. Esta columna esta semaorizada y aparecera en rojo luego del cuarto parto, es decir multiparas </t>
  </si>
  <si>
    <t xml:space="preserve">Elegir según corresponda al número de Abortos que la gestante haya tenido como antecedente. Esta columna esta semaorizada y aparecera en rojo luego del tercer aborto </t>
  </si>
  <si>
    <t xml:space="preserve">Elegir según corresponda al número de cesareas que la gestante haya tenido como antecedente. Esta columna esta semaorizada y aparecera en rojo luego de la tercera cesarea </t>
  </si>
  <si>
    <t xml:space="preserve">TIENE EMB. MUTIPLE ACTUAL </t>
  </si>
  <si>
    <t>Registrar SI  o NO según corresponda. La opción SI estará semaforizada en rojo pues se considera antecedente de Riesgo Obstétrico  y la gestante debe ser valorada por ginecólogo</t>
  </si>
  <si>
    <r>
      <t xml:space="preserve">Registrar SI  o NO según corresponda. La opción SI estará semaforizada en rojo pues se considera antecedente de Riesgo Obstétrico  y la gestante debe ser valorada por ginecólogo </t>
    </r>
    <r>
      <rPr>
        <b/>
        <sz val="11"/>
        <color theme="1"/>
        <rFont val="Calibri"/>
        <family val="2"/>
        <scheme val="minor"/>
      </rPr>
      <t xml:space="preserve">y especialista </t>
    </r>
  </si>
  <si>
    <r>
      <t xml:space="preserve">Elegir el número de </t>
    </r>
    <r>
      <rPr>
        <b/>
        <sz val="11"/>
        <color theme="1"/>
        <rFont val="Calibri"/>
        <family val="2"/>
        <scheme val="minor"/>
      </rPr>
      <t>embarazos anteriores</t>
    </r>
    <r>
      <rPr>
        <sz val="11"/>
        <color theme="1"/>
        <rFont val="Calibri"/>
        <family val="2"/>
        <scheme val="minor"/>
      </rPr>
      <t xml:space="preserve"> a este.Es el Antecedente, no se incluye este embarazo actual;  Es decir que si este es el primer embarazo se elige la opción del número 0, si es el segundo embarazo, se elige la opción  del número 1.  Esta columna semaforiza en rojo luego del cuarto embarazo, es decir las de riesgo por  multígravidez</t>
    </r>
  </si>
  <si>
    <t>Registrar SI  o NO según corresponda al embarazo actual. La opción SI estará semaforizada en rojo pues se considera antecedente de Riesgo Obstétrico  y la gestante debe ser valorada por ginecólogo</t>
  </si>
  <si>
    <r>
      <t xml:space="preserve">Registrar SI  o NO según corresponda como patologia de base. La opción SI estará semaforizada en rojo pues se considera antecedente de Riesgo Obstétrico  y la gestante debe ser valorada por ginecólogo y </t>
    </r>
    <r>
      <rPr>
        <b/>
        <sz val="11"/>
        <color theme="1"/>
        <rFont val="Calibri"/>
        <family val="2"/>
        <scheme val="minor"/>
      </rPr>
      <t>nutricionista</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</si>
  <si>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cardiologo</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</si>
  <si>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nefrologo</t>
    </r>
  </si>
  <si>
    <t>Registrar fecha ultimo parto o aborto  D/ M / A</t>
  </si>
  <si>
    <r>
      <rPr>
        <sz val="11"/>
        <color rgb="FFFF0000"/>
        <rFont val="Calibri"/>
        <family val="2"/>
        <scheme val="minor"/>
      </rPr>
      <t xml:space="preserve">Formula automatica </t>
    </r>
    <r>
      <rPr>
        <sz val="11"/>
        <color theme="1"/>
        <rFont val="Calibri"/>
        <family val="2"/>
        <scheme val="minor"/>
      </rPr>
      <t>con el resultado del periodo intergenesico</t>
    </r>
  </si>
  <si>
    <t>Registrar fecha ultima mestruación  D/ M / A</t>
  </si>
  <si>
    <t>Formula automatica de las semanas de gestacion al ingreso</t>
  </si>
  <si>
    <t xml:space="preserve">Formula automatica de las semanas de gestacion actualizadas  </t>
  </si>
  <si>
    <t>Registrar fecha PRIMERA ECOGRAFIA D/ M / A</t>
  </si>
  <si>
    <t xml:space="preserve">Registrar Semanas de gestaciónsegun  PRIMERA ECOGRAFIA </t>
  </si>
  <si>
    <t>Registrar fecha SEGUNDA ECOGRAFIA D/ M / A</t>
  </si>
  <si>
    <t xml:space="preserve">Registrar Semanas de gestación segun  SEGUNDA ECOGRAFIA </t>
  </si>
  <si>
    <t xml:space="preserve">registre Talla en Metros con coma para decimal </t>
  </si>
  <si>
    <t>Formula Automatica del Indice de Masa Corporal según datos registrados de Peso y talla de las 2 colunmas ateriores</t>
  </si>
  <si>
    <t xml:space="preserve">Formula automatica según corresponda al IMC con las Opciones : Bajo Peso, Normal, Sobrepeso y Obesidad, Si aparece otro opcion revisar casillas DK y DL </t>
  </si>
  <si>
    <t>Formula automatica según corresponda a las TA Sistolica y Diastolica anotadas. Opciones: Pre HTA Seguimiento, Aparentemente Normal , Definir estadio HTA</t>
  </si>
  <si>
    <t>Formula automatica según corresponda a las TA Sistolica y Diastolica anotadas. Opciones: ALTO RIESGO PREECLAMPSIA,DEFINIR ESTADIO HTA"PRE HTA SEGUIMIENTO,RIESGO HIPERTENSION INDUCIDA POR EL EMBARAZO""PRE HTA SEGUIMIENTO, RIESGO HIPERTENSION INDUCIDA POR EL EMBARAZO";VIGILAR CIFRAS PRESION ARTERIAL";"PRE HTA SEGUIMIENTO""APARENTEMENTE NORMAL;"APARENTEMENTE NORMAL;"APARENTEMENTE NORMAL";</t>
  </si>
  <si>
    <t>Reguistre en numeros la TA Sistolica entre las 30 y 34 semanas de gestacion</t>
  </si>
  <si>
    <t>Reguistre en numeros la TA Diastolica entre las 30 y 34 semanas de gestacion</t>
  </si>
  <si>
    <t>Reguistre en numeros la TA Sistolica entre las 35 y 37 semanas de gestacion</t>
  </si>
  <si>
    <t>Reguistre en numeros la TA Diastolica entre las 35 y 37 semanas de gestacion</t>
  </si>
  <si>
    <t>Formula automatica del numero de controles prenatales realizados</t>
  </si>
  <si>
    <t xml:space="preserve">Formula automatica de la adherencia según controles prenatales realizados con las Opciones SI y NO </t>
  </si>
  <si>
    <t>Formula automatica según numero de controles proyectados a realizar según semanas de gestacion al ingreso</t>
  </si>
  <si>
    <t>Registrar fechas de remision y controles a Psicologia, Nutrición y Ginecologia</t>
  </si>
  <si>
    <t xml:space="preserve">Reporte el resultado de la hemoglobina de ingreso </t>
  </si>
  <si>
    <t>Fecha en D M A del Resultado de la HB</t>
  </si>
  <si>
    <t>Formula automatica de la edad gestacional al momento del resultado de la HB</t>
  </si>
  <si>
    <t>Formula Automatica según reporte de HB:  MANEJO MD POR ANEMIA FERROPENICA, NORMAL- SUMINISTRAR SULFATO FERROSO, NO DAR SULFATO FERROSO</t>
  </si>
  <si>
    <t>Formula Automatica según trimestre de gestacion de la toma de HB</t>
  </si>
  <si>
    <t>Reporte el resultado de la hemoglobina de la semana 28</t>
  </si>
  <si>
    <t>Fecha en D M A del Resultado del GS</t>
  </si>
  <si>
    <t>Formula automatica: de la edad gestacional al momento de la toma del GS</t>
  </si>
  <si>
    <t>Formula automatica según reporte de GS con las opciones: RIESGO DE INCOMPATIBILIDAD DE RH, NO HAY RIESGO POR RH.</t>
  </si>
  <si>
    <t>Registre resultado de la glicemia pre</t>
  </si>
  <si>
    <t>Formula automatica: de la edad gestacional al momento de la toma de la glicemia</t>
  </si>
  <si>
    <t>Registre resultado de la PTOG con 75 gr pre</t>
  </si>
  <si>
    <t>Registre resultado de la PTOG con 75 gr a la hora</t>
  </si>
  <si>
    <t>Registre resultado de la PTOG con 75 gr a la segunda hora</t>
  </si>
  <si>
    <t>Formula automatica: NO APLICA REPETIR EXAMEN &gt; SEMANA 24, ORDENAR PTOG, DIABETES, REMITIR, NORMAL</t>
  </si>
  <si>
    <t>Formula automatica: de la edad gestacional al momento de la toma de la PTOG</t>
  </si>
  <si>
    <t>Fecha en D M A del Resultado de la Prueba Rapida</t>
  </si>
  <si>
    <t>Fecha en D M A del Resultado de la Prueba Rapida intraparto</t>
  </si>
  <si>
    <t>Fecha en D M A del Resultado dell Uroanalisis</t>
  </si>
  <si>
    <t>Formula automatica: de la edad gestacional al momento de la toma del Uroanalisis</t>
  </si>
  <si>
    <t>Formula automatica: de la edad gestacional al momento de la toma del Urocultivo</t>
  </si>
  <si>
    <t>Lista desplegable del resultado del urocultivo según corresponda : Positivo, Negativo, Sin Dato</t>
  </si>
  <si>
    <t>Lista Desplegable según resultado del uroanalisis según corresponda : IVU, NORMAL o Sin Dato</t>
  </si>
  <si>
    <t>Fecha en D M A del Resultado del Urocultivo</t>
  </si>
  <si>
    <t>Fecha en D M A del Resultado del la Prueba de  ELISA</t>
  </si>
  <si>
    <t>Formula automatica para indicar toma de laboratorios</t>
  </si>
  <si>
    <t>Formula automatica: de la edad gestacional al momento del HASB</t>
  </si>
  <si>
    <t>Formula automatica: de la edad gestacional al momento del  Toxo</t>
  </si>
  <si>
    <t>Fecha en D M A del Resultado del la Prueba las pruebas dela citologia</t>
  </si>
  <si>
    <t xml:space="preserve">Formula automatica </t>
  </si>
  <si>
    <t xml:space="preserve">Fecha en D M A </t>
  </si>
  <si>
    <t>Fecha en D M A de la consulta con odontologo primera vez</t>
  </si>
  <si>
    <t>Lista desplegable , elegir la opcion por la cual sale la paciente del programa</t>
  </si>
  <si>
    <t>Formula automatica de  la edad gestacional al salir del programa</t>
  </si>
  <si>
    <t xml:space="preserve">Registre en numeros el peso en gramos </t>
  </si>
  <si>
    <t>Registre fecha en formato D/ M / A</t>
  </si>
  <si>
    <t xml:space="preserve">Registrar si existe un segundo nacido vivo </t>
  </si>
  <si>
    <t>Formula interna de alarma para control de RN</t>
  </si>
  <si>
    <t>Formula interna de alarma para control la puerpera</t>
  </si>
  <si>
    <t>RESULTADO TOXOPLASMOSIS ULTIMO IgM - SI APLICA SEGÚN GPC</t>
  </si>
  <si>
    <t>FECHA ULTIMA REMISION URG</t>
  </si>
  <si>
    <t>FECHA ULTIMO CPN</t>
  </si>
  <si>
    <t>EDAD GESTACIONAL ÚLTIMO CPN</t>
  </si>
  <si>
    <t xml:space="preserve">SUMINISTRO DE ACIDO FOLICO </t>
  </si>
  <si>
    <t xml:space="preserve">SUMINISTRO CALCIO </t>
  </si>
  <si>
    <t>NECESIDAD O DESARMONIA DESDE LO PROPIO 1</t>
  </si>
  <si>
    <t>TIPO DE SABEDOR</t>
  </si>
  <si>
    <t xml:space="preserve">SUMINISTRO DE SULFATO FERROSO </t>
  </si>
  <si>
    <t>FECHA PRIMER ACOMPAÑAMIENTO SABEDOR ANCESTRAL</t>
  </si>
  <si>
    <t>TIPO DE SABEDOR3</t>
  </si>
  <si>
    <t>FECHA  ACOMPAÑAMIENTO SABEDOR ANCESTRAL2</t>
  </si>
  <si>
    <t>TIPO DE SABEDOR2</t>
  </si>
  <si>
    <t>FECHA ACOMPAÑAMIENTO SABEDOR ANCESTRAL3</t>
  </si>
  <si>
    <t>FECHA ACOMPAÑAMIENTO SABEDOR ANCESTRAL4</t>
  </si>
  <si>
    <t>TIPO DE SABEDOR4</t>
  </si>
  <si>
    <t>FECHA ACOMPAÑAMIENTO SABEDOR ANCESTRAL5</t>
  </si>
  <si>
    <t>TIPO DE SABEDOR5</t>
  </si>
  <si>
    <t>TIPO DE SABEDOR6</t>
  </si>
  <si>
    <t>ACTIVIDAD O RITUALIDAD REALIZADA 6</t>
  </si>
  <si>
    <t>TIPO DE SABEDOR7</t>
  </si>
  <si>
    <t xml:space="preserve"> RESPONSABLE DE LA ZONA</t>
  </si>
  <si>
    <t>ENFERMEDADES PROPIAS O CULTURALES</t>
  </si>
  <si>
    <t>ALARMA FACTORES DE RIESGO COMPLICACIONES HIPERTENSIVAS3</t>
  </si>
  <si>
    <t>SUMINISTRO DE ASA SEGÚN GPC</t>
  </si>
  <si>
    <t>FECHA C12</t>
  </si>
  <si>
    <t>ALERTA SEGUIMIENTO</t>
  </si>
  <si>
    <t>FECHA ACOMPAÑAMIENTO SABEDOR ANCESTRAL PUERPERIO Y RECIEN NACIDO</t>
  </si>
  <si>
    <t>NECESIDAD O DESARMONIA DESDE LO PROPIO 12</t>
  </si>
  <si>
    <t>ACTIVIDAD O RITUALIDAD REALIZADA1</t>
  </si>
  <si>
    <t>ACTIVIDAD O RITUALIDAD REALIZADA13</t>
  </si>
  <si>
    <t>NECESIDAD O DESARMONIA DESDE LO PROPIO 13</t>
  </si>
  <si>
    <t>ACTIVIDAD O RITUALIDAD REALIZADA14</t>
  </si>
  <si>
    <t>NECESIDAD O DESARMONIA DESDE LO PROPIO 14</t>
  </si>
  <si>
    <t>ACTIVIDAD O RITUALIDAD REALIZADA15</t>
  </si>
  <si>
    <t>NECESIDAD O DESARMONIA DESDE LO PROPIO 15</t>
  </si>
  <si>
    <t>ACTIVIDAD O RITUALIDAD REALIZADA16</t>
  </si>
  <si>
    <t>NECESIDAD O DESARMONIA DESDE LO PROPIO 16</t>
  </si>
  <si>
    <t>NECESIDAD O DESARMONIA DESDE LO PROPIO 17</t>
  </si>
  <si>
    <t>ACTIVIDAD O RITUALIDAD REALIZADA18</t>
  </si>
  <si>
    <t>TAMIZAJE  PARA VIH II TRIM</t>
  </si>
  <si>
    <t>FECHA RESULTADO ELISA O PR II TRIM</t>
  </si>
  <si>
    <t>SEGUNDA PRUEBA ELISA O PR PARA DEFINIR DIAGNOSTICO VIH SEGÚN PROTOCOLO INS</t>
  </si>
  <si>
    <t>FECHA RESULTADO2</t>
  </si>
  <si>
    <t>FECHA RESULTADO SEGUNDA PRUEBA ELISA O PR PARA DEFINIR DIAGNOSTICO VIH SEGÚN PROTOCOLO INS</t>
  </si>
  <si>
    <t>RESULTADO CARGA VIRAL SEGÚN PROTOCOLO INS</t>
  </si>
  <si>
    <t>FECHA RESULTADO CARGA VIRAL SEGÚN PROTOCOLO INS</t>
  </si>
  <si>
    <t>FECHA ASISTENCIA PRIMERA VEZ CON GINECOLOGÍA</t>
  </si>
  <si>
    <t>ACOMPAÑAMIENTO POR PERSONA DE CONFIANZA DURANTE TRABAJO DE PARTO Y PARTO</t>
  </si>
  <si>
    <t>MANEJO ACTIVO DEL TERCER PERIODO DEL PARTO (USO OXITOCINA,MASAJE UTERINO Y TRACCIÓN SOSTENIDA DE CORDÓN)2</t>
  </si>
  <si>
    <t>DILIGENCIAMIENTO DE PARTOGRAMA (NO APLICA EN EXPULSIVO)</t>
  </si>
  <si>
    <t>MONITORIA CADA 15 MINUTOS DE SIGNOS VITALES DURANTES LAS PRIMERAS DOS HORAS POSTPARTO (SOPORTE EN HC)</t>
  </si>
  <si>
    <t>FECHA ASESORIA EN LACTANCIA MATERNA DURANTE CPN</t>
  </si>
  <si>
    <t>FECHA ASESORIA EN ANTICONCEPCION DURANTE CPN</t>
  </si>
  <si>
    <t>FECHA TERMINACIÓN ÚLTIMO EMBARAZO</t>
  </si>
  <si>
    <t>FECHA REGISTRO ASESORIA PRE TEST VIH EN HC</t>
  </si>
  <si>
    <t>ALARMA DPT ACELULAR</t>
  </si>
  <si>
    <t>FECHA FIRMA DE CONSENTIMIENTO INFORMADO EN HC</t>
  </si>
  <si>
    <t>TAMIZAJE  PARA VIH III TRIM</t>
  </si>
  <si>
    <t>ALARMA POR SEGUIMIENTO CIFRAS PRESIÓN ARTERIAL ÚLTIMO REGISTRO.</t>
  </si>
  <si>
    <t>MOTIVOS PARA LA CLASIFICACION DEL RIESGO BIOPSICOSOCIAL</t>
  </si>
  <si>
    <t>FECHA ACOMPAÑAMIENTO SABEDOR ANCESTRAL PUERPERIO Y RECIEN NACIDO2</t>
  </si>
  <si>
    <t xml:space="preserve">GLICEMIA PRE </t>
  </si>
  <si>
    <t>DIAS PARA EL PARTO2</t>
  </si>
  <si>
    <t>ALERTA PARA PARTO3</t>
  </si>
  <si>
    <t>FPP2</t>
  </si>
  <si>
    <t>GESTANTES ACTUALES22</t>
  </si>
  <si>
    <t>ALERTA SEGUIMIENTO2</t>
  </si>
  <si>
    <t>FECHA ÚLTIMO SEGUIMIENTO</t>
  </si>
  <si>
    <t>NÚMERO DE SEGUIMIENTOS CPN</t>
  </si>
  <si>
    <t xml:space="preserve">PROGRAMAS DE APOYO SOCIAL </t>
  </si>
  <si>
    <t>RIESGO BIOPSICOSOCIAL</t>
  </si>
  <si>
    <t>FECHA RESULTADO TAMIZAJE INTRAPARTO</t>
  </si>
  <si>
    <t xml:space="preserve">OTROS FACTORES DE RIESGO </t>
  </si>
  <si>
    <t>FECHA SEGUIMIENTO INICIAL POR PERSONAL DE SALUD EN TERRENO</t>
  </si>
  <si>
    <t>HALLAZGO5 GESTACIÓN</t>
  </si>
  <si>
    <t>NÚMERO DE SEGUIMIENTOS EN PUERPERIO</t>
  </si>
  <si>
    <t>HALLAZGOS ACOMPAÑAMIENTO PERSONAL DE SALUD PUERPERA</t>
  </si>
  <si>
    <t>FECHA ULTIMO SEGUIMIENTO POR PERSONAL DE SALUD EN TERRENO 112</t>
  </si>
  <si>
    <t>HALLAZGOS ACOMPAÑAMIENTO PERSONAL DE SALUD RECIEN NACIDO</t>
  </si>
  <si>
    <t>CONTACTO PIEL A PIEL DURANTE 30 MINUTOS</t>
  </si>
  <si>
    <t>INICIO DE LACTANCIA MATERNA DURANTE EL CONTACTO PIEL A PIEL</t>
  </si>
  <si>
    <t>ASESORIA EN PLANIFICACIÓN FAMILIAR POST EVENTO OBSTETRICO EN AMBITO HOSPITALARIO</t>
  </si>
  <si>
    <t xml:space="preserve">PUERPERA SALE CON PLANIFICACIÓN FAMILIAR POST EVENTO OBSTETRICO </t>
  </si>
  <si>
    <t>LA CLASIFICACIÓN DEL RIESGO ES ADECUADA</t>
  </si>
  <si>
    <t>ENE</t>
  </si>
  <si>
    <t>FEB</t>
  </si>
  <si>
    <t>MAR</t>
  </si>
  <si>
    <t>ABR</t>
  </si>
  <si>
    <t>MAY</t>
  </si>
  <si>
    <t>JUN</t>
  </si>
  <si>
    <t>JUL</t>
  </si>
  <si>
    <t>AGO</t>
  </si>
  <si>
    <t>SEP</t>
  </si>
  <si>
    <t>OCT</t>
  </si>
  <si>
    <t>NOV</t>
  </si>
  <si>
    <t>DIC</t>
  </si>
  <si>
    <t>INDICADORES</t>
  </si>
  <si>
    <t xml:space="preserve"> Total de mujeres gestantes captadas antes de las 12 ss  x </t>
  </si>
  <si>
    <t>Total mujeres adolescentes menores de 19 años</t>
  </si>
  <si>
    <t>% GESTANTES ADOLESCENTES &lt; 19 AÑOS</t>
  </si>
  <si>
    <t>Mujeres menores de 14 años que ingresan al CPN</t>
  </si>
  <si>
    <t xml:space="preserve">% MUJERES gestantes &lt; 14 años </t>
  </si>
  <si>
    <t>TOTAL PARTOS</t>
  </si>
  <si>
    <t>% DE PARTOS VAGINALES</t>
  </si>
  <si>
    <t>% DE PARTOS POR CESAREA</t>
  </si>
  <si>
    <t>NÚMERO IVE</t>
  </si>
  <si>
    <t>% IVE</t>
  </si>
  <si>
    <t>ATENCION INSTITUCIONAL DEL PARTO</t>
  </si>
  <si>
    <t>% ATECIÓN INSTITUCIONAL DE PARTO</t>
  </si>
  <si>
    <t>PARTOS EN DOMICILIO</t>
  </si>
  <si>
    <t>% ATENCIÓN DE PARTO EN DOMICILIO</t>
  </si>
  <si>
    <t>ADHERENCIA CPN:MUJERES CON 4 O MAS CPN AL TERMINAR PARTO/CESAREA</t>
  </si>
  <si>
    <t xml:space="preserve">% ADHERENCIA AL CPN </t>
  </si>
  <si>
    <t>Número nacidos vivos</t>
  </si>
  <si>
    <t>Número de nacidos vivos a Término.</t>
  </si>
  <si>
    <t>Número de nacidos vivos a Término con bajo peso al nacer.</t>
  </si>
  <si>
    <t>% BAJO PESO AL NACER RN A TERMINO</t>
  </si>
  <si>
    <t>RAZÓN MUERTES PERINATALES X 1000 NV</t>
  </si>
  <si>
    <t>Numero casos de morbilidad materna extrema</t>
  </si>
  <si>
    <t>RAZÓN MORBILIDAD MATERNA EXTREMA X 1000 NV</t>
  </si>
  <si>
    <t>MUJERES ACTIVAS INASISTENTES</t>
  </si>
  <si>
    <t>FIJAR MENSUALMENTE</t>
  </si>
  <si>
    <t>TABLERO DE INDICADORES BÁSICOS PARA SEGUIMIENTO PROGRAMA DE GESTANTES</t>
  </si>
  <si>
    <t>NÚMERO DE GESTANTES CON ATENCION INICIAL POR SABEDOR I TRIM GESTACIÓN</t>
  </si>
  <si>
    <t>NÚMERO DE GESTANTES CON ATENCION INICIAL POR SABEDOR II TRIM GESTACIÓN</t>
  </si>
  <si>
    <t>INDICADORES SEGUIMIENTO SABEDORES</t>
  </si>
  <si>
    <t>ACTIVA EN CPN</t>
  </si>
  <si>
    <t>ACTIVA SIN CPN</t>
  </si>
  <si>
    <t>SALE SIN INGRESO A CPN</t>
  </si>
  <si>
    <t>% MUJERES INASITENTES AL CPN</t>
  </si>
  <si>
    <t>MESES</t>
  </si>
  <si>
    <t>NÚMERO DE GESTANTES  CON SEGUIMIENTO POR PARTERA, SEGÚN MES DEL AÑO DE INGRESO AL PROGRAMA</t>
  </si>
  <si>
    <t>NÚMERO DE GESTANTES CON SEGUIMIENTO POR MEDICO TRADICIONAL, SEGÚN MES DEL AÑO DE INGRESO AL PROGRAMA</t>
  </si>
  <si>
    <t>NÚMERO DE GESTANTES CON ATENCION INICIAL POR SABEDOR III TRIM GESTACIÓN</t>
  </si>
  <si>
    <t>% GESTANTES CON SEGUIMIENTO POR PARTERA</t>
  </si>
  <si>
    <t>% GESTANTES CON SEGUIMIENTO POR MEDICO TRADICIONAL</t>
  </si>
  <si>
    <t>% GESTANTES ATENDIDAS EN I TRIM POR SABEDOR.</t>
  </si>
  <si>
    <t>% GESTANTES ATENDIDAS EN II TRIM POR SABEDOR.</t>
  </si>
  <si>
    <t>% GESTANTES ATENDIDAS EN III TRIM POR SABEDOR.</t>
  </si>
  <si>
    <t>TOTAL</t>
  </si>
  <si>
    <t>RAZÓN MORTALIDAD MATERNA X 100000 NV</t>
  </si>
  <si>
    <t>ASESORIA EN LACTANCIA MATERNA EXCLUSIVA EN AMBITO HOSPITALARIO</t>
  </si>
  <si>
    <t>NIVEL DE COMPLEJIDAD DE LA ATENCION DE LA INSTITUCION DONDE SE ATENDIO EL PARTO</t>
  </si>
  <si>
    <t>TAMIZAJE  PARA VIH INTRAPARTO SEGÚN GPC.</t>
  </si>
  <si>
    <t>TAMIZAJE  PARA SIFILIS  SEGÚN GPC SIFILIS II TRIMESTRE</t>
  </si>
  <si>
    <t>TAMIZAJE  PARA SIFILIS  SEGÚN GPC SIFILIS III TRIMESTRE</t>
  </si>
  <si>
    <t>TAMIZAJE  PARA SIFILIS  SEGÚN GPC SIFILIS INTRAPARTO</t>
  </si>
  <si>
    <t>Se registran aspectos de seguimiento a tener en cuenta, como por ejemplo, acciones pendientes a verificar en los proximos controles u otros aspectos relevantes a juicio de quien diligencia la información.</t>
  </si>
  <si>
    <t>Se registra el nombre de la persona encargada de hacer el seguimiento de la gestante en las diferentes zonas del municipio.</t>
  </si>
  <si>
    <t>A este formato, deben ingresar todas las mujeres identificadas con gestación, incluyendo las mujeres que apliquen para IVE.</t>
  </si>
  <si>
    <r>
      <t>Registrar el nombre del punto de atención, cada Municipio debe</t>
    </r>
    <r>
      <rPr>
        <sz val="11"/>
        <color rgb="FFFF0000"/>
        <rFont val="Calibri"/>
        <family val="2"/>
        <scheme val="minor"/>
      </rPr>
      <t xml:space="preserve"> generar una lista desplegable </t>
    </r>
    <r>
      <rPr>
        <sz val="11"/>
        <color theme="1"/>
        <rFont val="Calibri"/>
        <family val="2"/>
        <scheme val="minor"/>
      </rPr>
      <t>para esta columna según los puntos de atención de los que dispongan.</t>
    </r>
  </si>
  <si>
    <t>Lista Desplegable:  Correponde a los programas sociales, donde la gestantes esta incluida, se debe definir la forma al interior de la insitución de recolectar esta información. - Cero a Siempre. - Semillas de vida. - Familias en Acción. - Red Unidos. - Programa ICBF. - Otro. - Ninguno. - Sin dato.</t>
  </si>
  <si>
    <r>
      <rPr>
        <sz val="11"/>
        <color rgb="FFFF0000"/>
        <rFont val="Calibri"/>
        <family val="2"/>
        <scheme val="minor"/>
      </rPr>
      <t>Lista desplegable</t>
    </r>
    <r>
      <rPr>
        <sz val="11"/>
        <color theme="1"/>
        <rFont val="Calibri"/>
        <family val="2"/>
        <scheme val="minor"/>
      </rPr>
      <t xml:space="preserve"> Elegir de acuerdo a las condiciones visibles o manifestadas por la gestante: Desplazada, Indígente,Migratoria,Ninguna, Discapacitad Fisica, Disapacidad conductual, discapacidad auditiva, discapacidad visual, discapacidades multiples, discapacidad sistemica.</t>
    </r>
  </si>
  <si>
    <t>ANTECEDENTE. HIPERTENSION INDUCIDA POR EL EMBARAZO O PREECLAMPSIA/ECLAMPSIA</t>
  </si>
  <si>
    <t>ANTECEDENTE. RETENCION PLACENTARIA O HEMORRAGIA POSTPARTO</t>
  </si>
  <si>
    <t>ANTECEDENTE. PESO BEBE MAYOR A 4000 o MENOR A  2500</t>
  </si>
  <si>
    <t>ANTECEDENTE. EMBARAZO GEMELAR</t>
  </si>
  <si>
    <t>ANTECEDENTE. Trabajo de Parto PROLONGADO/PARTO DIFICIL</t>
  </si>
  <si>
    <t>ANTECEDENTE. FLIAR PREECLAMPSIA</t>
  </si>
  <si>
    <t>ANTECEDENTE PARTOS</t>
  </si>
  <si>
    <t>ANTECEDENTE ABORTOS</t>
  </si>
  <si>
    <t>ANTECEDENTE OBITO FETAL Y/O MUERTE PERINATAL NEONATAL TEMPRANA</t>
  </si>
  <si>
    <t>ANTECEDENTE  EMBARAZO ECTOPICO O CX UTERINA (MIOMECTOMIA)</t>
  </si>
  <si>
    <t>ANTECEDENTE EMBARAZO MOLAR</t>
  </si>
  <si>
    <t>ANTECEDENTE MUERTE NEONATAL TARDIA</t>
  </si>
  <si>
    <t>Registrar SI  o NO según corresponda. La opción SI estará semaforizada en rojo. El obito fetal corresponde a la muerte del feto in utero y la muerte perinatal temprana es la muerte del feto o recién nacido hasta los 7 dias de nacido.</t>
  </si>
  <si>
    <t>Elegir  SI o NO según corresponda a si la gestante tiene un embarazo ectopico como antecedente o se le ha realizado una cirugía para manejo de miomas.</t>
  </si>
  <si>
    <t xml:space="preserve">Elegir  SI o NO según corresponda a si la gestante tiene un embarazo molar  como antecedente </t>
  </si>
  <si>
    <t>Elegir  SI o NO según corresponda a si la gestante tiene un antecedente de embarzo con muerte neonatal tardía; corresponde a la muerte del niño o niña desde los 8 a 29 días de nacido.</t>
  </si>
  <si>
    <r>
      <t xml:space="preserve">Formula automática, calcula la FUM por ecografía y se activa, cuando se digitan los datos de las columnas BR (Fecha eco 1) y BS (Semanas gestación eco 1), respectivamente. ESTE DATO DEBE SER DIGITADO EN LA COLUMNA BK (FUM) EN CASO DE QUE ESTA </t>
    </r>
    <r>
      <rPr>
        <u/>
        <sz val="11"/>
        <color theme="1"/>
        <rFont val="Calibri"/>
        <family val="2"/>
        <scheme val="minor"/>
      </rPr>
      <t>NO SEA CONFIABLE O NO SE TENGA DATO ALGUNO</t>
    </r>
  </si>
  <si>
    <r>
      <rPr>
        <sz val="11"/>
        <color rgb="FFFF0000"/>
        <rFont val="Calibri"/>
        <family val="2"/>
        <scheme val="minor"/>
      </rPr>
      <t>Lista desplegable:</t>
    </r>
    <r>
      <rPr>
        <sz val="11"/>
        <color theme="1"/>
        <rFont val="Calibri"/>
        <family val="2"/>
        <scheme val="minor"/>
      </rPr>
      <t xml:space="preserve"> elegir Si No Sin Dato o </t>
    </r>
    <r>
      <rPr>
        <u/>
        <sz val="11"/>
        <color theme="1"/>
        <rFont val="Calibri"/>
        <family val="2"/>
        <scheme val="minor"/>
      </rPr>
      <t>CORREGIDA, esta última se debe colocar cuando la FUM columna (BK), corresponde al dato calculado en la columna BN (FUM x ECO 1)</t>
    </r>
  </si>
  <si>
    <r>
      <t>Formula automatica del trimestres de gestacion al ingreso. Cuando aparezca:</t>
    </r>
    <r>
      <rPr>
        <u/>
        <sz val="11"/>
        <color theme="1"/>
        <rFont val="Calibri"/>
        <family val="2"/>
        <scheme val="minor"/>
      </rPr>
      <t xml:space="preserve"> ERROR FUM O INGRESO Revisar coherencia entre los datos respectivos y hacer la corrección pertinente. Si aparece: DEFINIR FPP POR ECO; Completar la información una vez se tenga el dato de la Ecografía.</t>
    </r>
  </si>
  <si>
    <t>Elegir  de las opciones  SI, NO, Sin Dato según corresponda . Si en la columna anterior se anoto 3 o mas abortos  definir si estos fueron seguidos y esponteneos o existe historia de infertilidad en la  mujer, para anotar SI.</t>
  </si>
  <si>
    <t>ANTECEDENTE CESAREAS</t>
  </si>
  <si>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REPORTES DE ECOGRAFÍAS O EVOLUCIÓN EN HC SEGÚN CRITERIO DEL MEDICO.</t>
    </r>
  </si>
  <si>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ECOGRAFIAS O SI NO LAS TIENE SEGÚN CRITERIO DEL MEDICO.</t>
    </r>
  </si>
  <si>
    <r>
      <t xml:space="preserve">Registrar SI  o NO según corresponda al embarazo actual. La opción SI estará semaforizada en rojo pues se considera antecedente de Riesgo Obstétrico  y la gestante debe ser valorada por ginecólogo. </t>
    </r>
    <r>
      <rPr>
        <u/>
        <sz val="11"/>
        <color theme="1"/>
        <rFont val="Calibri"/>
        <family val="2"/>
        <scheme val="minor"/>
      </rPr>
      <t>REVISAR EN REPORTE DE ECOGRAFIAS.</t>
    </r>
  </si>
  <si>
    <r>
      <t xml:space="preserve">Registre el peso en Kilogramos pregestacional o en el primer trimestre primera medicion. </t>
    </r>
    <r>
      <rPr>
        <u/>
        <sz val="11"/>
        <color theme="1"/>
        <rFont val="Calibri"/>
        <family val="2"/>
        <scheme val="minor"/>
      </rPr>
      <t xml:space="preserve">EN CASO DE NO TENER DATO DE PESO, PORS ER UN INGRESO TARDÍO SE DEBE COLOCAR EN ESTA CASILLA: </t>
    </r>
    <r>
      <rPr>
        <u/>
        <sz val="11"/>
        <color rgb="FFFF0000"/>
        <rFont val="Calibri"/>
        <family val="2"/>
        <scheme val="minor"/>
      </rPr>
      <t>SD</t>
    </r>
  </si>
  <si>
    <t>SEMANAS DE GESTACION II TRIM</t>
  </si>
  <si>
    <t>IMC5 II TRIM</t>
  </si>
  <si>
    <t>CLASIFICACION SEGÚN CURVA ATALAH - II TRIM</t>
  </si>
  <si>
    <t>IMC8 III TRIM</t>
  </si>
  <si>
    <t>SEMANAS DE GESTACION9 III TRIM</t>
  </si>
  <si>
    <t>CLASIFICACION SEGÚN CURVA ATALAH - III TRIM</t>
  </si>
  <si>
    <t>CLASIFICACION SEGÚN CURVA ATALAH -CONSOLIDADO ULTIMO DATO DE CADA MUJER</t>
  </si>
  <si>
    <r>
      <t>Registrar Fecha en D M A del Peso y Talla de la medicion en el SEGUNDO  trimestre de gestación (</t>
    </r>
    <r>
      <rPr>
        <u/>
        <sz val="11"/>
        <color theme="1"/>
        <rFont val="Calibri"/>
        <family val="2"/>
        <scheme val="minor"/>
      </rPr>
      <t>DE SEMANA 14 A 28)</t>
    </r>
  </si>
  <si>
    <r>
      <t xml:space="preserve">Registrar Fecha en D M A del Peso y Talla pregestacional  o primera medicion que corresponda entre el primer trimestre de gestación </t>
    </r>
    <r>
      <rPr>
        <u/>
        <sz val="11"/>
        <color theme="1"/>
        <rFont val="Calibri"/>
        <family val="2"/>
        <scheme val="minor"/>
      </rPr>
      <t>HASTA LA SEMANA 13 DE GESTACIÓN.</t>
    </r>
  </si>
  <si>
    <t>PESO EN Kg II TRIM (14 A 28 SEMANAS)</t>
  </si>
  <si>
    <t>PESO EN Kg (29 A 42 SEMANAS)</t>
  </si>
  <si>
    <r>
      <t xml:space="preserve">Formula Automática de las semanas de gestación a la fecha del peso.  </t>
    </r>
    <r>
      <rPr>
        <u/>
        <sz val="11"/>
        <color theme="1"/>
        <rFont val="Calibri"/>
        <family val="2"/>
        <scheme val="minor"/>
      </rPr>
      <t>Si aparece "REVISAR FUM O INGRESO" verificar coherencia entre estos datos.</t>
    </r>
  </si>
  <si>
    <r>
      <t xml:space="preserve">Formula automatica según corresponda al IMC  en el Segundo Trimestre de gestacion con las Opciones : Bajo Peso, Normal, Sobrepeso y Obesidad, Si aparece </t>
    </r>
    <r>
      <rPr>
        <u/>
        <sz val="11"/>
        <color theme="1"/>
        <rFont val="Calibri"/>
        <family val="2"/>
        <scheme val="minor"/>
      </rPr>
      <t>"REGISTRAR EN III TRIM o REGISTRAR EN I TRIM" Corregir los datos de Fecha y Talla de las columnas CE y CF verificando que correspondan al II TRIM (entre semana 14 a 28).</t>
    </r>
  </si>
  <si>
    <t>Registrar Fecha en D M A del Peso y Talla de la medicion en el TRIMESTRE  trimestre de gestación  (DE SEMANA 29 A 42)</t>
  </si>
  <si>
    <r>
      <t xml:space="preserve">Registre el peso en Kilogramos en el SEGUNDO trimestre  </t>
    </r>
    <r>
      <rPr>
        <u/>
        <sz val="11"/>
        <color theme="1"/>
        <rFont val="Calibri"/>
        <family val="2"/>
        <scheme val="minor"/>
      </rPr>
      <t>(DE SEMANA 14 A 28)</t>
    </r>
  </si>
  <si>
    <r>
      <t>Registre el peso en Kilogramos en el TERCER trimestre</t>
    </r>
    <r>
      <rPr>
        <u/>
        <sz val="11"/>
        <color theme="1"/>
        <rFont val="Calibri"/>
        <family val="2"/>
        <scheme val="minor"/>
      </rPr>
      <t xml:space="preserve"> (DE SEMANA 29 A 42)</t>
    </r>
  </si>
  <si>
    <t>Formula Automatica del Indice de Masa Corporal según datos registrados de Peso y talla del Segundo trimestres</t>
  </si>
  <si>
    <t>Formula Automatica del Indice de Masa Corporal según datos registrados de Peso y talla del Tercer trimestre</t>
  </si>
  <si>
    <r>
      <t xml:space="preserve">Elegir de la lista desplegable el numero que corresponda a las semanas de gestacion al momento del registro de PESO y TALLA del TERCER trimestre. </t>
    </r>
    <r>
      <rPr>
        <u/>
        <sz val="11"/>
        <color theme="1"/>
        <rFont val="Calibri"/>
        <family val="2"/>
        <scheme val="minor"/>
      </rPr>
      <t>Si aparece "REVISAR FUM O INGRESO" verificar coherencia entre estos datos.</t>
    </r>
  </si>
  <si>
    <t>Formula automatica según corresponda al IMC  en el TERCER Trimestre de gestacion con las Opciones : Bajo Peso, Normal, Sobrepeso y Obesidad.  Si aparece "REGISTRAR EN TRIM RESPECTIVO" Corregir los datos de Fecha y Talla de las columnas CJ y CK verificando que correspondan al III TRIM (entre semana 29 a 42).</t>
  </si>
  <si>
    <t>Formula automatica que trae a esta casilla, el útimo dato registrado de cada mujer del resultado de la Clasificación según curva de atalah, lo que permite filtrar fácilmente la información de cada mujer independiente del trimestre de gestación en que este ubicado.</t>
  </si>
  <si>
    <r>
      <t xml:space="preserve">Reguistre en numeros la TA Sistolica antes de las 12 semanas de gestacion. </t>
    </r>
    <r>
      <rPr>
        <u/>
        <sz val="11"/>
        <color theme="1"/>
        <rFont val="Calibri"/>
        <family val="2"/>
        <scheme val="minor"/>
      </rPr>
      <t>SI NO SE TIENE DATO SE DEBE DEJAR ESTA CASILLA EN BLANCO</t>
    </r>
  </si>
  <si>
    <r>
      <t xml:space="preserve">Reguistre en numeros la TA diastolica antes de las 12 semanas de gestacion. </t>
    </r>
    <r>
      <rPr>
        <u/>
        <sz val="11"/>
        <color theme="1"/>
        <rFont val="Calibri"/>
        <family val="2"/>
        <scheme val="minor"/>
      </rPr>
      <t>SI NO SE TIENE DATO SE DEBE DEJAR ESTA CASILLA EN BLANCO</t>
    </r>
  </si>
  <si>
    <r>
      <t xml:space="preserve">Reguistre en numeros la TA Sistolica entre las 20 y 26 semanas de gestacion. </t>
    </r>
    <r>
      <rPr>
        <u/>
        <sz val="11"/>
        <color theme="1"/>
        <rFont val="Calibri"/>
        <family val="2"/>
        <scheme val="minor"/>
      </rPr>
      <t>SI NO SE TIENE DATO SE DEBE DEJAR ESTA CASILLA EN BLANCO</t>
    </r>
  </si>
  <si>
    <r>
      <t xml:space="preserve">Reguistre en numeros la TA Diastolica entre las 20 y 26 semanas de gestacion. </t>
    </r>
    <r>
      <rPr>
        <u/>
        <sz val="11"/>
        <color theme="1"/>
        <rFont val="Calibri"/>
        <family val="2"/>
        <scheme val="minor"/>
      </rPr>
      <t>SI NO SE TIENE DATO SE DEBE DEJAR ESTA CASILLA EN BLANCO</t>
    </r>
  </si>
  <si>
    <t>solo se debe colocar dato de Fecha de la asesoría realizada.</t>
  </si>
  <si>
    <t>La información aquí registrada, debe aparecer soportada en la historia Clínica, de lo contrario el dato no es valido.</t>
  </si>
  <si>
    <r>
      <t xml:space="preserve">Registrar fecha de inicio de CPN de la gestante, Importante sea en el siguiente orden: DIA/MES/AÑO usando el  /  para  sepáralas ejemplo: 18/09/2014.  </t>
    </r>
    <r>
      <rPr>
        <u/>
        <sz val="11"/>
        <color theme="1"/>
        <rFont val="Calibri"/>
        <family val="2"/>
        <scheme val="minor"/>
      </rPr>
      <t xml:space="preserve"> EN CASO DE GESTANTES CON INICIO CPN EN OTRA INSTITUCIÓN: se debe registrar el dato de ingreso real de la mujer en la otra institución.</t>
    </r>
  </si>
  <si>
    <r>
      <t xml:space="preserve">Registrar fechas de los controles realizados según corresponde en secuencia D M A. </t>
    </r>
    <r>
      <rPr>
        <u/>
        <sz val="11"/>
        <color theme="1"/>
        <rFont val="Calibri"/>
        <family val="2"/>
        <scheme val="minor"/>
      </rPr>
      <t>EN CASO DE GESTANTE QUE REALIZO CONTROLES EN OTRA INSTITUCIÓN, SE DEBE COLOCAR LA INFORMACIÓN DE LAS FECHAS DE CONTROLES PREVIAMENTE REALIZADOS.</t>
    </r>
  </si>
  <si>
    <t xml:space="preserve">Formula automática que define una fecha aproximada del proximo control. </t>
  </si>
  <si>
    <t>FORMULA AUTOMATICA: CON LAS OPCIONES CAMBIO DE RESIDENCIA, SEGUIMIENTO REPORTE EPS, SALIO PROGRAMA, SALE SIN INGRESO CPN; SIN CPN, ACTIVA INGRESO A CPN, ACTIVA SIN INGRESO A CPN.</t>
  </si>
  <si>
    <t>Formula, muestra de cada mujer la fecha de su último control.</t>
  </si>
  <si>
    <t>Formula que calcula la edad gestaciónal de la última vez que vino al CPN</t>
  </si>
  <si>
    <t>Formula automatica del % de cumplimiento de controles prenatales</t>
  </si>
  <si>
    <t>Se debe registrar dato de la fecha en que acude por primera vez la mujer a cita con ginecologo; esta información debe aparecer en la evolución de la HC de seguimiento realizda por el Medico general.</t>
  </si>
  <si>
    <r>
      <t xml:space="preserve">Registro de fecha de la útima asistencia a ginecología, si aplica; este dato se debe </t>
    </r>
    <r>
      <rPr>
        <u/>
        <sz val="11"/>
        <color theme="1"/>
        <rFont val="Calibri"/>
        <family val="2"/>
        <scheme val="minor"/>
      </rPr>
      <t>actualizar periodicamente según corresponda.</t>
    </r>
  </si>
  <si>
    <r>
      <t xml:space="preserve">Registro de numero de consultas con ginecologo. </t>
    </r>
    <r>
      <rPr>
        <u/>
        <sz val="11"/>
        <color theme="1"/>
        <rFont val="Calibri"/>
        <family val="2"/>
        <scheme val="minor"/>
      </rPr>
      <t>Este dato se debe actualizar periodicamente según corresponda.</t>
    </r>
  </si>
  <si>
    <r>
      <t xml:space="preserve">Elija de la lista desplegable según corresponda al  resultado del Grupo sanguineo. </t>
    </r>
    <r>
      <rPr>
        <u/>
        <sz val="11"/>
        <color theme="1"/>
        <rFont val="Calibri"/>
        <family val="2"/>
        <scheme val="minor"/>
      </rPr>
      <t xml:space="preserve">SI SE TIENE UN RESULTADO DE GRUPO RH NEGATIVO, TENER EN CUENTA QUE SI LA MADRE Y EL PADRE SON RH NEGATIVOS, DEBE ESCOGER LA OPCIÓN DEL GRUPO QUE MARCA EL RH CON DOS SIGNOS NEGATIVOS; </t>
    </r>
    <r>
      <rPr>
        <sz val="11"/>
        <color theme="1"/>
        <rFont val="Calibri"/>
        <family val="2"/>
        <scheme val="minor"/>
      </rPr>
      <t xml:space="preserve">EJEMPLO </t>
    </r>
    <r>
      <rPr>
        <b/>
        <sz val="11"/>
        <color rgb="FFFF0000"/>
        <rFont val="Calibri"/>
        <family val="2"/>
        <scheme val="minor"/>
      </rPr>
      <t>O--, A--,B--,AB--</t>
    </r>
  </si>
  <si>
    <t>Fecha en D M A del Resultado del la Glicemia.</t>
  </si>
  <si>
    <t>solo se debe colocar dato de Fecha de firma del consentiminto, debe coincidir con el registro en fisico.</t>
  </si>
  <si>
    <r>
      <t xml:space="preserve">solo se debe colocar dato de Fecha de la asesoría realizada. </t>
    </r>
    <r>
      <rPr>
        <u/>
        <sz val="11"/>
        <color theme="1"/>
        <rFont val="Calibri"/>
        <family val="2"/>
        <scheme val="minor"/>
      </rPr>
      <t>ESTE DATO DEBE ESTAR SOPORTADO EN LA HC</t>
    </r>
  </si>
  <si>
    <t>Diligencie la lista desplegable, aparecen las opciones para Prueba Rápida o para Elisa, según sea la técnica utilizada e informada en el resultado del examen, que debe estar soportado en HC o en resultado de laboratorio.</t>
  </si>
  <si>
    <t>Fecha en D M A del Resultado del la Prueba de  ELISA o Pueba Rápida.</t>
  </si>
  <si>
    <t>FECHA RESULTADO ELISA O PR III TRIM</t>
  </si>
  <si>
    <r>
      <t xml:space="preserve">Diligencie la lista desplegable, según corresponda al resultado resportado de la Carga Viral. </t>
    </r>
    <r>
      <rPr>
        <u/>
        <sz val="11"/>
        <color theme="1"/>
        <rFont val="Calibri"/>
        <family val="2"/>
        <scheme val="minor"/>
      </rPr>
      <t>Se coloca SIN DATO: En el caso de que algunas de las columnas FU,FX,FZ y GC sean Reactivas y no se tenga información de este exámen. Se coloca NO APLICA: En caso de en caso de que los resultados de las columnas FU, FX, FZ Y GC; sean No Reactivos.</t>
    </r>
  </si>
  <si>
    <t>Diligencie la lista desplegable, aparecen las opciones para Prueba Rápida o para Elisa, según sea la técnica utilizada e informada en el resultado del examen, que debe estar soportado en HC o en resultado de laboratorio. Se coloca SIN DATO: En el caso de que algunas de las columnas FU,FX,FZ y GC sean Reactivas y no se tenga información de este exámen. Se coloca NO APLICA: En caso de en caso de que los resultados de las columnas FU, FX, FZ Y GC; sean No Reactivos.</t>
  </si>
  <si>
    <r>
      <t xml:space="preserve">Fecha en D M A del Resultado del la Prueba de  ELISA o Pueba Rápida. </t>
    </r>
    <r>
      <rPr>
        <u/>
        <sz val="11"/>
        <color theme="1"/>
        <rFont val="Calibri"/>
        <family val="2"/>
        <scheme val="minor"/>
      </rPr>
      <t>En caso de que la columna GE sea No aplica o Sin Dato, esta casilla debe permanecer vacia.</t>
    </r>
  </si>
  <si>
    <t>Fecha en D M A del Resultado de la Carga Viral. En caso de que la columna GG sea No aplica o Sin Dato, esta casilla debe permanecer vacia.</t>
  </si>
  <si>
    <r>
      <t xml:space="preserve">Fecha en D M A del Resultado del la Prueba del Antigeno de superficie para HB. En caso de que la columna GI sea </t>
    </r>
    <r>
      <rPr>
        <u/>
        <sz val="11"/>
        <color theme="1"/>
        <rFont val="Calibri"/>
        <family val="2"/>
        <scheme val="minor"/>
      </rPr>
      <t>Sin Dato, esta casilla debe permanecer vacia.</t>
    </r>
  </si>
  <si>
    <t>Lista desplegable, según corresponda. SIN DATO: se debe colocar en caso de que la mujer este incluida en la base de datos y no se tenga información del resultado de este exámen.</t>
  </si>
  <si>
    <t>Alarma y Evaluacion según reportes de Ig G e IgM, indica si se "excluye la infección" , si hay "Toxoplasmosis" o si se debe continuar con "Control Igm".</t>
  </si>
  <si>
    <t>Fecha en D M A del Resultado del la Prueba las pruebas de Toxoplasma. En caso de que las columnas GL y GM sea Sin Dato, esta casilla debe permanecer vacia.</t>
  </si>
  <si>
    <r>
      <t>Lista desplegable según corresponda,</t>
    </r>
    <r>
      <rPr>
        <u/>
        <sz val="11"/>
        <color theme="1"/>
        <rFont val="Calibri"/>
        <family val="2"/>
        <scheme val="minor"/>
      </rPr>
      <t xml:space="preserve"> EL RESULTADO DEBE CORRESPONDER A LOS CONTROLES REALIZADOS DESPUES DE HABER RESPORTADO EL IgM INICIAL . Se coloca SIN DATO: En caso de que la columna GN indique "Control IgM". Se coloca NO APLICA: En caso de que la columna GN indique "Se excluye infección" o "Toxoplasmosis".</t>
    </r>
  </si>
  <si>
    <t>Lista desplegable según correponda. Se debe colocar el número de Controles realizados de IgM, soportados en HC de cero (0) a Nueve (9). Se coloca NO APLICA: En caso de que la columna GR indique " NO APLICA".</t>
  </si>
  <si>
    <t>Lista desplegable según corresponda. Se coloca SIN DATO: en caso de no tener ninguna información al respecto o que no este vigente el resultado de la Citología.</t>
  </si>
  <si>
    <t>formula Que cuenta el tiempo en semanas entre la Toma y la FUM</t>
  </si>
  <si>
    <t>formula define si la Citología esta tomada antes de la gestación o durante la misma y ubica el trimestre de gestación de la toma.</t>
  </si>
  <si>
    <t>Formula automatica según resultado que sugiere una conducta.</t>
  </si>
  <si>
    <t>Formula que consolida las enfermedades identificadas en las columnas KI,KM,KQ,KU,KY,LC Y LG, que corresponde a necesidad o desarmonia desde lo propio.</t>
  </si>
  <si>
    <t>Formula automatica que reune riegos no evaluados en la escala de riesgo biopsicosocial de Julian Herrera.</t>
  </si>
  <si>
    <t>Formula que define si hay o no Riesgo Biopsicosocial, según el puntaje que maneja dicha escala de Julian Herrera.</t>
  </si>
  <si>
    <t>Formula que reune, las condiciones de riesgo que tiene algún puntaje dentro de la escala de riesgo biopsicosocial de Julian Herrera.</t>
  </si>
  <si>
    <t>Formula que identifica las gestantes con riesgo de complicación Hiertensivas, según los parametros de la GPC de embarazo, parto y postparto de Ministerio.</t>
  </si>
  <si>
    <t>Formula que consolida el último dato de cada mujer del seguimiento se las cifras de presión arterial reportados en las columnas CR, CU o CZ.</t>
  </si>
  <si>
    <r>
      <t xml:space="preserve">Lista desplegable según Corresponda. </t>
    </r>
    <r>
      <rPr>
        <u/>
        <sz val="11"/>
        <color theme="1"/>
        <rFont val="Calibri"/>
        <family val="2"/>
        <scheme val="minor"/>
      </rPr>
      <t>ESTA VARIABLE DEBE SER TRABAJADA POR EL PROFESIONAL QUE LIDERA EL PROGRAMA DE SALUD MATERNA DE LA INSTITUCIÓN.</t>
    </r>
  </si>
  <si>
    <t>SUPLEMENTACION ALIMENTARIA  O DIRECCIONAMIENTO A AUTONOMIA ALIMENTARIA</t>
  </si>
  <si>
    <t>Lista desplegable según corresponda: "SI"; Cuando la mujer esta recibiendo algún tipo de apoyo que contribuya a mejorar su alimentación. "NO": No tiene ningún apoyo en este aspecto. "SD": No se tiene certeza de si recibe o no apoyo.</t>
  </si>
  <si>
    <t>Lista desplegable según corresponda.</t>
  </si>
  <si>
    <t xml:space="preserve">FECHA VACUNA 1  Td </t>
  </si>
  <si>
    <t>Fecha en D M A.  Incluye la fecha de la vacuna que sea vigente, según lineamientos del programa de vacunación, aunque la vacuna no haya sido colocada en esta gestación.</t>
  </si>
  <si>
    <t>Formula automatica de la Fecha Probable de parto.</t>
  </si>
  <si>
    <t>Formula que cuenta los días que faltan para el nacimiento del bebe, si la cifra aparece con número NEGATIVO, significa los días que van de más despues de la fecha probable de parto.</t>
  </si>
  <si>
    <t>Formula que genera alerta del tiempo en semanas para el parto, según dato de la Fecha Probable de Parto.</t>
  </si>
  <si>
    <t>Fecha en D M A - Se debe actualizar, debe aparecer la última fecha.</t>
  </si>
  <si>
    <r>
      <t xml:space="preserve">Lista desplegable, elegir la opcion la condicion asociada a la salida de la madre. </t>
    </r>
    <r>
      <rPr>
        <u/>
        <sz val="11"/>
        <color theme="1"/>
        <rFont val="Calibri"/>
        <family val="2"/>
        <scheme val="minor"/>
      </rPr>
      <t>LOS EVENTOS DE MORBILIDAD MATERNA EXTREMA Y MORTALIDAD MATERNA, deben coincidir con lo reportado en SIVIGILA.</t>
    </r>
  </si>
  <si>
    <r>
      <t xml:space="preserve">Fecha en D M A de la salida del programa. </t>
    </r>
    <r>
      <rPr>
        <u/>
        <sz val="11"/>
        <color theme="1"/>
        <rFont val="Calibri"/>
        <family val="2"/>
        <scheme val="minor"/>
      </rPr>
      <t>ESTA VARIABLE DEBE DILIGENCIARSE SIEMPRE QUE LA COLUMNA HZ ESTE DILIGENCIADA.</t>
    </r>
  </si>
  <si>
    <r>
      <t xml:space="preserve">Lista desplegable, elegir la opcion la condicion asociada a la salida del Recien nacido. Se debe colocar "NO APLICA" ; cuando en la Columna HZ, se coloca Aborto o IVE.  </t>
    </r>
    <r>
      <rPr>
        <u/>
        <sz val="11"/>
        <color theme="1"/>
        <rFont val="Calibri"/>
        <family val="2"/>
        <scheme val="minor"/>
      </rPr>
      <t>LOS EVENTOS DE MUERTE PERINATAL Y NEONATAL TEMPRANA, MUERTE NEONATAL TARDÍA, deben coincidir con lo reportado en SIVIGILA.</t>
    </r>
  </si>
  <si>
    <t>LUGAR DE ATENCION DEL PARTO, ABORTO, IVE.</t>
  </si>
  <si>
    <r>
      <t xml:space="preserve">Lista desplegable, según corresponda. </t>
    </r>
    <r>
      <rPr>
        <u/>
        <sz val="11"/>
        <color theme="1"/>
        <rFont val="Calibri"/>
        <family val="2"/>
        <scheme val="minor"/>
      </rPr>
      <t>Se debe colocar NO APLICA: Cuando en la columna HZ, se coloca; Cambio de Residencia o Cambio de IPS.</t>
    </r>
  </si>
  <si>
    <t xml:space="preserve">NOMBRE DE LA INSTITUCION DONDE SE ATENDIO EL PARTO,ABORTO, IVE. </t>
  </si>
  <si>
    <r>
      <t xml:space="preserve">Lista desplegable, según corresponda.  Esta columna se debe diligenciar si en la columna ID se coloca: INSTITUCIONAL. </t>
    </r>
    <r>
      <rPr>
        <u/>
        <sz val="11"/>
        <color theme="1"/>
        <rFont val="Calibri"/>
        <family val="2"/>
        <scheme val="minor"/>
      </rPr>
      <t>Se coloca NO APLICA: Si en la columna ID aparece DOMICILIO, OTRO, NO APLICA.</t>
    </r>
  </si>
  <si>
    <r>
      <t xml:space="preserve">Lista desplegable, según corresponda. </t>
    </r>
    <r>
      <rPr>
        <u/>
        <sz val="11"/>
        <color theme="1"/>
        <rFont val="Calibri"/>
        <family val="2"/>
        <scheme val="minor"/>
      </rPr>
      <t>Se debe colocar NO APLICA, si en la columna ID aparece NO APLICA.</t>
    </r>
  </si>
  <si>
    <r>
      <t xml:space="preserve">Lista desplegable, según corresponda. Colocar SI: </t>
    </r>
    <r>
      <rPr>
        <u/>
        <sz val="11"/>
        <color theme="1"/>
        <rFont val="Calibri"/>
        <family val="2"/>
        <scheme val="minor"/>
      </rPr>
      <t>cuando existe soporte en HC claro del acompañamiento en ambos momentos TRABAJO DE PARTO Y PARTO.</t>
    </r>
    <r>
      <rPr>
        <sz val="11"/>
        <color theme="1"/>
        <rFont val="Calibri"/>
        <family val="2"/>
        <scheme val="minor"/>
      </rPr>
      <t xml:space="preserve"> Colocar NO: Cuando no existe soporte en HC del acompañamiento o este solo se realiza unicamente en el TRABAJO DE PARTO o en EL PARTO.  Se coloca NO APLICA: Cuando en la columna ID el parto es en DOMICILIO, en OTRO lugar o NO APLICA. Se coloca SD: Cuando el la columna ID aparece institucional y en la Columna IG aparece el nivel de complejidad MEDINA Y ALTA. </t>
    </r>
  </si>
  <si>
    <t xml:space="preserve">Lista desplegable según corresponda. Colocar SI: Cuando aparece soporte de partograma completamente diligenciado, con datos completos, línea de dilatación, curva de alerta, esta graficado el descenso de la presentación y se evidencia el cambio de curva de alerta al cambiar condiciones de la gestante. Colocar NO: Cuando no existe el partograma o esta parcialmente diligenciado.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</si>
  <si>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esta documentado en la nota de atención de parto, uso de oxitocina según GPC, masaje uterino y que se realiza la tracción sostenida de cordón.  Colocar NO: Cuando alguna de estas tres acciones NO aparece documentada en la HC o la Oxitocina no se aplica según lo definido en la GPC o ninguna de estas acciones aparece documentada.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</si>
  <si>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el tiempo de duración de dicho contacto es de 30 o más minutos. Colocar NO: Cuando solo se documenta el contacto piel a piel y no aparece el tiempo o cuando no se registra dicho contacto.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</si>
  <si>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durante el contacto se inicia la lactancia materna efectiva, debe estar claramente registrada la hora de inicio de la Lactancia Materna. Colocar NO: Cuando no hay contacto piel a piel, no hay claridad del inicio de la lactancia materna efectiva o dicho inicio no ocurre durante el contacto piel a piel.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</si>
  <si>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Cuando aparecen documentados los OCHO controles postparto, durante las dos primeras horas del parto, contados a partir de la Hora del alumbramiento de la Placenta; cada control debe incluir registro de Signos vitales, valoración estado de conciencia, valoración hemorragía vaginal, valoración tono uterino como mínimo. Colocar NO: Cuando se documentan menos de OCHO controles en el intervalo definido de las dos horas postparto contadas a partir del alumbramiento de la placenta, o cuando alguno de los controles no soportan las actividades minimas descritas en el SI. Se coloca NO APLICA: Cuando en la columna ID el parto es en DOMICILIO, en OTRO lugar o NO APLICA. Se coloca SD: Cuando el la columna ID aparece institucional y en la Columna IG aparece el nivel de complejidad MEDINA Y ALTA. </t>
  </si>
  <si>
    <t>Lista desplegable según corresponda. Se coloca NO APLICA: Cuando en la columna HZ, sale del programa por: Aborto, IVE, Cambio de residencia o Cambio de IPS.</t>
  </si>
  <si>
    <t>Formula automatica de la clasificación por peso al nacer del neonato</t>
  </si>
  <si>
    <t>FECHA TOMA  TSH</t>
  </si>
  <si>
    <t>Lista desplegable según corresponda.   Se coloca NO APLICA: Cuando en la columna HZ, sale del programa por: Aborto, IVE, Cambio de residencia o Cambio de IPS.</t>
  </si>
  <si>
    <r>
      <t xml:space="preserve">Registre fecha en formato D/ M / A. </t>
    </r>
    <r>
      <rPr>
        <u/>
        <sz val="11"/>
        <color theme="1"/>
        <rFont val="Calibri"/>
        <family val="2"/>
        <scheme val="minor"/>
      </rPr>
      <t>DEBE ESTAR DOCUMENTADO EN LA HC DE LA ATENCIÓN DEL PARTO Y RN</t>
    </r>
  </si>
  <si>
    <r>
      <t xml:space="preserve">Registre fecha en formato D/ M / A. </t>
    </r>
    <r>
      <rPr>
        <u/>
        <sz val="11"/>
        <color theme="1"/>
        <rFont val="Calibri"/>
        <family val="2"/>
        <scheme val="minor"/>
      </rPr>
      <t>DEBE ESTAR DOCUMENTADO EN LA HC DE LA ATENCIÓN DEL PARTO, RN Y/O PUERPERIO.</t>
    </r>
  </si>
  <si>
    <t>Lista desplegable según corresponda.   Se registra SI: Cuando aparece registro en la HC de que se hace la asesoría durante la hospitalización en postparto. coloca NO APLICA: Cuando en la columna HZ, sale del programa por: Aborto, IVE, Cambio de residencia o Cambio de IPS. Coloca SD: cuando es atención de parto institucional y no se tiene información al respecto.</t>
  </si>
  <si>
    <t>Lista desplegable según corresponda. Se coloca SI: Cuando hay registro en la HC de puerperio, del metodo de PF con el cual sale planificando la mujer.</t>
  </si>
  <si>
    <t>Lista desplegable según corresponda al método escogido por la mujer.</t>
  </si>
  <si>
    <t>Registre fecha en formato D/ M / A, del primer seguimiento durante el embarazo.</t>
  </si>
  <si>
    <t>Registre información relevante detectada en el seguimiento y que no este incluida en los Hallazgos anteriores.</t>
  </si>
  <si>
    <t>Registre fecha en formato D/ M / A, del último seguimiento durante el embarazo. ESTA INFORMACIÓN SE DEBE IR ACTUALIZANDO CADA MES SEGÚN CORREPONDA.</t>
  </si>
  <si>
    <t>FECHA SEGUIMIENTO POR PERSONAL DE SALUD EN TERRENO  EN PUERPERIO</t>
  </si>
  <si>
    <t>Registre fecha en formato D/ M / A, del primer seguimiento durante el Puerperio.</t>
  </si>
  <si>
    <t>Registre información  relevante detectada en el seguimiento a la Puerpera.</t>
  </si>
  <si>
    <t>Registre información  relevante detectada en el seguimiento al Neonato.</t>
  </si>
  <si>
    <t>Registre fecha en formato D/ M / A, del último seguimiento durante el Puerperio. ESTA INFORMACIÓN SE DEBE IR ACTUALIZANDO CADA MES SEGÚN CORREPONDA.</t>
  </si>
  <si>
    <t>Registre el Número se veces que se le ha realizado seguimiento a la mujer durante el Puerperio. ESTA INFORMACIÓN SE DEBE IR ACTUALIZANDO CADA MES SEGÚN CORREPONDA.</t>
  </si>
  <si>
    <t>Lista desplegable según corresponda al tipo de sabedor que realiza el acompañamiento inicial durante la gestación.</t>
  </si>
  <si>
    <t>Registre las actividades o ritualidades realizadas por el sabedor, durante la gestación</t>
  </si>
  <si>
    <t>Registre la Desarmonia o desarmonias identificadas por el Sabedor en el seguimiento inicial durante la gestación.</t>
  </si>
  <si>
    <t>Registre fecha en formato D/ M / A, del primer Acompañamiento durante la gestación.</t>
  </si>
  <si>
    <t>Registre fecha en formato D/ M / A, del segundo Acompañamiento durante la gestación.</t>
  </si>
  <si>
    <t>Lista desplegable según corresponda al tipo de sabedor que realiza el acompañamiento durante la gestación.</t>
  </si>
  <si>
    <t>Registre la Desarmonia o desarmonias identificadas por el Sabedor en el acompañamiento durante la gestación.</t>
  </si>
  <si>
    <t>Registre fecha en formato D/ M / A, del tercer Acompañamiento durante la gestación.</t>
  </si>
  <si>
    <t>Registre fecha en formato D/ M / A, del cuarto Acompañamiento durante la gestación.</t>
  </si>
  <si>
    <t>Registre fecha en formato D/ M / A, del quinto Acompañamiento durante la gestación.</t>
  </si>
  <si>
    <t>Registre fecha en formato D/ M / A, del  Acompañamiento durante el Puerperio</t>
  </si>
  <si>
    <t>Lista desplegable según corresponda al tipo de sabedor que realiza el acompañamiento durante el puerperio.</t>
  </si>
  <si>
    <t>Registre la Desarmonia o desarmonias identificadas por el Sabedor en el acompañamiento durante el puerperio.</t>
  </si>
  <si>
    <t>Registre las actividades o ritualidades realizadas por el sabedor, durante el puerperio.</t>
  </si>
  <si>
    <t>FECHA INICIO SUMINISTRO CALCIO</t>
  </si>
  <si>
    <t xml:space="preserve">FECHA INICIO SUMINISTRO ACIDO FOLICO </t>
  </si>
  <si>
    <t xml:space="preserve">FECHA INICIO SUMINISTRO SULFATO FERROSO </t>
  </si>
  <si>
    <t>FECHA SEGUIMIENTOS TELÉFONICOS</t>
  </si>
  <si>
    <t>NÚMERO SEGUIMIENTOS TELÉFONCOS</t>
  </si>
  <si>
    <t>OBSERVACIÓN SEGUIMIENTO TELÉFONCO</t>
  </si>
  <si>
    <t>TIPO DE APOYO REALIZADO POR LA EPS</t>
  </si>
  <si>
    <t>TIPO DE APOYO REALIZADO POR LA IPS PRIMARIA</t>
  </si>
  <si>
    <t>La información registrada aquí es confidencial, este documento se asimila como una Historía Clinica, debe estar bajo un manejo reservado y confidencial, para manejo exclusivo del personal de salud.</t>
  </si>
  <si>
    <t>OBSERVACIONES PARA SEGUIMIENTO</t>
  </si>
  <si>
    <t>Fecha en D M A de la primera formulación de Calcio.</t>
  </si>
  <si>
    <t>Fecha en D M A de la primera formulación de Acido Folico.</t>
  </si>
  <si>
    <t>Fecha en D M A de la primera formulación de Sulfato Ferroso.</t>
  </si>
  <si>
    <t>Registre el Número se veces que se le ha realizado seguimientos teléfonicos a la mujer durante la gestación. ESTA INFORMACIÓN SE DEBE IR ACTUALIZANDO CADA MES SEGÚN CORRESPONDA.</t>
  </si>
  <si>
    <t>Registre el Número se veces que se le ha realizado seguimiento a la mujer durante la gestación. ESTA INFORMACIÓN SE DEBE IR ACTUALIZANDO CADA MES SEGÚN CORRESPONDA.</t>
  </si>
  <si>
    <t>FECHA C13</t>
  </si>
  <si>
    <t>INMIGRANTE VENEZOLANA</t>
  </si>
  <si>
    <t>Mujeres gestantes migrantes venezolanas que ingresan al progama</t>
  </si>
  <si>
    <t>% CAPTACIÓN INMIGRANTES VENEZOLANAS</t>
  </si>
  <si>
    <t>Total general de mujeres gestantes que ingresan al progama</t>
  </si>
  <si>
    <t>Mujeres gestantes que ingresan al progama (No incluye inmigrantes venezolanas)</t>
  </si>
  <si>
    <t>% CAPTACIÓN (sin inmigrantes venezolanas)</t>
  </si>
  <si>
    <t>% CAPTACIÓN GENERAL ANTES  SEMANA 12</t>
  </si>
  <si>
    <t>% CAPTACIÓN GENERAL A SEMANA 10</t>
  </si>
  <si>
    <t xml:space="preserve"> Total de mujeres gestantes captadas a semana 10 </t>
  </si>
  <si>
    <t>DIAGNOSTICO POSITIVO COVID19 - INFECCIÓN POR SARS CoV2</t>
  </si>
  <si>
    <t>Lista desplegable Elegir de la lista desplegable según corresponda,  CPN con otra IPS, Viene de otro municipio, Tramite de portabilidad,Inicio sin documento de Identidad, Inicio sin EPS, Sin Novedad, INMIGRANTE VENEZOLANA. Esta ultima opción prima sobre las otras, de presentarse múltiples novedades, se debe registrar Inmigrante Venezolana en esa casilla y las demás novedasdes en la Columna A, Novedades al momento de la captación</t>
  </si>
  <si>
    <t>Fecha 1ra Dosis Anti COVID-19</t>
  </si>
  <si>
    <t>Fecha 2da Dosis Anti COVID-19</t>
  </si>
  <si>
    <t>Alarma Vacunación Anti COVID-19</t>
  </si>
  <si>
    <t>Tipo Biológico Vacuna anti COVID-19 (Disentimiento)</t>
  </si>
  <si>
    <t>Fecha Refuerzo Anti COVID-20</t>
  </si>
  <si>
    <t>Tipo Biológico Vacuna anti COVID-19 (2da Dosis)</t>
  </si>
  <si>
    <t>Tipo Biológico Vacuna anti COVID-19 (Refuerzo)</t>
  </si>
  <si>
    <t>Curso de Maternidad y Paternidad</t>
  </si>
  <si>
    <t>Alerta Plan de Parto</t>
  </si>
  <si>
    <t>TAMIZAJE  PARA SIFILIS  SEGÚN GPC SIFILIS I TRIMESTRE</t>
  </si>
  <si>
    <t>TAMIZAJE  PARA VIH I TRIM</t>
  </si>
  <si>
    <t>ATENCIÓN PRECONCEPCIONAL</t>
  </si>
  <si>
    <t>ALARMA TAMIZAJE SIFILIS I TRIMESTRE</t>
  </si>
  <si>
    <t>ALARMA TAMIZAJE SIFILIS II TRIMESTRE2</t>
  </si>
  <si>
    <t>ALARMA TAMIZAJE SIFILIS III TRIMESTRE22</t>
  </si>
  <si>
    <t>ALARMA TAMIZAJE VIH - I TRIM</t>
  </si>
  <si>
    <t>ALARMA TAMIZAJE VIH - II TRIM</t>
  </si>
  <si>
    <t>ALARMA TAMIZAJE VIH - III TRIM</t>
  </si>
  <si>
    <t>TAMIZAJE PARA CHAGAS (ELISA para detección de anticuerpos IgG anti T. cruzi de antígenos totales)</t>
  </si>
  <si>
    <t>FECHA RESULTADO TAMIZAJE CHAGAS</t>
  </si>
  <si>
    <t>TAMIZAJE INICIAL DE GOTA GRUESA PARA MALARIA (En zonas endémicas)</t>
  </si>
  <si>
    <t>FECHA RESULTADO TAMIZAJE INICIAL GOTA GRUESA PARA MALARIA</t>
  </si>
  <si>
    <t>RESULTADO ULTIMO TAMIZAJE GOTA GRUESA (Para Zonas endémicas)</t>
  </si>
  <si>
    <t>INICIO TRABAJO DE PARTO</t>
  </si>
  <si>
    <t>FECHA PLAN DE PARTO  (Soporte en HC)</t>
  </si>
  <si>
    <t>FECHA RESULTADO PR- I TRIM</t>
  </si>
  <si>
    <t>FECHA RESULTADO ELISA O PR I TRIM</t>
  </si>
  <si>
    <t>NUMERO TAMIZAJES TOMADOS DE GOTA GRUESA PARA MALARIA (Debe ser mensual para zons endémicas)</t>
  </si>
  <si>
    <r>
      <t xml:space="preserve">Registrar: CEFÁLICO, PODÁLICO, TRANSVERSA,OBLICUA, según corresponda al embarazo actual; se debe ACTUALIZAR según hallazgos en los controles. Las opciónes que estaran semaforizadas en rojo  se consideran de Riesgo Obstétrico  y la gestante debe ser valorada por ginecólogo. </t>
    </r>
    <r>
      <rPr>
        <u/>
        <sz val="11"/>
        <color theme="1"/>
        <rFont val="Calibri"/>
        <family val="2"/>
        <scheme val="minor"/>
      </rPr>
      <t>ESTA VARIABLE DEBE SER TOMADA EN CUENTA Y SEGUIDA A PARTIR DEL ÚLTIMO TRIMESTRE DE GESTACIÓN Y PUEDE SER TOMADA DE LA ECOGRAFÍA O DEL EXÁMEN FISICO EN HC.</t>
    </r>
  </si>
  <si>
    <t>solo se debe colocar dato de Fecha que soporta la HC en la cual se realiza el plan de parto concertado.</t>
  </si>
  <si>
    <t>Formula automatica: Donde aparece además de la edad gestacional al momento ADECUADO para realizar el plan de partos, las siguientes alertas: PLAN REALIZADO ANTES III TRIM (se realiza el plan antes del tiempo esperado, que es en III Trimestre), PLANEAR PLAN DE PARTO (Iniciar proceso de información, para definir la construcción del plan de parto), CONCERTAR PLAN DE PARTO INMEDIATO (Debe estar definido el plan de parto concertado), EN ESPERA (Se encuentra en I o II Trimestre de gestación, en espera para iniciar proceso en III Trimestre), NO APLICA SALE PROGRAMA ANTES III TRIM, SALE PROGRAMA ANTES SEMANA 35 (Sale del programa durante el proceso de construcción del plan, sin finalizarlo), SALE SIN PLAN DE PARTO (sale en la etapa que debería haber tenido el plan de parto ya concertado).</t>
  </si>
  <si>
    <r>
      <t>Lista desplegable segun resultado del Tamizaje soportado en HC y/o resultado de laboratorio de la Prueba rapida de sifilis  tomada en el I  Trimestre de la gestación : P.R Negativa (Prueba Rápida), P.R Positiva Caso Sífilis (Prueba Rápida) y P.R Positiva Cicatriz. -</t>
    </r>
    <r>
      <rPr>
        <b/>
        <u/>
        <sz val="11"/>
        <rFont val="Calibri"/>
        <family val="2"/>
        <scheme val="minor"/>
      </rPr>
      <t>NO SE DEBE REGISTAR INFORMACIÓN EN ESTA CASILLA CASO DE INGRESO TARDÍO MAYOR A 12 SEMANAS, O DE HABER TOMADO EL EXAMEN DESPUES DE LA SEMANA 12.</t>
    </r>
  </si>
  <si>
    <t>Fecha en D M A del Resultado de la Prueba Rápida</t>
  </si>
  <si>
    <r>
      <t xml:space="preserve">Formula automatica: Donde aparece además de la edad gestacional al momento de la toma de la Prueba Rapida, las siguientes alertas: </t>
    </r>
    <r>
      <rPr>
        <b/>
        <u/>
        <sz val="11"/>
        <rFont val="Calibri"/>
        <family val="2"/>
        <scheme val="minor"/>
      </rPr>
      <t>REGISTRAR EN II TRIMESTRE,REGISTRAR EN III TRIMESTRE (Colocar datos en las columnas que corresponden y quitarlo de esta casilla),EN RANGO PARA TOMAR EXAMEN (Esta dentro del I TRIM de gestación),TOMA INMEDIATA DE TAMIZAJE (Faltan dos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</si>
  <si>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INGRESO TARDÍO MAYOR A 28 SEMANAS, O DE HABER TOMADO EL EXAMEN ANTES DE LA SEMANA 12 O DESPUÉS DE LA SEMANA 28</t>
    </r>
  </si>
  <si>
    <r>
      <t xml:space="preserve">Formula automatica: Donde aparece además de la edad gestacional al momento de la toma de la Prueba Rapida, las siguientes alertas: </t>
    </r>
    <r>
      <rPr>
        <b/>
        <u/>
        <sz val="11"/>
        <rFont val="Calibri"/>
        <family val="2"/>
        <scheme val="minor"/>
      </rPr>
      <t>EN ESPERA-ESTÁ I TRIM (Le falta tiempo para la toma del tamizaje), NO APLICA-SALIO DEL PROGRAMA I TRIM (No se toma tamizaje sale antes del II Trim), REGISTRAR EN I TRIMESTRE,REGISTRAR EN III TRIMESTRE (Colocar datos en las columnas que corresponden y quitarlo de esta casilla),EN RANGO PARA TOMAR EXAMEN (Esta dentro del II TRIM de gestación),TOMA INMEDIATA DE TAMIZAJE (Faltan tres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</si>
  <si>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HABER TOMADO EL EXAMEN ANTES DE LA SEMANA 28.</t>
    </r>
  </si>
  <si>
    <r>
      <t xml:space="preserve">Formula automatica: Donde aparece además de la edad gestacional al momento de la toma de la Prueba Rapida, las siguientes alertas: </t>
    </r>
    <r>
      <rPr>
        <b/>
        <u/>
        <sz val="11"/>
        <rFont val="Calibri"/>
        <family val="2"/>
        <scheme val="minor"/>
      </rPr>
      <t>EN ESPERA-ESTÁ I TRIM O II TRIM (Le falta tiempo para la toma del tamizaje), NO APLICA-SALIO DEL PROGRAMA I O II TRIM (No se toma tamizaje sale antes del II Trim), REGISTRAR EN I TRIMESTRE,REGISTRAR EN II TRIMESTRE (Colocar datos en las columnas que corresponden y quitarlo de esta casilla),EN RANGO PARA TOMAR EXAMEN (Esta dentro del II TRIM de gestación),TOMA INMEDIATA DE TAMIZAJE (Faltan tres semanas para cambio de Trimestre),PIERDE TOMA DE TAMIZAJE (Llega al parto sin reporte de tamizaje),NO APLICA-SIN CPN (No se deben registrar datos de Tamizaje)</t>
    </r>
    <r>
      <rPr>
        <sz val="11"/>
        <color theme="1"/>
        <rFont val="Calibri"/>
        <family val="2"/>
        <scheme val="minor"/>
      </rPr>
      <t>. Para apoyar el seguimiento de la gestante y el registro adecuado de información.</t>
    </r>
  </si>
  <si>
    <r>
      <t xml:space="preserve">Formula Automatica que reporta los casos de </t>
    </r>
    <r>
      <rPr>
        <u/>
        <sz val="11"/>
        <color rgb="FFFF0000"/>
        <rFont val="Calibri"/>
        <family val="2"/>
        <scheme val="minor"/>
      </rPr>
      <t>sifilis gestacional</t>
    </r>
    <r>
      <rPr>
        <sz val="11"/>
        <color theme="1"/>
        <rFont val="Calibri"/>
        <family val="2"/>
        <scheme val="minor"/>
      </rPr>
      <t xml:space="preserve"> que se presenten independiente del trimestre de gestación en que se diagnostique</t>
    </r>
  </si>
  <si>
    <t>Aparece la siguiente lista desplegable: NO APLICA (Sin factor de riesgo);NEGATIVO (Resultado del examen);POSITIVO (Resultado del examen);INDETERMINADO(Resultado del examen);SOLICICTADO Y NO TOMADO</t>
  </si>
  <si>
    <t>Fecha en D M A del Resultado del la Prueba ELISA para detección de anticuerpos IgG anti T. cruzi de antígenos totales para Chagas</t>
  </si>
  <si>
    <t>NO APLICA (Sin factor de riesgo, no zona endémica);NEGATIVO; POSITIVO;SOLICITADO NO TOMADO</t>
  </si>
  <si>
    <t>Fecha en D M A del Resultado del la Prueba Gota Gruesa para Malaría aplicada en zonas endémicas o en gestantes con factores de riesgo</t>
  </si>
  <si>
    <t>Lista desplegable según correponda. Se debe colocar el número de pruebas para gota gruesa realizadas (1 mensual), soportados en HC de cero (0) a Nueve (9). Se coloca NO APLICA: En caso de que la columna HF Y HH indique " NO APLICA".</t>
  </si>
  <si>
    <t>Listado desplegable, opciones de diagnóstico semaforizado para SARS CoV2. Elegir entre las opciones, no dejar en blanco  SIN INFECCIÓN POR SARS-CoV2; NO SE EVALUA RIESGO INFECCIÓN COVID19; FACTOR DE RIESGO PARA COVID19; COVID19 PRIMER TRIMESTRE;  COVID19 SEGUNDO TRIMESTRE;  COVID19 TERCER TRIMESTRE;  COVID19 PUERPERIO</t>
  </si>
  <si>
    <t>Astrazeneca;Firma Disentimiento;Janssen;Moderna;No Acepta y No Firma Disentimiento;Pfizer;Sinovac</t>
  </si>
  <si>
    <t>Elegir la opción que corresponda frente al inicio del trabajo de parto: INICIO ESPONTÁNEO (Opción básica para baja complejidad); LE HACEN INDUCCIÓN (Para nivel complementario); LE HACEN CESÁREA SIN INICIO TRABAJO DE PARTO (Puede corresponder a casos de cesáreas programadas);SIN DATO</t>
  </si>
  <si>
    <t>PROCESO COMPLETO DE ATENCIÓN: Debe incluir con soporte en HC de: Consulta inicial con formulación de laboratorios, Consulta de control con manejo según protocolo - al menos 3 meses antes de la FUM. PROCESO PARCIAL DE ATENCIÓN: No completa todas las actividades que se definene parael proceso completo SIN ATENCIÓN: Cuando el proceso de atención ha sido incompleto o no se ha realizado.  SIN DATO: No se tiene información clara del proceso</t>
  </si>
  <si>
    <r>
      <t xml:space="preserve">Aparece </t>
    </r>
    <r>
      <rPr>
        <sz val="11"/>
        <color rgb="FFFF0000"/>
        <rFont val="Calibri"/>
        <family val="2"/>
        <scheme val="minor"/>
      </rPr>
      <t>lista desplegable</t>
    </r>
    <r>
      <rPr>
        <sz val="11"/>
        <color theme="1"/>
        <rFont val="Calibri"/>
        <family val="2"/>
        <scheme val="minor"/>
      </rPr>
      <t xml:space="preserve"> del 0 al 7 - Elija el número de sesiones realizadas a la gestante y su familia, según corresponda - Casilla debe ser actualizada cada nueva sesión.</t>
    </r>
  </si>
  <si>
    <t>Formula Automatica con las opciones : MES DE CONTROL, SEMANA DE CONTROL, DIA DE CONTROL, INASISTENTE, SEGUIMIENTO FUERA MUNICIPIO, BUSCAR PARA INGRESO A CPN; DILIGENCIAR FECHA SALIDA PROGRAMA</t>
  </si>
  <si>
    <t>Formula Automatica con las opciones : MES DE CONTROL, SEMANA DE CONTROL, DIA DE CONTROL, INASISTENTE, SEGUIMIENTO FUERA MUNICIPIO, BUSCAR PARA INGRESO A CPN;DILIGENCIAR FECHA SALIDA PROGRAMA</t>
  </si>
  <si>
    <r>
      <t>Formula que muestra las siguiente alertas: .- "EN ESPERA PARA VACUNAR"; Mujeres con edad gestacional menor a 20 semanas, aun no aplican para la Vacuna. "COLOCAR VACUNA"; Mujeres entre semana 20 a 26, se les aplica vacuna S</t>
    </r>
    <r>
      <rPr>
        <u/>
        <sz val="11"/>
        <color theme="1"/>
        <rFont val="Calibri"/>
        <family val="2"/>
        <scheme val="minor"/>
      </rPr>
      <t>EGÚN LINEAMIENTOS DE VACUNACIÓN PARA DPT ACELULAR</t>
    </r>
    <r>
      <rPr>
        <sz val="11"/>
        <color theme="1"/>
        <rFont val="Calibri"/>
        <family val="2"/>
        <scheme val="minor"/>
      </rPr>
      <t>". .- "INASISTENTE"; Mujer con mas de 26 semanas de gestación sin vacuna DPT acelular. .- "VACUNA APLICADA CON OPORTUNIDAD"; Mujer vacunada en el intervalo de 20 a 26 semanas según lineamientos de vacunación. .- "VACUNA APLICADA FUERA DE RANGO"; Mujer vacunada despue de la semana 26. .- "SALE SIN VACUNA"; Mujer que ya salio del programa por parto o cesárea, sin vacuna DPT acelular.</t>
    </r>
  </si>
  <si>
    <t>Formula que muestra las siguiente alertas: SIN DATO EDAD GESTACIONAL, MENOR 12 SEMANAS, PROGRAMAR APLICACION DE VACUNA, DIFERIR FECHA DE VACUNACION SEGÚN LINEAMIENTOS, FIRMA DISENTIMIENTO, NO ACEPTA VACUNA Y NO FIRMA DISCENTIMIENTO, PENDIENTE REFUERZO, CON REFUERZO, DEFINIR RIESGO CONTAGIO SARS-CoV2, columna GZ</t>
  </si>
  <si>
    <t>NÚMERO DE GESTANTES QUE SALEN CON PLANIFICACIÓN POST EVENTO OBSTÉTRICO ATENDIDAS EN BAJA COMPELJIDAD</t>
  </si>
  <si>
    <t>PRESENTACION DEL FETO - ACTUALIZAR DESPUÉS DE LA SEMANA 32</t>
  </si>
  <si>
    <t>Número muertes perinales/neonatales tempranas y tardías</t>
  </si>
  <si>
    <t># Gestantes con 37 o más semanas de gestación al momento del parto</t>
  </si>
  <si>
    <t># Gestantes con 37 o más semanas de gestación al momento del parto y con 7 sesiones del curso de maternidad y paternidad</t>
  </si>
  <si>
    <t># Gestantes con 37 o más semanas de gestación al momento del parto y con plan de parto establecido</t>
  </si>
  <si>
    <t>Relación Morbilidad Materna Extrema(MME) / Muerte Materna temprana (MM)</t>
  </si>
  <si>
    <t xml:space="preserve">Índice de mortalidad materna de los casos de MME </t>
  </si>
  <si>
    <t>Número de casos de Muerte Materna Temprana</t>
  </si>
  <si>
    <t>(Morbilidad Materna Extrema(MME) + Muerte Materna temprana (MM))</t>
  </si>
  <si>
    <t>Proporción de gestantes con valoración de la salud bucal</t>
  </si>
  <si>
    <t xml:space="preserve">Número de mujeres atendidas en la baja complejidad que durante el alumbramiento reciben 10 unidades de oxitocina </t>
  </si>
  <si>
    <t xml:space="preserve">Número de mujeres atendidas en nivel complementario que durante el alumbramiento reciben 10 unidades de oxitocina </t>
  </si>
  <si>
    <t>Porcentaje de partos con manejo activo del tercer período de parto en nivel complementario</t>
  </si>
  <si>
    <t>Lista despleglable según corresponda:  .- "ADECUADO SEGÚN GPC" : Revisar condiciones GPC, si hay antecedente de hijo anterior con defecto de tubo neural, consumo de anticonvulsivante y obesidad materna morbida IMC mayor o igual a 35 se debe incrementar la dosis a 4 mcgr al día - para las demás 1 mcgr al día. en semanas de gestació, dosis y/o restricciones.  .- "SUMINSTRO IRREGULAR": NO Aparece sopore de la formulación de este micronutriente en todos los controles especialmente antes de la semana 14. .- "NO SE FORMULA" : No hay soporte de la formulación de este micronutriente en ningún control realizado antes de de la semana 14.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t>
  </si>
  <si>
    <t>Lista despleglable según corresponda:  .- "ADECUADO SEGÚN GPC" : Revisar condiciones GPC, dar 300 mg al día y en caso de dx de anemia o hemoglobina menor de 11,5 mg/dl dar 2 tabletas al día. en semanas de gestació, dosis y/o restricciones.  .- "SUMINSTRO IRREGULAR": NO Aparece sopore de la formulación de este micronutriente en todos los controles y no hay contraindicación. .- "NO SE FORMULA" : No hay soporte de la formulación de este micronutriente en ningún control y no hay contraindicación.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 NO APLICA: Por tener resultado de hemoglobina mayor a 14 mg/dl.</t>
  </si>
  <si>
    <t xml:space="preserve"> EVENTO DE INTERES EN SALUD PÚBLICA DE LA MADRE</t>
  </si>
  <si>
    <t xml:space="preserve"> EVENTO DE INTERES EN SALUD PÚBLICA DEL RECIÉN NACIDO2</t>
  </si>
  <si>
    <t>Registre el nombre la Institucion donde se atendio el parto, aborto o IVE. En el caso de los partos en DOMICILIO o extrainstitucionales se debe colocar "NO APLICA"</t>
  </si>
  <si>
    <t>Lista despleglable según corresponda:  .- "ADECUADO SEGÚN GPC" : Revisar condiciones GPC, iniciar formulación a partir de semana 12 (1200 mg - 2 tabletas al día) en semanas de gestació, dosis y/o restricciones.  .- "SUMINSTRO IRREGULAR": NO Aparece sopore de la formulación de este micronutriente en todos los controles a partir de la semana 12. .- "NO SE FORMULA" : No hay soporte de la formulación de este micronutriente en ningún control realizado a partir de la semana 14. .- "SUMINISTRO DE OTRO COMPLEMENTO NUTRICIONAL" Cuando aparece al soporte en la HC de que la mujer esta consumiento otro tipo de complemento en vez del micronutriente. .- SIN DATO: En la HC no se soporta de una forma adecuada la formulación de micronutrientes, no hay dato de dosis, se utilizan siglas o no hay soporte alguno de que se formulo. NO APLICA: Por tener edad gestacional menor a 12 semanas</t>
  </si>
  <si>
    <t>Lista desplegable según corresponda. Se coloca "SD": si en la columna HO aparece alguna alerta de "Riesgo de complicaciones Hipertensivas" y NO APLICA: Si  la columna HO aparece "Sin atecedentes de riesgo".</t>
  </si>
  <si>
    <t>REQUIRIO MANEJO ODONTOLOGICO DURANTE LA GESTACIÓN</t>
  </si>
  <si>
    <t>Lista desplegable según corresponda. SI: Cuando a la valoración odontológica requiere manejo. NO: Cuando a la valoración odontológica no require manejo. SD: cuando no ha recibido valoración odontologica o no hay información sobre manejo o no odontológico en la HC</t>
  </si>
  <si>
    <t>Porcentaje de partos con manejo activo del tercer período de parto en nivel primario</t>
  </si>
  <si>
    <t>ATENCION INSTITUCIONAL DEL PARTO NIVEL PRIMARIO</t>
  </si>
  <si>
    <t>% ATENCIÓN PARTO EN NIVEL PRIMARIO</t>
  </si>
  <si>
    <t>% DE GESTANTES CON PLANIFICACIÓN POST EVENTO OBSTERICO NIVEL PRIMARIO</t>
  </si>
  <si>
    <t>% DE GESTANTES CON PLANIFICACIÓN POST EVENTO OBSTERICO NIVEL COMPLEMENTARIO</t>
  </si>
  <si>
    <t>NÚMERO DE GESTANTES QUE SALEN CON PLANIFICACIÓN POST EVENTO OBSTÉTRICO ATENDIDAS EN NIVEL COMPLEMENTARIO</t>
  </si>
  <si>
    <t xml:space="preserve">% MUJERES GESTANTES CON ATENCIÓN PRECONCEPCIONAL </t>
  </si>
  <si>
    <t>Mujeres gestantes que han realizado proceso completo de atención preconcepcional</t>
  </si>
  <si>
    <t>Proporción de gestantes de alto riesgo con al menos una atención prenatal realizada por especialista</t>
  </si>
  <si>
    <t>Número de mujeres gestantes de alto riesgo según mes de ingreso que han tenido al menos una consulta con ginecologo</t>
  </si>
  <si>
    <t>Proporción de gestantes que terminan gestación con tamizaje para sífilis completo según Trimestre de ingreso y salida de la atención prental</t>
  </si>
  <si>
    <t>Número de mujeres que terminan gestación por cualquier causa</t>
  </si>
  <si>
    <t>Número de mujeres que terminan gestación por cualquier causa y tienen Tamizaje completo de Sífilis según edad gestacional de ingreso y salida de la ruta</t>
  </si>
  <si>
    <t>Número de mujeres que terminan gestación por cualquier causa y tienen Tamizaje completo de VIH según edad gestacional de ingreso y salida de la ruta</t>
  </si>
  <si>
    <t xml:space="preserve">Proporción de gestantes con tamizaje para VIH </t>
  </si>
  <si>
    <t xml:space="preserve">Número de mujeres gestantes de alto riesgo según mes de ingreso </t>
  </si>
  <si>
    <t>Número de gestantes que acceden a consulta por profesional de odontología durante la etapa prenatal que han tenido parto a término</t>
  </si>
  <si>
    <t>Número de partos en los que se diligencia el partograma en el nivel primario</t>
  </si>
  <si>
    <t>Número de gestantes con atención de parto, que aplican para diligenciamiento de partograma en el nivel primario</t>
  </si>
  <si>
    <t>Porcentaje de partos en los que se diligencia el partograma del total de partos atendidos  nivel primario</t>
  </si>
  <si>
    <t>Número de partos en los que se diligencia el partograma en el nivel complementario</t>
  </si>
  <si>
    <t>Número de gestantes con atención de parto, que aplican para diligenciamiento de partograma en el nivel complementario</t>
  </si>
  <si>
    <t>Porcentaje de partos en los que se diligencia el partograma del total de partos atendidos en el nivel complementario</t>
  </si>
  <si>
    <t>AIC</t>
  </si>
  <si>
    <t>ACTIVA EN CPN ALTO RIESGO</t>
  </si>
  <si>
    <t>ACTIVA EN CPN ALTO RIESGO CON CONSULTA GINECOLOGIA</t>
  </si>
  <si>
    <t>NÚMERO DE GESTANTES ATENDIDAS EN MEDIANA Y ALTA COMPLEJIDAD QUE SALEN DEL PROGRAMA POR CUALQUIER CAUSA</t>
  </si>
  <si>
    <t>Número de mujeres gestantes con atención de parto o cesárea en nivel complementario</t>
  </si>
  <si>
    <t>Proporcion de gestantes con asesoria en anticoncepción durante el CPN</t>
  </si>
  <si>
    <t>Cobertura de gestantes con consulta de nutrición gestaciones a término</t>
  </si>
  <si>
    <t>Número de gestantes que acceden a consulta por profesional de nutrición y dietética durante la etapa prenatal con gestaciones a término</t>
  </si>
  <si>
    <t>Proporción de mujeres con suministro adecuado de micronutrientes que salen del programa por parto o cesárea</t>
  </si>
  <si>
    <t>Número de mujeres con suministro adecuado de micronutrientes según la GPC que salen del programa por parto o cesárea</t>
  </si>
  <si>
    <t>ACTIVA CON SUMINISTRO ADECUADO DE MICRONUTRIENTES</t>
  </si>
  <si>
    <t>EPS</t>
  </si>
  <si>
    <t xml:space="preserve">Proporción de mujeres que reciben consulta de control del puerperio </t>
  </si>
  <si>
    <t xml:space="preserve">Número de mujeres que reciben atención del puerperio entre el tercer y quinto día posparto </t>
  </si>
  <si>
    <t xml:space="preserve">Proporción de recién nacidos con atención para el seguimiento entre 3 y 5 días </t>
  </si>
  <si>
    <t>Número de recién nacidos que reciben atención para el seguimiento entre el tercer y quinto día después de su nacimiento</t>
  </si>
  <si>
    <t>Proporcion de mujeres gestantes que terminan su gestación con parto o cesáres vacunadas con DPT Acelular</t>
  </si>
  <si>
    <t>Número de mujeres gestantes que terminan su gestación con parto o cesáres vacunadas con DPT Acelular</t>
  </si>
  <si>
    <t>VACUNA APLICADA ENTRE SEMANA 20 Y SEMANA 26</t>
  </si>
  <si>
    <t>VACUNA APLICADA ENTRE SEMANA 27 Y EL PARTO</t>
  </si>
  <si>
    <t>Número de mujeres gestantes que terminan su gestación con parto o cesáres vacunadas con Anti Influenza</t>
  </si>
  <si>
    <t>Proporcion de mujeres gestantes que terminan su gestación con parto o cesáres vacunadas con Anti Influenza</t>
  </si>
  <si>
    <t>Número de mujeres gestantes que terminan su gestación con parto o cesáres vacunadas con Anti COVID19 2 DOSIS</t>
  </si>
  <si>
    <t>Proporcion de mujeres gestantes que terminan su gestación con parto o cesáres vacunadas con Anti COVID19 2 DOSIS</t>
  </si>
  <si>
    <t>Número de mujeres gestantes que terminan su gestación con parto o cesáres vacunadas con TD</t>
  </si>
  <si>
    <t>Proporcion de mujeres gestantes que terminan su gestación con parto o cesáres vacunadas con TD</t>
  </si>
  <si>
    <t>Porcentaje de partos con monitoría de signos vitales (cada 15 minutos) durante el puerperio inmediato en nivel primario</t>
  </si>
  <si>
    <t>Porcentaje de partos con monitoría de signos vitales (cada 15 minutos) durante el puerperio inmediato en nivel complementario</t>
  </si>
  <si>
    <t>Número demujeres en posparto con monitoría de signos vitales (cada 15 minutos) durante el puerperio inmediato en nivel primario</t>
  </si>
  <si>
    <t>Número demujeres en posparto con monitoría de signos vitales (cada 15 minutos) durante el puerperio inmediato en nivel complementario</t>
  </si>
  <si>
    <t>ACTIVA CON TAMIZAJE DE SÍFILIS COMPLETO A LA EDAD GESTACIONAL</t>
  </si>
  <si>
    <t>TOTAL BASE</t>
  </si>
  <si>
    <t>ACTIVA EN CPN ENTRE SEMANA 37 Y 42</t>
  </si>
  <si>
    <t>ACTIVA ENTRE SEMANA 37 Y 42  CON PLAN DE PARTO ESTABLECIDO</t>
  </si>
  <si>
    <t>ACTIVA CON TAMIZAJE DE VIH COMPLETO A LA EDAD GESTACIONAL</t>
  </si>
  <si>
    <t> Total de mujeres gestantes migrantes venezolanas captadas  antes de las 12 semanas</t>
  </si>
  <si>
    <t>Proporcion de gestantes con Plan de parto establecido a las 37 o más semanas al momento del parto</t>
  </si>
  <si>
    <t>% Cobertura de gestantes con asistencia a curso de preparación de la maternidad y la paternidad (7 sesiones) que tiene 37 o más semanas al momento del parto</t>
  </si>
  <si>
    <t>NÚMERO DE PARTOS VAGINALES</t>
  </si>
  <si>
    <t>NÚMERO DE PARTOS POR CESÁREAS</t>
  </si>
  <si>
    <t>Número de gestantes que reciben asesoría en anticoncepción durante la gestación reportadas por Historía Clínica</t>
  </si>
  <si>
    <t>Número de gestantes que reciben consejeria en lactancia materna durante la gestación reportadas por Historia Clínica y que salen del programa por parto o cesárea</t>
  </si>
  <si>
    <t>Proporción de gestantes con consejería de lactancia materna durante la gestación que han salido del programa por parto o cesárea</t>
  </si>
  <si>
    <t>Número de mujeres que tienen soporte en Historia Clínica de haber iniciado lactancia materna en la primera hora de nacido nivel primario</t>
  </si>
  <si>
    <t>Número de mujeres que tienen soporte en Historia Clinica de haber iniciado lactancia materna en la primera hora de nacido nivel complementario</t>
  </si>
  <si>
    <t>Porcentaje de mujeres que tienen reporte por Historia Clinica de haber iniciado lactancia materna al recién nacido en la primera hora después del nacimiento nivel complementario</t>
  </si>
  <si>
    <t>Porcentaje de mujeres que tienen reporte por Historia Clínica de haber iniciado lactancia materna al recién nacido en la primera hora después del nacimiento nivel primario</t>
  </si>
  <si>
    <t>v22.03</t>
  </si>
  <si>
    <t>ACTIVA ENTRE SEMANA 37 Y 42  CON VACUNACIÓN PARA DPT ACELULAR</t>
  </si>
  <si>
    <t>RESPONSABLE DE LA ZONA</t>
  </si>
  <si>
    <t>ARNOLNARVAEZ</t>
  </si>
  <si>
    <t>HOLA   AIC</t>
  </si>
  <si>
    <t>ESE YO</t>
  </si>
  <si>
    <t>NARVAEZ</t>
  </si>
  <si>
    <t>ARNOL</t>
  </si>
  <si>
    <t>R</t>
  </si>
  <si>
    <t>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</si>
</sst>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yyyy\-mm\-dd;@"/>
    <numFmt numFmtId="166" formatCode="0.0%"/>
  </numFmts>
  <fonts count="31" x14ac:knownFonts="1">
    <font>
      <sz val="11"/>
      <color theme="1"/>
      <name val="Calibri"/>
      <family val="2"/>
      <scheme val="minor"/>
    </font>
    <font>
      <b/>
      <sz val="11"/>
      <color theme="1"/>
      <name val="Calibri"/>
      <family val="2"/>
      <scheme val="minor"/>
    </font>
    <font>
      <sz val="11"/>
      <color indexed="8"/>
      <name val="Calibri"/>
      <family val="2"/>
    </font>
    <font>
      <sz val="10"/>
      <name val="Arial"/>
      <family val="2"/>
    </font>
    <font>
      <b/>
      <sz val="11"/>
      <color theme="0"/>
      <name val="Calibri"/>
      <family val="2"/>
      <scheme val="minor"/>
    </font>
    <font>
      <sz val="10"/>
      <color theme="1"/>
      <name val="Calibri"/>
      <family val="2"/>
      <scheme val="minor"/>
    </font>
    <font>
      <sz val="11"/>
      <color theme="1"/>
      <name val="Calibri"/>
      <family val="2"/>
      <scheme val="minor"/>
    </font>
    <font>
      <sz val="11"/>
      <color theme="0"/>
      <name val="Calibri"/>
      <family val="2"/>
      <scheme val="minor"/>
    </font>
    <font>
      <b/>
      <sz val="11"/>
      <color theme="5" tint="-0.499984740745262"/>
      <name val="Calibri"/>
      <family val="2"/>
      <scheme val="minor"/>
    </font>
    <font>
      <sz val="11"/>
      <color rgb="FFFF0000"/>
      <name val="Calibri"/>
      <family val="2"/>
      <scheme val="minor"/>
    </font>
    <font>
      <b/>
      <sz val="11"/>
      <color rgb="FFFF0000"/>
      <name val="Calibri"/>
      <family val="2"/>
      <scheme val="minor"/>
    </font>
    <font>
      <sz val="10"/>
      <color indexed="8"/>
      <name val="Arial"/>
      <family val="2"/>
    </font>
    <font>
      <b/>
      <i/>
      <sz val="11"/>
      <color theme="0"/>
      <name val="Calibri"/>
      <family val="2"/>
      <scheme val="minor"/>
    </font>
    <font>
      <b/>
      <sz val="12"/>
      <color theme="1"/>
      <name val="Calibri"/>
      <family val="2"/>
      <scheme val="minor"/>
    </font>
    <font>
      <b/>
      <sz val="10"/>
      <color theme="1"/>
      <name val="Times New Roman"/>
      <family val="1"/>
    </font>
    <font>
      <sz val="18"/>
      <color theme="1"/>
      <name val="Calibri"/>
      <family val="2"/>
      <scheme val="minor"/>
    </font>
    <font>
      <b/>
      <sz val="14"/>
      <color theme="1"/>
      <name val="Calibri"/>
      <family val="2"/>
      <scheme val="minor"/>
    </font>
    <font>
      <sz val="14"/>
      <color theme="1"/>
      <name val="Calibri"/>
      <family val="2"/>
      <scheme val="minor"/>
    </font>
    <font>
      <u/>
      <sz val="11"/>
      <color theme="1"/>
      <name val="Calibri"/>
      <family val="2"/>
      <scheme val="minor"/>
    </font>
    <font>
      <u/>
      <sz val="11"/>
      <color rgb="FFFF0000"/>
      <name val="Calibri"/>
      <family val="2"/>
      <scheme val="minor"/>
    </font>
    <font>
      <b/>
      <sz val="10"/>
      <color theme="0"/>
      <name val="Calibri"/>
      <family val="2"/>
      <scheme val="minor"/>
    </font>
    <font>
      <b/>
      <sz val="10"/>
      <color theme="0"/>
      <name val="Times New Roman"/>
      <family val="1"/>
    </font>
    <font>
      <sz val="8"/>
      <name val="Calibri"/>
      <family val="2"/>
      <scheme val="minor"/>
    </font>
    <font>
      <sz val="10"/>
      <color indexed="8"/>
      <name val="Arial"/>
      <family val="2"/>
    </font>
    <font>
      <b/>
      <i/>
      <sz val="11"/>
      <color rgb="FFFF0000"/>
      <name val="Calibri"/>
      <family val="2"/>
      <scheme val="minor"/>
    </font>
    <font>
      <sz val="11"/>
      <name val="Calibri"/>
      <family val="2"/>
      <scheme val="minor"/>
    </font>
    <font>
      <b/>
      <u/>
      <sz val="11"/>
      <name val="Calibri"/>
      <family val="2"/>
      <scheme val="minor"/>
    </font>
    <font>
      <b/>
      <u/>
      <sz val="11"/>
      <color rgb="FFFF0000"/>
      <name val="Calibri"/>
      <family val="2"/>
      <scheme val="minor"/>
    </font>
    <font>
      <b/>
      <sz val="11"/>
      <name val="Calibri"/>
      <family val="2"/>
      <scheme val="minor"/>
    </font>
    <font>
      <b/>
      <sz val="10"/>
      <name val="Times New Roman"/>
      <family val="1"/>
    </font>
    <font>
      <b/>
      <sz val="16"/>
      <color theme="1"/>
      <name val="Calibri"/>
      <family val="2"/>
      <scheme val="minor"/>
    </font>
  </fonts>
  <fills count="32">
    <fill>
      <patternFill patternType="none"/>
    </fill>
    <fill>
      <patternFill patternType="gray125"/>
    </fill>
    <fill>
      <patternFill patternType="solid">
        <fgColor rgb="FFFFFF00"/>
        <bgColor indexed="64"/>
      </patternFill>
    </fill>
    <fill>
      <patternFill patternType="solid">
        <fgColor theme="5" tint="0.39997558519241921"/>
        <bgColor indexed="65"/>
      </patternFill>
    </fill>
    <fill>
      <patternFill patternType="solid">
        <fgColor theme="5" tint="0.39994506668294322"/>
        <bgColor indexed="64"/>
      </patternFill>
    </fill>
    <fill>
      <patternFill patternType="solid">
        <fgColor theme="8" tint="0.59996337778862885"/>
        <bgColor indexed="64"/>
      </patternFill>
    </fill>
    <fill>
      <patternFill patternType="solid">
        <fgColor theme="8"/>
      </patternFill>
    </fill>
    <fill>
      <patternFill patternType="solid">
        <fgColor theme="9" tint="-0.249977111117893"/>
        <bgColor indexed="64"/>
      </patternFill>
    </fill>
    <fill>
      <patternFill patternType="solid">
        <fgColor theme="9" tint="0.39997558519241921"/>
        <bgColor indexed="64"/>
      </patternFill>
    </fill>
    <fill>
      <patternFill patternType="solid">
        <fgColor rgb="FFF0EE8A"/>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499984740745262"/>
        <bgColor indexed="64"/>
      </patternFill>
    </fill>
    <fill>
      <patternFill patternType="solid">
        <fgColor theme="0"/>
        <bgColor indexed="64"/>
      </patternFill>
    </fill>
    <fill>
      <patternFill patternType="solid">
        <fgColor theme="9"/>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rgb="FFFFC000"/>
        <bgColor indexed="64"/>
      </patternFill>
    </fill>
    <fill>
      <patternFill patternType="solid">
        <fgColor theme="4"/>
        <bgColor indexed="64"/>
      </patternFill>
    </fill>
    <fill>
      <patternFill patternType="solid">
        <fgColor theme="9" tint="0.79998168889431442"/>
        <bgColor theme="9" tint="0.79998168889431442"/>
      </patternFill>
    </fill>
    <fill>
      <patternFill patternType="solid">
        <fgColor theme="9" tint="-0.249977111117893"/>
        <bgColor theme="9" tint="0.79998168889431442"/>
      </patternFill>
    </fill>
    <fill>
      <patternFill patternType="solid">
        <fgColor rgb="FF31869B"/>
        <bgColor indexed="64"/>
      </patternFill>
    </fill>
    <fill>
      <patternFill patternType="solid">
        <fgColor theme="8"/>
        <bgColor indexed="64"/>
      </patternFill>
    </fill>
    <fill>
      <patternFill patternType="solid">
        <fgColor theme="7" tint="0.59999389629810485"/>
        <bgColor indexed="64"/>
      </patternFill>
    </fill>
    <fill>
      <patternFill patternType="solid">
        <fgColor theme="8" tint="0.79998168889431442"/>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double">
        <color theme="3"/>
      </bottom>
      <diagonal/>
    </border>
    <border>
      <left style="thin">
        <color theme="5" tint="-0.499984740745262"/>
      </left>
      <right style="thin">
        <color theme="5" tint="-0.499984740745262"/>
      </right>
      <top style="thin">
        <color theme="5" tint="-0.499984740745262"/>
      </top>
      <bottom style="double">
        <color theme="5"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style="thin">
        <color indexed="64"/>
      </right>
      <top style="thin">
        <color theme="9"/>
      </top>
      <bottom/>
      <diagonal/>
    </border>
    <border>
      <left style="thin">
        <color indexed="64"/>
      </left>
      <right style="thin">
        <color indexed="64"/>
      </right>
      <top style="thin">
        <color indexed="64"/>
      </top>
      <bottom style="medium">
        <color theme="9"/>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5">
    <xf numFmtId="0" fontId="0" fillId="0" borderId="0"/>
    <xf numFmtId="0" fontId="2" fillId="0" borderId="0"/>
    <xf numFmtId="0" fontId="3" fillId="0" borderId="0"/>
    <xf numFmtId="0" fontId="2" fillId="0" borderId="0"/>
    <xf numFmtId="0" fontId="2" fillId="0" borderId="0"/>
    <xf numFmtId="9" fontId="3" fillId="0" borderId="0" applyFont="0" applyFill="0" applyBorder="0" applyAlignment="0" applyProtection="0"/>
    <xf numFmtId="9" fontId="6" fillId="0" borderId="0" applyFont="0" applyFill="0" applyBorder="0" applyAlignment="0" applyProtection="0"/>
    <xf numFmtId="0" fontId="4" fillId="4" borderId="4" applyAlignment="0">
      <alignment horizontal="center" vertical="center" wrapText="1"/>
    </xf>
    <xf numFmtId="0" fontId="1" fillId="5" borderId="5"/>
    <xf numFmtId="0" fontId="8" fillId="3" borderId="6">
      <alignment vertical="center" wrapText="1"/>
    </xf>
    <xf numFmtId="0" fontId="7" fillId="6" borderId="0" applyNumberFormat="0" applyBorder="0" applyAlignment="0" applyProtection="0"/>
    <xf numFmtId="0" fontId="11" fillId="0" borderId="0" applyNumberFormat="0" applyFill="0" applyBorder="0" applyAlignment="0" applyProtection="0"/>
    <xf numFmtId="0" fontId="23" fillId="0" borderId="0"/>
    <xf numFmtId="0" fontId="23" fillId="0" borderId="0"/>
    <xf numFmtId="0" fontId="11" fillId="0" borderId="0" applyNumberFormat="0" applyFill="0" applyBorder="0" applyAlignment="0" applyProtection="0"/>
  </cellStyleXfs>
  <cellXfs count="168">
    <xf numFmtId="0" fontId="0" fillId="0" borderId="0" xfId="0"/>
    <xf numFmtId="0" fontId="5" fillId="0" borderId="0" xfId="1" applyFont="1" applyAlignment="1">
      <alignment horizontal="center" vertical="center" wrapText="1"/>
    </xf>
    <xf numFmtId="0" fontId="6" fillId="8" borderId="1" xfId="10" applyFont="1" applyFill="1" applyBorder="1" applyAlignment="1">
      <alignment horizontal="center" vertical="center" wrapText="1"/>
    </xf>
    <xf numFmtId="0" fontId="0" fillId="8" borderId="1" xfId="10" applyFont="1" applyFill="1" applyBorder="1" applyAlignment="1">
      <alignment horizontal="center" vertical="center" wrapText="1"/>
    </xf>
    <xf numFmtId="0" fontId="0" fillId="7" borderId="1" xfId="10" applyFont="1" applyFill="1" applyBorder="1" applyAlignment="1">
      <alignment horizontal="center" vertical="center" wrapText="1"/>
    </xf>
    <xf numFmtId="14" fontId="6" fillId="8" borderId="1" xfId="10" applyNumberFormat="1" applyFont="1" applyFill="1" applyBorder="1" applyAlignment="1">
      <alignment horizontal="center" vertical="center" wrapText="1"/>
    </xf>
    <xf numFmtId="0" fontId="0" fillId="0" borderId="1" xfId="0" applyBorder="1" applyAlignment="1">
      <alignment vertical="top" wrapText="1"/>
    </xf>
    <xf numFmtId="0" fontId="9" fillId="0" borderId="1" xfId="0" applyFont="1" applyBorder="1" applyAlignment="1">
      <alignment horizontal="justify" vertical="top"/>
    </xf>
    <xf numFmtId="0" fontId="0" fillId="0" borderId="1" xfId="0" applyBorder="1" applyAlignment="1">
      <alignment horizontal="justify" vertical="top"/>
    </xf>
    <xf numFmtId="0" fontId="10" fillId="0" borderId="1" xfId="0" applyFont="1" applyBorder="1" applyAlignment="1">
      <alignment vertical="top" wrapText="1"/>
    </xf>
    <xf numFmtId="0" fontId="1" fillId="8" borderId="1" xfId="10" applyFont="1" applyFill="1" applyBorder="1" applyAlignment="1">
      <alignment horizontal="center" vertical="center" wrapText="1"/>
    </xf>
    <xf numFmtId="14" fontId="0" fillId="8" borderId="1" xfId="10" applyNumberFormat="1" applyFont="1" applyFill="1" applyBorder="1" applyAlignment="1">
      <alignment horizontal="center" vertical="center" wrapText="1"/>
    </xf>
    <xf numFmtId="0" fontId="12" fillId="11" borderId="1" xfId="10" applyFont="1" applyFill="1" applyBorder="1" applyAlignment="1">
      <alignment horizontal="center" vertical="center" wrapText="1"/>
    </xf>
    <xf numFmtId="2" fontId="12" fillId="11" borderId="1" xfId="10" applyNumberFormat="1" applyFont="1" applyFill="1" applyBorder="1" applyAlignment="1">
      <alignment horizontal="center" vertical="center" wrapText="1"/>
    </xf>
    <xf numFmtId="0" fontId="14" fillId="13" borderId="12" xfId="0" applyFont="1" applyFill="1" applyBorder="1" applyAlignment="1">
      <alignment vertical="center" wrapText="1"/>
    </xf>
    <xf numFmtId="0" fontId="14" fillId="15" borderId="13" xfId="0" applyFont="1" applyFill="1" applyBorder="1" applyAlignment="1">
      <alignment vertical="center" wrapText="1"/>
    </xf>
    <xf numFmtId="0" fontId="0" fillId="0" borderId="1" xfId="0" applyBorder="1"/>
    <xf numFmtId="0" fontId="14" fillId="15" borderId="0" xfId="0" applyFont="1" applyFill="1" applyAlignment="1">
      <alignment vertical="center" wrapText="1"/>
    </xf>
    <xf numFmtId="0" fontId="15" fillId="0" borderId="0" xfId="0" applyFont="1"/>
    <xf numFmtId="9" fontId="0" fillId="0" borderId="1" xfId="6" applyFont="1" applyBorder="1"/>
    <xf numFmtId="0" fontId="14" fillId="0" borderId="0" xfId="0" applyFont="1" applyAlignment="1">
      <alignment vertical="center" wrapText="1"/>
    </xf>
    <xf numFmtId="9" fontId="0" fillId="0" borderId="0" xfId="6" applyFont="1" applyFill="1" applyBorder="1"/>
    <xf numFmtId="0" fontId="14" fillId="2" borderId="1" xfId="0" applyFont="1" applyFill="1" applyBorder="1" applyAlignment="1">
      <alignment horizontal="center" vertical="center" wrapText="1"/>
    </xf>
    <xf numFmtId="0" fontId="14" fillId="8" borderId="1" xfId="0" applyFont="1" applyFill="1" applyBorder="1" applyAlignment="1">
      <alignment vertical="center" wrapText="1"/>
    </xf>
    <xf numFmtId="0" fontId="14" fillId="13" borderId="1" xfId="0" applyFont="1" applyFill="1" applyBorder="1" applyAlignment="1">
      <alignment vertical="center" wrapText="1"/>
    </xf>
    <xf numFmtId="0" fontId="16" fillId="0" borderId="1" xfId="0" applyFont="1" applyBorder="1"/>
    <xf numFmtId="0" fontId="14" fillId="0" borderId="1" xfId="0" applyFont="1" applyBorder="1" applyAlignment="1">
      <alignment vertical="center" wrapText="1"/>
    </xf>
    <xf numFmtId="0" fontId="0" fillId="0" borderId="1" xfId="0" applyBorder="1" applyAlignment="1">
      <alignment horizontal="center" vertical="center"/>
    </xf>
    <xf numFmtId="14" fontId="1" fillId="8" borderId="1" xfId="10" applyNumberFormat="1" applyFont="1" applyFill="1" applyBorder="1" applyAlignment="1">
      <alignment horizontal="center" vertical="center" wrapText="1"/>
    </xf>
    <xf numFmtId="0" fontId="1" fillId="9" borderId="1" xfId="10" applyFont="1" applyFill="1" applyBorder="1" applyAlignment="1">
      <alignment horizontal="center" vertical="center" wrapText="1"/>
    </xf>
    <xf numFmtId="14" fontId="4" fillId="14" borderId="1" xfId="10" applyNumberFormat="1" applyFont="1" applyFill="1" applyBorder="1" applyAlignment="1">
      <alignment horizontal="center" vertical="center" wrapText="1"/>
    </xf>
    <xf numFmtId="0" fontId="1" fillId="2" borderId="1" xfId="10" applyFont="1" applyFill="1" applyBorder="1" applyAlignment="1">
      <alignment horizontal="center" vertical="center" wrapText="1"/>
    </xf>
    <xf numFmtId="165" fontId="1" fillId="8" borderId="1" xfId="10" applyNumberFormat="1" applyFont="1" applyFill="1" applyBorder="1" applyAlignment="1">
      <alignment horizontal="center" vertical="center" wrapText="1"/>
    </xf>
    <xf numFmtId="0" fontId="1" fillId="17" borderId="1" xfId="10" applyFont="1" applyFill="1" applyBorder="1" applyAlignment="1">
      <alignment horizontal="center" vertical="center" wrapText="1"/>
    </xf>
    <xf numFmtId="0" fontId="4" fillId="14" borderId="1" xfId="10" applyFont="1" applyFill="1" applyBorder="1" applyAlignment="1">
      <alignment horizontal="center" vertical="center" wrapText="1"/>
    </xf>
    <xf numFmtId="0" fontId="1" fillId="13" borderId="1" xfId="10" applyFont="1" applyFill="1" applyBorder="1" applyAlignment="1">
      <alignment horizontal="center" vertical="center" wrapText="1"/>
    </xf>
    <xf numFmtId="14" fontId="1" fillId="18" borderId="2" xfId="10" applyNumberFormat="1" applyFont="1" applyFill="1" applyBorder="1" applyAlignment="1">
      <alignment horizontal="center" vertical="center" wrapText="1"/>
    </xf>
    <xf numFmtId="14" fontId="1" fillId="19" borderId="2" xfId="10" applyNumberFormat="1" applyFont="1" applyFill="1" applyBorder="1" applyAlignment="1">
      <alignment horizontal="center" vertical="center" wrapText="1"/>
    </xf>
    <xf numFmtId="0" fontId="1" fillId="12" borderId="17" xfId="10" applyFont="1" applyFill="1" applyBorder="1" applyAlignment="1">
      <alignment horizontal="center" vertical="center" wrapText="1"/>
    </xf>
    <xf numFmtId="0" fontId="4" fillId="23" borderId="17" xfId="10" applyFont="1" applyFill="1" applyBorder="1" applyAlignment="1">
      <alignment horizontal="center" vertical="center" wrapText="1"/>
    </xf>
    <xf numFmtId="0" fontId="1" fillId="10" borderId="17" xfId="10" applyFont="1" applyFill="1" applyBorder="1" applyAlignment="1">
      <alignment horizontal="center" vertical="center" wrapText="1"/>
    </xf>
    <xf numFmtId="0" fontId="1" fillId="20" borderId="17" xfId="10" applyFont="1" applyFill="1" applyBorder="1" applyAlignment="1">
      <alignment horizontal="center" vertical="center" wrapText="1"/>
    </xf>
    <xf numFmtId="14" fontId="1" fillId="18" borderId="18" xfId="10" applyNumberFormat="1" applyFont="1" applyFill="1" applyBorder="1" applyAlignment="1">
      <alignment horizontal="center" vertical="center" wrapText="1"/>
    </xf>
    <xf numFmtId="0" fontId="1" fillId="24" borderId="1" xfId="10" applyFont="1" applyFill="1" applyBorder="1" applyAlignment="1">
      <alignment horizontal="center" vertical="center" wrapText="1"/>
    </xf>
    <xf numFmtId="0" fontId="0" fillId="0" borderId="3" xfId="0" applyBorder="1"/>
    <xf numFmtId="9" fontId="0" fillId="0" borderId="0" xfId="6" applyFont="1" applyBorder="1"/>
    <xf numFmtId="0" fontId="5" fillId="26" borderId="1" xfId="0" applyFont="1" applyFill="1" applyBorder="1" applyAlignment="1">
      <alignment horizontal="center" vertical="center" wrapText="1"/>
    </xf>
    <xf numFmtId="0" fontId="14" fillId="13" borderId="19" xfId="0" applyFont="1" applyFill="1" applyBorder="1" applyAlignment="1">
      <alignment vertical="center" wrapText="1"/>
    </xf>
    <xf numFmtId="0" fontId="20" fillId="27" borderId="10" xfId="0" applyFont="1" applyFill="1" applyBorder="1" applyAlignment="1">
      <alignment horizontal="center" vertical="center" wrapText="1"/>
    </xf>
    <xf numFmtId="0" fontId="21" fillId="16" borderId="10" xfId="0" applyFont="1" applyFill="1" applyBorder="1" applyAlignment="1">
      <alignment vertical="center" wrapText="1"/>
    </xf>
    <xf numFmtId="0" fontId="14" fillId="13" borderId="10" xfId="0" applyFont="1" applyFill="1" applyBorder="1" applyAlignment="1">
      <alignment vertical="center" wrapText="1"/>
    </xf>
    <xf numFmtId="0" fontId="13" fillId="0" borderId="10" xfId="0" applyFont="1" applyBorder="1"/>
    <xf numFmtId="0" fontId="1" fillId="0" borderId="1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0" fillId="0" borderId="20" xfId="0" applyBorder="1"/>
    <xf numFmtId="0" fontId="0" fillId="0" borderId="2" xfId="0" applyBorder="1"/>
    <xf numFmtId="9" fontId="0" fillId="0" borderId="21" xfId="6" applyFont="1" applyBorder="1"/>
    <xf numFmtId="9" fontId="0" fillId="0" borderId="22" xfId="6" applyFont="1" applyBorder="1"/>
    <xf numFmtId="9" fontId="0" fillId="0" borderId="23" xfId="6" applyFont="1" applyBorder="1"/>
    <xf numFmtId="0" fontId="14" fillId="0" borderId="27" xfId="0" applyFont="1" applyBorder="1" applyAlignment="1">
      <alignment vertical="center" wrapText="1"/>
    </xf>
    <xf numFmtId="0" fontId="0" fillId="0" borderId="28" xfId="0" applyBorder="1" applyAlignment="1">
      <alignment horizontal="center" vertical="center"/>
    </xf>
    <xf numFmtId="0" fontId="14" fillId="0" borderId="29" xfId="0" applyFont="1" applyBorder="1" applyAlignment="1">
      <alignment vertical="center" wrapText="1"/>
    </xf>
    <xf numFmtId="0" fontId="0" fillId="0" borderId="30" xfId="0" applyBorder="1" applyAlignment="1">
      <alignment horizontal="center" vertical="center"/>
    </xf>
    <xf numFmtId="0" fontId="0" fillId="0" borderId="28" xfId="0" applyBorder="1"/>
    <xf numFmtId="0" fontId="0" fillId="0" borderId="30" xfId="0" applyBorder="1"/>
    <xf numFmtId="0" fontId="0" fillId="0" borderId="31" xfId="0" applyBorder="1"/>
    <xf numFmtId="0" fontId="14" fillId="0" borderId="32" xfId="0" applyFont="1" applyBorder="1" applyAlignment="1">
      <alignment vertical="center" wrapText="1"/>
    </xf>
    <xf numFmtId="0" fontId="0" fillId="0" borderId="33" xfId="0" applyBorder="1"/>
    <xf numFmtId="0" fontId="14" fillId="21" borderId="32" xfId="0" applyFont="1" applyFill="1" applyBorder="1" applyAlignment="1">
      <alignment vertical="center" wrapText="1"/>
    </xf>
    <xf numFmtId="9" fontId="0" fillId="0" borderId="33" xfId="6" applyFont="1" applyBorder="1"/>
    <xf numFmtId="0" fontId="14" fillId="22" borderId="32" xfId="0" applyFont="1" applyFill="1" applyBorder="1" applyAlignment="1">
      <alignment vertical="center" wrapText="1"/>
    </xf>
    <xf numFmtId="0" fontId="14" fillId="15" borderId="32" xfId="0" applyFont="1" applyFill="1" applyBorder="1" applyAlignment="1">
      <alignment vertical="center" wrapText="1"/>
    </xf>
    <xf numFmtId="0" fontId="14" fillId="9" borderId="32" xfId="0" applyFont="1" applyFill="1" applyBorder="1" applyAlignment="1">
      <alignment vertical="center" wrapText="1"/>
    </xf>
    <xf numFmtId="0" fontId="14" fillId="9" borderId="34" xfId="0" applyFont="1" applyFill="1" applyBorder="1" applyAlignment="1">
      <alignment vertical="center" wrapText="1"/>
    </xf>
    <xf numFmtId="0" fontId="0" fillId="0" borderId="35" xfId="0" applyBorder="1"/>
    <xf numFmtId="0" fontId="0" fillId="2" borderId="14" xfId="0" applyFill="1" applyBorder="1"/>
    <xf numFmtId="0" fontId="0" fillId="2" borderId="1" xfId="0" applyFill="1" applyBorder="1"/>
    <xf numFmtId="0" fontId="0" fillId="2" borderId="11" xfId="0" applyFill="1" applyBorder="1"/>
    <xf numFmtId="0" fontId="0" fillId="2" borderId="15" xfId="0" applyFill="1" applyBorder="1"/>
    <xf numFmtId="0" fontId="14" fillId="0" borderId="36" xfId="0" applyFont="1" applyBorder="1" applyAlignment="1">
      <alignment vertical="center" wrapText="1"/>
    </xf>
    <xf numFmtId="0" fontId="14" fillId="15" borderId="34" xfId="0" applyFont="1" applyFill="1" applyBorder="1" applyAlignment="1">
      <alignment vertical="center" wrapText="1"/>
    </xf>
    <xf numFmtId="0" fontId="0" fillId="0" borderId="37" xfId="0" applyBorder="1"/>
    <xf numFmtId="1" fontId="0" fillId="0" borderId="3" xfId="6" applyNumberFormat="1" applyFont="1" applyBorder="1"/>
    <xf numFmtId="0" fontId="21" fillId="25" borderId="21" xfId="0" applyFont="1" applyFill="1" applyBorder="1" applyAlignment="1">
      <alignment vertical="center" wrapText="1"/>
    </xf>
    <xf numFmtId="0" fontId="4" fillId="28" borderId="1" xfId="10" applyFont="1" applyFill="1" applyBorder="1" applyAlignment="1">
      <alignment horizontal="center" vertical="center" wrapText="1"/>
    </xf>
    <xf numFmtId="0" fontId="0" fillId="0" borderId="7" xfId="0" applyBorder="1" applyAlignment="1">
      <alignment horizontal="center" vertical="top" wrapText="1"/>
    </xf>
    <xf numFmtId="0" fontId="0" fillId="0" borderId="1" xfId="0" applyBorder="1" applyAlignment="1">
      <alignment horizontal="left" vertical="top" wrapText="1"/>
    </xf>
    <xf numFmtId="0" fontId="10" fillId="8" borderId="1" xfId="10" applyFont="1" applyFill="1" applyBorder="1" applyAlignment="1">
      <alignment horizontal="center" vertical="center" wrapText="1"/>
    </xf>
    <xf numFmtId="0" fontId="9" fillId="8" borderId="1" xfId="10" applyFont="1" applyFill="1" applyBorder="1" applyAlignment="1">
      <alignment horizontal="center" vertical="center" wrapText="1"/>
    </xf>
    <xf numFmtId="14" fontId="1" fillId="7" borderId="1" xfId="10" applyNumberFormat="1" applyFont="1" applyFill="1" applyBorder="1" applyAlignment="1">
      <alignment horizontal="center" vertical="center" wrapText="1"/>
    </xf>
    <xf numFmtId="14" fontId="4" fillId="28" borderId="1" xfId="10" applyNumberFormat="1" applyFont="1" applyFill="1" applyBorder="1" applyAlignment="1">
      <alignment horizontal="center" vertical="center" wrapText="1"/>
    </xf>
    <xf numFmtId="0" fontId="24" fillId="11" borderId="1" xfId="10" applyFont="1" applyFill="1" applyBorder="1" applyAlignment="1">
      <alignment horizontal="center" vertical="center" wrapText="1"/>
    </xf>
    <xf numFmtId="0" fontId="10" fillId="2" borderId="1" xfId="10" applyFont="1" applyFill="1" applyBorder="1" applyAlignment="1">
      <alignment horizontal="center" vertical="center" wrapText="1"/>
    </xf>
    <xf numFmtId="0" fontId="1" fillId="7" borderId="1" xfId="10" applyFont="1" applyFill="1" applyBorder="1" applyAlignment="1">
      <alignment horizontal="center" vertical="center" wrapText="1"/>
    </xf>
    <xf numFmtId="0" fontId="0" fillId="0" borderId="3" xfId="0" applyBorder="1" applyAlignment="1">
      <alignment vertical="top" wrapText="1"/>
    </xf>
    <xf numFmtId="0" fontId="0" fillId="0" borderId="8" xfId="0" applyBorder="1" applyAlignment="1">
      <alignment vertical="top" wrapText="1"/>
    </xf>
    <xf numFmtId="0" fontId="25" fillId="0" borderId="1" xfId="0" applyFont="1" applyBorder="1" applyAlignment="1">
      <alignment vertical="top" wrapText="1"/>
    </xf>
    <xf numFmtId="0" fontId="0" fillId="0" borderId="1" xfId="0" applyBorder="1" applyAlignment="1">
      <alignment horizontal="center" vertical="center" wrapText="1"/>
    </xf>
    <xf numFmtId="0" fontId="14" fillId="22" borderId="39" xfId="0" applyFont="1" applyFill="1" applyBorder="1" applyAlignment="1">
      <alignment vertical="center" wrapText="1"/>
    </xf>
    <xf numFmtId="0" fontId="14" fillId="0" borderId="40" xfId="0" applyFont="1" applyBorder="1" applyAlignment="1">
      <alignment vertical="center" wrapText="1"/>
    </xf>
    <xf numFmtId="0" fontId="14" fillId="0" borderId="10" xfId="0" applyFont="1" applyBorder="1" applyAlignment="1">
      <alignment vertical="center" wrapText="1"/>
    </xf>
    <xf numFmtId="9" fontId="0" fillId="0" borderId="41" xfId="6" applyFont="1" applyBorder="1"/>
    <xf numFmtId="9" fontId="0" fillId="0" borderId="11" xfId="6" applyFont="1" applyBorder="1"/>
    <xf numFmtId="9" fontId="0" fillId="0" borderId="15" xfId="6" applyFont="1" applyBorder="1"/>
    <xf numFmtId="0" fontId="14" fillId="0" borderId="13" xfId="0" applyFont="1" applyBorder="1" applyAlignment="1">
      <alignment vertical="center" wrapText="1"/>
    </xf>
    <xf numFmtId="0" fontId="0" fillId="0" borderId="22" xfId="0" applyBorder="1"/>
    <xf numFmtId="0" fontId="0" fillId="0" borderId="11" xfId="0" applyBorder="1"/>
    <xf numFmtId="0" fontId="0" fillId="0" borderId="15" xfId="0" applyBorder="1"/>
    <xf numFmtId="0" fontId="0" fillId="0" borderId="42" xfId="0" applyBorder="1"/>
    <xf numFmtId="0" fontId="14" fillId="29" borderId="12" xfId="0" applyFont="1" applyFill="1" applyBorder="1" applyAlignment="1">
      <alignment vertical="center" wrapText="1"/>
    </xf>
    <xf numFmtId="0" fontId="14" fillId="9" borderId="44" xfId="0" applyFont="1" applyFill="1" applyBorder="1" applyAlignment="1">
      <alignment vertical="center" wrapText="1"/>
    </xf>
    <xf numFmtId="0" fontId="14" fillId="9" borderId="45" xfId="0" applyFont="1" applyFill="1" applyBorder="1" applyAlignment="1">
      <alignment vertical="center" wrapText="1"/>
    </xf>
    <xf numFmtId="9" fontId="0" fillId="0" borderId="10" xfId="6" applyFont="1" applyBorder="1"/>
    <xf numFmtId="164" fontId="0" fillId="0" borderId="10" xfId="0" applyNumberFormat="1" applyBorder="1"/>
    <xf numFmtId="0" fontId="0" fillId="0" borderId="10" xfId="0" applyBorder="1"/>
    <xf numFmtId="0" fontId="0" fillId="0" borderId="47" xfId="0" applyBorder="1"/>
    <xf numFmtId="0" fontId="14" fillId="29" borderId="10" xfId="0" applyFont="1" applyFill="1" applyBorder="1" applyAlignment="1">
      <alignment vertical="center" wrapText="1"/>
    </xf>
    <xf numFmtId="0" fontId="0" fillId="0" borderId="21" xfId="0" applyBorder="1"/>
    <xf numFmtId="0" fontId="0" fillId="0" borderId="23" xfId="0" applyBorder="1"/>
    <xf numFmtId="0" fontId="14" fillId="29" borderId="13" xfId="0" applyFont="1" applyFill="1" applyBorder="1" applyAlignment="1">
      <alignment vertical="center" wrapText="1"/>
    </xf>
    <xf numFmtId="9" fontId="0" fillId="0" borderId="38" xfId="6" applyFont="1" applyBorder="1"/>
    <xf numFmtId="0" fontId="0" fillId="0" borderId="14" xfId="0" applyBorder="1"/>
    <xf numFmtId="0" fontId="14" fillId="0" borderId="48" xfId="0" applyFont="1" applyBorder="1" applyAlignment="1">
      <alignment vertical="center" wrapText="1"/>
    </xf>
    <xf numFmtId="0" fontId="14" fillId="30" borderId="12" xfId="0" applyFont="1" applyFill="1" applyBorder="1" applyAlignment="1">
      <alignment vertical="center" wrapText="1"/>
    </xf>
    <xf numFmtId="0" fontId="14" fillId="30" borderId="13" xfId="0" applyFont="1" applyFill="1" applyBorder="1" applyAlignment="1">
      <alignment vertical="center" wrapText="1"/>
    </xf>
    <xf numFmtId="0" fontId="14" fillId="29" borderId="48" xfId="0" applyFont="1" applyFill="1" applyBorder="1" applyAlignment="1">
      <alignment vertical="center" wrapText="1"/>
    </xf>
    <xf numFmtId="0" fontId="14" fillId="29" borderId="19" xfId="0" applyFont="1" applyFill="1" applyBorder="1" applyAlignment="1">
      <alignment vertical="center" wrapText="1"/>
    </xf>
    <xf numFmtId="0" fontId="29" fillId="29" borderId="13" xfId="0" applyFont="1" applyFill="1" applyBorder="1" applyAlignment="1">
      <alignment vertical="center" wrapText="1"/>
    </xf>
    <xf numFmtId="0" fontId="14" fillId="8" borderId="8" xfId="0" applyFont="1" applyFill="1" applyBorder="1" applyAlignment="1">
      <alignment vertical="center" wrapText="1"/>
    </xf>
    <xf numFmtId="9" fontId="0" fillId="0" borderId="2" xfId="6" applyFont="1" applyFill="1" applyBorder="1"/>
    <xf numFmtId="0" fontId="1" fillId="2" borderId="1" xfId="0" applyFont="1" applyFill="1" applyBorder="1"/>
    <xf numFmtId="0" fontId="28" fillId="24" borderId="10" xfId="0" applyFont="1" applyFill="1" applyBorder="1" applyAlignment="1">
      <alignment horizontal="center" vertical="center"/>
    </xf>
    <xf numFmtId="0" fontId="13" fillId="29" borderId="8" xfId="0" applyFont="1" applyFill="1" applyBorder="1" applyAlignment="1">
      <alignment horizontal="center" vertical="center" wrapText="1"/>
    </xf>
    <xf numFmtId="0" fontId="10" fillId="13" borderId="1" xfId="10" applyFont="1" applyFill="1" applyBorder="1" applyAlignment="1">
      <alignment horizontal="center" vertical="center" wrapText="1"/>
    </xf>
    <xf numFmtId="0" fontId="14" fillId="31" borderId="29" xfId="0" applyFont="1" applyFill="1" applyBorder="1" applyAlignment="1">
      <alignment vertical="center" wrapText="1"/>
    </xf>
    <xf numFmtId="0" fontId="14" fillId="31" borderId="1" xfId="0" applyFont="1" applyFill="1" applyBorder="1" applyAlignment="1">
      <alignment vertical="center" wrapText="1"/>
    </xf>
    <xf numFmtId="0" fontId="1" fillId="0" borderId="0" xfId="0" applyFont="1"/>
    <xf numFmtId="0" fontId="29" fillId="8" borderId="8" xfId="0" applyFont="1" applyFill="1" applyBorder="1" applyAlignment="1">
      <alignment vertical="center"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7" xfId="0" applyBorder="1" applyAlignment="1">
      <alignment horizontal="center" vertical="top" wrapText="1"/>
    </xf>
    <xf numFmtId="0" fontId="17" fillId="0" borderId="16" xfId="0" applyFont="1" applyBorder="1" applyAlignment="1">
      <alignment horizontal="left" vertical="center" wrapText="1"/>
    </xf>
    <xf numFmtId="0" fontId="17" fillId="0" borderId="16" xfId="0" applyFont="1" applyBorder="1" applyAlignment="1">
      <alignment horizontal="left"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7" xfId="0" applyBorder="1" applyAlignment="1">
      <alignment horizontal="left" vertical="top" wrapText="1"/>
    </xf>
    <xf numFmtId="9" fontId="16" fillId="0" borderId="13" xfId="6" applyFont="1" applyFill="1" applyBorder="1" applyAlignment="1">
      <alignment horizontal="center"/>
    </xf>
    <xf numFmtId="9" fontId="16" fillId="0" borderId="38" xfId="6" applyFont="1" applyFill="1" applyBorder="1" applyAlignment="1">
      <alignment horizontal="center"/>
    </xf>
    <xf numFmtId="9" fontId="16" fillId="0" borderId="13" xfId="6" applyFont="1" applyBorder="1" applyAlignment="1">
      <alignment horizontal="center"/>
    </xf>
    <xf numFmtId="9" fontId="16" fillId="0" borderId="38" xfId="6" applyFont="1" applyBorder="1" applyAlignment="1">
      <alignment horizontal="center"/>
    </xf>
    <xf numFmtId="166" fontId="16" fillId="0" borderId="48" xfId="6" applyNumberFormat="1" applyFont="1" applyBorder="1" applyAlignment="1">
      <alignment horizontal="center" vertical="center"/>
    </xf>
    <xf numFmtId="166" fontId="16" fillId="0" borderId="49" xfId="6" applyNumberFormat="1" applyFont="1" applyBorder="1" applyAlignment="1">
      <alignment horizontal="center" vertical="center"/>
    </xf>
    <xf numFmtId="9" fontId="30" fillId="0" borderId="48" xfId="6" applyFont="1" applyBorder="1" applyAlignment="1">
      <alignment horizontal="center" vertical="center"/>
    </xf>
    <xf numFmtId="9" fontId="30" fillId="0" borderId="49" xfId="6" applyFont="1" applyBorder="1" applyAlignment="1">
      <alignment horizontal="center" vertical="center"/>
    </xf>
    <xf numFmtId="166" fontId="30" fillId="0" borderId="48" xfId="6" applyNumberFormat="1" applyFont="1" applyBorder="1" applyAlignment="1">
      <alignment horizontal="center" vertical="center"/>
    </xf>
    <xf numFmtId="166" fontId="30" fillId="0" borderId="49" xfId="6" applyNumberFormat="1" applyFont="1" applyBorder="1" applyAlignment="1">
      <alignment horizontal="center" vertical="center"/>
    </xf>
    <xf numFmtId="9" fontId="0" fillId="0" borderId="46" xfId="6" applyFont="1" applyBorder="1" applyAlignment="1">
      <alignment horizontal="center"/>
    </xf>
    <xf numFmtId="9" fontId="0" fillId="0" borderId="16" xfId="6" applyFont="1" applyBorder="1" applyAlignment="1">
      <alignment horizont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40" xfId="0" applyBorder="1" applyAlignment="1">
      <alignment horizontal="center"/>
    </xf>
    <xf numFmtId="0" fontId="0" fillId="0" borderId="43" xfId="0" applyBorder="1" applyAlignment="1">
      <alignment horizontal="center"/>
    </xf>
  </cellXfs>
  <cellStyles count="15">
    <cellStyle name="Énfasis5" xfId="10" builtinId="45"/>
    <cellStyle name="Estilo 1" xfId="7" xr:uid="{00000000-0005-0000-0000-000001000000}"/>
    <cellStyle name="Estilo 2" xfId="8" xr:uid="{00000000-0005-0000-0000-000002000000}"/>
    <cellStyle name="Estilo 3" xfId="9" xr:uid="{00000000-0005-0000-0000-000003000000}"/>
    <cellStyle name="Normal" xfId="0" builtinId="0"/>
    <cellStyle name="Normal 2" xfId="1" xr:uid="{00000000-0005-0000-0000-000005000000}"/>
    <cellStyle name="Normal 2 2" xfId="2" xr:uid="{00000000-0005-0000-0000-000006000000}"/>
    <cellStyle name="Normal 2 3" xfId="11" xr:uid="{00000000-0005-0000-0000-000007000000}"/>
    <cellStyle name="Normal 3" xfId="12" xr:uid="{00000000-0005-0000-0000-000008000000}"/>
    <cellStyle name="Normal 4" xfId="14" xr:uid="{554DF69A-FC41-4A8B-B6AB-BEBFE9282463}"/>
    <cellStyle name="Normal 5" xfId="4" xr:uid="{00000000-0005-0000-0000-000009000000}"/>
    <cellStyle name="Normal 8" xfId="3" xr:uid="{00000000-0005-0000-0000-00000A000000}"/>
    <cellStyle name="Porcentaje" xfId="6" builtinId="5"/>
    <cellStyle name="Porcentaje 2" xfId="13" xr:uid="{00000000-0005-0000-0000-00000C000000}"/>
    <cellStyle name="Porcentual 2" xfId="5" xr:uid="{00000000-0005-0000-0000-00000D000000}"/>
  </cellStyles>
  <dxfs count="47">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color theme="1"/>
      </font>
      <fill>
        <patternFill patternType="none">
          <fgColor indexed="64"/>
          <bgColor theme="9"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gradientFill degree="270">
          <stop position="0">
            <color theme="0"/>
          </stop>
          <stop position="1">
            <color theme="8" tint="0.80001220740379042"/>
          </stop>
        </gradientFill>
      </fill>
    </dxf>
    <dxf>
      <fill>
        <gradientFill degree="270">
          <stop position="0">
            <color theme="0"/>
          </stop>
          <stop position="1">
            <color theme="8" tint="0.59999389629810485"/>
          </stop>
        </gradientFill>
      </fill>
    </dxf>
    <dxf>
      <fill>
        <gradientFill degree="270">
          <stop position="0">
            <color theme="0"/>
          </stop>
          <stop position="1">
            <color theme="9" tint="0.59999389629810485"/>
          </stop>
        </gradientFill>
      </fill>
    </dxf>
    <dxf>
      <fill>
        <gradientFill degree="270">
          <stop position="0">
            <color theme="0"/>
          </stop>
          <stop position="1">
            <color theme="8" tint="0.80001220740379042"/>
          </stop>
        </gradientFill>
      </fill>
    </dxf>
    <dxf>
      <fill>
        <gradientFill degree="90">
          <stop position="0">
            <color theme="0"/>
          </stop>
          <stop position="0.5">
            <color rgb="FF2BE7E7"/>
          </stop>
          <stop position="1">
            <color theme="0"/>
          </stop>
        </gradientFill>
      </fill>
    </dxf>
    <dxf>
      <fill>
        <gradientFill degree="270">
          <stop position="0">
            <color theme="0"/>
          </stop>
          <stop position="1">
            <color theme="9" tint="0.40000610370189521"/>
          </stop>
        </gradientFill>
      </fill>
    </dxf>
    <dxf>
      <fill>
        <gradientFill degree="90">
          <stop position="0">
            <color theme="9" tint="0.80001220740379042"/>
          </stop>
          <stop position="1">
            <color theme="9" tint="0.40000610370189521"/>
          </stop>
        </gradientFill>
      </fill>
    </dxf>
    <dxf>
      <fill>
        <gradientFill degree="270">
          <stop position="0">
            <color theme="0"/>
          </stop>
          <stop position="1">
            <color rgb="FF9FFDFF"/>
          </stop>
        </gradientFill>
      </fill>
    </dxf>
    <dxf>
      <fill>
        <patternFill>
          <bgColor theme="8" tint="0.79998168889431442"/>
        </patternFill>
      </fill>
    </dxf>
    <dxf>
      <fill>
        <patternFill>
          <bgColor theme="4" tint="0.59996337778862885"/>
        </patternFill>
      </fill>
    </dxf>
    <dxf>
      <fill>
        <patternFill>
          <bgColor theme="9" tint="0.39994506668294322"/>
        </patternFill>
      </fill>
    </dxf>
    <dxf>
      <fill>
        <patternFill>
          <bgColor theme="9" tint="0.79998168889431442"/>
        </patternFill>
      </fill>
    </dxf>
    <dxf>
      <fill>
        <gradientFill degree="90">
          <stop position="0">
            <color theme="9" tint="0.40000610370189521"/>
          </stop>
          <stop position="1">
            <color theme="9" tint="0.80001220740379042"/>
          </stop>
        </gradientFill>
      </fill>
    </dxf>
    <dxf>
      <fill>
        <patternFill>
          <bgColor theme="8" tint="0.79998168889431442"/>
        </patternFill>
      </fill>
    </dxf>
    <dxf>
      <fill>
        <patternFill>
          <bgColor theme="8" tint="0.39994506668294322"/>
        </patternFill>
      </fill>
    </dxf>
    <dxf>
      <fill>
        <patternFill>
          <bgColor theme="8" tint="0.79998168889431442"/>
        </patternFill>
      </fill>
    </dxf>
    <dxf>
      <fill>
        <gradientFill degree="90">
          <stop position="0">
            <color theme="0"/>
          </stop>
          <stop position="1">
            <color theme="4"/>
          </stop>
        </gradientFill>
      </fill>
    </dxf>
  </dxfs>
  <tableStyles count="7" defaultTableStyle="TableStyleMedium9" defaultPivotStyle="PivotStyleLight16">
    <tableStyle name="Estilo de tabla 1" pivot="0" count="4" xr9:uid="{00000000-0011-0000-FFFF-FFFF00000000}">
      <tableStyleElement type="headerRow" dxfId="46"/>
      <tableStyleElement type="firstRowStripe" dxfId="45"/>
      <tableStyleElement type="secondRowStripe" dxfId="44"/>
      <tableStyleElement type="firstColumnStripe" dxfId="43"/>
    </tableStyle>
    <tableStyle name="Estilo de tabla 2" pivot="0" count="3" xr9:uid="{00000000-0011-0000-FFFF-FFFF01000000}">
      <tableStyleElement type="headerRow" dxfId="42"/>
      <tableStyleElement type="firstRowStripe" dxfId="41"/>
      <tableStyleElement type="secondRowStripe" dxfId="40"/>
    </tableStyle>
    <tableStyle name="Estilo de tabla 3" pivot="0" count="2" xr9:uid="{00000000-0011-0000-FFFF-FFFF02000000}">
      <tableStyleElement type="headerRow" dxfId="39"/>
      <tableStyleElement type="firstRowStripe" dxfId="38"/>
    </tableStyle>
    <tableStyle name="Estilo de tabla 4" pivot="0" count="0" xr9:uid="{00000000-0011-0000-FFFF-FFFF03000000}"/>
    <tableStyle name="Estilo de tabla 5" pivot="0" count="2" xr9:uid="{00000000-0011-0000-FFFF-FFFF04000000}">
      <tableStyleElement type="wholeTable" dxfId="37"/>
      <tableStyleElement type="headerRow" dxfId="36"/>
    </tableStyle>
    <tableStyle name="Estilo de tabla 6" pivot="0" count="3" xr9:uid="{00000000-0011-0000-FFFF-FFFF05000000}">
      <tableStyleElement type="headerRow" dxfId="35"/>
      <tableStyleElement type="firstRowStripe" dxfId="34"/>
      <tableStyleElement type="secondRowStripe" dxfId="33"/>
    </tableStyle>
    <tableStyle name="Estilo de tabla 7" pivot="0" count="3" xr9:uid="{00000000-0011-0000-FFFF-FFFF06000000}">
      <tableStyleElement type="headerRow" dxfId="32"/>
      <tableStyleElement type="firstRowStripe" dxfId="31"/>
      <tableStyleElement type="secondRowStripe" dxfId="30"/>
    </tableStyle>
  </tableStyles>
  <colors>
    <mruColors>
      <color rgb="FFFFAD53"/>
      <color rgb="FF31869B"/>
      <color rgb="FF2BE7E7"/>
      <color rgb="FFFF6600"/>
      <color rgb="FFF0EE8A"/>
      <color rgb="FFFFCCCC"/>
      <color rgb="FFCC3300"/>
      <color rgb="FFFFFFCC"/>
      <color rgb="FFFFFFFF"/>
      <color rgb="FF9F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DOWS10/Downloads/BASE%20CPN%202022%20formato3%20-%20prue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VO"/>
      <sheetName val="INDICADORES"/>
      <sheetName val="CPN 2022"/>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G2" totalsRowShown="0" headerRowDxfId="29" dataDxfId="28" headerRowCellStyle="Énfasis5" dataCellStyle="Normal 2">
  <autoFilter ref="A1:G2" xr:uid="{00000000-0009-0000-0100-000001000000}"/>
  <tableColumns count="7">
    <tableColumn id="101" xr3:uid="{00000000-0010-0000-0000-000065000000}" name="OBSERVACIONES PARA SEGUIMIENTO" dataDxfId="27"/>
    <tableColumn id="1" xr3:uid="{00000000-0010-0000-0000-000001000000}" name="RESPONSABLE DE LA ZONA" dataDxfId="26"/>
    <tableColumn id="77" xr3:uid="{00000000-0010-0000-0000-00004D000000}" name="PUNTO O CENTRO DE ATENCION" dataDxfId="25"/>
    <tableColumn id="2" xr3:uid="{00000000-0010-0000-0000-000002000000}" name="ATENCIÓN PRECONCEPCIONAL" dataDxfId="24"/>
    <tableColumn id="3" xr3:uid="{00000000-0010-0000-0000-000003000000}" name="APELLIDO" dataDxfId="23"/>
    <tableColumn id="4" xr3:uid="{00000000-0010-0000-0000-000004000000}" name="APELLIDO 2" dataDxfId="22"/>
    <tableColumn id="5" xr3:uid="{00000000-0010-0000-0000-000005000000}" name="NOMBRE 1" dataDxfId="21"/>
  </tableColumns>
  <tableStyleInfo name="TableStyleLight2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rgb="FF66FF66"/>
  </sheetPr>
  <dimension ref="A1:G2"/>
  <sheetViews>
    <sheetView tabSelected="1" zoomScale="70" zoomScaleNormal="70" zoomScaleSheetLayoutView="76" workbookViewId="0">
      <pane ySplit="1" topLeftCell="A2" activePane="bottomLeft" state="frozen"/>
      <selection pane="bottomLeft" activeCell="K2" sqref="K2"/>
    </sheetView>
  </sheetViews>
  <sheetFormatPr baseColWidth="10" defaultColWidth="11.42578125" defaultRowHeight="12.75" x14ac:dyDescent="0.25"/>
  <cols>
    <col min="1" max="1" width="22.85546875" style="1" customWidth="1"/>
    <col min="2" max="2" width="20.28515625" style="1" customWidth="1"/>
    <col min="3" max="3" width="21.140625" style="1" customWidth="1"/>
    <col min="4" max="4" width="21.42578125" style="1" customWidth="1"/>
    <col min="5" max="5" width="14.85546875" style="1" customWidth="1"/>
    <col min="6" max="6" width="15.85546875" style="1" customWidth="1"/>
    <col min="7" max="7" width="15.42578125" style="1" customWidth="1"/>
    <col min="8" max="16384" width="11.42578125" style="1"/>
  </cols>
  <sheetData>
    <row r="1" spans="1:7" ht="93" customHeight="1" x14ac:dyDescent="0.25">
      <c r="A1" s="4" t="s">
        <v>589</v>
      </c>
      <c r="B1" s="3" t="s">
        <v>755</v>
      </c>
      <c r="C1" s="3" t="s">
        <v>31</v>
      </c>
      <c r="D1" s="2" t="s">
        <v>618</v>
      </c>
      <c r="E1" s="3" t="s">
        <v>101</v>
      </c>
      <c r="F1" s="3" t="s">
        <v>20</v>
      </c>
      <c r="G1" s="3" t="s">
        <v>0</v>
      </c>
    </row>
    <row r="2" spans="1:7" ht="88.5" customHeight="1" x14ac:dyDescent="0.25">
      <c r="A2" s="100" t="s">
        <v>757</v>
      </c>
      <c r="B2" s="100" t="s">
        <v>756</v>
      </c>
      <c r="C2" s="100" t="s">
        <v>758</v>
      </c>
      <c r="D2" s="100" t="s">
        <v>762</v>
      </c>
      <c r="E2" s="100" t="s">
        <v>759</v>
      </c>
      <c r="F2" s="100" t="s">
        <v>761</v>
      </c>
      <c r="G2" s="100" t="s">
        <v>760</v>
      </c>
    </row>
  </sheetData>
  <protectedRanges>
    <protectedRange algorithmName="SHA-512" hashValue="cAqnPN+UCIZzte8I1PR0A+E1NnkaKA1uIlTKaL2Ooq+bsEVoZy+3rFiHfZ83amseg3KrfSyT3g0I28v4fEOZZA==" saltValue="8U9Hp6LW9UleuWFcK7+zGw==" spinCount="100000" sqref="C1" name="Rango2_6"/>
    <protectedRange algorithmName="SHA-512" hashValue="EMMPgE8t/az1rHHzaZAQIhz+GQV0k2O/tQGA96sJqEEMzz1efIRa4CcLzC7iY9CCscto3g7dwz41haOE28iXYg==" saltValue="CVzFsG4X4LXUMo7796PiDQ==" spinCount="100000" sqref="E2018:G2066 B3280:B3285 B2350:C2549 E1668:G1831 B70:B85 E70:G91 B87:B99 E92:F92 B100:C153 B348:C348 B3254:B3278 B2155:C2197 B349:B387 C349:C397 B398:C505 B519:B542 E519:G542 B559:B565 E3280:G3285 B2198:B2214 E576:G577 F3279:G3279 B2216:B2219 C566:C591 B2221:B2224 E2216:G2219 B2225:C2225 C2198:C2224 C2226:C2349 B2226:B2257 B2259:B2349 G1648:G1658 G1660:G1666 A2550:C2550 E3262:G3278 B2590:B2593 E1648:F1666 B2551:B2587 B630:C1724 C1725:C1740 B1740 B1725:B1738 B1741:C1831 B1943:B1957 B1991:B2064 C2551:C2593 G3261 B1958:C1990 F2067:G2067 B2594:C3253 B2065:C2140 E2590:G3260 E1943:G1990 E2069:G2140 E93:G153 E348:G387 E2155:G2214 E398:G505 E805:G1645 E559:G573 E630:G803 E2221:G2587" name="Rango2_10"/>
    <protectedRange algorithmName="SHA-512" hashValue="9+DNppQbWrLYYUMoJ+lyQctV2bX3Vq9kZnegLbpjTLP49It2ovUbcartuoQTeXgP+TGpY//7mDH/UQlFCKDGiA==" saltValue="KUnni6YEm00anzSSvyLqQA==" spinCount="100000" sqref="B1 A1628 E1:WOS1 B3304 B3286:C3303" name="Rango2"/>
    <protectedRange algorithmName="SHA-512" hashValue="EMMPgE8t/az1rHHzaZAQIhz+GQV0k2O/tQGA96sJqEEMzz1efIRa4CcLzC7iY9CCscto3g7dwz41haOE28iXYg==" saltValue="CVzFsG4X4LXUMo7796PiDQ==" spinCount="100000" sqref="C3:C23" name="Rango2_10_29"/>
    <protectedRange algorithmName="SHA-512" hashValue="EMMPgE8t/az1rHHzaZAQIhz+GQV0k2O/tQGA96sJqEEMzz1efIRa4CcLzC7iY9CCscto3g7dwz41haOE28iXYg==" saltValue="CVzFsG4X4LXUMo7796PiDQ==" spinCount="100000" sqref="B3 E3:G3" name="Rango2_10_46"/>
    <protectedRange algorithmName="SHA-512" hashValue="EMMPgE8t/az1rHHzaZAQIhz+GQV0k2O/tQGA96sJqEEMzz1efIRa4CcLzC7iY9CCscto3g7dwz41haOE28iXYg==" saltValue="CVzFsG4X4LXUMo7796PiDQ==" spinCount="100000" sqref="B4 E4:G4" name="Rango2_10_47"/>
    <protectedRange algorithmName="SHA-512" hashValue="EMMPgE8t/az1rHHzaZAQIhz+GQV0k2O/tQGA96sJqEEMzz1efIRa4CcLzC7iY9CCscto3g7dwz41haOE28iXYg==" saltValue="CVzFsG4X4LXUMo7796PiDQ==" spinCount="100000" sqref="B5 E5:G5" name="Rango2_10_48"/>
    <protectedRange algorithmName="SHA-512" hashValue="EMMPgE8t/az1rHHzaZAQIhz+GQV0k2O/tQGA96sJqEEMzz1efIRa4CcLzC7iY9CCscto3g7dwz41haOE28iXYg==" saltValue="CVzFsG4X4LXUMo7796PiDQ==" spinCount="100000" sqref="B6 E6:G6" name="Rango2_10_49"/>
    <protectedRange algorithmName="SHA-512" hashValue="EMMPgE8t/az1rHHzaZAQIhz+GQV0k2O/tQGA96sJqEEMzz1efIRa4CcLzC7iY9CCscto3g7dwz41haOE28iXYg==" saltValue="CVzFsG4X4LXUMo7796PiDQ==" spinCount="100000" sqref="B7:B8 E7:G8" name="Rango2_10_50"/>
    <protectedRange algorithmName="SHA-512" hashValue="EMMPgE8t/az1rHHzaZAQIhz+GQV0k2O/tQGA96sJqEEMzz1efIRa4CcLzC7iY9CCscto3g7dwz41haOE28iXYg==" saltValue="CVzFsG4X4LXUMo7796PiDQ==" spinCount="100000" sqref="B9:B11 E9:G11" name="Rango2_10_51"/>
    <protectedRange algorithmName="SHA-512" hashValue="EMMPgE8t/az1rHHzaZAQIhz+GQV0k2O/tQGA96sJqEEMzz1efIRa4CcLzC7iY9CCscto3g7dwz41haOE28iXYg==" saltValue="CVzFsG4X4LXUMo7796PiDQ==" spinCount="100000" sqref="B12 E12:G12" name="Rango2_10_52"/>
    <protectedRange algorithmName="SHA-512" hashValue="EMMPgE8t/az1rHHzaZAQIhz+GQV0k2O/tQGA96sJqEEMzz1efIRa4CcLzC7iY9CCscto3g7dwz41haOE28iXYg==" saltValue="CVzFsG4X4LXUMo7796PiDQ==" spinCount="100000" sqref="B13:B14 E13:G14" name="Rango2_10_53"/>
    <protectedRange algorithmName="SHA-512" hashValue="EMMPgE8t/az1rHHzaZAQIhz+GQV0k2O/tQGA96sJqEEMzz1efIRa4CcLzC7iY9CCscto3g7dwz41haOE28iXYg==" saltValue="CVzFsG4X4LXUMo7796PiDQ==" spinCount="100000" sqref="B15 E15:G15" name="Rango2_10_54"/>
    <protectedRange algorithmName="SHA-512" hashValue="EMMPgE8t/az1rHHzaZAQIhz+GQV0k2O/tQGA96sJqEEMzz1efIRa4CcLzC7iY9CCscto3g7dwz41haOE28iXYg==" saltValue="CVzFsG4X4LXUMo7796PiDQ==" spinCount="100000" sqref="B16 E16:G16" name="Rango2_10_55"/>
    <protectedRange algorithmName="SHA-512" hashValue="EMMPgE8t/az1rHHzaZAQIhz+GQV0k2O/tQGA96sJqEEMzz1efIRa4CcLzC7iY9CCscto3g7dwz41haOE28iXYg==" saltValue="CVzFsG4X4LXUMo7796PiDQ==" spinCount="100000" sqref="B17 E17:G17" name="Rango2_10_56"/>
    <protectedRange algorithmName="SHA-512" hashValue="EMMPgE8t/az1rHHzaZAQIhz+GQV0k2O/tQGA96sJqEEMzz1efIRa4CcLzC7iY9CCscto3g7dwz41haOE28iXYg==" saltValue="CVzFsG4X4LXUMo7796PiDQ==" spinCount="100000" sqref="B18 E18:G18" name="Rango2_10_57"/>
    <protectedRange algorithmName="SHA-512" hashValue="EMMPgE8t/az1rHHzaZAQIhz+GQV0k2O/tQGA96sJqEEMzz1efIRa4CcLzC7iY9CCscto3g7dwz41haOE28iXYg==" saltValue="CVzFsG4X4LXUMo7796PiDQ==" spinCount="100000" sqref="B19 E19:G19" name="Rango2_10_58"/>
    <protectedRange algorithmName="SHA-512" hashValue="EMMPgE8t/az1rHHzaZAQIhz+GQV0k2O/tQGA96sJqEEMzz1efIRa4CcLzC7iY9CCscto3g7dwz41haOE28iXYg==" saltValue="CVzFsG4X4LXUMo7796PiDQ==" spinCount="100000" sqref="B20:B23 E20:G23" name="Rango2_10_59"/>
    <protectedRange algorithmName="SHA-512" hashValue="EMMPgE8t/az1rHHzaZAQIhz+GQV0k2O/tQGA96sJqEEMzz1efIRa4CcLzC7iY9CCscto3g7dwz41haOE28iXYg==" saltValue="CVzFsG4X4LXUMo7796PiDQ==" spinCount="100000" sqref="C25:C64 B24:C24 E24:G24" name="Rango2_10_60"/>
    <protectedRange algorithmName="SHA-512" hashValue="EMMPgE8t/az1rHHzaZAQIhz+GQV0k2O/tQGA96sJqEEMzz1efIRa4CcLzC7iY9CCscto3g7dwz41haOE28iXYg==" saltValue="CVzFsG4X4LXUMo7796PiDQ==" spinCount="100000" sqref="B25 E25:G25" name="Rango2_10_61"/>
    <protectedRange algorithmName="SHA-512" hashValue="EMMPgE8t/az1rHHzaZAQIhz+GQV0k2O/tQGA96sJqEEMzz1efIRa4CcLzC7iY9CCscto3g7dwz41haOE28iXYg==" saltValue="CVzFsG4X4LXUMo7796PiDQ==" spinCount="100000" sqref="B26 E26:G26" name="Rango2_10_62"/>
    <protectedRange algorithmName="SHA-512" hashValue="EMMPgE8t/az1rHHzaZAQIhz+GQV0k2O/tQGA96sJqEEMzz1efIRa4CcLzC7iY9CCscto3g7dwz41haOE28iXYg==" saltValue="CVzFsG4X4LXUMo7796PiDQ==" spinCount="100000" sqref="B27 E27:G27" name="Rango2_10_63"/>
    <protectedRange algorithmName="SHA-512" hashValue="EMMPgE8t/az1rHHzaZAQIhz+GQV0k2O/tQGA96sJqEEMzz1efIRa4CcLzC7iY9CCscto3g7dwz41haOE28iXYg==" saltValue="CVzFsG4X4LXUMo7796PiDQ==" spinCount="100000" sqref="B28 E28:G28" name="Rango2_10_64"/>
    <protectedRange algorithmName="SHA-512" hashValue="EMMPgE8t/az1rHHzaZAQIhz+GQV0k2O/tQGA96sJqEEMzz1efIRa4CcLzC7iY9CCscto3g7dwz41haOE28iXYg==" saltValue="CVzFsG4X4LXUMo7796PiDQ==" spinCount="100000" sqref="B29:B30 E29:G30" name="Rango2_10_65"/>
    <protectedRange algorithmName="SHA-512" hashValue="EMMPgE8t/az1rHHzaZAQIhz+GQV0k2O/tQGA96sJqEEMzz1efIRa4CcLzC7iY9CCscto3g7dwz41haOE28iXYg==" saltValue="CVzFsG4X4LXUMo7796PiDQ==" spinCount="100000" sqref="B31:B32 E31:G32" name="Rango2_10_66"/>
    <protectedRange algorithmName="SHA-512" hashValue="EMMPgE8t/az1rHHzaZAQIhz+GQV0k2O/tQGA96sJqEEMzz1efIRa4CcLzC7iY9CCscto3g7dwz41haOE28iXYg==" saltValue="CVzFsG4X4LXUMo7796PiDQ==" spinCount="100000" sqref="B33 E33:G33" name="Rango2_10_67"/>
    <protectedRange algorithmName="SHA-512" hashValue="EMMPgE8t/az1rHHzaZAQIhz+GQV0k2O/tQGA96sJqEEMzz1efIRa4CcLzC7iY9CCscto3g7dwz41haOE28iXYg==" saltValue="CVzFsG4X4LXUMo7796PiDQ==" spinCount="100000" sqref="B34 E34:G34" name="Rango2_10_68"/>
    <protectedRange algorithmName="SHA-512" hashValue="EMMPgE8t/az1rHHzaZAQIhz+GQV0k2O/tQGA96sJqEEMzz1efIRa4CcLzC7iY9CCscto3g7dwz41haOE28iXYg==" saltValue="CVzFsG4X4LXUMo7796PiDQ==" spinCount="100000" sqref="B35 E35:G35" name="Rango2_10_69"/>
    <protectedRange algorithmName="SHA-512" hashValue="EMMPgE8t/az1rHHzaZAQIhz+GQV0k2O/tQGA96sJqEEMzz1efIRa4CcLzC7iY9CCscto3g7dwz41haOE28iXYg==" saltValue="CVzFsG4X4LXUMo7796PiDQ==" spinCount="100000" sqref="B36 E36:G36" name="Rango2_10_70"/>
    <protectedRange algorithmName="SHA-512" hashValue="EMMPgE8t/az1rHHzaZAQIhz+GQV0k2O/tQGA96sJqEEMzz1efIRa4CcLzC7iY9CCscto3g7dwz41haOE28iXYg==" saltValue="CVzFsG4X4LXUMo7796PiDQ==" spinCount="100000" sqref="B37 E37:G37" name="Rango2_10_71"/>
    <protectedRange algorithmName="SHA-512" hashValue="EMMPgE8t/az1rHHzaZAQIhz+GQV0k2O/tQGA96sJqEEMzz1efIRa4CcLzC7iY9CCscto3g7dwz41haOE28iXYg==" saltValue="CVzFsG4X4LXUMo7796PiDQ==" spinCount="100000" sqref="B38 E38:G38" name="Rango2_10_72"/>
    <protectedRange algorithmName="SHA-512" hashValue="EMMPgE8t/az1rHHzaZAQIhz+GQV0k2O/tQGA96sJqEEMzz1efIRa4CcLzC7iY9CCscto3g7dwz41haOE28iXYg==" saltValue="CVzFsG4X4LXUMo7796PiDQ==" spinCount="100000" sqref="B39 E39:G39" name="Rango2_10_73"/>
    <protectedRange algorithmName="SHA-512" hashValue="EMMPgE8t/az1rHHzaZAQIhz+GQV0k2O/tQGA96sJqEEMzz1efIRa4CcLzC7iY9CCscto3g7dwz41haOE28iXYg==" saltValue="CVzFsG4X4LXUMo7796PiDQ==" spinCount="100000" sqref="B40:B41 E40:G41" name="Rango2_10_74"/>
    <protectedRange algorithmName="SHA-512" hashValue="EMMPgE8t/az1rHHzaZAQIhz+GQV0k2O/tQGA96sJqEEMzz1efIRa4CcLzC7iY9CCscto3g7dwz41haOE28iXYg==" saltValue="CVzFsG4X4LXUMo7796PiDQ==" spinCount="100000" sqref="B42 E42:G42" name="Rango2_10_75"/>
    <protectedRange algorithmName="SHA-512" hashValue="EMMPgE8t/az1rHHzaZAQIhz+GQV0k2O/tQGA96sJqEEMzz1efIRa4CcLzC7iY9CCscto3g7dwz41haOE28iXYg==" saltValue="CVzFsG4X4LXUMo7796PiDQ==" spinCount="100000" sqref="B43 E43:G43" name="Rango2_10_76"/>
    <protectedRange algorithmName="SHA-512" hashValue="EMMPgE8t/az1rHHzaZAQIhz+GQV0k2O/tQGA96sJqEEMzz1efIRa4CcLzC7iY9CCscto3g7dwz41haOE28iXYg==" saltValue="CVzFsG4X4LXUMo7796PiDQ==" spinCount="100000" sqref="B44 E44:G44" name="Rango2_10_77"/>
    <protectedRange algorithmName="SHA-512" hashValue="EMMPgE8t/az1rHHzaZAQIhz+GQV0k2O/tQGA96sJqEEMzz1efIRa4CcLzC7iY9CCscto3g7dwz41haOE28iXYg==" saltValue="CVzFsG4X4LXUMo7796PiDQ==" spinCount="100000" sqref="B45:B46 E45:G46" name="Rango2_10_78"/>
    <protectedRange algorithmName="SHA-512" hashValue="EMMPgE8t/az1rHHzaZAQIhz+GQV0k2O/tQGA96sJqEEMzz1efIRa4CcLzC7iY9CCscto3g7dwz41haOE28iXYg==" saltValue="CVzFsG4X4LXUMo7796PiDQ==" spinCount="100000" sqref="B47 E47:G47" name="Rango2_10_79"/>
    <protectedRange algorithmName="SHA-512" hashValue="EMMPgE8t/az1rHHzaZAQIhz+GQV0k2O/tQGA96sJqEEMzz1efIRa4CcLzC7iY9CCscto3g7dwz41haOE28iXYg==" saltValue="CVzFsG4X4LXUMo7796PiDQ==" spinCount="100000" sqref="B48 E48:G48" name="Rango2_10_80"/>
    <protectedRange algorithmName="SHA-512" hashValue="EMMPgE8t/az1rHHzaZAQIhz+GQV0k2O/tQGA96sJqEEMzz1efIRa4CcLzC7iY9CCscto3g7dwz41haOE28iXYg==" saltValue="CVzFsG4X4LXUMo7796PiDQ==" spinCount="100000" sqref="B49:B50 E49:G50" name="Rango2_10_81"/>
    <protectedRange algorithmName="SHA-512" hashValue="EMMPgE8t/az1rHHzaZAQIhz+GQV0k2O/tQGA96sJqEEMzz1efIRa4CcLzC7iY9CCscto3g7dwz41haOE28iXYg==" saltValue="CVzFsG4X4LXUMo7796PiDQ==" spinCount="100000" sqref="B51 E51:G51" name="Rango2_10_82"/>
    <protectedRange algorithmName="SHA-512" hashValue="EMMPgE8t/az1rHHzaZAQIhz+GQV0k2O/tQGA96sJqEEMzz1efIRa4CcLzC7iY9CCscto3g7dwz41haOE28iXYg==" saltValue="CVzFsG4X4LXUMo7796PiDQ==" spinCount="100000" sqref="B52 E52:G52" name="Rango2_10_83"/>
    <protectedRange algorithmName="SHA-512" hashValue="EMMPgE8t/az1rHHzaZAQIhz+GQV0k2O/tQGA96sJqEEMzz1efIRa4CcLzC7iY9CCscto3g7dwz41haOE28iXYg==" saltValue="CVzFsG4X4LXUMo7796PiDQ==" spinCount="100000" sqref="B53 E53:G53" name="Rango2_10_84"/>
    <protectedRange algorithmName="SHA-512" hashValue="EMMPgE8t/az1rHHzaZAQIhz+GQV0k2O/tQGA96sJqEEMzz1efIRa4CcLzC7iY9CCscto3g7dwz41haOE28iXYg==" saltValue="CVzFsG4X4LXUMo7796PiDQ==" spinCount="100000" sqref="B54 E54:G54" name="Rango2_10_85"/>
    <protectedRange algorithmName="SHA-512" hashValue="EMMPgE8t/az1rHHzaZAQIhz+GQV0k2O/tQGA96sJqEEMzz1efIRa4CcLzC7iY9CCscto3g7dwz41haOE28iXYg==" saltValue="CVzFsG4X4LXUMo7796PiDQ==" spinCount="100000" sqref="B55 E55:G55" name="Rango2_10_86"/>
    <protectedRange algorithmName="SHA-512" hashValue="EMMPgE8t/az1rHHzaZAQIhz+GQV0k2O/tQGA96sJqEEMzz1efIRa4CcLzC7iY9CCscto3g7dwz41haOE28iXYg==" saltValue="CVzFsG4X4LXUMo7796PiDQ==" spinCount="100000" sqref="B56 E56:G56" name="Rango2_10_87"/>
    <protectedRange algorithmName="SHA-512" hashValue="EMMPgE8t/az1rHHzaZAQIhz+GQV0k2O/tQGA96sJqEEMzz1efIRa4CcLzC7iY9CCscto3g7dwz41haOE28iXYg==" saltValue="CVzFsG4X4LXUMo7796PiDQ==" spinCount="100000" sqref="B57 E57:G57" name="Rango2_10_88"/>
    <protectedRange algorithmName="SHA-512" hashValue="EMMPgE8t/az1rHHzaZAQIhz+GQV0k2O/tQGA96sJqEEMzz1efIRa4CcLzC7iY9CCscto3g7dwz41haOE28iXYg==" saltValue="CVzFsG4X4LXUMo7796PiDQ==" spinCount="100000" sqref="B58 E58:G58" name="Rango2_10_89"/>
    <protectedRange algorithmName="SHA-512" hashValue="EMMPgE8t/az1rHHzaZAQIhz+GQV0k2O/tQGA96sJqEEMzz1efIRa4CcLzC7iY9CCscto3g7dwz41haOE28iXYg==" saltValue="CVzFsG4X4LXUMo7796PiDQ==" spinCount="100000" sqref="B59 E59:G59" name="Rango2_10_90"/>
    <protectedRange algorithmName="SHA-512" hashValue="EMMPgE8t/az1rHHzaZAQIhz+GQV0k2O/tQGA96sJqEEMzz1efIRa4CcLzC7iY9CCscto3g7dwz41haOE28iXYg==" saltValue="CVzFsG4X4LXUMo7796PiDQ==" spinCount="100000" sqref="B60 E60:G60" name="Rango2_10_91"/>
    <protectedRange algorithmName="SHA-512" hashValue="EMMPgE8t/az1rHHzaZAQIhz+GQV0k2O/tQGA96sJqEEMzz1efIRa4CcLzC7iY9CCscto3g7dwz41haOE28iXYg==" saltValue="CVzFsG4X4LXUMo7796PiDQ==" spinCount="100000" sqref="B61 E61:G61" name="Rango2_10_92"/>
    <protectedRange algorithmName="SHA-512" hashValue="EMMPgE8t/az1rHHzaZAQIhz+GQV0k2O/tQGA96sJqEEMzz1efIRa4CcLzC7iY9CCscto3g7dwz41haOE28iXYg==" saltValue="CVzFsG4X4LXUMo7796PiDQ==" spinCount="100000" sqref="B62 E62:G62" name="Rango2_10_93"/>
    <protectedRange algorithmName="SHA-512" hashValue="EMMPgE8t/az1rHHzaZAQIhz+GQV0k2O/tQGA96sJqEEMzz1efIRa4CcLzC7iY9CCscto3g7dwz41haOE28iXYg==" saltValue="CVzFsG4X4LXUMo7796PiDQ==" spinCount="100000" sqref="B63 E63:G63" name="Rango2_10_94"/>
    <protectedRange algorithmName="SHA-512" hashValue="EMMPgE8t/az1rHHzaZAQIhz+GQV0k2O/tQGA96sJqEEMzz1efIRa4CcLzC7iY9CCscto3g7dwz41haOE28iXYg==" saltValue="CVzFsG4X4LXUMo7796PiDQ==" spinCount="100000" sqref="B64 E64:G64" name="Rango2_10_95"/>
    <protectedRange algorithmName="SHA-512" hashValue="EMMPgE8t/az1rHHzaZAQIhz+GQV0k2O/tQGA96sJqEEMzz1efIRa4CcLzC7iY9CCscto3g7dwz41haOE28iXYg==" saltValue="CVzFsG4X4LXUMo7796PiDQ==" spinCount="100000" sqref="C66:C99 B65:C65 E65:G65" name="Rango2_10_96"/>
    <protectedRange algorithmName="SHA-512" hashValue="EMMPgE8t/az1rHHzaZAQIhz+GQV0k2O/tQGA96sJqEEMzz1efIRa4CcLzC7iY9CCscto3g7dwz41haOE28iXYg==" saltValue="CVzFsG4X4LXUMo7796PiDQ==" spinCount="100000" sqref="B66 E66:G66" name="Rango2_10_97"/>
    <protectedRange algorithmName="SHA-512" hashValue="EMMPgE8t/az1rHHzaZAQIhz+GQV0k2O/tQGA96sJqEEMzz1efIRa4CcLzC7iY9CCscto3g7dwz41haOE28iXYg==" saltValue="CVzFsG4X4LXUMo7796PiDQ==" spinCount="100000" sqref="B67 E67:G67" name="Rango2_10_98"/>
    <protectedRange algorithmName="SHA-512" hashValue="EMMPgE8t/az1rHHzaZAQIhz+GQV0k2O/tQGA96sJqEEMzz1efIRa4CcLzC7iY9CCscto3g7dwz41haOE28iXYg==" saltValue="CVzFsG4X4LXUMo7796PiDQ==" spinCount="100000" sqref="B68:B69 E68:G69" name="Rango2_10_99"/>
    <protectedRange sqref="B388:B389 E388:G389" name="Rango2_10_4_2"/>
    <protectedRange sqref="B390 E390:G390" name="Rango2_10_4_3"/>
    <protectedRange sqref="B391 E391:G391" name="Rango2_10_4_4"/>
    <protectedRange algorithmName="SHA-512" hashValue="EMMPgE8t/az1rHHzaZAQIhz+GQV0k2O/tQGA96sJqEEMzz1efIRa4CcLzC7iY9CCscto3g7dwz41haOE28iXYg==" saltValue="CVzFsG4X4LXUMo7796PiDQ==" spinCount="100000" sqref="B392 E392:G392" name="Rango2_10_6_1"/>
    <protectedRange algorithmName="SHA-512" hashValue="EMMPgE8t/az1rHHzaZAQIhz+GQV0k2O/tQGA96sJqEEMzz1efIRa4CcLzC7iY9CCscto3g7dwz41haOE28iXYg==" saltValue="CVzFsG4X4LXUMo7796PiDQ==" spinCount="100000" sqref="B393 E393:G393" name="Rango2_10_8_1"/>
    <protectedRange algorithmName="SHA-512" hashValue="EMMPgE8t/az1rHHzaZAQIhz+GQV0k2O/tQGA96sJqEEMzz1efIRa4CcLzC7iY9CCscto3g7dwz41haOE28iXYg==" saltValue="CVzFsG4X4LXUMo7796PiDQ==" spinCount="100000" sqref="B394 E394:G394" name="Rango2_10_9_1"/>
    <protectedRange algorithmName="SHA-512" hashValue="EMMPgE8t/az1rHHzaZAQIhz+GQV0k2O/tQGA96sJqEEMzz1efIRa4CcLzC7iY9CCscto3g7dwz41haOE28iXYg==" saltValue="CVzFsG4X4LXUMo7796PiDQ==" spinCount="100000" sqref="B395 E395:G395" name="Rango2_10_10_1"/>
    <protectedRange algorithmName="SHA-512" hashValue="EMMPgE8t/az1rHHzaZAQIhz+GQV0k2O/tQGA96sJqEEMzz1efIRa4CcLzC7iY9CCscto3g7dwz41haOE28iXYg==" saltValue="CVzFsG4X4LXUMo7796PiDQ==" spinCount="100000" sqref="B396 E396:G396" name="Rango2_10_10_2"/>
    <protectedRange algorithmName="SHA-512" hashValue="EMMPgE8t/az1rHHzaZAQIhz+GQV0k2O/tQGA96sJqEEMzz1efIRa4CcLzC7iY9CCscto3g7dwz41haOE28iXYg==" saltValue="CVzFsG4X4LXUMo7796PiDQ==" spinCount="100000" sqref="B397 E397:G397" name="Rango2_10_10_3"/>
    <protectedRange algorithmName="SHA-512" hashValue="EMMPgE8t/az1rHHzaZAQIhz+GQV0k2O/tQGA96sJqEEMzz1efIRa4CcLzC7iY9CCscto3g7dwz41haOE28iXYg==" saltValue="CVzFsG4X4LXUMo7796PiDQ==" spinCount="100000" sqref="B506:C506 C507:C542 E506:G506" name="Rango2_10_40_1"/>
    <protectedRange algorithmName="SHA-512" hashValue="EMMPgE8t/az1rHHzaZAQIhz+GQV0k2O/tQGA96sJqEEMzz1efIRa4CcLzC7iY9CCscto3g7dwz41haOE28iXYg==" saltValue="CVzFsG4X4LXUMo7796PiDQ==" spinCount="100000" sqref="E507:G507 B507" name="Rango2_10_42_1"/>
    <protectedRange algorithmName="SHA-512" hashValue="EMMPgE8t/az1rHHzaZAQIhz+GQV0k2O/tQGA96sJqEEMzz1efIRa4CcLzC7iY9CCscto3g7dwz41haOE28iXYg==" saltValue="CVzFsG4X4LXUMo7796PiDQ==" spinCount="100000" sqref="E508:G508 B508" name="Rango2_10_43_1"/>
    <protectedRange algorithmName="SHA-512" hashValue="EMMPgE8t/az1rHHzaZAQIhz+GQV0k2O/tQGA96sJqEEMzz1efIRa4CcLzC7iY9CCscto3g7dwz41haOE28iXYg==" saltValue="CVzFsG4X4LXUMo7796PiDQ==" spinCount="100000" sqref="E509:G510 B509:B510" name="Rango2_10_45_1"/>
    <protectedRange algorithmName="SHA-512" hashValue="EMMPgE8t/az1rHHzaZAQIhz+GQV0k2O/tQGA96sJqEEMzz1efIRa4CcLzC7iY9CCscto3g7dwz41haOE28iXYg==" saltValue="CVzFsG4X4LXUMo7796PiDQ==" spinCount="100000" sqref="E511:G512 B511:B512" name="Rango2_10_46_1"/>
    <protectedRange algorithmName="SHA-512" hashValue="EMMPgE8t/az1rHHzaZAQIhz+GQV0k2O/tQGA96sJqEEMzz1efIRa4CcLzC7iY9CCscto3g7dwz41haOE28iXYg==" saltValue="CVzFsG4X4LXUMo7796PiDQ==" spinCount="100000" sqref="E513:G513 B513" name="Rango2_10_47_1"/>
    <protectedRange algorithmName="SHA-512" hashValue="EMMPgE8t/az1rHHzaZAQIhz+GQV0k2O/tQGA96sJqEEMzz1efIRa4CcLzC7iY9CCscto3g7dwz41haOE28iXYg==" saltValue="CVzFsG4X4LXUMo7796PiDQ==" spinCount="100000" sqref="E514:G514 B514" name="Rango2_10_48_1"/>
    <protectedRange algorithmName="SHA-512" hashValue="EMMPgE8t/az1rHHzaZAQIhz+GQV0k2O/tQGA96sJqEEMzz1efIRa4CcLzC7iY9CCscto3g7dwz41haOE28iXYg==" saltValue="CVzFsG4X4LXUMo7796PiDQ==" spinCount="100000" sqref="E515:G515 B515" name="Rango2_10_50_1"/>
    <protectedRange algorithmName="SHA-512" hashValue="EMMPgE8t/az1rHHzaZAQIhz+GQV0k2O/tQGA96sJqEEMzz1efIRa4CcLzC7iY9CCscto3g7dwz41haOE28iXYg==" saltValue="CVzFsG4X4LXUMo7796PiDQ==" spinCount="100000" sqref="E516:G517 B516:B517" name="Rango2_10_51_1"/>
    <protectedRange algorithmName="SHA-512" hashValue="EMMPgE8t/az1rHHzaZAQIhz+GQV0k2O/tQGA96sJqEEMzz1efIRa4CcLzC7iY9CCscto3g7dwz41haOE28iXYg==" saltValue="CVzFsG4X4LXUMo7796PiDQ==" spinCount="100000" sqref="B518 E518:G518" name="Rango2_10_52_1"/>
    <protectedRange algorithmName="SHA-512" hashValue="EMMPgE8t/az1rHHzaZAQIhz+GQV0k2O/tQGA96sJqEEMzz1efIRa4CcLzC7iY9CCscto3g7dwz41haOE28iXYg==" saltValue="CVzFsG4X4LXUMo7796PiDQ==" spinCount="100000" sqref="A528" name="Rango2_10_53_1"/>
    <protectedRange algorithmName="SHA-512" hashValue="EMMPgE8t/az1rHHzaZAQIhz+GQV0k2O/tQGA96sJqEEMzz1efIRa4CcLzC7iY9CCscto3g7dwz41haOE28iXYg==" saltValue="CVzFsG4X4LXUMo7796PiDQ==" spinCount="100000" sqref="C544:C565 B543:C543 E543:G543" name="Rango2_10_2_1"/>
    <protectedRange algorithmName="SHA-512" hashValue="EMMPgE8t/az1rHHzaZAQIhz+GQV0k2O/tQGA96sJqEEMzz1efIRa4CcLzC7iY9CCscto3g7dwz41haOE28iXYg==" saltValue="CVzFsG4X4LXUMo7796PiDQ==" spinCount="100000" sqref="B544 E544:G544" name="Rango2_10_4_5"/>
    <protectedRange algorithmName="SHA-512" hashValue="EMMPgE8t/az1rHHzaZAQIhz+GQV0k2O/tQGA96sJqEEMzz1efIRa4CcLzC7iY9CCscto3g7dwz41haOE28iXYg==" saltValue="CVzFsG4X4LXUMo7796PiDQ==" spinCount="100000" sqref="B545 E545:G545" name="Rango2_10_6_3"/>
    <protectedRange algorithmName="SHA-512" hashValue="EMMPgE8t/az1rHHzaZAQIhz+GQV0k2O/tQGA96sJqEEMzz1efIRa4CcLzC7iY9CCscto3g7dwz41haOE28iXYg==" saltValue="CVzFsG4X4LXUMo7796PiDQ==" spinCount="100000" sqref="B546 E546:G546" name="Rango2_10_9_2"/>
    <protectedRange algorithmName="SHA-512" hashValue="EMMPgE8t/az1rHHzaZAQIhz+GQV0k2O/tQGA96sJqEEMzz1efIRa4CcLzC7iY9CCscto3g7dwz41haOE28iXYg==" saltValue="CVzFsG4X4LXUMo7796PiDQ==" spinCount="100000" sqref="B547 E547:G547" name="Rango2_10_10_4"/>
    <protectedRange algorithmName="SHA-512" hashValue="EMMPgE8t/az1rHHzaZAQIhz+GQV0k2O/tQGA96sJqEEMzz1efIRa4CcLzC7iY9CCscto3g7dwz41haOE28iXYg==" saltValue="CVzFsG4X4LXUMo7796PiDQ==" spinCount="100000" sqref="B548 E548:G548" name="Rango2_10_10_5"/>
    <protectedRange algorithmName="SHA-512" hashValue="EMMPgE8t/az1rHHzaZAQIhz+GQV0k2O/tQGA96sJqEEMzz1efIRa4CcLzC7iY9CCscto3g7dwz41haOE28iXYg==" saltValue="CVzFsG4X4LXUMo7796PiDQ==" spinCount="100000" sqref="B549 E549:G549" name="Rango2_10_14_1"/>
    <protectedRange algorithmName="SHA-512" hashValue="EMMPgE8t/az1rHHzaZAQIhz+GQV0k2O/tQGA96sJqEEMzz1efIRa4CcLzC7iY9CCscto3g7dwz41haOE28iXYg==" saltValue="CVzFsG4X4LXUMo7796PiDQ==" spinCount="100000" sqref="B550:B551 E550:G551" name="Rango2_10_16_1"/>
    <protectedRange algorithmName="SHA-512" hashValue="EMMPgE8t/az1rHHzaZAQIhz+GQV0k2O/tQGA96sJqEEMzz1efIRa4CcLzC7iY9CCscto3g7dwz41haOE28iXYg==" saltValue="CVzFsG4X4LXUMo7796PiDQ==" spinCount="100000" sqref="B552 E552:G552" name="Rango2_10_16_2"/>
    <protectedRange algorithmName="SHA-512" hashValue="EMMPgE8t/az1rHHzaZAQIhz+GQV0k2O/tQGA96sJqEEMzz1efIRa4CcLzC7iY9CCscto3g7dwz41haOE28iXYg==" saltValue="CVzFsG4X4LXUMo7796PiDQ==" spinCount="100000" sqref="B553 E553:G553" name="Rango2_10_16_3"/>
    <protectedRange algorithmName="SHA-512" hashValue="EMMPgE8t/az1rHHzaZAQIhz+GQV0k2O/tQGA96sJqEEMzz1efIRa4CcLzC7iY9CCscto3g7dwz41haOE28iXYg==" saltValue="CVzFsG4X4LXUMo7796PiDQ==" spinCount="100000" sqref="B554 E554:G554" name="Rango2_10_17_1"/>
    <protectedRange algorithmName="SHA-512" hashValue="EMMPgE8t/az1rHHzaZAQIhz+GQV0k2O/tQGA96sJqEEMzz1efIRa4CcLzC7iY9CCscto3g7dwz41haOE28iXYg==" saltValue="CVzFsG4X4LXUMo7796PiDQ==" spinCount="100000" sqref="B555 E555:G555" name="Rango2_10_17_2"/>
    <protectedRange algorithmName="SHA-512" hashValue="EMMPgE8t/az1rHHzaZAQIhz+GQV0k2O/tQGA96sJqEEMzz1efIRa4CcLzC7iY9CCscto3g7dwz41haOE28iXYg==" saltValue="CVzFsG4X4LXUMo7796PiDQ==" spinCount="100000" sqref="B556 E556:G556" name="Rango2_10_17_3"/>
    <protectedRange algorithmName="SHA-512" hashValue="EMMPgE8t/az1rHHzaZAQIhz+GQV0k2O/tQGA96sJqEEMzz1efIRa4CcLzC7iY9CCscto3g7dwz41haOE28iXYg==" saltValue="CVzFsG4X4LXUMo7796PiDQ==" spinCount="100000" sqref="B557 E557:G557" name="Rango2_10_17_4"/>
    <protectedRange algorithmName="SHA-512" hashValue="EMMPgE8t/az1rHHzaZAQIhz+GQV0k2O/tQGA96sJqEEMzz1efIRa4CcLzC7iY9CCscto3g7dwz41haOE28iXYg==" saltValue="CVzFsG4X4LXUMo7796PiDQ==" spinCount="100000" sqref="B558 E558:G558" name="Rango2_10_17_5"/>
    <protectedRange algorithmName="SHA-512" hashValue="EMMPgE8t/az1rHHzaZAQIhz+GQV0k2O/tQGA96sJqEEMzz1efIRa4CcLzC7iY9CCscto3g7dwz41haOE28iXYg==" saltValue="CVzFsG4X4LXUMo7796PiDQ==" spinCount="100000" sqref="B566:B567" name="Rango2_10_39_1"/>
    <protectedRange algorithmName="SHA-512" hashValue="EMMPgE8t/az1rHHzaZAQIhz+GQV0k2O/tQGA96sJqEEMzz1efIRa4CcLzC7iY9CCscto3g7dwz41haOE28iXYg==" saltValue="CVzFsG4X4LXUMo7796PiDQ==" spinCount="100000" sqref="B568" name="Rango2_10_39_2"/>
    <protectedRange algorithmName="SHA-512" hashValue="EMMPgE8t/az1rHHzaZAQIhz+GQV0k2O/tQGA96sJqEEMzz1efIRa4CcLzC7iY9CCscto3g7dwz41haOE28iXYg==" saltValue="CVzFsG4X4LXUMo7796PiDQ==" spinCount="100000" sqref="B569" name="Rango2_10_39_3"/>
    <protectedRange algorithmName="SHA-512" hashValue="EMMPgE8t/az1rHHzaZAQIhz+GQV0k2O/tQGA96sJqEEMzz1efIRa4CcLzC7iY9CCscto3g7dwz41haOE28iXYg==" saltValue="CVzFsG4X4LXUMo7796PiDQ==" spinCount="100000" sqref="B570" name="Rango2_10_39_4"/>
    <protectedRange algorithmName="SHA-512" hashValue="EMMPgE8t/az1rHHzaZAQIhz+GQV0k2O/tQGA96sJqEEMzz1efIRa4CcLzC7iY9CCscto3g7dwz41haOE28iXYg==" saltValue="CVzFsG4X4LXUMo7796PiDQ==" spinCount="100000" sqref="B571" name="Rango2_10_39_5"/>
    <protectedRange algorithmName="SHA-512" hashValue="EMMPgE8t/az1rHHzaZAQIhz+GQV0k2O/tQGA96sJqEEMzz1efIRa4CcLzC7iY9CCscto3g7dwz41haOE28iXYg==" saltValue="CVzFsG4X4LXUMo7796PiDQ==" spinCount="100000" sqref="B572:B573" name="Rango2_10_39_6"/>
    <protectedRange algorithmName="SHA-512" hashValue="EMMPgE8t/az1rHHzaZAQIhz+GQV0k2O/tQGA96sJqEEMzz1efIRa4CcLzC7iY9CCscto3g7dwz41haOE28iXYg==" saltValue="CVzFsG4X4LXUMo7796PiDQ==" spinCount="100000" sqref="B574 E574:G574" name="Rango2_10_77_1"/>
    <protectedRange algorithmName="SHA-512" hashValue="EMMPgE8t/az1rHHzaZAQIhz+GQV0k2O/tQGA96sJqEEMzz1efIRa4CcLzC7iY9CCscto3g7dwz41haOE28iXYg==" saltValue="CVzFsG4X4LXUMo7796PiDQ==" spinCount="100000" sqref="B576:B577" name="Rango2_10_39_7"/>
    <protectedRange algorithmName="SHA-512" hashValue="EMMPgE8t/az1rHHzaZAQIhz+GQV0k2O/tQGA96sJqEEMzz1efIRa4CcLzC7iY9CCscto3g7dwz41haOE28iXYg==" saltValue="CVzFsG4X4LXUMo7796PiDQ==" spinCount="100000" sqref="B578:B579" name="Rango2_10_39_8"/>
    <protectedRange algorithmName="SHA-512" hashValue="EMMPgE8t/az1rHHzaZAQIhz+GQV0k2O/tQGA96sJqEEMzz1efIRa4CcLzC7iY9CCscto3g7dwz41haOE28iXYg==" saltValue="CVzFsG4X4LXUMo7796PiDQ==" spinCount="100000" sqref="E579:G579" name="Rango2_10_81_1"/>
    <protectedRange algorithmName="SHA-512" hashValue="EMMPgE8t/az1rHHzaZAQIhz+GQV0k2O/tQGA96sJqEEMzz1efIRa4CcLzC7iY9CCscto3g7dwz41haOE28iXYg==" saltValue="CVzFsG4X4LXUMo7796PiDQ==" spinCount="100000" sqref="B580" name="Rango2_10_51_2"/>
    <protectedRange algorithmName="SHA-512" hashValue="EMMPgE8t/az1rHHzaZAQIhz+GQV0k2O/tQGA96sJqEEMzz1efIRa4CcLzC7iY9CCscto3g7dwz41haOE28iXYg==" saltValue="CVzFsG4X4LXUMo7796PiDQ==" spinCount="100000" sqref="E580:G580" name="Rango2_10_81_2"/>
    <protectedRange algorithmName="SHA-512" hashValue="EMMPgE8t/az1rHHzaZAQIhz+GQV0k2O/tQGA96sJqEEMzz1efIRa4CcLzC7iY9CCscto3g7dwz41haOE28iXYg==" saltValue="CVzFsG4X4LXUMo7796PiDQ==" spinCount="100000" sqref="B581" name="Rango2_10_51_3"/>
    <protectedRange algorithmName="SHA-512" hashValue="EMMPgE8t/az1rHHzaZAQIhz+GQV0k2O/tQGA96sJqEEMzz1efIRa4CcLzC7iY9CCscto3g7dwz41haOE28iXYg==" saltValue="CVzFsG4X4LXUMo7796PiDQ==" spinCount="100000" sqref="E581:G581" name="Rango2_10_1_1_2"/>
    <protectedRange algorithmName="SHA-512" hashValue="EMMPgE8t/az1rHHzaZAQIhz+GQV0k2O/tQGA96sJqEEMzz1efIRa4CcLzC7iY9CCscto3g7dwz41haOE28iXYg==" saltValue="CVzFsG4X4LXUMo7796PiDQ==" spinCount="100000" sqref="B582" name="Rango2_10_39_9"/>
    <protectedRange algorithmName="SHA-512" hashValue="EMMPgE8t/az1rHHzaZAQIhz+GQV0k2O/tQGA96sJqEEMzz1efIRa4CcLzC7iY9CCscto3g7dwz41haOE28iXYg==" saltValue="CVzFsG4X4LXUMo7796PiDQ==" spinCount="100000" sqref="B583" name="Rango2_10_51_4"/>
    <protectedRange algorithmName="SHA-512" hashValue="EMMPgE8t/az1rHHzaZAQIhz+GQV0k2O/tQGA96sJqEEMzz1efIRa4CcLzC7iY9CCscto3g7dwz41haOE28iXYg==" saltValue="CVzFsG4X4LXUMo7796PiDQ==" spinCount="100000" sqref="E583:G583" name="Rango2_10_1_1_3"/>
    <protectedRange algorithmName="SHA-512" hashValue="EMMPgE8t/az1rHHzaZAQIhz+GQV0k2O/tQGA96sJqEEMzz1efIRa4CcLzC7iY9CCscto3g7dwz41haOE28iXYg==" saltValue="CVzFsG4X4LXUMo7796PiDQ==" spinCount="100000" sqref="B584" name="Rango2_10_51_5"/>
    <protectedRange algorithmName="SHA-512" hashValue="EMMPgE8t/az1rHHzaZAQIhz+GQV0k2O/tQGA96sJqEEMzz1efIRa4CcLzC7iY9CCscto3g7dwz41haOE28iXYg==" saltValue="CVzFsG4X4LXUMo7796PiDQ==" spinCount="100000" sqref="E584:G584" name="Rango2_10_53_2"/>
    <protectedRange sqref="E585:G585" name="Rango2_10_1_4"/>
    <protectedRange algorithmName="SHA-512" hashValue="EMMPgE8t/az1rHHzaZAQIhz+GQV0k2O/tQGA96sJqEEMzz1efIRa4CcLzC7iY9CCscto3g7dwz41haOE28iXYg==" saltValue="CVzFsG4X4LXUMo7796PiDQ==" spinCount="100000" sqref="B585" name="Rango2_10_51_6"/>
    <protectedRange sqref="E586:G588" name="Rango2_10_1_5"/>
    <protectedRange algorithmName="SHA-512" hashValue="EMMPgE8t/az1rHHzaZAQIhz+GQV0k2O/tQGA96sJqEEMzz1efIRa4CcLzC7iY9CCscto3g7dwz41haOE28iXYg==" saltValue="CVzFsG4X4LXUMo7796PiDQ==" spinCount="100000" sqref="B587:B588" name="Rango2_10_39_10"/>
    <protectedRange algorithmName="SHA-512" hashValue="EMMPgE8t/az1rHHzaZAQIhz+GQV0k2O/tQGA96sJqEEMzz1efIRa4CcLzC7iY9CCscto3g7dwz41haOE28iXYg==" saltValue="CVzFsG4X4LXUMo7796PiDQ==" spinCount="100000" sqref="B586" name="Rango2_10_51_7"/>
    <protectedRange algorithmName="SHA-512" hashValue="EMMPgE8t/az1rHHzaZAQIhz+GQV0k2O/tQGA96sJqEEMzz1efIRa4CcLzC7iY9CCscto3g7dwz41haOE28iXYg==" saltValue="CVzFsG4X4LXUMo7796PiDQ==" spinCount="100000" sqref="B589" name="Rango2_10_39_11"/>
    <protectedRange sqref="E591:G591" name="Rango2_10_1_6"/>
    <protectedRange algorithmName="SHA-512" hashValue="EMMPgE8t/az1rHHzaZAQIhz+GQV0k2O/tQGA96sJqEEMzz1efIRa4CcLzC7iY9CCscto3g7dwz41haOE28iXYg==" saltValue="CVzFsG4X4LXUMo7796PiDQ==" spinCount="100000" sqref="B591" name="Rango2_10_51_8"/>
    <protectedRange sqref="B593" name="Rango2_71_3"/>
    <protectedRange sqref="B595" name="Rango2_10_1_7"/>
    <protectedRange sqref="E595:G595" name="Rango2_10_11_1"/>
    <protectedRange algorithmName="SHA-512" hashValue="9+DNppQbWrLYYUMoJ+lyQctV2bX3Vq9kZnegLbpjTLP49It2ovUbcartuoQTeXgP+TGpY//7mDH/UQlFCKDGiA==" saltValue="KUnni6YEm00anzSSvyLqQA==" spinCount="100000" sqref="B596" name="Rango2_47_2"/>
    <protectedRange algorithmName="SHA-512" hashValue="9+DNppQbWrLYYUMoJ+lyQctV2bX3Vq9kZnegLbpjTLP49It2ovUbcartuoQTeXgP+TGpY//7mDH/UQlFCKDGiA==" saltValue="KUnni6YEm00anzSSvyLqQA==" spinCount="100000" sqref="B597" name="Rango2_48_9"/>
    <protectedRange algorithmName="SHA-512" hashValue="EMMPgE8t/az1rHHzaZAQIhz+GQV0k2O/tQGA96sJqEEMzz1efIRa4CcLzC7iY9CCscto3g7dwz41haOE28iXYg==" saltValue="CVzFsG4X4LXUMo7796PiDQ==" spinCount="100000" sqref="B602:B603 E602:G603" name="Rango2_10_17_6"/>
    <protectedRange algorithmName="SHA-512" hashValue="EMMPgE8t/az1rHHzaZAQIhz+GQV0k2O/tQGA96sJqEEMzz1efIRa4CcLzC7iY9CCscto3g7dwz41haOE28iXYg==" saltValue="CVzFsG4X4LXUMo7796PiDQ==" spinCount="100000" sqref="B604 E604:G604" name="Rango2_10_17_7"/>
    <protectedRange algorithmName="SHA-512" hashValue="EMMPgE8t/az1rHHzaZAQIhz+GQV0k2O/tQGA96sJqEEMzz1efIRa4CcLzC7iY9CCscto3g7dwz41haOE28iXYg==" saltValue="CVzFsG4X4LXUMo7796PiDQ==" spinCount="100000" sqref="B606 E606:G606" name="Rango2_10_20_1"/>
    <protectedRange algorithmName="SHA-512" hashValue="EMMPgE8t/az1rHHzaZAQIhz+GQV0k2O/tQGA96sJqEEMzz1efIRa4CcLzC7iY9CCscto3g7dwz41haOE28iXYg==" saltValue="CVzFsG4X4LXUMo7796PiDQ==" spinCount="100000" sqref="B607" name="Rango2_10_21_1"/>
    <protectedRange algorithmName="SHA-512" hashValue="EMMPgE8t/az1rHHzaZAQIhz+GQV0k2O/tQGA96sJqEEMzz1efIRa4CcLzC7iY9CCscto3g7dwz41haOE28iXYg==" saltValue="CVzFsG4X4LXUMo7796PiDQ==" spinCount="100000" sqref="B611 E611:G611" name="Rango2_10_22_1"/>
    <protectedRange algorithmName="SHA-512" hashValue="EMMPgE8t/az1rHHzaZAQIhz+GQV0k2O/tQGA96sJqEEMzz1efIRa4CcLzC7iY9CCscto3g7dwz41haOE28iXYg==" saltValue="CVzFsG4X4LXUMo7796PiDQ==" spinCount="100000" sqref="B615 E615:G615" name="Rango2_10_23_5"/>
    <protectedRange algorithmName="SHA-512" hashValue="EMMPgE8t/az1rHHzaZAQIhz+GQV0k2O/tQGA96sJqEEMzz1efIRa4CcLzC7iY9CCscto3g7dwz41haOE28iXYg==" saltValue="CVzFsG4X4LXUMo7796PiDQ==" spinCount="100000" sqref="B616" name="Rango2_10_24_1"/>
    <protectedRange algorithmName="SHA-512" hashValue="EMMPgE8t/az1rHHzaZAQIhz+GQV0k2O/tQGA96sJqEEMzz1efIRa4CcLzC7iY9CCscto3g7dwz41haOE28iXYg==" saltValue="CVzFsG4X4LXUMo7796PiDQ==" spinCount="100000" sqref="B619 E619:G619" name="Rango2_10_25_1"/>
    <protectedRange algorithmName="SHA-512" hashValue="EMMPgE8t/az1rHHzaZAQIhz+GQV0k2O/tQGA96sJqEEMzz1efIRa4CcLzC7iY9CCscto3g7dwz41haOE28iXYg==" saltValue="CVzFsG4X4LXUMo7796PiDQ==" spinCount="100000" sqref="B620:B621 E620:G621" name="Rango2_10_26_1"/>
    <protectedRange algorithmName="SHA-512" hashValue="EMMPgE8t/az1rHHzaZAQIhz+GQV0k2O/tQGA96sJqEEMzz1efIRa4CcLzC7iY9CCscto3g7dwz41haOE28iXYg==" saltValue="CVzFsG4X4LXUMo7796PiDQ==" spinCount="100000" sqref="B622" name="Rango2_10_28_1"/>
    <protectedRange sqref="B626" name="Rango2_86_15"/>
    <protectedRange sqref="B627" name="Rango2_87_2"/>
    <protectedRange sqref="B628" name="Rango2_90_4"/>
    <protectedRange sqref="B629" name="Rango2_91_3"/>
    <protectedRange algorithmName="SHA-512" hashValue="EMMPgE8t/az1rHHzaZAQIhz+GQV0k2O/tQGA96sJqEEMzz1efIRa4CcLzC7iY9CCscto3g7dwz41haOE28iXYg==" saltValue="CVzFsG4X4LXUMo7796PiDQ==" spinCount="100000" sqref="E1646:G1647" name="Rango2_10_1_9"/>
    <protectedRange algorithmName="SHA-512" hashValue="EMMPgE8t/az1rHHzaZAQIhz+GQV0k2O/tQGA96sJqEEMzz1efIRa4CcLzC7iY9CCscto3g7dwz41haOE28iXYg==" saltValue="CVzFsG4X4LXUMo7796PiDQ==" spinCount="100000" sqref="E1667:G1667" name="Rango2_10_2_2"/>
    <protectedRange algorithmName="SHA-512" hashValue="EMMPgE8t/az1rHHzaZAQIhz+GQV0k2O/tQGA96sJqEEMzz1efIRa4CcLzC7iY9CCscto3g7dwz41haOE28iXYg==" saltValue="CVzFsG4X4LXUMo7796PiDQ==" spinCount="100000" sqref="B1739" name="Rango2_10_1_10"/>
    <protectedRange algorithmName="SHA-512" hashValue="EMMPgE8t/az1rHHzaZAQIhz+GQV0k2O/tQGA96sJqEEMzz1efIRa4CcLzC7iY9CCscto3g7dwz41haOE28iXYg==" saltValue="CVzFsG4X4LXUMo7796PiDQ==" spinCount="100000" sqref="C1833:C1957 B1832:C1832 E1832:G1832" name="Rango2_10_1_1"/>
    <protectedRange algorithmName="SHA-512" hashValue="EMMPgE8t/az1rHHzaZAQIhz+GQV0k2O/tQGA96sJqEEMzz1efIRa4CcLzC7iY9CCscto3g7dwz41haOE28iXYg==" saltValue="CVzFsG4X4LXUMo7796PiDQ==" spinCount="100000" sqref="B1833 E1833:G1833" name="Rango2_10_1_2"/>
    <protectedRange algorithmName="SHA-512" hashValue="EMMPgE8t/az1rHHzaZAQIhz+GQV0k2O/tQGA96sJqEEMzz1efIRa4CcLzC7iY9CCscto3g7dwz41haOE28iXYg==" saltValue="CVzFsG4X4LXUMo7796PiDQ==" spinCount="100000" sqref="B1834 E1834:G1834" name="Rango2_10_1_3"/>
    <protectedRange algorithmName="SHA-512" hashValue="EMMPgE8t/az1rHHzaZAQIhz+GQV0k2O/tQGA96sJqEEMzz1efIRa4CcLzC7iY9CCscto3g7dwz41haOE28iXYg==" saltValue="CVzFsG4X4LXUMo7796PiDQ==" spinCount="100000" sqref="B1835 E1835:G1835" name="Rango2_10_1_11"/>
    <protectedRange algorithmName="SHA-512" hashValue="EMMPgE8t/az1rHHzaZAQIhz+GQV0k2O/tQGA96sJqEEMzz1efIRa4CcLzC7iY9CCscto3g7dwz41haOE28iXYg==" saltValue="CVzFsG4X4LXUMo7796PiDQ==" spinCount="100000" sqref="B1836 E1836:G1836" name="Rango2_10_1_12"/>
    <protectedRange algorithmName="SHA-512" hashValue="EMMPgE8t/az1rHHzaZAQIhz+GQV0k2O/tQGA96sJqEEMzz1efIRa4CcLzC7iY9CCscto3g7dwz41haOE28iXYg==" saltValue="CVzFsG4X4LXUMo7796PiDQ==" spinCount="100000" sqref="B1837 E1837:G1837" name="Rango2_10_1_13"/>
    <protectedRange algorithmName="SHA-512" hashValue="EMMPgE8t/az1rHHzaZAQIhz+GQV0k2O/tQGA96sJqEEMzz1efIRa4CcLzC7iY9CCscto3g7dwz41haOE28iXYg==" saltValue="CVzFsG4X4LXUMo7796PiDQ==" spinCount="100000" sqref="B1838 E1838:G1838" name="Rango2_10_1_14"/>
    <protectedRange algorithmName="SHA-512" hashValue="EMMPgE8t/az1rHHzaZAQIhz+GQV0k2O/tQGA96sJqEEMzz1efIRa4CcLzC7iY9CCscto3g7dwz41haOE28iXYg==" saltValue="CVzFsG4X4LXUMo7796PiDQ==" spinCount="100000" sqref="B1839 E1839:G1839" name="Rango2_10_1_15"/>
    <protectedRange algorithmName="SHA-512" hashValue="EMMPgE8t/az1rHHzaZAQIhz+GQV0k2O/tQGA96sJqEEMzz1efIRa4CcLzC7iY9CCscto3g7dwz41haOE28iXYg==" saltValue="CVzFsG4X4LXUMo7796PiDQ==" spinCount="100000" sqref="E1840:G1840 B1840" name="Rango2_10_1_16"/>
    <protectedRange algorithmName="SHA-512" hashValue="EMMPgE8t/az1rHHzaZAQIhz+GQV0k2O/tQGA96sJqEEMzz1efIRa4CcLzC7iY9CCscto3g7dwz41haOE28iXYg==" saltValue="CVzFsG4X4LXUMo7796PiDQ==" spinCount="100000" sqref="B1841 E1841:G1841" name="Rango2_10_1_17"/>
    <protectedRange algorithmName="SHA-512" hashValue="EMMPgE8t/az1rHHzaZAQIhz+GQV0k2O/tQGA96sJqEEMzz1efIRa4CcLzC7iY9CCscto3g7dwz41haOE28iXYg==" saltValue="CVzFsG4X4LXUMo7796PiDQ==" spinCount="100000" sqref="B1842 E1842:G1842" name="Rango2_10_1_18"/>
    <protectedRange algorithmName="SHA-512" hashValue="EMMPgE8t/az1rHHzaZAQIhz+GQV0k2O/tQGA96sJqEEMzz1efIRa4CcLzC7iY9CCscto3g7dwz41haOE28iXYg==" saltValue="CVzFsG4X4LXUMo7796PiDQ==" spinCount="100000" sqref="B1843:B1845 E1843:G1845" name="Rango2_10_1_19"/>
    <protectedRange algorithmName="SHA-512" hashValue="EMMPgE8t/az1rHHzaZAQIhz+GQV0k2O/tQGA96sJqEEMzz1efIRa4CcLzC7iY9CCscto3g7dwz41haOE28iXYg==" saltValue="CVzFsG4X4LXUMo7796PiDQ==" spinCount="100000" sqref="B1846 E1846:G1846" name="Rango2_10_1_20"/>
    <protectedRange algorithmName="SHA-512" hashValue="EMMPgE8t/az1rHHzaZAQIhz+GQV0k2O/tQGA96sJqEEMzz1efIRa4CcLzC7iY9CCscto3g7dwz41haOE28iXYg==" saltValue="CVzFsG4X4LXUMo7796PiDQ==" spinCount="100000" sqref="E1847:G1848 B1847:B1848" name="Rango2_10_1_21"/>
    <protectedRange algorithmName="SHA-512" hashValue="EMMPgE8t/az1rHHzaZAQIhz+GQV0k2O/tQGA96sJqEEMzz1efIRa4CcLzC7iY9CCscto3g7dwz41haOE28iXYg==" saltValue="CVzFsG4X4LXUMo7796PiDQ==" spinCount="100000" sqref="B1849 E1849:G1849" name="Rango2_10_1_22"/>
    <protectedRange algorithmName="SHA-512" hashValue="EMMPgE8t/az1rHHzaZAQIhz+GQV0k2O/tQGA96sJqEEMzz1efIRa4CcLzC7iY9CCscto3g7dwz41haOE28iXYg==" saltValue="CVzFsG4X4LXUMo7796PiDQ==" spinCount="100000" sqref="B1850 E1850:G1850" name="Rango2_10_1_23"/>
    <protectedRange algorithmName="SHA-512" hashValue="EMMPgE8t/az1rHHzaZAQIhz+GQV0k2O/tQGA96sJqEEMzz1efIRa4CcLzC7iY9CCscto3g7dwz41haOE28iXYg==" saltValue="CVzFsG4X4LXUMo7796PiDQ==" spinCount="100000" sqref="B1851 E1851:G1851" name="Rango2_10_1_24"/>
    <protectedRange algorithmName="SHA-512" hashValue="EMMPgE8t/az1rHHzaZAQIhz+GQV0k2O/tQGA96sJqEEMzz1efIRa4CcLzC7iY9CCscto3g7dwz41haOE28iXYg==" saltValue="CVzFsG4X4LXUMo7796PiDQ==" spinCount="100000" sqref="B1852 E1852:G1852" name="Rango2_10_1_25"/>
    <protectedRange algorithmName="SHA-512" hashValue="EMMPgE8t/az1rHHzaZAQIhz+GQV0k2O/tQGA96sJqEEMzz1efIRa4CcLzC7iY9CCscto3g7dwz41haOE28iXYg==" saltValue="CVzFsG4X4LXUMo7796PiDQ==" spinCount="100000" sqref="B1853 E1853:G1853" name="Rango2_10_1_26"/>
    <protectedRange algorithmName="SHA-512" hashValue="EMMPgE8t/az1rHHzaZAQIhz+GQV0k2O/tQGA96sJqEEMzz1efIRa4CcLzC7iY9CCscto3g7dwz41haOE28iXYg==" saltValue="CVzFsG4X4LXUMo7796PiDQ==" spinCount="100000" sqref="B1854 E1854:G1854" name="Rango2_10_1_27"/>
    <protectedRange algorithmName="SHA-512" hashValue="EMMPgE8t/az1rHHzaZAQIhz+GQV0k2O/tQGA96sJqEEMzz1efIRa4CcLzC7iY9CCscto3g7dwz41haOE28iXYg==" saltValue="CVzFsG4X4LXUMo7796PiDQ==" spinCount="100000" sqref="B1855:B1856 E1855:G1856" name="Rango2_10_1_28"/>
    <protectedRange algorithmName="SHA-512" hashValue="EMMPgE8t/az1rHHzaZAQIhz+GQV0k2O/tQGA96sJqEEMzz1efIRa4CcLzC7iY9CCscto3g7dwz41haOE28iXYg==" saltValue="CVzFsG4X4LXUMo7796PiDQ==" spinCount="100000" sqref="B1857:B1865 E1857:G1865" name="Rango2_10_1_29"/>
    <protectedRange algorithmName="SHA-512" hashValue="EMMPgE8t/az1rHHzaZAQIhz+GQV0k2O/tQGA96sJqEEMzz1efIRa4CcLzC7iY9CCscto3g7dwz41haOE28iXYg==" saltValue="CVzFsG4X4LXUMo7796PiDQ==" spinCount="100000" sqref="B1866:B1867 E1866:G1867" name="Rango2_10_1_30"/>
    <protectedRange algorithmName="SHA-512" hashValue="EMMPgE8t/az1rHHzaZAQIhz+GQV0k2O/tQGA96sJqEEMzz1efIRa4CcLzC7iY9CCscto3g7dwz41haOE28iXYg==" saltValue="CVzFsG4X4LXUMo7796PiDQ==" spinCount="100000" sqref="B1868 E1868:G1868" name="Rango2_10_1_31"/>
    <protectedRange algorithmName="SHA-512" hashValue="EMMPgE8t/az1rHHzaZAQIhz+GQV0k2O/tQGA96sJqEEMzz1efIRa4CcLzC7iY9CCscto3g7dwz41haOE28iXYg==" saltValue="CVzFsG4X4LXUMo7796PiDQ==" spinCount="100000" sqref="B1869:B1870 E1869:G1870" name="Rango2_10_1_32"/>
    <protectedRange algorithmName="SHA-512" hashValue="EMMPgE8t/az1rHHzaZAQIhz+GQV0k2O/tQGA96sJqEEMzz1efIRa4CcLzC7iY9CCscto3g7dwz41haOE28iXYg==" saltValue="CVzFsG4X4LXUMo7796PiDQ==" spinCount="100000" sqref="B1871:B1872 E1871:G1872" name="Rango2_10_1_33"/>
    <protectedRange algorithmName="SHA-512" hashValue="EMMPgE8t/az1rHHzaZAQIhz+GQV0k2O/tQGA96sJqEEMzz1efIRa4CcLzC7iY9CCscto3g7dwz41haOE28iXYg==" saltValue="CVzFsG4X4LXUMo7796PiDQ==" spinCount="100000" sqref="B1873 E1873:G1873" name="Rango2_10_1_34"/>
    <protectedRange algorithmName="SHA-512" hashValue="EMMPgE8t/az1rHHzaZAQIhz+GQV0k2O/tQGA96sJqEEMzz1efIRa4CcLzC7iY9CCscto3g7dwz41haOE28iXYg==" saltValue="CVzFsG4X4LXUMo7796PiDQ==" spinCount="100000" sqref="B1874 E1874:G1874" name="Rango2_10_1_35"/>
    <protectedRange algorithmName="SHA-512" hashValue="EMMPgE8t/az1rHHzaZAQIhz+GQV0k2O/tQGA96sJqEEMzz1efIRa4CcLzC7iY9CCscto3g7dwz41haOE28iXYg==" saltValue="CVzFsG4X4LXUMo7796PiDQ==" spinCount="100000" sqref="B1875 E1875:G1875" name="Rango2_10_1_36"/>
    <protectedRange algorithmName="SHA-512" hashValue="EMMPgE8t/az1rHHzaZAQIhz+GQV0k2O/tQGA96sJqEEMzz1efIRa4CcLzC7iY9CCscto3g7dwz41haOE28iXYg==" saltValue="CVzFsG4X4LXUMo7796PiDQ==" spinCount="100000" sqref="B1876 E1876:G1876" name="Rango2_10_1_37"/>
    <protectedRange algorithmName="SHA-512" hashValue="EMMPgE8t/az1rHHzaZAQIhz+GQV0k2O/tQGA96sJqEEMzz1efIRa4CcLzC7iY9CCscto3g7dwz41haOE28iXYg==" saltValue="CVzFsG4X4LXUMo7796PiDQ==" spinCount="100000" sqref="B1877:B1878 E1877:G1878" name="Rango2_10_1_38"/>
    <protectedRange algorithmName="SHA-512" hashValue="EMMPgE8t/az1rHHzaZAQIhz+GQV0k2O/tQGA96sJqEEMzz1efIRa4CcLzC7iY9CCscto3g7dwz41haOE28iXYg==" saltValue="CVzFsG4X4LXUMo7796PiDQ==" spinCount="100000" sqref="B1879:B1880 E1879:G1880" name="Rango2_10_1_39"/>
    <protectedRange algorithmName="SHA-512" hashValue="EMMPgE8t/az1rHHzaZAQIhz+GQV0k2O/tQGA96sJqEEMzz1efIRa4CcLzC7iY9CCscto3g7dwz41haOE28iXYg==" saltValue="CVzFsG4X4LXUMo7796PiDQ==" spinCount="100000" sqref="B1881:B1882 E1881:G1882" name="Rango2_10_1_40"/>
    <protectedRange algorithmName="SHA-512" hashValue="EMMPgE8t/az1rHHzaZAQIhz+GQV0k2O/tQGA96sJqEEMzz1efIRa4CcLzC7iY9CCscto3g7dwz41haOE28iXYg==" saltValue="CVzFsG4X4LXUMo7796PiDQ==" spinCount="100000" sqref="B1883 E1883:G1883" name="Rango2_10_1_41"/>
    <protectedRange algorithmName="SHA-512" hashValue="EMMPgE8t/az1rHHzaZAQIhz+GQV0k2O/tQGA96sJqEEMzz1efIRa4CcLzC7iY9CCscto3g7dwz41haOE28iXYg==" saltValue="CVzFsG4X4LXUMo7796PiDQ==" spinCount="100000" sqref="B1884:B1889 E1884:G1889" name="Rango2_10_1_42"/>
    <protectedRange algorithmName="SHA-512" hashValue="EMMPgE8t/az1rHHzaZAQIhz+GQV0k2O/tQGA96sJqEEMzz1efIRa4CcLzC7iY9CCscto3g7dwz41haOE28iXYg==" saltValue="CVzFsG4X4LXUMo7796PiDQ==" spinCount="100000" sqref="B1890:B1931 E1890:G1931" name="Rango2_10_1_43"/>
    <protectedRange algorithmName="SHA-512" hashValue="EMMPgE8t/az1rHHzaZAQIhz+GQV0k2O/tQGA96sJqEEMzz1efIRa4CcLzC7iY9CCscto3g7dwz41haOE28iXYg==" saltValue="CVzFsG4X4LXUMo7796PiDQ==" spinCount="100000" sqref="B1932:B1942 E1932:G1942" name="Rango2_10_1_44"/>
    <protectedRange algorithmName="SHA-512" hashValue="EMMPgE8t/az1rHHzaZAQIhz+GQV0k2O/tQGA96sJqEEMzz1efIRa4CcLzC7iY9CCscto3g7dwz41haOE28iXYg==" saltValue="CVzFsG4X4LXUMo7796PiDQ==" spinCount="100000" sqref="B2215 E2215:G2215" name="Rango2_10_1_45"/>
    <protectedRange algorithmName="SHA-512" hashValue="EMMPgE8t/az1rHHzaZAQIhz+GQV0k2O/tQGA96sJqEEMzz1efIRa4CcLzC7iY9CCscto3g7dwz41haOE28iXYg==" saltValue="CVzFsG4X4LXUMo7796PiDQ==" spinCount="100000" sqref="B2220 E2220:G2220" name="Rango2_10_2_3"/>
    <protectedRange algorithmName="SHA-512" hashValue="EMMPgE8t/az1rHHzaZAQIhz+GQV0k2O/tQGA96sJqEEMzz1efIRa4CcLzC7iY9CCscto3g7dwz41haOE28iXYg==" saltValue="CVzFsG4X4LXUMo7796PiDQ==" spinCount="100000" sqref="C3254:C3285" name="Rango2_10_2_4"/>
  </protectedRanges>
  <customSheetViews>
    <customSheetView guid="{87C82D0B-BF3B-4D48-8D40-9A69123EBFA4}" scale="115" showAutoFilter="1" hiddenRows="1" hiddenColumns="1">
      <selection activeCell="B7" sqref="B7:H9"/>
      <pageMargins left="0.7" right="0.7" top="0.75" bottom="0.75" header="0.3" footer="0.3"/>
      <pageSetup orientation="portrait" verticalDpi="300" r:id="rId1"/>
      <autoFilter ref="B13:MJ526" xr:uid="{E933C3C1-3715-45FB-BB69-357B4533E135}"/>
    </customSheetView>
  </customSheetViews>
  <phoneticPr fontId="22" type="noConversion"/>
  <pageMargins left="0.7" right="0.7" top="0.75" bottom="0.75" header="0.3" footer="0.3"/>
  <pageSetup orientation="portrait" verticalDpi="300" r:id="rId2"/>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D5"/>
  <sheetViews>
    <sheetView zoomScale="70" zoomScaleNormal="70" workbookViewId="0">
      <selection activeCell="D5" sqref="D5"/>
    </sheetView>
  </sheetViews>
  <sheetFormatPr baseColWidth="10" defaultRowHeight="15" x14ac:dyDescent="0.25"/>
  <cols>
    <col min="1" max="1" width="38.28515625" customWidth="1"/>
    <col min="2" max="3" width="30.7109375" customWidth="1"/>
    <col min="4" max="4" width="34.140625" customWidth="1"/>
    <col min="5" max="5" width="22.85546875" customWidth="1"/>
    <col min="6" max="6" width="22.7109375" customWidth="1"/>
    <col min="7" max="7" width="22.85546875" customWidth="1"/>
    <col min="8" max="8" width="23.28515625" customWidth="1"/>
    <col min="9" max="10" width="23" customWidth="1"/>
    <col min="11" max="11" width="23.28515625" customWidth="1"/>
    <col min="12" max="12" width="22.85546875" customWidth="1"/>
    <col min="13" max="13" width="22.5703125" customWidth="1"/>
    <col min="14" max="14" width="22.28515625" customWidth="1"/>
    <col min="15" max="15" width="23.140625" customWidth="1"/>
    <col min="16" max="16" width="27.42578125" customWidth="1"/>
    <col min="17" max="17" width="22.5703125" customWidth="1"/>
    <col min="18" max="18" width="23" customWidth="1"/>
    <col min="19" max="19" width="16" customWidth="1"/>
    <col min="20" max="20" width="16.5703125" customWidth="1"/>
    <col min="21" max="21" width="17" customWidth="1"/>
    <col min="22" max="22" width="18.85546875" customWidth="1"/>
    <col min="23" max="23" width="16.7109375" customWidth="1"/>
    <col min="24" max="24" width="17.7109375" customWidth="1"/>
    <col min="25" max="25" width="18.5703125" customWidth="1"/>
    <col min="26" max="26" width="15.7109375" customWidth="1"/>
    <col min="27" max="27" width="16.28515625" customWidth="1"/>
    <col min="28" max="28" width="17.5703125" customWidth="1"/>
    <col min="29" max="29" width="19.42578125" customWidth="1"/>
    <col min="30" max="30" width="22.42578125" customWidth="1"/>
    <col min="31" max="31" width="21.28515625" customWidth="1"/>
    <col min="32" max="32" width="28.85546875" customWidth="1"/>
    <col min="33" max="33" width="23.28515625" customWidth="1"/>
    <col min="34" max="34" width="27.140625" customWidth="1"/>
    <col min="35" max="35" width="23.140625" customWidth="1"/>
    <col min="36" max="36" width="16.140625" customWidth="1"/>
    <col min="37" max="37" width="18.85546875" customWidth="1"/>
    <col min="38" max="38" width="14.140625" customWidth="1"/>
    <col min="39" max="39" width="15.28515625" customWidth="1"/>
    <col min="40" max="40" width="14.5703125" customWidth="1"/>
    <col min="42" max="42" width="12" customWidth="1"/>
    <col min="43" max="43" width="14.28515625" customWidth="1"/>
    <col min="44" max="44" width="18.5703125" customWidth="1"/>
    <col min="45" max="45" width="17.42578125" customWidth="1"/>
    <col min="46" max="46" width="17.28515625" customWidth="1"/>
    <col min="47" max="47" width="16.42578125" customWidth="1"/>
    <col min="48" max="48" width="16" customWidth="1"/>
    <col min="49" max="49" width="21" customWidth="1"/>
    <col min="50" max="50" width="21.85546875" customWidth="1"/>
    <col min="51" max="51" width="17.7109375" customWidth="1"/>
    <col min="52" max="52" width="16.85546875" customWidth="1"/>
    <col min="53" max="53" width="16.28515625" customWidth="1"/>
    <col min="54" max="63" width="14.85546875" customWidth="1"/>
    <col min="64" max="64" width="19.28515625" customWidth="1"/>
    <col min="65" max="65" width="15.140625" customWidth="1"/>
    <col min="66" max="66" width="23.140625" customWidth="1"/>
    <col min="67" max="67" width="14.5703125" customWidth="1"/>
    <col min="68" max="68" width="14.28515625" customWidth="1"/>
    <col min="69" max="69" width="16.7109375" customWidth="1"/>
    <col min="70" max="70" width="15.28515625" customWidth="1"/>
    <col min="71" max="71" width="14.7109375" customWidth="1"/>
    <col min="74" max="74" width="21" customWidth="1"/>
    <col min="75" max="75" width="19.28515625" customWidth="1"/>
    <col min="76" max="76" width="36.140625" customWidth="1"/>
    <col min="77" max="77" width="25.7109375" customWidth="1"/>
    <col min="78" max="78" width="23.42578125" customWidth="1"/>
    <col min="80" max="80" width="22.28515625" customWidth="1"/>
    <col min="83" max="83" width="16" customWidth="1"/>
    <col min="84" max="84" width="13.85546875" customWidth="1"/>
    <col min="86" max="86" width="15.28515625" customWidth="1"/>
    <col min="87" max="87" width="20.42578125" customWidth="1"/>
    <col min="90" max="90" width="15.5703125" customWidth="1"/>
    <col min="91" max="91" width="18" customWidth="1"/>
    <col min="92" max="92" width="23.5703125" customWidth="1"/>
    <col min="93" max="93" width="23.42578125" customWidth="1"/>
    <col min="94" max="94" width="15" customWidth="1"/>
    <col min="95" max="95" width="15.85546875" customWidth="1"/>
    <col min="96" max="96" width="19.85546875" customWidth="1"/>
    <col min="97" max="97" width="14" customWidth="1"/>
    <col min="98" max="98" width="18.85546875" customWidth="1"/>
    <col min="99" max="99" width="25.140625" customWidth="1"/>
    <col min="104" max="104" width="19.5703125" customWidth="1"/>
    <col min="119" max="119" width="15.5703125" customWidth="1"/>
    <col min="120" max="120" width="17" customWidth="1"/>
    <col min="121" max="121" width="21.5703125" customWidth="1"/>
    <col min="122" max="122" width="15.7109375" customWidth="1"/>
    <col min="124" max="124" width="16.7109375" customWidth="1"/>
    <col min="136" max="136" width="16" customWidth="1"/>
    <col min="139" max="139" width="34.140625" customWidth="1"/>
    <col min="140" max="140" width="32.28515625" customWidth="1"/>
    <col min="141" max="141" width="19.140625" customWidth="1"/>
    <col min="142" max="142" width="21" customWidth="1"/>
    <col min="143" max="143" width="16.7109375" customWidth="1"/>
    <col min="148" max="148" width="26.140625" customWidth="1"/>
    <col min="149" max="149" width="14.42578125" customWidth="1"/>
    <col min="151" max="151" width="22" customWidth="1"/>
    <col min="154" max="154" width="15.7109375" customWidth="1"/>
    <col min="158" max="158" width="17.7109375" customWidth="1"/>
    <col min="160" max="160" width="18" customWidth="1"/>
    <col min="161" max="161" width="39.140625" customWidth="1"/>
    <col min="162" max="162" width="14.42578125" customWidth="1"/>
    <col min="163" max="163" width="48.28515625" customWidth="1"/>
    <col min="164" max="164" width="55.28515625" customWidth="1"/>
    <col min="166" max="166" width="53" customWidth="1"/>
    <col min="167" max="167" width="51.5703125" customWidth="1"/>
    <col min="169" max="169" width="55.85546875" customWidth="1"/>
    <col min="170" max="170" width="46.140625" customWidth="1"/>
    <col min="171" max="171" width="14.7109375" customWidth="1"/>
    <col min="172" max="172" width="17.85546875" customWidth="1"/>
    <col min="181" max="181" width="24.42578125" customWidth="1"/>
    <col min="183" max="183" width="44" customWidth="1"/>
    <col min="184" max="184" width="19.42578125" customWidth="1"/>
    <col min="186" max="186" width="51.28515625" customWidth="1"/>
    <col min="187" max="187" width="20.28515625" customWidth="1"/>
    <col min="189" max="189" width="56" customWidth="1"/>
    <col min="190" max="190" width="22" customWidth="1"/>
    <col min="191" max="191" width="15.5703125" customWidth="1"/>
    <col min="192" max="192" width="23.28515625" customWidth="1"/>
    <col min="193" max="193" width="17.42578125" customWidth="1"/>
    <col min="194" max="194" width="23" customWidth="1"/>
    <col min="195" max="195" width="18.5703125" customWidth="1"/>
    <col min="196" max="196" width="16.28515625" customWidth="1"/>
    <col min="197" max="197" width="15" customWidth="1"/>
    <col min="198" max="198" width="14" customWidth="1"/>
    <col min="199" max="199" width="16.140625" customWidth="1"/>
    <col min="200" max="200" width="18" customWidth="1"/>
    <col min="201" max="201" width="17.28515625" customWidth="1"/>
    <col min="202" max="202" width="16.7109375" customWidth="1"/>
    <col min="205" max="205" width="20.7109375" customWidth="1"/>
    <col min="206" max="206" width="15.85546875" customWidth="1"/>
    <col min="207" max="207" width="18.5703125" customWidth="1"/>
    <col min="212" max="212" width="17.85546875" customWidth="1"/>
    <col min="213" max="213" width="13.28515625" customWidth="1"/>
    <col min="214" max="214" width="13.5703125" customWidth="1"/>
    <col min="215" max="215" width="15.28515625" customWidth="1"/>
    <col min="216" max="216" width="15.85546875" customWidth="1"/>
    <col min="217" max="217" width="22.5703125" customWidth="1"/>
    <col min="218" max="218" width="24.42578125" customWidth="1"/>
    <col min="219" max="219" width="15.85546875" customWidth="1"/>
    <col min="220" max="220" width="24" customWidth="1"/>
    <col min="221" max="221" width="21.7109375" customWidth="1"/>
    <col min="222" max="222" width="24.5703125" customWidth="1"/>
    <col min="223" max="223" width="25" customWidth="1"/>
    <col min="224" max="224" width="24.28515625" customWidth="1"/>
    <col min="225" max="225" width="34.140625" customWidth="1"/>
    <col min="226" max="226" width="29" customWidth="1"/>
    <col min="227" max="227" width="18.28515625" customWidth="1"/>
    <col min="228" max="229" width="15.85546875" customWidth="1"/>
    <col min="230" max="230" width="47.7109375" customWidth="1"/>
    <col min="231" max="231" width="23.42578125" customWidth="1"/>
    <col min="232" max="232" width="48" customWidth="1"/>
    <col min="233" max="233" width="22" customWidth="1"/>
    <col min="234" max="234" width="43.28515625" customWidth="1"/>
    <col min="235" max="235" width="24.7109375" customWidth="1"/>
    <col min="236" max="236" width="17.85546875" customWidth="1"/>
    <col min="237" max="237" width="17.7109375" customWidth="1"/>
    <col min="238" max="238" width="20.42578125" customWidth="1"/>
    <col min="239" max="244" width="14.7109375" customWidth="1"/>
    <col min="245" max="245" width="33.85546875" customWidth="1"/>
    <col min="248" max="248" width="42.7109375" customWidth="1"/>
    <col min="249" max="249" width="19.5703125" customWidth="1"/>
    <col min="251" max="251" width="23.85546875" customWidth="1"/>
    <col min="252" max="252" width="19.7109375" customWidth="1"/>
    <col min="254" max="254" width="15.85546875" customWidth="1"/>
    <col min="255" max="255" width="39" customWidth="1"/>
    <col min="256" max="256" width="41.140625" customWidth="1"/>
    <col min="257" max="257" width="15.85546875" customWidth="1"/>
    <col min="258" max="258" width="17" customWidth="1"/>
    <col min="260" max="260" width="26" customWidth="1"/>
    <col min="261" max="261" width="19.5703125" customWidth="1"/>
    <col min="262" max="263" width="18" customWidth="1"/>
    <col min="264" max="264" width="32.28515625" customWidth="1"/>
    <col min="265" max="265" width="38" customWidth="1"/>
    <col min="266" max="266" width="38.7109375" customWidth="1"/>
    <col min="267" max="267" width="32.28515625" customWidth="1"/>
    <col min="268" max="268" width="40.85546875" customWidth="1"/>
    <col min="269" max="269" width="52.5703125" customWidth="1"/>
    <col min="270" max="270" width="24.42578125" customWidth="1"/>
    <col min="271" max="271" width="19.140625" customWidth="1"/>
    <col min="272" max="272" width="22.85546875" customWidth="1"/>
    <col min="274" max="274" width="15.140625" customWidth="1"/>
    <col min="296" max="296" width="27" customWidth="1"/>
    <col min="297" max="297" width="29.85546875" customWidth="1"/>
    <col min="298" max="298" width="23.140625" customWidth="1"/>
    <col min="299" max="299" width="18.42578125" customWidth="1"/>
    <col min="300" max="302" width="17.28515625" customWidth="1"/>
    <col min="303" max="303" width="13.85546875" customWidth="1"/>
    <col min="304" max="304" width="16.5703125" customWidth="1"/>
    <col min="305" max="305" width="21.7109375" customWidth="1"/>
    <col min="306" max="306" width="22.140625" customWidth="1"/>
    <col min="307" max="307" width="17.140625" customWidth="1"/>
    <col min="308" max="308" width="18.85546875" customWidth="1"/>
    <col min="309" max="309" width="27.85546875" customWidth="1"/>
    <col min="310" max="314" width="18.42578125" customWidth="1"/>
    <col min="315" max="315" width="15.5703125" customWidth="1"/>
    <col min="316" max="316" width="23.28515625" customWidth="1"/>
    <col min="317" max="317" width="19.5703125" customWidth="1"/>
    <col min="318" max="318" width="20.5703125" customWidth="1"/>
    <col min="319" max="319" width="17.85546875" customWidth="1"/>
    <col min="320" max="320" width="17.140625" customWidth="1"/>
    <col min="321" max="321" width="20.42578125" customWidth="1"/>
    <col min="322" max="322" width="18" customWidth="1"/>
    <col min="323" max="323" width="17.140625" customWidth="1"/>
    <col min="324" max="324" width="17.28515625" customWidth="1"/>
    <col min="335" max="335" width="20" customWidth="1"/>
    <col min="336" max="336" width="16.7109375" customWidth="1"/>
    <col min="337" max="337" width="19.7109375" customWidth="1"/>
    <col min="338" max="338" width="22.85546875" customWidth="1"/>
    <col min="339" max="339" width="19.85546875" customWidth="1"/>
    <col min="340" max="340" width="17.140625" customWidth="1"/>
    <col min="341" max="341" width="17" customWidth="1"/>
    <col min="342" max="342" width="19.140625" customWidth="1"/>
  </cols>
  <sheetData>
    <row r="1" spans="1:342" ht="45" customHeight="1" x14ac:dyDescent="0.25">
      <c r="A1" s="144" t="s">
        <v>431</v>
      </c>
      <c r="B1" s="144"/>
      <c r="C1" s="144"/>
      <c r="D1" s="144"/>
      <c r="E1" s="144"/>
      <c r="F1" s="144"/>
    </row>
    <row r="2" spans="1:342" ht="44.25" customHeight="1" x14ac:dyDescent="0.3">
      <c r="A2" s="145" t="s">
        <v>588</v>
      </c>
      <c r="B2" s="145"/>
      <c r="C2" s="145"/>
      <c r="D2" s="145"/>
      <c r="E2" s="145"/>
      <c r="F2" s="145"/>
    </row>
    <row r="3" spans="1:342" ht="44.25" customHeight="1" x14ac:dyDescent="0.3">
      <c r="A3" s="145" t="s">
        <v>486</v>
      </c>
      <c r="B3" s="145"/>
      <c r="C3" s="145"/>
      <c r="D3" s="145"/>
      <c r="E3" s="145"/>
      <c r="F3" s="145"/>
    </row>
    <row r="4" spans="1:342" ht="100.5" customHeight="1" thickBot="1" x14ac:dyDescent="0.3">
      <c r="A4" s="3" t="s">
        <v>589</v>
      </c>
      <c r="B4" s="3" t="s">
        <v>302</v>
      </c>
      <c r="C4" s="2" t="s">
        <v>31</v>
      </c>
      <c r="D4" s="90" t="s">
        <v>618</v>
      </c>
      <c r="E4" s="2" t="s">
        <v>101</v>
      </c>
      <c r="F4" s="2" t="s">
        <v>20</v>
      </c>
      <c r="G4" s="2" t="s">
        <v>0</v>
      </c>
      <c r="H4" s="2" t="s">
        <v>1</v>
      </c>
      <c r="I4" s="2" t="s">
        <v>2</v>
      </c>
      <c r="J4" s="2" t="s">
        <v>3</v>
      </c>
      <c r="K4" s="2" t="s">
        <v>18</v>
      </c>
      <c r="L4" s="2" t="s">
        <v>19</v>
      </c>
      <c r="M4" s="2" t="s">
        <v>4</v>
      </c>
      <c r="N4" s="12" t="s">
        <v>5</v>
      </c>
      <c r="O4" s="2" t="s">
        <v>46</v>
      </c>
      <c r="P4" s="12" t="s">
        <v>45</v>
      </c>
      <c r="Q4" s="2" t="s">
        <v>49</v>
      </c>
      <c r="R4" s="3" t="s">
        <v>171</v>
      </c>
      <c r="S4" s="2" t="s">
        <v>28</v>
      </c>
      <c r="T4" s="2" t="s">
        <v>6</v>
      </c>
      <c r="U4" s="2" t="s">
        <v>146</v>
      </c>
      <c r="V4" s="2" t="s">
        <v>7</v>
      </c>
      <c r="W4" s="2" t="s">
        <v>51</v>
      </c>
      <c r="X4" s="3" t="s">
        <v>197</v>
      </c>
      <c r="Y4" s="2" t="s">
        <v>48</v>
      </c>
      <c r="Z4" s="2" t="s">
        <v>8</v>
      </c>
      <c r="AA4" s="2" t="s">
        <v>24</v>
      </c>
      <c r="AB4" s="2" t="s">
        <v>30</v>
      </c>
      <c r="AC4" s="2" t="s">
        <v>9</v>
      </c>
      <c r="AD4" s="10" t="s">
        <v>351</v>
      </c>
      <c r="AE4" s="2" t="s">
        <v>150</v>
      </c>
      <c r="AF4" s="2" t="s">
        <v>10</v>
      </c>
      <c r="AG4" s="2" t="s">
        <v>25</v>
      </c>
      <c r="AH4" s="2" t="s">
        <v>149</v>
      </c>
      <c r="AI4" s="2" t="s">
        <v>29</v>
      </c>
      <c r="AJ4" s="2" t="s">
        <v>26</v>
      </c>
      <c r="AK4" s="12" t="s">
        <v>52</v>
      </c>
      <c r="AL4" s="29" t="s">
        <v>435</v>
      </c>
      <c r="AM4" s="29" t="s">
        <v>436</v>
      </c>
      <c r="AN4" s="29" t="s">
        <v>437</v>
      </c>
      <c r="AO4" s="29" t="s">
        <v>438</v>
      </c>
      <c r="AP4" s="29" t="s">
        <v>439</v>
      </c>
      <c r="AQ4" s="29" t="s">
        <v>440</v>
      </c>
      <c r="AR4" s="29" t="s">
        <v>122</v>
      </c>
      <c r="AS4" s="29" t="s">
        <v>441</v>
      </c>
      <c r="AT4" s="29" t="s">
        <v>442</v>
      </c>
      <c r="AU4" s="29" t="s">
        <v>147</v>
      </c>
      <c r="AV4" s="29" t="s">
        <v>455</v>
      </c>
      <c r="AW4" s="29" t="s">
        <v>443</v>
      </c>
      <c r="AX4" s="29" t="s">
        <v>444</v>
      </c>
      <c r="AY4" s="29" t="s">
        <v>445</v>
      </c>
      <c r="AZ4" s="29" t="s">
        <v>446</v>
      </c>
      <c r="BA4" s="2" t="s">
        <v>152</v>
      </c>
      <c r="BB4" s="2" t="s">
        <v>153</v>
      </c>
      <c r="BC4" s="2" t="s">
        <v>154</v>
      </c>
      <c r="BD4" s="2" t="s">
        <v>155</v>
      </c>
      <c r="BE4" s="3" t="s">
        <v>167</v>
      </c>
      <c r="BF4" s="2" t="s">
        <v>166</v>
      </c>
      <c r="BG4" s="2" t="s">
        <v>158</v>
      </c>
      <c r="BH4" s="2" t="s">
        <v>159</v>
      </c>
      <c r="BI4" s="3" t="s">
        <v>157</v>
      </c>
      <c r="BJ4" s="28" t="s">
        <v>335</v>
      </c>
      <c r="BK4" s="2" t="s">
        <v>53</v>
      </c>
      <c r="BL4" s="2" t="s">
        <v>39</v>
      </c>
      <c r="BM4" s="12" t="s">
        <v>34</v>
      </c>
      <c r="BN4" s="12" t="s">
        <v>56</v>
      </c>
      <c r="BO4" s="12" t="s">
        <v>11</v>
      </c>
      <c r="BP4" s="12" t="s">
        <v>12</v>
      </c>
      <c r="BQ4" s="12" t="s">
        <v>13</v>
      </c>
      <c r="BR4" s="2" t="s">
        <v>54</v>
      </c>
      <c r="BS4" s="2" t="s">
        <v>55</v>
      </c>
      <c r="BT4" s="2" t="s">
        <v>57</v>
      </c>
      <c r="BU4" s="2" t="s">
        <v>58</v>
      </c>
      <c r="BV4" s="2" t="s">
        <v>160</v>
      </c>
      <c r="BW4" s="3" t="s">
        <v>212</v>
      </c>
      <c r="BX4" s="91" t="s">
        <v>661</v>
      </c>
      <c r="BY4" s="2" t="s">
        <v>156</v>
      </c>
      <c r="BZ4" s="2" t="s">
        <v>120</v>
      </c>
      <c r="CA4" s="3" t="s">
        <v>44</v>
      </c>
      <c r="CB4" s="2" t="s">
        <v>121</v>
      </c>
      <c r="CC4" s="12" t="s">
        <v>16</v>
      </c>
      <c r="CD4" s="12" t="s">
        <v>59</v>
      </c>
      <c r="CE4" s="10" t="s">
        <v>60</v>
      </c>
      <c r="CF4" s="10" t="s">
        <v>469</v>
      </c>
      <c r="CG4" s="12" t="s">
        <v>461</v>
      </c>
      <c r="CH4" s="12" t="s">
        <v>460</v>
      </c>
      <c r="CI4" s="12" t="s">
        <v>462</v>
      </c>
      <c r="CJ4" s="28" t="s">
        <v>61</v>
      </c>
      <c r="CK4" s="10" t="s">
        <v>470</v>
      </c>
      <c r="CL4" s="12" t="s">
        <v>463</v>
      </c>
      <c r="CM4" s="12" t="s">
        <v>464</v>
      </c>
      <c r="CN4" s="12" t="s">
        <v>465</v>
      </c>
      <c r="CO4" s="12" t="s">
        <v>466</v>
      </c>
      <c r="CP4" s="2" t="s">
        <v>133</v>
      </c>
      <c r="CQ4" s="2" t="s">
        <v>134</v>
      </c>
      <c r="CR4" s="12" t="s">
        <v>148</v>
      </c>
      <c r="CS4" s="2" t="s">
        <v>164</v>
      </c>
      <c r="CT4" s="2" t="s">
        <v>165</v>
      </c>
      <c r="CU4" s="12" t="s">
        <v>172</v>
      </c>
      <c r="CV4" s="2" t="s">
        <v>140</v>
      </c>
      <c r="CW4" s="2" t="s">
        <v>145</v>
      </c>
      <c r="CX4" s="2" t="s">
        <v>141</v>
      </c>
      <c r="CY4" s="2" t="s">
        <v>142</v>
      </c>
      <c r="CZ4" s="12" t="s">
        <v>173</v>
      </c>
      <c r="DA4" s="10" t="s">
        <v>333</v>
      </c>
      <c r="DB4" s="10" t="s">
        <v>334</v>
      </c>
      <c r="DC4" s="11" t="s">
        <v>62</v>
      </c>
      <c r="DD4" s="11" t="s">
        <v>63</v>
      </c>
      <c r="DE4" s="11" t="s">
        <v>64</v>
      </c>
      <c r="DF4" s="11" t="s">
        <v>65</v>
      </c>
      <c r="DG4" s="11" t="s">
        <v>66</v>
      </c>
      <c r="DH4" s="11" t="s">
        <v>67</v>
      </c>
      <c r="DI4" s="11" t="s">
        <v>68</v>
      </c>
      <c r="DJ4" s="11" t="s">
        <v>69</v>
      </c>
      <c r="DK4" s="11" t="s">
        <v>70</v>
      </c>
      <c r="DL4" s="11" t="s">
        <v>71</v>
      </c>
      <c r="DM4" s="11" t="s">
        <v>306</v>
      </c>
      <c r="DN4" s="11" t="s">
        <v>595</v>
      </c>
      <c r="DO4" s="92" t="s">
        <v>614</v>
      </c>
      <c r="DP4" s="92" t="s">
        <v>631</v>
      </c>
      <c r="DQ4" s="93" t="s">
        <v>615</v>
      </c>
      <c r="DR4" s="12" t="s">
        <v>47</v>
      </c>
      <c r="DS4" s="12" t="s">
        <v>21</v>
      </c>
      <c r="DT4" s="12" t="s">
        <v>307</v>
      </c>
      <c r="DU4" s="12" t="s">
        <v>283</v>
      </c>
      <c r="DV4" s="12" t="s">
        <v>284</v>
      </c>
      <c r="DW4" s="12" t="s">
        <v>42</v>
      </c>
      <c r="DX4" s="12" t="s">
        <v>32</v>
      </c>
      <c r="DY4" s="12" t="s">
        <v>50</v>
      </c>
      <c r="DZ4" s="12" t="s">
        <v>72</v>
      </c>
      <c r="EA4" s="2" t="s">
        <v>73</v>
      </c>
      <c r="EB4" s="2" t="s">
        <v>74</v>
      </c>
      <c r="EC4" s="5" t="s">
        <v>75</v>
      </c>
      <c r="ED4" s="2" t="s">
        <v>76</v>
      </c>
      <c r="EE4" s="2" t="s">
        <v>77</v>
      </c>
      <c r="EF4" s="30" t="s">
        <v>328</v>
      </c>
      <c r="EG4" s="2" t="s">
        <v>124</v>
      </c>
      <c r="EH4" s="2" t="s">
        <v>123</v>
      </c>
      <c r="EI4" s="31" t="s">
        <v>102</v>
      </c>
      <c r="EJ4" s="28" t="s">
        <v>78</v>
      </c>
      <c r="EK4" s="12" t="s">
        <v>79</v>
      </c>
      <c r="EL4" s="12" t="s">
        <v>125</v>
      </c>
      <c r="EM4" s="12" t="s">
        <v>168</v>
      </c>
      <c r="EN4" s="31" t="s">
        <v>103</v>
      </c>
      <c r="EO4" s="10" t="s">
        <v>108</v>
      </c>
      <c r="EP4" s="12" t="s">
        <v>107</v>
      </c>
      <c r="EQ4" s="12" t="s">
        <v>161</v>
      </c>
      <c r="ER4" s="31" t="s">
        <v>126</v>
      </c>
      <c r="ES4" s="28" t="s">
        <v>127</v>
      </c>
      <c r="ET4" s="12" t="s">
        <v>128</v>
      </c>
      <c r="EU4" s="12" t="s">
        <v>129</v>
      </c>
      <c r="EV4" s="31" t="s">
        <v>343</v>
      </c>
      <c r="EW4" s="28" t="s">
        <v>151</v>
      </c>
      <c r="EX4" s="12" t="s">
        <v>170</v>
      </c>
      <c r="EY4" s="10" t="s">
        <v>109</v>
      </c>
      <c r="EZ4" s="10" t="s">
        <v>110</v>
      </c>
      <c r="FA4" s="10" t="s">
        <v>111</v>
      </c>
      <c r="FB4" s="12" t="s">
        <v>106</v>
      </c>
      <c r="FC4" s="10" t="s">
        <v>112</v>
      </c>
      <c r="FD4" s="12" t="s">
        <v>138</v>
      </c>
      <c r="FE4" s="31" t="s">
        <v>616</v>
      </c>
      <c r="FF4" s="28" t="s">
        <v>632</v>
      </c>
      <c r="FG4" s="12" t="s">
        <v>619</v>
      </c>
      <c r="FH4" s="31" t="s">
        <v>426</v>
      </c>
      <c r="FI4" s="10" t="s">
        <v>113</v>
      </c>
      <c r="FJ4" s="94" t="s">
        <v>620</v>
      </c>
      <c r="FK4" s="31" t="s">
        <v>427</v>
      </c>
      <c r="FL4" s="10" t="s">
        <v>114</v>
      </c>
      <c r="FM4" s="94" t="s">
        <v>621</v>
      </c>
      <c r="FN4" s="31" t="s">
        <v>428</v>
      </c>
      <c r="FO4" s="10" t="s">
        <v>115</v>
      </c>
      <c r="FP4" s="12" t="s">
        <v>135</v>
      </c>
      <c r="FQ4" s="10" t="s">
        <v>139</v>
      </c>
      <c r="FR4" s="10" t="s">
        <v>136</v>
      </c>
      <c r="FS4" s="12" t="s">
        <v>137</v>
      </c>
      <c r="FT4" s="31" t="s">
        <v>80</v>
      </c>
      <c r="FU4" s="10" t="s">
        <v>81</v>
      </c>
      <c r="FV4" s="12" t="s">
        <v>82</v>
      </c>
      <c r="FW4" s="10" t="s">
        <v>336</v>
      </c>
      <c r="FX4" s="10" t="s">
        <v>338</v>
      </c>
      <c r="FY4" s="31" t="s">
        <v>617</v>
      </c>
      <c r="FZ4" s="32" t="s">
        <v>633</v>
      </c>
      <c r="GA4" s="94" t="s">
        <v>622</v>
      </c>
      <c r="GB4" s="31" t="s">
        <v>321</v>
      </c>
      <c r="GC4" s="32" t="s">
        <v>322</v>
      </c>
      <c r="GD4" s="94" t="s">
        <v>623</v>
      </c>
      <c r="GE4" s="31" t="s">
        <v>339</v>
      </c>
      <c r="GF4" s="10" t="s">
        <v>503</v>
      </c>
      <c r="GG4" s="94" t="s">
        <v>624</v>
      </c>
      <c r="GH4" s="31" t="s">
        <v>425</v>
      </c>
      <c r="GI4" s="10" t="s">
        <v>353</v>
      </c>
      <c r="GJ4" s="33" t="s">
        <v>323</v>
      </c>
      <c r="GK4" s="10" t="s">
        <v>325</v>
      </c>
      <c r="GL4" s="33" t="s">
        <v>326</v>
      </c>
      <c r="GM4" s="10" t="s">
        <v>327</v>
      </c>
      <c r="GN4" s="31" t="s">
        <v>83</v>
      </c>
      <c r="GO4" s="28" t="s">
        <v>84</v>
      </c>
      <c r="GP4" s="12" t="s">
        <v>162</v>
      </c>
      <c r="GQ4" s="31" t="s">
        <v>85</v>
      </c>
      <c r="GR4" s="31" t="s">
        <v>87</v>
      </c>
      <c r="GS4" s="12" t="s">
        <v>118</v>
      </c>
      <c r="GT4" s="28" t="s">
        <v>86</v>
      </c>
      <c r="GU4" s="12" t="s">
        <v>163</v>
      </c>
      <c r="GV4" s="12" t="s">
        <v>169</v>
      </c>
      <c r="GW4" s="10" t="s">
        <v>281</v>
      </c>
      <c r="GX4" s="10" t="s">
        <v>119</v>
      </c>
      <c r="GY4" s="10" t="s">
        <v>23</v>
      </c>
      <c r="GZ4" s="10" t="s">
        <v>324</v>
      </c>
      <c r="HA4" s="12" t="s">
        <v>36</v>
      </c>
      <c r="HB4" s="12" t="s">
        <v>37</v>
      </c>
      <c r="HC4" s="12" t="s">
        <v>35</v>
      </c>
      <c r="HD4" s="95" t="s">
        <v>625</v>
      </c>
      <c r="HE4" s="90" t="s">
        <v>626</v>
      </c>
      <c r="HF4" s="95" t="s">
        <v>627</v>
      </c>
      <c r="HG4" s="90" t="s">
        <v>628</v>
      </c>
      <c r="HH4" s="95" t="s">
        <v>629</v>
      </c>
      <c r="HI4" s="90" t="s">
        <v>634</v>
      </c>
      <c r="HJ4" s="90" t="s">
        <v>605</v>
      </c>
      <c r="HK4" s="12" t="s">
        <v>303</v>
      </c>
      <c r="HL4" s="12" t="s">
        <v>354</v>
      </c>
      <c r="HM4" s="12" t="s">
        <v>352</v>
      </c>
      <c r="HN4" s="12" t="s">
        <v>341</v>
      </c>
      <c r="HO4" s="12" t="s">
        <v>304</v>
      </c>
      <c r="HP4" s="12" t="s">
        <v>340</v>
      </c>
      <c r="HQ4" s="12" t="s">
        <v>348</v>
      </c>
      <c r="HR4" s="12" t="s">
        <v>347</v>
      </c>
      <c r="HS4" s="34" t="s">
        <v>365</v>
      </c>
      <c r="HT4" s="10" t="s">
        <v>305</v>
      </c>
      <c r="HU4" s="10" t="s">
        <v>580</v>
      </c>
      <c r="HV4" s="10" t="s">
        <v>286</v>
      </c>
      <c r="HW4" s="10" t="s">
        <v>581</v>
      </c>
      <c r="HX4" s="10" t="s">
        <v>285</v>
      </c>
      <c r="HY4" s="10" t="s">
        <v>582</v>
      </c>
      <c r="HZ4" s="10" t="s">
        <v>289</v>
      </c>
      <c r="IA4" s="10" t="s">
        <v>525</v>
      </c>
      <c r="IB4" s="2" t="s">
        <v>33</v>
      </c>
      <c r="IC4" s="12" t="s">
        <v>14</v>
      </c>
      <c r="ID4" s="10" t="s">
        <v>681</v>
      </c>
      <c r="IE4" s="96" t="s">
        <v>610</v>
      </c>
      <c r="IF4" s="10" t="s">
        <v>607</v>
      </c>
      <c r="IG4" s="96" t="s">
        <v>612</v>
      </c>
      <c r="IH4" s="10" t="s">
        <v>608</v>
      </c>
      <c r="II4" s="96" t="s">
        <v>613</v>
      </c>
      <c r="IJ4" s="10" t="s">
        <v>611</v>
      </c>
      <c r="IK4" s="87" t="s">
        <v>609</v>
      </c>
      <c r="IL4" s="3" t="s">
        <v>116</v>
      </c>
      <c r="IM4" s="2" t="s">
        <v>117</v>
      </c>
      <c r="IN4" s="12" t="s">
        <v>337</v>
      </c>
      <c r="IO4" s="3" t="s">
        <v>528</v>
      </c>
      <c r="IP4" s="12" t="s">
        <v>346</v>
      </c>
      <c r="IQ4" s="13" t="s">
        <v>344</v>
      </c>
      <c r="IR4" s="12" t="s">
        <v>345</v>
      </c>
      <c r="IS4" s="35" t="s">
        <v>282</v>
      </c>
      <c r="IT4" s="35" t="s">
        <v>22</v>
      </c>
      <c r="IU4" s="136" t="s">
        <v>676</v>
      </c>
      <c r="IV4" s="136" t="s">
        <v>677</v>
      </c>
      <c r="IW4" s="35" t="s">
        <v>27</v>
      </c>
      <c r="IX4" s="35" t="s">
        <v>537</v>
      </c>
      <c r="IY4" s="4" t="s">
        <v>88</v>
      </c>
      <c r="IZ4" s="35" t="s">
        <v>539</v>
      </c>
      <c r="JA4" s="35" t="s">
        <v>424</v>
      </c>
      <c r="JB4" s="35" t="s">
        <v>15</v>
      </c>
      <c r="JC4" s="35" t="s">
        <v>630</v>
      </c>
      <c r="JD4" s="34" t="s">
        <v>329</v>
      </c>
      <c r="JE4" s="34" t="s">
        <v>331</v>
      </c>
      <c r="JF4" s="34" t="s">
        <v>330</v>
      </c>
      <c r="JG4" s="34" t="s">
        <v>361</v>
      </c>
      <c r="JH4" s="34" t="s">
        <v>362</v>
      </c>
      <c r="JI4" s="34" t="s">
        <v>332</v>
      </c>
      <c r="JJ4" s="2" t="s">
        <v>144</v>
      </c>
      <c r="JK4" s="2" t="s">
        <v>38</v>
      </c>
      <c r="JL4" s="2" t="s">
        <v>89</v>
      </c>
      <c r="JM4" s="3" t="s">
        <v>177</v>
      </c>
      <c r="JN4" s="4" t="s">
        <v>43</v>
      </c>
      <c r="JO4" s="3" t="s">
        <v>550</v>
      </c>
      <c r="JP4" s="2" t="s">
        <v>90</v>
      </c>
      <c r="JQ4" s="2" t="s">
        <v>91</v>
      </c>
      <c r="JR4" s="2" t="s">
        <v>40</v>
      </c>
      <c r="JS4" s="2" t="s">
        <v>41</v>
      </c>
      <c r="JT4" s="2" t="s">
        <v>130</v>
      </c>
      <c r="JU4" s="2" t="s">
        <v>104</v>
      </c>
      <c r="JV4" s="2" t="s">
        <v>92</v>
      </c>
      <c r="JW4" s="3" t="s">
        <v>176</v>
      </c>
      <c r="JX4" s="4" t="s">
        <v>93</v>
      </c>
      <c r="JY4" s="2" t="s">
        <v>94</v>
      </c>
      <c r="JZ4" s="2" t="s">
        <v>95</v>
      </c>
      <c r="KA4" s="2" t="s">
        <v>96</v>
      </c>
      <c r="KB4" s="2" t="s">
        <v>97</v>
      </c>
      <c r="KC4" s="2" t="s">
        <v>98</v>
      </c>
      <c r="KD4" s="2" t="s">
        <v>131</v>
      </c>
      <c r="KE4" s="2" t="s">
        <v>105</v>
      </c>
      <c r="KF4" s="5" t="s">
        <v>99</v>
      </c>
      <c r="KG4" s="4" t="s">
        <v>174</v>
      </c>
      <c r="KH4" s="2" t="s">
        <v>100</v>
      </c>
      <c r="KI4" s="4" t="s">
        <v>175</v>
      </c>
      <c r="KJ4" s="34" t="s">
        <v>423</v>
      </c>
      <c r="KK4" s="34" t="s">
        <v>363</v>
      </c>
      <c r="KL4" s="34" t="s">
        <v>364</v>
      </c>
      <c r="KM4" s="2" t="s">
        <v>143</v>
      </c>
      <c r="KN4" s="2" t="s">
        <v>132</v>
      </c>
      <c r="KO4" s="43" t="s">
        <v>586</v>
      </c>
      <c r="KP4" s="29" t="s">
        <v>587</v>
      </c>
      <c r="KQ4" s="36" t="s">
        <v>355</v>
      </c>
      <c r="KR4" s="36" t="s">
        <v>349</v>
      </c>
      <c r="KS4" s="36" t="s">
        <v>350</v>
      </c>
      <c r="KT4" s="36" t="s">
        <v>356</v>
      </c>
      <c r="KU4" s="42" t="s">
        <v>583</v>
      </c>
      <c r="KV4" s="42" t="s">
        <v>584</v>
      </c>
      <c r="KW4" s="42" t="s">
        <v>585</v>
      </c>
      <c r="KX4" s="37" t="s">
        <v>560</v>
      </c>
      <c r="KY4" s="37" t="s">
        <v>358</v>
      </c>
      <c r="KZ4" s="37" t="s">
        <v>360</v>
      </c>
      <c r="LA4" s="37" t="s">
        <v>359</v>
      </c>
      <c r="LB4" s="37" t="s">
        <v>357</v>
      </c>
      <c r="LC4" s="38" t="s">
        <v>290</v>
      </c>
      <c r="LD4" s="38" t="s">
        <v>288</v>
      </c>
      <c r="LE4" s="39" t="s">
        <v>287</v>
      </c>
      <c r="LF4" s="38" t="s">
        <v>310</v>
      </c>
      <c r="LG4" s="40" t="s">
        <v>292</v>
      </c>
      <c r="LH4" s="40" t="s">
        <v>293</v>
      </c>
      <c r="LI4" s="39" t="s">
        <v>309</v>
      </c>
      <c r="LJ4" s="40" t="s">
        <v>311</v>
      </c>
      <c r="LK4" s="38" t="s">
        <v>294</v>
      </c>
      <c r="LL4" s="38" t="s">
        <v>291</v>
      </c>
      <c r="LM4" s="39" t="s">
        <v>312</v>
      </c>
      <c r="LN4" s="38" t="s">
        <v>313</v>
      </c>
      <c r="LO4" s="40" t="s">
        <v>295</v>
      </c>
      <c r="LP4" s="40" t="s">
        <v>296</v>
      </c>
      <c r="LQ4" s="39" t="s">
        <v>314</v>
      </c>
      <c r="LR4" s="40" t="s">
        <v>315</v>
      </c>
      <c r="LS4" s="38" t="s">
        <v>297</v>
      </c>
      <c r="LT4" s="38" t="s">
        <v>298</v>
      </c>
      <c r="LU4" s="39" t="s">
        <v>316</v>
      </c>
      <c r="LV4" s="38" t="s">
        <v>317</v>
      </c>
      <c r="LW4" s="41" t="s">
        <v>308</v>
      </c>
      <c r="LX4" s="41" t="s">
        <v>299</v>
      </c>
      <c r="LY4" s="39" t="s">
        <v>318</v>
      </c>
      <c r="LZ4" s="41" t="s">
        <v>300</v>
      </c>
      <c r="MA4" s="41" t="s">
        <v>342</v>
      </c>
      <c r="MB4" s="41" t="s">
        <v>301</v>
      </c>
      <c r="MC4" s="39" t="s">
        <v>319</v>
      </c>
      <c r="MD4" s="41" t="s">
        <v>320</v>
      </c>
    </row>
    <row r="5" spans="1:342" ht="347.25" customHeight="1" x14ac:dyDescent="0.25">
      <c r="A5" s="6" t="s">
        <v>429</v>
      </c>
      <c r="B5" s="6" t="s">
        <v>430</v>
      </c>
      <c r="C5" s="6" t="s">
        <v>432</v>
      </c>
      <c r="D5" s="6" t="s">
        <v>654</v>
      </c>
      <c r="E5" s="6" t="s">
        <v>178</v>
      </c>
      <c r="F5" s="6" t="s">
        <v>179</v>
      </c>
      <c r="G5" s="6" t="s">
        <v>180</v>
      </c>
      <c r="H5" s="6" t="s">
        <v>181</v>
      </c>
      <c r="I5" s="7" t="s">
        <v>182</v>
      </c>
      <c r="J5" s="8" t="s">
        <v>183</v>
      </c>
      <c r="K5" s="9" t="s">
        <v>184</v>
      </c>
      <c r="L5" s="6" t="s">
        <v>185</v>
      </c>
      <c r="M5" s="6" t="s">
        <v>188</v>
      </c>
      <c r="N5" s="9" t="s">
        <v>186</v>
      </c>
      <c r="O5" s="6" t="s">
        <v>187</v>
      </c>
      <c r="P5" s="6" t="s">
        <v>206</v>
      </c>
      <c r="Q5" s="6" t="s">
        <v>606</v>
      </c>
      <c r="R5" s="6" t="s">
        <v>487</v>
      </c>
      <c r="S5" s="6" t="s">
        <v>189</v>
      </c>
      <c r="T5" s="6" t="s">
        <v>190</v>
      </c>
      <c r="U5" s="6" t="s">
        <v>191</v>
      </c>
      <c r="V5" s="6" t="s">
        <v>192</v>
      </c>
      <c r="W5" s="6" t="s">
        <v>193</v>
      </c>
      <c r="X5" s="6" t="s">
        <v>194</v>
      </c>
      <c r="Y5" s="6" t="s">
        <v>195</v>
      </c>
      <c r="Z5" s="6" t="s">
        <v>196</v>
      </c>
      <c r="AA5" s="6" t="s">
        <v>198</v>
      </c>
      <c r="AB5" s="6" t="s">
        <v>199</v>
      </c>
      <c r="AC5" s="6" t="s">
        <v>200</v>
      </c>
      <c r="AD5" s="6" t="s">
        <v>433</v>
      </c>
      <c r="AE5" s="6" t="s">
        <v>201</v>
      </c>
      <c r="AF5" s="6" t="s">
        <v>202</v>
      </c>
      <c r="AG5" s="6" t="s">
        <v>203</v>
      </c>
      <c r="AH5" s="6" t="s">
        <v>204</v>
      </c>
      <c r="AI5" s="6" t="s">
        <v>434</v>
      </c>
      <c r="AJ5" s="6" t="s">
        <v>205</v>
      </c>
      <c r="AK5" s="6" t="s">
        <v>207</v>
      </c>
      <c r="AL5" s="146" t="s">
        <v>208</v>
      </c>
      <c r="AM5" s="146"/>
      <c r="AN5" s="146"/>
      <c r="AO5" s="146"/>
      <c r="AP5" s="146"/>
      <c r="AQ5" s="146"/>
      <c r="AR5" s="6" t="s">
        <v>215</v>
      </c>
      <c r="AS5" s="6" t="s">
        <v>209</v>
      </c>
      <c r="AT5" s="6" t="s">
        <v>210</v>
      </c>
      <c r="AU5" s="6" t="s">
        <v>454</v>
      </c>
      <c r="AV5" s="6" t="s">
        <v>211</v>
      </c>
      <c r="AW5" s="6" t="s">
        <v>447</v>
      </c>
      <c r="AX5" s="6" t="s">
        <v>448</v>
      </c>
      <c r="AY5" s="6" t="s">
        <v>449</v>
      </c>
      <c r="AZ5" s="6" t="s">
        <v>450</v>
      </c>
      <c r="BA5" s="6" t="s">
        <v>214</v>
      </c>
      <c r="BB5" s="6" t="s">
        <v>217</v>
      </c>
      <c r="BC5" s="6" t="s">
        <v>218</v>
      </c>
      <c r="BD5" s="6" t="s">
        <v>213</v>
      </c>
      <c r="BE5" s="6" t="s">
        <v>219</v>
      </c>
      <c r="BF5" s="6" t="s">
        <v>216</v>
      </c>
      <c r="BG5" s="6" t="s">
        <v>216</v>
      </c>
      <c r="BH5" s="6" t="s">
        <v>213</v>
      </c>
      <c r="BI5" s="6" t="s">
        <v>216</v>
      </c>
      <c r="BJ5" s="6" t="s">
        <v>220</v>
      </c>
      <c r="BK5" s="6" t="s">
        <v>222</v>
      </c>
      <c r="BL5" s="6" t="s">
        <v>452</v>
      </c>
      <c r="BM5" s="6" t="s">
        <v>221</v>
      </c>
      <c r="BN5" s="97" t="s">
        <v>451</v>
      </c>
      <c r="BO5" s="6" t="s">
        <v>223</v>
      </c>
      <c r="BP5" s="6" t="s">
        <v>453</v>
      </c>
      <c r="BQ5" s="6" t="s">
        <v>224</v>
      </c>
      <c r="BR5" s="6" t="s">
        <v>225</v>
      </c>
      <c r="BS5" s="6" t="s">
        <v>226</v>
      </c>
      <c r="BT5" s="6" t="s">
        <v>227</v>
      </c>
      <c r="BU5" s="6" t="s">
        <v>228</v>
      </c>
      <c r="BV5" s="6" t="s">
        <v>456</v>
      </c>
      <c r="BW5" s="6" t="s">
        <v>457</v>
      </c>
      <c r="BX5" s="6" t="s">
        <v>635</v>
      </c>
      <c r="BY5" s="6" t="s">
        <v>458</v>
      </c>
      <c r="BZ5" s="6" t="s">
        <v>468</v>
      </c>
      <c r="CA5" s="6" t="s">
        <v>229</v>
      </c>
      <c r="CB5" s="6" t="s">
        <v>459</v>
      </c>
      <c r="CC5" s="6" t="s">
        <v>230</v>
      </c>
      <c r="CD5" s="6" t="s">
        <v>231</v>
      </c>
      <c r="CE5" s="6" t="s">
        <v>467</v>
      </c>
      <c r="CF5" s="6" t="s">
        <v>474</v>
      </c>
      <c r="CG5" s="6" t="s">
        <v>476</v>
      </c>
      <c r="CH5" s="6" t="s">
        <v>471</v>
      </c>
      <c r="CI5" s="6" t="s">
        <v>472</v>
      </c>
      <c r="CJ5" s="6" t="s">
        <v>473</v>
      </c>
      <c r="CK5" s="6" t="s">
        <v>475</v>
      </c>
      <c r="CL5" s="6" t="s">
        <v>477</v>
      </c>
      <c r="CM5" s="6" t="s">
        <v>478</v>
      </c>
      <c r="CN5" s="6" t="s">
        <v>479</v>
      </c>
      <c r="CO5" s="6" t="s">
        <v>480</v>
      </c>
      <c r="CP5" s="6" t="s">
        <v>481</v>
      </c>
      <c r="CQ5" s="6" t="s">
        <v>482</v>
      </c>
      <c r="CR5" s="6" t="s">
        <v>232</v>
      </c>
      <c r="CS5" s="6" t="s">
        <v>483</v>
      </c>
      <c r="CT5" s="6" t="s">
        <v>484</v>
      </c>
      <c r="CU5" s="6" t="s">
        <v>233</v>
      </c>
      <c r="CV5" s="6" t="s">
        <v>234</v>
      </c>
      <c r="CW5" s="6" t="s">
        <v>235</v>
      </c>
      <c r="CX5" s="6" t="s">
        <v>236</v>
      </c>
      <c r="CY5" s="6" t="s">
        <v>237</v>
      </c>
      <c r="CZ5" s="6" t="s">
        <v>233</v>
      </c>
      <c r="DA5" s="6" t="s">
        <v>485</v>
      </c>
      <c r="DB5" s="6" t="s">
        <v>485</v>
      </c>
      <c r="DC5" s="141" t="s">
        <v>488</v>
      </c>
      <c r="DD5" s="142"/>
      <c r="DE5" s="142"/>
      <c r="DF5" s="142"/>
      <c r="DG5" s="142"/>
      <c r="DH5" s="142"/>
      <c r="DI5" s="142"/>
      <c r="DJ5" s="142"/>
      <c r="DK5" s="142"/>
      <c r="DL5" s="142"/>
      <c r="DM5" s="142"/>
      <c r="DN5" s="143"/>
      <c r="DO5" s="88" t="s">
        <v>655</v>
      </c>
      <c r="DP5" s="6" t="s">
        <v>636</v>
      </c>
      <c r="DQ5" s="88" t="s">
        <v>637</v>
      </c>
      <c r="DR5" s="6" t="s">
        <v>490</v>
      </c>
      <c r="DS5" s="6" t="s">
        <v>489</v>
      </c>
      <c r="DT5" s="6" t="s">
        <v>656</v>
      </c>
      <c r="DU5" s="98" t="s">
        <v>491</v>
      </c>
      <c r="DV5" s="98" t="s">
        <v>492</v>
      </c>
      <c r="DW5" s="89" t="s">
        <v>238</v>
      </c>
      <c r="DX5" s="89" t="s">
        <v>239</v>
      </c>
      <c r="DY5" s="6" t="s">
        <v>240</v>
      </c>
      <c r="DZ5" s="89" t="s">
        <v>493</v>
      </c>
      <c r="EA5" s="147" t="s">
        <v>241</v>
      </c>
      <c r="EB5" s="148"/>
      <c r="EC5" s="148"/>
      <c r="ED5" s="148"/>
      <c r="EE5" s="149"/>
      <c r="EF5" s="89" t="s">
        <v>494</v>
      </c>
      <c r="EG5" s="89" t="s">
        <v>495</v>
      </c>
      <c r="EH5" s="89" t="s">
        <v>496</v>
      </c>
      <c r="EI5" s="89" t="s">
        <v>242</v>
      </c>
      <c r="EJ5" s="89" t="s">
        <v>243</v>
      </c>
      <c r="EK5" s="89" t="s">
        <v>244</v>
      </c>
      <c r="EL5" s="89" t="s">
        <v>245</v>
      </c>
      <c r="EM5" s="89" t="s">
        <v>246</v>
      </c>
      <c r="EN5" s="89" t="s">
        <v>247</v>
      </c>
      <c r="EO5" s="89" t="s">
        <v>243</v>
      </c>
      <c r="EP5" s="89" t="s">
        <v>244</v>
      </c>
      <c r="EQ5" s="89" t="s">
        <v>245</v>
      </c>
      <c r="ER5" s="89" t="s">
        <v>497</v>
      </c>
      <c r="ES5" s="89" t="s">
        <v>248</v>
      </c>
      <c r="ET5" s="6" t="s">
        <v>249</v>
      </c>
      <c r="EU5" s="89" t="s">
        <v>250</v>
      </c>
      <c r="EV5" s="89" t="s">
        <v>251</v>
      </c>
      <c r="EW5" s="89" t="s">
        <v>498</v>
      </c>
      <c r="EX5" s="6" t="s">
        <v>252</v>
      </c>
      <c r="EY5" s="89" t="s">
        <v>253</v>
      </c>
      <c r="EZ5" s="89" t="s">
        <v>254</v>
      </c>
      <c r="FA5" s="89" t="s">
        <v>255</v>
      </c>
      <c r="FB5" s="89" t="s">
        <v>256</v>
      </c>
      <c r="FC5" s="89" t="s">
        <v>248</v>
      </c>
      <c r="FD5" s="6" t="s">
        <v>257</v>
      </c>
      <c r="FE5" s="99" t="s">
        <v>638</v>
      </c>
      <c r="FF5" s="89" t="s">
        <v>639</v>
      </c>
      <c r="FG5" s="6" t="s">
        <v>640</v>
      </c>
      <c r="FH5" s="99" t="s">
        <v>641</v>
      </c>
      <c r="FI5" s="89" t="s">
        <v>258</v>
      </c>
      <c r="FJ5" s="6" t="s">
        <v>642</v>
      </c>
      <c r="FK5" s="99" t="s">
        <v>643</v>
      </c>
      <c r="FL5" s="89" t="s">
        <v>258</v>
      </c>
      <c r="FM5" s="6" t="s">
        <v>644</v>
      </c>
      <c r="FN5" s="99" t="s">
        <v>643</v>
      </c>
      <c r="FO5" s="89" t="s">
        <v>259</v>
      </c>
      <c r="FP5" s="6" t="s">
        <v>645</v>
      </c>
      <c r="FQ5" s="6" t="s">
        <v>264</v>
      </c>
      <c r="FR5" s="89" t="s">
        <v>260</v>
      </c>
      <c r="FS5" s="6" t="s">
        <v>261</v>
      </c>
      <c r="FT5" s="6" t="s">
        <v>263</v>
      </c>
      <c r="FU5" s="89" t="s">
        <v>265</v>
      </c>
      <c r="FV5" s="6" t="s">
        <v>262</v>
      </c>
      <c r="FW5" s="6" t="s">
        <v>500</v>
      </c>
      <c r="FX5" s="6" t="s">
        <v>499</v>
      </c>
      <c r="FY5" s="6" t="s">
        <v>501</v>
      </c>
      <c r="FZ5" s="89" t="s">
        <v>502</v>
      </c>
      <c r="GA5" s="6" t="s">
        <v>640</v>
      </c>
      <c r="GB5" s="6" t="s">
        <v>501</v>
      </c>
      <c r="GC5" s="89" t="s">
        <v>502</v>
      </c>
      <c r="GD5" s="6" t="s">
        <v>642</v>
      </c>
      <c r="GE5" s="6" t="s">
        <v>501</v>
      </c>
      <c r="GF5" s="89" t="s">
        <v>266</v>
      </c>
      <c r="GG5" s="6" t="s">
        <v>644</v>
      </c>
      <c r="GH5" s="6" t="s">
        <v>501</v>
      </c>
      <c r="GI5" s="89" t="s">
        <v>502</v>
      </c>
      <c r="GJ5" s="6" t="s">
        <v>505</v>
      </c>
      <c r="GK5" s="89" t="s">
        <v>506</v>
      </c>
      <c r="GL5" s="6" t="s">
        <v>504</v>
      </c>
      <c r="GM5" s="6" t="s">
        <v>507</v>
      </c>
      <c r="GN5" s="6" t="s">
        <v>509</v>
      </c>
      <c r="GO5" s="89" t="s">
        <v>508</v>
      </c>
      <c r="GP5" s="6" t="s">
        <v>268</v>
      </c>
      <c r="GQ5" s="6" t="s">
        <v>509</v>
      </c>
      <c r="GR5" s="6" t="s">
        <v>509</v>
      </c>
      <c r="GS5" s="6" t="s">
        <v>510</v>
      </c>
      <c r="GT5" s="89" t="s">
        <v>511</v>
      </c>
      <c r="GU5" s="6" t="s">
        <v>269</v>
      </c>
      <c r="GV5" s="6" t="s">
        <v>267</v>
      </c>
      <c r="GW5" s="6" t="s">
        <v>512</v>
      </c>
      <c r="GX5" s="6" t="s">
        <v>513</v>
      </c>
      <c r="GY5" s="6" t="s">
        <v>514</v>
      </c>
      <c r="GZ5" s="89" t="s">
        <v>270</v>
      </c>
      <c r="HA5" s="89" t="s">
        <v>515</v>
      </c>
      <c r="HB5" s="89" t="s">
        <v>516</v>
      </c>
      <c r="HC5" s="89" t="s">
        <v>517</v>
      </c>
      <c r="HD5" s="89" t="s">
        <v>646</v>
      </c>
      <c r="HE5" s="89" t="s">
        <v>647</v>
      </c>
      <c r="HF5" s="89" t="s">
        <v>648</v>
      </c>
      <c r="HG5" s="89" t="s">
        <v>649</v>
      </c>
      <c r="HH5" s="89" t="s">
        <v>648</v>
      </c>
      <c r="HI5" s="6" t="s">
        <v>650</v>
      </c>
      <c r="HJ5" s="6" t="s">
        <v>651</v>
      </c>
      <c r="HK5" s="6" t="s">
        <v>518</v>
      </c>
      <c r="HL5" s="89" t="s">
        <v>519</v>
      </c>
      <c r="HM5" s="89" t="s">
        <v>520</v>
      </c>
      <c r="HN5" s="89" t="s">
        <v>521</v>
      </c>
      <c r="HO5" s="89" t="s">
        <v>522</v>
      </c>
      <c r="HP5" s="89" t="s">
        <v>523</v>
      </c>
      <c r="HQ5" s="6" t="s">
        <v>657</v>
      </c>
      <c r="HR5" s="6" t="s">
        <v>490</v>
      </c>
      <c r="HS5" s="89" t="s">
        <v>524</v>
      </c>
      <c r="HT5" s="89" t="s">
        <v>680</v>
      </c>
      <c r="HU5" s="89" t="s">
        <v>590</v>
      </c>
      <c r="HV5" s="89" t="s">
        <v>679</v>
      </c>
      <c r="HW5" s="89" t="s">
        <v>591</v>
      </c>
      <c r="HX5" s="89" t="s">
        <v>674</v>
      </c>
      <c r="HY5" s="89" t="s">
        <v>592</v>
      </c>
      <c r="HZ5" s="89" t="s">
        <v>675</v>
      </c>
      <c r="IA5" s="89" t="s">
        <v>526</v>
      </c>
      <c r="IB5" s="89" t="s">
        <v>273</v>
      </c>
      <c r="IC5" s="89" t="s">
        <v>271</v>
      </c>
      <c r="ID5" s="6" t="s">
        <v>682</v>
      </c>
      <c r="IE5" s="6" t="s">
        <v>652</v>
      </c>
      <c r="IF5" s="89" t="s">
        <v>272</v>
      </c>
      <c r="IG5" s="6" t="s">
        <v>652</v>
      </c>
      <c r="IH5" s="89" t="s">
        <v>272</v>
      </c>
      <c r="II5" s="6" t="s">
        <v>652</v>
      </c>
      <c r="IJ5" s="89" t="s">
        <v>272</v>
      </c>
      <c r="IK5" s="6" t="s">
        <v>659</v>
      </c>
      <c r="IL5" s="89" t="s">
        <v>272</v>
      </c>
      <c r="IM5" s="89" t="s">
        <v>272</v>
      </c>
      <c r="IN5" s="89" t="s">
        <v>658</v>
      </c>
      <c r="IO5" s="89" t="s">
        <v>529</v>
      </c>
      <c r="IP5" s="89" t="s">
        <v>530</v>
      </c>
      <c r="IQ5" s="89" t="s">
        <v>531</v>
      </c>
      <c r="IR5" s="89" t="s">
        <v>532</v>
      </c>
      <c r="IS5" s="89" t="s">
        <v>533</v>
      </c>
      <c r="IT5" s="89" t="s">
        <v>274</v>
      </c>
      <c r="IU5" s="89" t="s">
        <v>534</v>
      </c>
      <c r="IV5" s="89" t="s">
        <v>536</v>
      </c>
      <c r="IW5" s="89" t="s">
        <v>535</v>
      </c>
      <c r="IX5" s="6" t="s">
        <v>538</v>
      </c>
      <c r="IY5" s="6" t="s">
        <v>275</v>
      </c>
      <c r="IZ5" s="6" t="s">
        <v>678</v>
      </c>
      <c r="JA5" s="6" t="s">
        <v>540</v>
      </c>
      <c r="JB5" s="6" t="s">
        <v>541</v>
      </c>
      <c r="JC5" s="6" t="s">
        <v>653</v>
      </c>
      <c r="JD5" s="6" t="s">
        <v>542</v>
      </c>
      <c r="JE5" s="6" t="s">
        <v>543</v>
      </c>
      <c r="JF5" s="6" t="s">
        <v>544</v>
      </c>
      <c r="JG5" s="6" t="s">
        <v>545</v>
      </c>
      <c r="JH5" s="6" t="s">
        <v>546</v>
      </c>
      <c r="JI5" s="6" t="s">
        <v>547</v>
      </c>
      <c r="JJ5" s="6" t="s">
        <v>527</v>
      </c>
      <c r="JK5" s="6" t="s">
        <v>548</v>
      </c>
      <c r="JL5" s="6" t="s">
        <v>548</v>
      </c>
      <c r="JM5" s="6" t="s">
        <v>276</v>
      </c>
      <c r="JN5" s="6" t="s">
        <v>549</v>
      </c>
      <c r="JO5" s="89" t="s">
        <v>277</v>
      </c>
      <c r="JP5" s="6" t="s">
        <v>548</v>
      </c>
      <c r="JQ5" s="89" t="s">
        <v>277</v>
      </c>
      <c r="JR5" s="6" t="s">
        <v>551</v>
      </c>
      <c r="JS5" s="6" t="s">
        <v>551</v>
      </c>
      <c r="JT5" s="89" t="s">
        <v>552</v>
      </c>
      <c r="JU5" s="89" t="s">
        <v>553</v>
      </c>
      <c r="JV5" s="141" t="s">
        <v>278</v>
      </c>
      <c r="JW5" s="142"/>
      <c r="JX5" s="142"/>
      <c r="JY5" s="142"/>
      <c r="JZ5" s="142"/>
      <c r="KA5" s="142"/>
      <c r="KB5" s="142"/>
      <c r="KC5" s="142"/>
      <c r="KD5" s="142"/>
      <c r="KE5" s="143"/>
      <c r="KF5" s="89" t="s">
        <v>277</v>
      </c>
      <c r="KG5" s="89" t="s">
        <v>279</v>
      </c>
      <c r="KH5" s="89" t="s">
        <v>277</v>
      </c>
      <c r="KI5" s="89" t="s">
        <v>280</v>
      </c>
      <c r="KJ5" s="6" t="s">
        <v>554</v>
      </c>
      <c r="KK5" s="6" t="s">
        <v>554</v>
      </c>
      <c r="KL5" s="89" t="s">
        <v>555</v>
      </c>
      <c r="KM5" s="89" t="s">
        <v>556</v>
      </c>
      <c r="KN5" s="89" t="s">
        <v>277</v>
      </c>
      <c r="KO5" s="89" t="s">
        <v>527</v>
      </c>
      <c r="KP5" s="89" t="s">
        <v>527</v>
      </c>
      <c r="KQ5" s="89" t="s">
        <v>557</v>
      </c>
      <c r="KR5" s="89" t="s">
        <v>559</v>
      </c>
      <c r="KS5" s="89" t="s">
        <v>594</v>
      </c>
      <c r="KT5" s="89" t="s">
        <v>558</v>
      </c>
      <c r="KU5" s="89" t="s">
        <v>277</v>
      </c>
      <c r="KV5" s="89" t="s">
        <v>593</v>
      </c>
      <c r="KW5" s="89" t="s">
        <v>558</v>
      </c>
      <c r="KX5" s="89" t="s">
        <v>561</v>
      </c>
      <c r="KY5" s="89" t="s">
        <v>562</v>
      </c>
      <c r="KZ5" s="89" t="s">
        <v>563</v>
      </c>
      <c r="LA5" s="89" t="s">
        <v>564</v>
      </c>
      <c r="LB5" s="89" t="s">
        <v>565</v>
      </c>
      <c r="LC5" s="89" t="s">
        <v>569</v>
      </c>
      <c r="LD5" s="89" t="s">
        <v>566</v>
      </c>
      <c r="LE5" s="89" t="s">
        <v>568</v>
      </c>
      <c r="LF5" s="89" t="s">
        <v>567</v>
      </c>
      <c r="LG5" s="89" t="s">
        <v>570</v>
      </c>
      <c r="LH5" s="89" t="s">
        <v>571</v>
      </c>
      <c r="LI5" s="89" t="s">
        <v>572</v>
      </c>
      <c r="LJ5" s="89" t="s">
        <v>567</v>
      </c>
      <c r="LK5" s="89" t="s">
        <v>573</v>
      </c>
      <c r="LL5" s="89" t="s">
        <v>571</v>
      </c>
      <c r="LM5" s="89" t="s">
        <v>572</v>
      </c>
      <c r="LN5" s="89" t="s">
        <v>567</v>
      </c>
      <c r="LO5" s="89" t="s">
        <v>574</v>
      </c>
      <c r="LP5" s="89" t="s">
        <v>571</v>
      </c>
      <c r="LQ5" s="89" t="s">
        <v>572</v>
      </c>
      <c r="LR5" s="89" t="s">
        <v>567</v>
      </c>
      <c r="LS5" s="89" t="s">
        <v>575</v>
      </c>
      <c r="LT5" s="89" t="s">
        <v>571</v>
      </c>
      <c r="LU5" s="89" t="s">
        <v>572</v>
      </c>
      <c r="LV5" s="89" t="s">
        <v>567</v>
      </c>
      <c r="LW5" s="89" t="s">
        <v>576</v>
      </c>
      <c r="LX5" s="89" t="s">
        <v>577</v>
      </c>
      <c r="LY5" s="89" t="s">
        <v>578</v>
      </c>
      <c r="LZ5" s="89" t="s">
        <v>579</v>
      </c>
      <c r="MA5" s="89" t="s">
        <v>576</v>
      </c>
      <c r="MB5" s="89" t="s">
        <v>577</v>
      </c>
      <c r="MC5" s="89" t="s">
        <v>578</v>
      </c>
      <c r="MD5" s="89" t="s">
        <v>579</v>
      </c>
    </row>
  </sheetData>
  <protectedRanges>
    <protectedRange algorithmName="SHA-512" hashValue="T5GM3Hk55ikn4L72qf8drBnciehouugFmTxRvg4z3stC5BBsVfGehiKpXxQpfmvaGh0Uim03HEhyKoQz33dQCw==" saltValue="LyjMVodEJcZwL7GZBzd+0Q==" spinCount="100000" sqref="EG4:EH4 B4:C4 E4:AC4 AE4:AK4 BA4:BI4 BK4:BL4 BR4:CB4 CP4:CQ4 CS4:CT4 CV4:CY4 EA4:EE4 IB4:IC4 IL4:IM4 IT4 JB4 JJ4:KI4 KM4:KN4 DC4:DN4 IO4 IW4:IZ4" name="Rango2_1"/>
    <protectedRange algorithmName="SHA-512" hashValue="ViAdlylmV/HxJpF2FDYKuH1mdmYsDnRhOXspwOCuVIrui3X95V+H1cTu4IZ7ydSeEvlINtU9D++BdH163/ljAg==" saltValue="hbrHMpaiZ6YuEWTen54dCg==" spinCount="100000" sqref="AD4" name="Rango2"/>
    <protectedRange algorithmName="SHA-512" hashValue="R3mlUfs93ql+nRuDqs1ZcwWF91QEb2Q4R7h9Ngo+dskn1eGMrJGVGDO5YgMn2mZOVwGOiWDgWtpCLr8EMEFOzw==" saltValue="YKZE/6kOH0IfGYrvnmMFzQ==" spinCount="100000" sqref="AL4:AQ4" name="Rango2_6_1"/>
    <protectedRange algorithmName="SHA-512" hashValue="cR34urYs1moDUzMXhK608cryS72KFuIJr+USDU/e4HbjGNrIxLzShpb/NptCKibwUZ1E/l35OgxZzAFEYDJegw==" saltValue="w6wxOOpoqFE0jOhV3+UUQA==" spinCount="100000" sqref="AR4:AV4" name="Rango2_6_2"/>
    <protectedRange algorithmName="SHA-512" hashValue="rlvKbsY5OB4J8ccWHpZYbFQzCwfTDWvDzv9p08ujW6w6pi994C6qGZdUSfaBGNnOtQ5Q91R47IzeMiTzMeo6FA==" saltValue="oR23eM03O0q7bRNQmWIbuQ==" spinCount="100000" sqref="AW4:AY4" name="Rango2_6_3"/>
    <protectedRange algorithmName="SHA-512" hashValue="myGEtfYF6AVqbJhHXZw0izMYIxSEKNsDFti90+N06CAmGRe41BoPZvpC7X152Y6k1FwDPSFjs8gQtTjs4uLFtw==" saltValue="nFPM53YLPjyH63GlBIVt0g==" spinCount="100000" sqref="AZ4" name="Rango2_6_4"/>
    <protectedRange algorithmName="SHA-512" hashValue="/qgJpRcRIMoD5yDlKeL9SCTiNLX5HdTpVLT3nPjFfjLni52un5ad5QWvqmeZHSN/u+A8K8wo0XdKrLSrAcCvig==" saltValue="f1kIlCMpbeMFbbHrVj2hrw==" spinCount="100000" sqref="BJ4" name="Rango2_27"/>
    <protectedRange algorithmName="SHA-512" hashValue="fT1Y1d+I+IQszeVy1GKNi12uAKgjcVKtTUZ3adselWe9NMQPUBp2Vb3P2HdgYzWifLnMB6ORab3RFeOppzcKcg==" saltValue="SQkbkmlyiNxk/ptcjFvu7A==" spinCount="100000" sqref="BM4:BQ4" name="Rango2_2"/>
    <protectedRange algorithmName="SHA-512" hashValue="OdwF1CjCdp5mF4AFI6eFL6p7Tp8LtqF4bDQuAqL9/fv/F58gsq+g7Ek9tQxpQZU3gKSp9tu4FYOupovoMQ8HBw==" saltValue="sB/ZQbdLJugKwIKTVF9VgQ==" spinCount="100000" sqref="CC4:CD4" name="Rango2_3"/>
    <protectedRange algorithmName="SHA-512" hashValue="uCPT+CnjzYb3pqx+xmrN8yG0Lv8eEzoaaPZLFWPlol2TnaMkpJMzFWx2N7ARQIC9388o1GAdZA0XnKjkIlRM9Q==" saltValue="B8AP82wWv9yDWLSkoke/yA==" spinCount="100000" sqref="CI4 CG4" name="Rango2_4"/>
    <protectedRange algorithmName="SHA-512" hashValue="io5CEzupsVP7BVZWmGgh2Fiiqy28oR4nVuFhZUu5bDqWL8B92AHEzFujKnwsMdjc8k6xTt/gE4APV67GfD5MQw==" saltValue="DNq0lpKTAKnTxLvspvo6Eg==" spinCount="100000" sqref="CH4" name="Rango2_55"/>
    <protectedRange algorithmName="SHA-512" hashValue="yCjXa27SGqVXpur8tDu+prHjVpJEPoOD0ebXZtbqdc7z5f3SPatm4gVx5+G1mUkXd0dL/ZnLjBosZBlrGZ1PDg==" saltValue="p+VzU/xb6zEYH/xVgDEyAw==" spinCount="100000" sqref="CE4" name="Rango2_53"/>
    <protectedRange algorithmName="SHA-512" hashValue="mULTMdOTHFwqRTLDBhkWPY4OJA24+Jrky6A8O5ipHF4JxEMCgeG9FC7SjMmepYO7Hy71Ar+z5E5SSA2Os5hQrA==" saltValue="Q9GNoe+SS4HHa7LHJWjmyQ==" spinCount="100000" sqref="CF4" name="Rango2_54"/>
    <protectedRange algorithmName="SHA-512" hashValue="wy9DjrdH6LxUIr3oDgDpLR4eCwbHP8yWBA+Z4Rq2M1Zu5j1WwyL367+f/TLu/7VdSusgBi8GxziX2d9B9jfw+A==" saltValue="TojtaNVUEuGta992cnA1NA==" spinCount="100000" sqref="CL4 CN4" name="Rango2_5"/>
    <protectedRange algorithmName="SHA-512" hashValue="nw61xs4oYZQH2yhOZqO+zmXwB8TXhJuVimRa6305+2Weg46tjt5nCVgnmHT1DSXbNJr+ngm4cwvAQynVsBFdJw==" saltValue="RfdW58gNwedf8x8I9bvfRQ==" spinCount="100000" sqref="CJ4" name="Rango2_56"/>
    <protectedRange algorithmName="SHA-512" hashValue="QvCnlHGtZHeu01oxnTvOeH0IJg2D2qfRlbKin+P1vUdkB9vFMxFCbnj7/C9J8Dmqb/YyYLMG7BiFVe181qLyEg==" saltValue="7i/7UaYYfbVb3WzpwFUXQw==" spinCount="100000" sqref="CK4" name="Rango2_57"/>
    <protectedRange algorithmName="SHA-512" hashValue="3VPi4mseeSIVEvPGGJVvc7/KedUs+XHRGUxQg9kgTmQ8Gfe79DYX1+zxQwtUhRV8Xh3dQD8M/Pev9Idpk6IFPw==" saltValue="9EIIWYzFMtYxQbeQacaZjg==" spinCount="100000" sqref="CM4" name="Rango2_58"/>
    <protectedRange algorithmName="SHA-512" hashValue="miIZYa95nA/eq4xiagm2eHLPup45QRZI8rvL3UpFkdCgFyesnkNpbDVsTglsFEbXK3zb2nwALA+4xt74FNdaJw==" saltValue="O5gcwYgh1/uSgWPZIX1bdg==" spinCount="100000" sqref="CO4" name="Rango2_7"/>
    <protectedRange algorithmName="SHA-512" hashValue="03axmgossuKmEDp7qaMZLyAd4ZhJFGdYvuLpTcXCCtGLSxwv1T7UfM1yayEOXNJa+h0zxN+sB+olo35egTOB8Q==" saltValue="3BUqA8rhAdrSg5jbmpHM0Q==" spinCount="100000" sqref="DA4:DB4" name="Rango2_75"/>
    <protectedRange algorithmName="SHA-512" hashValue="BmJj4VfqXT18pzBiEquA/vWlWPO69wKDRh9rM9XfgKCVBmeXdO3VIFlBfi8vos5hWcg4uLyhkmgtGb3voCou7w==" saltValue="Gem4qNbUQoN0/wXsvkWUWA==" spinCount="100000" sqref="CR4" name="Rango2_8"/>
    <protectedRange algorithmName="SHA-512" hashValue="7m6qbk+O4sCixrFzGVsOc4ZzJ0sgp3Qqq4On0s22ePyLFPtyCFeubzB3k9IlHbv8r5PdNiXmLMAxnruhXZiKAw==" saltValue="fJza2K4m7NOTLPE8/GTlfA==" spinCount="100000" sqref="CU4" name="Rango2_10"/>
    <protectedRange algorithmName="SHA-512" hashValue="yK13XepkuRHPmANaEf5/cZgh4wTHV9CqAeAOyl1tiXkYDXO7bgllxNBNuKw2IAFPpeI0jNULFtLHoxpFD9JOdg==" saltValue="5tFkD3sJfOee7DQ89F68Bw==" spinCount="100000" sqref="CZ4" name="Rango2_11"/>
    <protectedRange algorithmName="SHA-512" hashValue="pa0ZC7QQGBngYLhOuEtMW8kDNmJy8a7AvDszT0PnEbjcknLxGD1a4tQwcE4uzq2fNeIJw/xhs6WGrDVj/bmxBg==" saltValue="gMbDGSVESDnhggI6QIAsoA==" spinCount="100000" sqref="DT4 DR4" name="Rango2_12"/>
    <protectedRange algorithmName="SHA-512" hashValue="WxN0SqVtk/lEOls7K/aqveg6Ch2vLpeDNbPsxO3zBMHVh+h79e4zFJuJ7HOTIL1lpmdzyTOgxdpVKTSf4STOUw==" saltValue="jiyF7rgqLQtTZmwOcTqYNQ==" spinCount="100000" sqref="DS4" name="Rango2_77"/>
    <protectedRange algorithmName="SHA-512" hashValue="wWvy47fvn33asxtX4l6U82ssQrKYExOzr2xXLlT5/5tZuOxl/DQ5CGK7Aa5AKdsqNFWp6ON1Pr4x2ZQUM6ld4w==" saltValue="anEr8gWk6CEqsX7cwo+oUg==" spinCount="100000" sqref="DU4:DV4" name="Rango2_78"/>
    <protectedRange algorithmName="SHA-512" hashValue="Qo3nc1FmzMPTXbH4v/fT5g4pCtgLm2usUFRZa2vKdnFfWpEZXcOx6Ei/HgaP8SgHrezXAvqnz5FkVTXueU2vXA==" saltValue="uw5KemXb2X/UvoQvdBtKrw==" spinCount="100000" sqref="DW4:DZ4" name="Rango2_13"/>
    <protectedRange algorithmName="SHA-512" hashValue="vyE6EWOfNttk7jMui+O1oRF5qt3fL5w9J+o2gY0ma0egVHvooF0Z/j+PNF5LlIhMEMVvZ8y7Ono4j/2TJ7d0RQ==" saltValue="rNDzvsLL+egg8OaHGNF7Rg==" spinCount="100000" sqref="EF4" name="Rango2_79"/>
    <protectedRange algorithmName="SHA-512" hashValue="zpyJK1fZ5KqPwEQyrQbZ5bbZUtd9tt1Y53C5HGkbyJBJm9hdnzjquRoDhw2cRyMuTL/Sghd6TSNJ82Mdz7k4mQ==" saltValue="cAXeuT82v+t9sJ2nS0egNQ==" spinCount="100000" sqref="EK4:EM4" name="Rango2_14"/>
    <protectedRange algorithmName="SHA-512" hashValue="taf8VKDI2aAYCtPSdeLNozUIAoyZdqZ84fYKL08pHFLcT6e4qP6JrFPSSTKmIpeyfLFEQeG0AZ3p4asp6xgYIQ==" saltValue="zYxlhSM202DbCtHgWdae/A==" spinCount="100000" sqref="EI4:EJ4" name="Rango2_79_1"/>
    <protectedRange algorithmName="SHA-512" hashValue="4tyXukZ9cdLiYgyD2L9x1PAaa6BAy/aLryktdm8lP4Vc2hKqcJbhPDcal3aKR373rd8YNWt79fmku+QUcQv7rQ==" saltValue="qr7PcNGavPXCGfTUZgJ6rw==" spinCount="100000" sqref="EP4:EQ4" name="Rango2_15"/>
    <protectedRange algorithmName="SHA-512" hashValue="LvKtPFwui+7ubAgeVxwzglpzDySTbK7PWHkePx3rKw7aIiOt1RmbrHwYEh1n4nBsdYmuR7OPamMrEQDJk6BYzw==" saltValue="JxgEvhhAsUL8aMP+840epw==" spinCount="100000" sqref="EN4:EO4" name="Rango2_89"/>
    <protectedRange algorithmName="SHA-512" hashValue="JvAi32sct5f8O675sSKEjxxz7zOqaWWoDt8TVhRPO9DEd9/d7k9RCFul7AtvVPsh4dHL1YBbWZJxPuEVtF/83w==" saltValue="a4z5CF2NghJo6Cz+N0GWjQ==" spinCount="100000" sqref="ET4:EU4" name="Rango2_16"/>
    <protectedRange algorithmName="SHA-512" hashValue="Mp1wLqteJvE+hDjkrUF/omlHQ/rjwx/szrcYUp54LeP8iLHGrUy1PAvAwP+kPAq1DLtOrD+4OJrygqZLh48vng==" saltValue="9SoGPDk6mEm23pN7/OHPyQ==" spinCount="100000" sqref="ER4:ES4" name="Rango2_96"/>
    <protectedRange algorithmName="SHA-512" hashValue="v+4aSz2fsHgt/41QaEP7ZLG6704x7VAWY9DXFlOgnsmMJLcfC7PjwSVfzneaS0yG/ygAzUUS8kU/8cdurc2f1Q==" saltValue="2FsOfLaYy631fU2za+rhGQ==" spinCount="100000" sqref="EX4" name="Rango2_17"/>
    <protectedRange algorithmName="SHA-512" hashValue="jTBHe379JZ81c1mfTNeZ/wTMBE/fvOQ3yr9UAKF3A5UAPrXUZkfA91oh9Hx1LcCs5qsD/SThyLM5G7Dr/t8Sbw==" saltValue="Z2pHRIVxnBmWJpWKckJc6A==" spinCount="100000" sqref="EV4:EW4" name="Rango2_97"/>
    <protectedRange algorithmName="SHA-512" hashValue="DiwwdNDeO+fFKT7GhEYKDNxhvhf4s2macsAyOWO58xNgAAJmbqnozvXQQ/FdkuGPK+T2G7ePrqgM9WoErPq3uw==" saltValue="fP7LveFGnJnQToiIfvXzpw==" spinCount="100000" sqref="EY4:FD4" name="Rango2_18"/>
    <protectedRange algorithmName="SHA-512" hashValue="uqqwwxkwMi9KoivZhGNEZes2GaZhqoXAo6ntRNLe72iY7nJynrRMoYoEVJ05s/kk0sHhfOnOSH/9bKDkAGJtNQ==" saltValue="+yWPLzVgRUwfRhhJaZFGLA==" spinCount="100000" sqref="FE4:FI4 FK4:FL4 FN4:FP4" name="Rango2_20"/>
    <protectedRange algorithmName="SHA-512" hashValue="2sQQ4Vlkx0elRvn4R4gqJfr/i9dYAzSLOctdQA/AjtaBR6aBrE8bk+9r4itN/oYZtRw96bLvgj0zQJB/41+XXA==" saltValue="gYgbBDHnn+FZFzeDgwgllQ==" spinCount="100000" sqref="FQ4:FV4" name="Rango2_22"/>
    <protectedRange algorithmName="SHA-512" hashValue="OYb+xRwYRUMYp+jmLKVnCN65WfONBjRiJFKT61S+ppQCNTnE5ahYwXAyJvjyBrKpirUw6npW68UYzaNrwjtFtA==" saltValue="eHM5svdobfHLJYEr8Uo/1g==" spinCount="100000" sqref="FW4:FX4" name="Rango2_23"/>
    <protectedRange algorithmName="SHA-512" hashValue="5t5OY/1WmEf2AJsZrJZLc8Yph8rgJ1TiEofSeET0/DK97W5CUbxH4EhMSAtDU+qGQzPBUKJFRIgZ3Ik7C2fktw==" saltValue="bitiG/6a8YtXK0XJyFqCvg==" spinCount="100000" sqref="GB4:GC4" name="Rango2_25"/>
    <protectedRange algorithmName="SHA-512" hashValue="CNaXgIJSmN9LhCrV0UaWY0ziZjkgUCqMW7Hfs8srxxy11kvQG9mHpz4+VqLWENMl1tjQMecBH6ZOi3I5xoGSnA==" saltValue="lf96LJU7jZL80tiPQUNjBA==" spinCount="100000" sqref="GH4:GK4" name="Rango2_26"/>
    <protectedRange algorithmName="SHA-512" hashValue="tTode/DgoACcHZi/pl/crwhRqQNV2BkuEzrzlAZpiN6rs4ChFphUDOqtiJFQCBvr5JNsivpKoJti+kQCDjwZww==" saltValue="68QMzv0M4uUVXPa5Wqjzlw==" spinCount="100000" sqref="GL4:GM4" name="Rango2_28"/>
    <protectedRange algorithmName="SHA-512" hashValue="hNKjoTglZhwS7YWoVv82sJD5cgxLo7TsvUjsN+CQwFhjpuWAwGhWR8uLljQcTusZMYgcSfpo4Epb4MLwRPSFHQ==" saltValue="bgxMoG3ClTGQHeoV6H83Ug==" spinCount="100000" sqref="GE4" name="Rango2_30"/>
    <protectedRange algorithmName="SHA-512" hashValue="TixJhnE3PsZQs1hQOyaqKL2HvwKWMQSrR/K6tsRAfIQrTYVah/jfCb5grNr2RHsPfmE7NFuv1DPXLowN4TlL7Q==" saltValue="3MqGBtwHwAUvhuLM9Ir9yg==" spinCount="100000" sqref="GF4" name="Rango2_31"/>
    <protectedRange algorithmName="SHA-512" hashValue="6a2me31Q+LTB4mAWSoBQi/4PdX0dGAsyK4ow7os3vmDbF9JzZwQeF2MoVxZqV72HN1O3GY7C41Fp98nEwwOpYw==" saltValue="E8iZTjQFcSJgrANQDlDCIw==" spinCount="100000" sqref="GN4:GP4" name="Rango2_33"/>
    <protectedRange algorithmName="SHA-512" hashValue="ojSOqHto1RcxnXA4K3xvlQbNPvluARCRbIFb8mRcrEQxIZVBaykCNvULZBywfN378JaFfsyrjiGYVmIBNvQYHA==" saltValue="uyDhcHzUDuPQ1g+Hgf82Bg==" spinCount="100000" sqref="GQ4:GV4" name="Rango2_34"/>
    <protectedRange algorithmName="SHA-512" hashValue="sOileb7kkqTRbACZ/X69lSpx8p/USwvFmfrL+ioD5EXbk5ZGgWA80DYDFfRmmWiHnotfyqsKpcYlgTJdwgW88w==" saltValue="4G/tMBgMo12oOO+MfUrVBQ==" spinCount="100000" sqref="GW4:GZ4" name="Rango2_35"/>
    <protectedRange algorithmName="SHA-512" hashValue="lUsFisR3cBz9dH0XTc4XVfFjG3Cfj4n78CGhb6z1fLOWytRrKcST1J4etoWXd2CBltjs04ato/gRxUHPDam6QQ==" saltValue="LM5KQiMciCVFU22CApsKMg==" spinCount="100000" sqref="HA4:HC4" name="Rango2_36"/>
    <protectedRange algorithmName="SHA-512" hashValue="nGRv0xVNxiYCg9USDLLrECQlscKnukp1MUI6u2F3K2KjpEf7VZ8ypr23qdNPojFM215QYQIqM6MO4ponutiknQ==" saltValue="ORTrLhTWKcfiBcs5Tn92XA==" spinCount="100000" sqref="HK4:HN4" name="Rango2_37"/>
    <protectedRange algorithmName="SHA-512" hashValue="7VX5ovLqPUJ5V0hiTTZNSKRdKv/WIyvf2TF6fMOFlW9VyqjD7j+kMZoKYqcdQHmWZEpxyDIywPTGidqHmyTffg==" saltValue="4Bf7rfTVhEtPrx17D9kRkA==" spinCount="100000" sqref="HQ4:HR4" name="Rango2_38"/>
    <protectedRange algorithmName="SHA-512" hashValue="S4DCHo/8Pb92Pe+armNJCa6XsMAgoAOdMUbwK9eYcI7o1wg0bllAboVAYzce8BaO3lUV5SXjdrQMDG3Gz4xbdQ==" saltValue="H++ZT9i4vimtX0wTeRVJNg==" spinCount="100000" sqref="HJ4" name="Rango2_39"/>
    <protectedRange algorithmName="SHA-512" hashValue="9+DNppQbWrLYYUMoJ+lyQctV2bX3Vq9kZnegLbpjTLP49It2ovUbcartuoQTeXgP+TGpY//7mDH/UQlFCKDGiA==" saltValue="KUnni6YEm00anzSSvyLqQA==" spinCount="100000" sqref="HV4 HX4 HZ4" name="Rango2_6"/>
    <protectedRange algorithmName="SHA-512" hashValue="9+DNppQbWrLYYUMoJ+lyQctV2bX3Vq9kZnegLbpjTLP49It2ovUbcartuoQTeXgP+TGpY//7mDH/UQlFCKDGiA==" saltValue="KUnni6YEm00anzSSvyLqQA==" spinCount="100000" sqref="IN4" name="Rango2_9"/>
    <protectedRange algorithmName="SHA-512" hashValue="9+DNppQbWrLYYUMoJ+lyQctV2bX3Vq9kZnegLbpjTLP49It2ovUbcartuoQTeXgP+TGpY//7mDH/UQlFCKDGiA==" saltValue="KUnni6YEm00anzSSvyLqQA==" spinCount="100000" sqref="IP4:IR4" name="Rango2_19"/>
    <protectedRange algorithmName="SHA-512" hashValue="9+DNppQbWrLYYUMoJ+lyQctV2bX3Vq9kZnegLbpjTLP49It2ovUbcartuoQTeXgP+TGpY//7mDH/UQlFCKDGiA==" saltValue="KUnni6YEm00anzSSvyLqQA==" spinCount="100000" sqref="JD4:JH4" name="Rango2_21"/>
    <protectedRange algorithmName="SHA-512" hashValue="9+DNppQbWrLYYUMoJ+lyQctV2bX3Vq9kZnegLbpjTLP49It2ovUbcartuoQTeXgP+TGpY//7mDH/UQlFCKDGiA==" saltValue="KUnni6YEm00anzSSvyLqQA==" spinCount="100000" sqref="JI4" name="Rango2_29"/>
    <protectedRange algorithmName="SHA-512" hashValue="9+DNppQbWrLYYUMoJ+lyQctV2bX3Vq9kZnegLbpjTLP49It2ovUbcartuoQTeXgP+TGpY//7mDH/UQlFCKDGiA==" saltValue="KUnni6YEm00anzSSvyLqQA==" spinCount="100000" sqref="IA4" name="Rango2_40"/>
    <protectedRange algorithmName="SHA-512" hashValue="9+DNppQbWrLYYUMoJ+lyQctV2bX3Vq9kZnegLbpjTLP49It2ovUbcartuoQTeXgP+TGpY//7mDH/UQlFCKDGiA==" saltValue="KUnni6YEm00anzSSvyLqQA==" spinCount="100000" sqref="JA4" name="Rango2_41"/>
    <protectedRange algorithmName="SHA-512" hashValue="9+DNppQbWrLYYUMoJ+lyQctV2bX3Vq9kZnegLbpjTLP49It2ovUbcartuoQTeXgP+TGpY//7mDH/UQlFCKDGiA==" saltValue="KUnni6YEm00anzSSvyLqQA==" spinCount="100000" sqref="IS4" name="Rango2_42"/>
    <protectedRange algorithmName="SHA-512" hashValue="9+DNppQbWrLYYUMoJ+lyQctV2bX3Vq9kZnegLbpjTLP49It2ovUbcartuoQTeXgP+TGpY//7mDH/UQlFCKDGiA==" saltValue="KUnni6YEm00anzSSvyLqQA==" spinCount="100000" sqref="KJ4:KL4" name="Rango2_43"/>
    <protectedRange algorithmName="SHA-512" hashValue="9+DNppQbWrLYYUMoJ+lyQctV2bX3Vq9kZnegLbpjTLP49It2ovUbcartuoQTeXgP+TGpY//7mDH/UQlFCKDGiA==" saltValue="KUnni6YEm00anzSSvyLqQA==" spinCount="100000" sqref="KQ4:KT4 KX4:LB4" name="Rango2_44"/>
    <protectedRange algorithmName="SHA-512" hashValue="9+DNppQbWrLYYUMoJ+lyQctV2bX3Vq9kZnegLbpjTLP49It2ovUbcartuoQTeXgP+TGpY//7mDH/UQlFCKDGiA==" saltValue="KUnni6YEm00anzSSvyLqQA==" spinCount="100000" sqref="KO4:KP4" name="Rango2_45"/>
    <protectedRange algorithmName="SHA-512" hashValue="9+DNppQbWrLYYUMoJ+lyQctV2bX3Vq9kZnegLbpjTLP49It2ovUbcartuoQTeXgP+TGpY//7mDH/UQlFCKDGiA==" saltValue="KUnni6YEm00anzSSvyLqQA==" spinCount="100000" sqref="KU4:KW4" name="Rango2_46"/>
    <protectedRange algorithmName="SHA-512" hashValue="+u8ETP7RnmTFzwP1xRwajJa0k8e4nLv8tEoGW4GVn+3uAiDu7IjPSpc8eJAORlZW6vPJAWwmGRugW8VCG8sO4g==" saltValue="npbfSwlEiEyOodcwZD1w4Q==" spinCount="100000" sqref="DO4" name="Rango2_78_1"/>
    <protectedRange algorithmName="SHA-512" hashValue="+u8ETP7RnmTFzwP1xRwajJa0k8e4nLv8tEoGW4GVn+3uAiDu7IjPSpc8eJAORlZW6vPJAWwmGRugW8VCG8sO4g==" saltValue="npbfSwlEiEyOodcwZD1w4Q==" spinCount="100000" sqref="DQ4" name="Rango2_78_2"/>
    <protectedRange algorithmName="SHA-512" hashValue="9+DNppQbWrLYYUMoJ+lyQctV2bX3Vq9kZnegLbpjTLP49It2ovUbcartuoQTeXgP+TGpY//7mDH/UQlFCKDGiA==" saltValue="KUnni6YEm00anzSSvyLqQA==" spinCount="100000" sqref="FJ4" name="Rango2_47"/>
    <protectedRange algorithmName="SHA-512" hashValue="9+DNppQbWrLYYUMoJ+lyQctV2bX3Vq9kZnegLbpjTLP49It2ovUbcartuoQTeXgP+TGpY//7mDH/UQlFCKDGiA==" saltValue="KUnni6YEm00anzSSvyLqQA==" spinCount="100000" sqref="FM4" name="Rango2_48"/>
    <protectedRange algorithmName="SHA-512" hashValue="9+DNppQbWrLYYUMoJ+lyQctV2bX3Vq9kZnegLbpjTLP49It2ovUbcartuoQTeXgP+TGpY//7mDH/UQlFCKDGiA==" saltValue="KUnni6YEm00anzSSvyLqQA==" spinCount="100000" sqref="FY4" name="Rango2_49"/>
    <protectedRange algorithmName="SHA-512" hashValue="9+DNppQbWrLYYUMoJ+lyQctV2bX3Vq9kZnegLbpjTLP49It2ovUbcartuoQTeXgP+TGpY//7mDH/UQlFCKDGiA==" saltValue="KUnni6YEm00anzSSvyLqQA==" spinCount="100000" sqref="FZ4" name="Rango2_50"/>
    <protectedRange algorithmName="SHA-512" hashValue="9+DNppQbWrLYYUMoJ+lyQctV2bX3Vq9kZnegLbpjTLP49It2ovUbcartuoQTeXgP+TGpY//7mDH/UQlFCKDGiA==" saltValue="KUnni6YEm00anzSSvyLqQA==" spinCount="100000" sqref="GA4" name="Rango2_51"/>
    <protectedRange algorithmName="SHA-512" hashValue="9+DNppQbWrLYYUMoJ+lyQctV2bX3Vq9kZnegLbpjTLP49It2ovUbcartuoQTeXgP+TGpY//7mDH/UQlFCKDGiA==" saltValue="KUnni6YEm00anzSSvyLqQA==" spinCount="100000" sqref="GD4" name="Rango2_52"/>
    <protectedRange algorithmName="SHA-512" hashValue="9+DNppQbWrLYYUMoJ+lyQctV2bX3Vq9kZnegLbpjTLP49It2ovUbcartuoQTeXgP+TGpY//7mDH/UQlFCKDGiA==" saltValue="KUnni6YEm00anzSSvyLqQA==" spinCount="100000" sqref="GG4" name="Rango2_59"/>
    <protectedRange algorithmName="SHA-512" hashValue="9+DNppQbWrLYYUMoJ+lyQctV2bX3Vq9kZnegLbpjTLP49It2ovUbcartuoQTeXgP+TGpY//7mDH/UQlFCKDGiA==" saltValue="KUnni6YEm00anzSSvyLqQA==" spinCount="100000" sqref="HD4:HI4" name="Rango2_60"/>
    <protectedRange algorithmName="SHA-512" hashValue="9+DNppQbWrLYYUMoJ+lyQctV2bX3Vq9kZnegLbpjTLP49It2ovUbcartuoQTeXgP+TGpY//7mDH/UQlFCKDGiA==" saltValue="KUnni6YEm00anzSSvyLqQA==" spinCount="100000" sqref="IE4:IJ4" name="Rango2_61"/>
    <protectedRange algorithmName="SHA-512" hashValue="9+DNppQbWrLYYUMoJ+lyQctV2bX3Vq9kZnegLbpjTLP49It2ovUbcartuoQTeXgP+TGpY//7mDH/UQlFCKDGiA==" saltValue="KUnni6YEm00anzSSvyLqQA==" spinCount="100000" sqref="IK4" name="Rango2_62"/>
    <protectedRange algorithmName="SHA-512" hashValue="9+DNppQbWrLYYUMoJ+lyQctV2bX3Vq9kZnegLbpjTLP49It2ovUbcartuoQTeXgP+TGpY//7mDH/UQlFCKDGiA==" saltValue="KUnni6YEm00anzSSvyLqQA==" spinCount="100000" sqref="JC4" name="Rango2_63"/>
    <protectedRange algorithmName="SHA-512" hashValue="+u8ETP7RnmTFzwP1xRwajJa0k8e4nLv8tEoGW4GVn+3uAiDu7IjPSpc8eJAORlZW6vPJAWwmGRugW8VCG8sO4g==" saltValue="npbfSwlEiEyOodcwZD1w4Q==" spinCount="100000" sqref="DP4" name="Rango2_78_3"/>
    <protectedRange algorithmName="SHA-512" hashValue="9+DNppQbWrLYYUMoJ+lyQctV2bX3Vq9kZnegLbpjTLP49It2ovUbcartuoQTeXgP+TGpY//7mDH/UQlFCKDGiA==" saltValue="KUnni6YEm00anzSSvyLqQA==" spinCount="100000" sqref="ID4" name="Rango2_24"/>
    <protectedRange algorithmName="SHA-512" hashValue="9+DNppQbWrLYYUMoJ+lyQctV2bX3Vq9kZnegLbpjTLP49It2ovUbcartuoQTeXgP+TGpY//7mDH/UQlFCKDGiA==" saltValue="KUnni6YEm00anzSSvyLqQA==" spinCount="100000" sqref="IU4" name="Rango2_32"/>
    <protectedRange algorithmName="SHA-512" hashValue="9+DNppQbWrLYYUMoJ+lyQctV2bX3Vq9kZnegLbpjTLP49It2ovUbcartuoQTeXgP+TGpY//7mDH/UQlFCKDGiA==" saltValue="KUnni6YEm00anzSSvyLqQA==" spinCount="100000" sqref="IV4" name="Rango2_64"/>
  </protectedRanges>
  <mergeCells count="7">
    <mergeCell ref="JV5:KE5"/>
    <mergeCell ref="A1:F1"/>
    <mergeCell ref="A2:F2"/>
    <mergeCell ref="A3:F3"/>
    <mergeCell ref="AL5:AQ5"/>
    <mergeCell ref="DC5:DN5"/>
    <mergeCell ref="EA5:EE5"/>
  </mergeCells>
  <conditionalFormatting sqref="IY4">
    <cfRule type="notContainsBlanks" dxfId="20" priority="5">
      <formula>LEN(TRIM(IY4))&gt;0</formula>
    </cfRule>
  </conditionalFormatting>
  <conditionalFormatting sqref="JN4">
    <cfRule type="notContainsBlanks" dxfId="19" priority="4">
      <formula>LEN(TRIM(JN4))&gt;0</formula>
    </cfRule>
  </conditionalFormatting>
  <conditionalFormatting sqref="JX4">
    <cfRule type="notContainsBlanks" dxfId="18" priority="3">
      <formula>LEN(TRIM(JX4))&gt;0</formula>
    </cfRule>
  </conditionalFormatting>
  <conditionalFormatting sqref="KG4">
    <cfRule type="notContainsBlanks" dxfId="17" priority="2">
      <formula>LEN(TRIM(KG4))&gt;0</formula>
    </cfRule>
  </conditionalFormatting>
  <conditionalFormatting sqref="KI4">
    <cfRule type="notContainsBlanks" dxfId="16" priority="1">
      <formula>LEN(TRIM(KI4))&gt;0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XFD153"/>
  <sheetViews>
    <sheetView topLeftCell="A9" zoomScale="115" zoomScaleNormal="115" workbookViewId="0">
      <selection activeCell="N126" sqref="N126"/>
    </sheetView>
  </sheetViews>
  <sheetFormatPr baseColWidth="10" defaultRowHeight="15" x14ac:dyDescent="0.25"/>
  <cols>
    <col min="1" max="1" width="43.42578125" customWidth="1"/>
    <col min="2" max="13" width="8.140625" customWidth="1"/>
  </cols>
  <sheetData>
    <row r="3" spans="1:13" ht="23.25" x14ac:dyDescent="0.35">
      <c r="A3" s="18" t="s">
        <v>404</v>
      </c>
      <c r="L3" s="139" t="s">
        <v>753</v>
      </c>
    </row>
    <row r="4" spans="1:13" ht="18.75" x14ac:dyDescent="0.3">
      <c r="A4" s="25" t="s">
        <v>17</v>
      </c>
      <c r="B4" s="25">
        <v>2022</v>
      </c>
    </row>
    <row r="5" spans="1:13" ht="15.75" thickBot="1" x14ac:dyDescent="0.3">
      <c r="A5" t="s">
        <v>412</v>
      </c>
      <c r="B5" t="s">
        <v>366</v>
      </c>
      <c r="C5" t="s">
        <v>367</v>
      </c>
      <c r="D5" t="s">
        <v>368</v>
      </c>
      <c r="E5" t="s">
        <v>369</v>
      </c>
      <c r="F5" t="s">
        <v>370</v>
      </c>
      <c r="G5" t="s">
        <v>371</v>
      </c>
      <c r="H5" t="s">
        <v>372</v>
      </c>
      <c r="I5" t="s">
        <v>373</v>
      </c>
      <c r="J5" t="s">
        <v>374</v>
      </c>
      <c r="K5" t="s">
        <v>375</v>
      </c>
      <c r="L5" t="s">
        <v>376</v>
      </c>
      <c r="M5" t="s">
        <v>377</v>
      </c>
    </row>
    <row r="6" spans="1:13" x14ac:dyDescent="0.25">
      <c r="A6" s="22" t="s">
        <v>403</v>
      </c>
      <c r="B6" s="78">
        <v>1</v>
      </c>
      <c r="C6" s="80">
        <v>2</v>
      </c>
      <c r="D6" s="80">
        <v>3</v>
      </c>
      <c r="E6" s="80">
        <v>4</v>
      </c>
      <c r="F6" s="80">
        <v>5</v>
      </c>
      <c r="G6" s="80">
        <v>6</v>
      </c>
      <c r="H6" s="80">
        <v>7</v>
      </c>
      <c r="I6" s="80">
        <v>8</v>
      </c>
      <c r="J6" s="80">
        <v>9</v>
      </c>
      <c r="K6" s="80">
        <v>10</v>
      </c>
      <c r="L6" s="80">
        <v>11</v>
      </c>
      <c r="M6" s="81">
        <v>12</v>
      </c>
    </row>
    <row r="7" spans="1:13" x14ac:dyDescent="0.25">
      <c r="A7" s="23" t="s">
        <v>408</v>
      </c>
      <c r="B7" s="133" t="e">
        <f>COUNTIFS(#REF!,"ACTIVA INGRESO A CPN")</f>
        <v>#REF!</v>
      </c>
      <c r="C7" s="133" t="e">
        <f>COUNTIFS(#REF!,"ACTIVA INGRESO A CPN")</f>
        <v>#REF!</v>
      </c>
      <c r="D7" s="133" t="e">
        <f>COUNTIFS(#REF!,"ACTIVA INGRESO A CPN")</f>
        <v>#REF!</v>
      </c>
      <c r="E7" s="133" t="e">
        <f>COUNTIFS(#REF!,"ACTIVA INGRESO A CPN")</f>
        <v>#REF!</v>
      </c>
      <c r="F7" s="133" t="e">
        <f>COUNTIFS(#REF!,"ACTIVA INGRESO A CPN")</f>
        <v>#REF!</v>
      </c>
      <c r="G7" s="133" t="e">
        <f>COUNTIFS(#REF!,"ACTIVA INGRESO A CPN")</f>
        <v>#REF!</v>
      </c>
      <c r="H7" s="133" t="e">
        <f>COUNTIFS(#REF!,"ACTIVA INGRESO A CPN")</f>
        <v>#REF!</v>
      </c>
      <c r="I7" s="133" t="e">
        <f>COUNTIFS(#REF!,"ACTIVA INGRESO A CPN")</f>
        <v>#REF!</v>
      </c>
      <c r="J7" s="133" t="e">
        <f>COUNTIFS(#REF!,"ACTIVA INGRESO A CPN")</f>
        <v>#REF!</v>
      </c>
      <c r="K7" s="133" t="e">
        <f>COUNTIFS(#REF!,"ACTIVA INGRESO A CPN")</f>
        <v>#REF!</v>
      </c>
      <c r="L7" s="133" t="e">
        <f>COUNTIFS(#REF!,"ACTIVA INGRESO A CPN")</f>
        <v>#REF!</v>
      </c>
      <c r="M7" s="133" t="e">
        <f>COUNTIFS(#REF!,"ACTIVA INGRESO A CPN")</f>
        <v>#REF!</v>
      </c>
    </row>
    <row r="8" spans="1:13" x14ac:dyDescent="0.25">
      <c r="A8" s="23" t="s">
        <v>402</v>
      </c>
      <c r="B8" s="79" t="e">
        <f>COUNTIFS(#REF!,"ACTIVA INGRESO A CPN",#REF!,"INASISTENTE")</f>
        <v>#REF!</v>
      </c>
      <c r="C8" s="79" t="e">
        <f>COUNTIFS(#REF!,"ACTIVA INGRESO A CPN",#REF!,"INASISTENTE")</f>
        <v>#REF!</v>
      </c>
      <c r="D8" s="79" t="e">
        <f>COUNTIFS(#REF!,"ACTIVA INGRESO A CPN",#REF!,"INASISTENTE")</f>
        <v>#REF!</v>
      </c>
      <c r="E8" s="79" t="e">
        <f>COUNTIFS(#REF!,"ACTIVA INGRESO A CPN",#REF!,"INASISTENTE")</f>
        <v>#REF!</v>
      </c>
      <c r="F8" s="79" t="e">
        <f>COUNTIFS(#REF!,"ACTIVA INGRESO A CPN",#REF!,"INASISTENTE")</f>
        <v>#REF!</v>
      </c>
      <c r="G8" s="79" t="e">
        <f>COUNTIFS(#REF!,"ACTIVA INGRESO A CPN",#REF!,"INASISTENTE")</f>
        <v>#REF!</v>
      </c>
      <c r="H8" s="79" t="e">
        <f>COUNTIFS(#REF!,"ACTIVA INGRESO A CPN",#REF!,"INASISTENTE")</f>
        <v>#REF!</v>
      </c>
      <c r="I8" s="79" t="e">
        <f>COUNTIFS(#REF!,"ACTIVA INGRESO A CPN",#REF!,"INASISTENTE")</f>
        <v>#REF!</v>
      </c>
      <c r="J8" s="79" t="e">
        <f>COUNTIFS(#REF!,"ACTIVA INGRESO A CPN",#REF!,"INASISTENTE")</f>
        <v>#REF!</v>
      </c>
      <c r="K8" s="79" t="e">
        <f>COUNTIFS(#REF!,"ACTIVA INGRESO A CPN",#REF!,"INASISTENTE")</f>
        <v>#REF!</v>
      </c>
      <c r="L8" s="79" t="e">
        <f>COUNTIFS(#REF!,"ACTIVA INGRESO A CPN",#REF!,"INASISTENTE")</f>
        <v>#REF!</v>
      </c>
      <c r="M8" s="79" t="e">
        <f>COUNTIFS(#REF!,"ACTIVA INGRESO A CPN",#REF!,"INASISTENTE")</f>
        <v>#REF!</v>
      </c>
    </row>
    <row r="9" spans="1:13" x14ac:dyDescent="0.25">
      <c r="A9" s="23" t="s">
        <v>409</v>
      </c>
      <c r="B9" s="79" t="e">
        <f>COUNTIFS(#REF!,"ACTIVA SIN INGRESO CPN")</f>
        <v>#REF!</v>
      </c>
      <c r="C9" s="79" t="e">
        <f>COUNTIFS(#REF!,"ACTIVA SIN INGRESO CPN")</f>
        <v>#REF!</v>
      </c>
      <c r="D9" s="79" t="e">
        <f>COUNTIFS(#REF!,"ACTIVA SIN INGRESO CPN")</f>
        <v>#REF!</v>
      </c>
      <c r="E9" s="79" t="e">
        <f>COUNTIFS(#REF!,"ACTIVA SIN INGRESO CPN")</f>
        <v>#REF!</v>
      </c>
      <c r="F9" s="79" t="e">
        <f>COUNTIFS(#REF!,"ACTIVA SIN INGRESO CPN")</f>
        <v>#REF!</v>
      </c>
      <c r="G9" s="79" t="e">
        <f>COUNTIFS(#REF!,"ACTIVA SIN INGRESO CPN")</f>
        <v>#REF!</v>
      </c>
      <c r="H9" s="79" t="e">
        <f>COUNTIFS(#REF!,"ACTIVA SIN INGRESO CPN")</f>
        <v>#REF!</v>
      </c>
      <c r="I9" s="79" t="e">
        <f>COUNTIFS(#REF!,"ACTIVA SIN INGRESO CPN")</f>
        <v>#REF!</v>
      </c>
      <c r="J9" s="79" t="e">
        <f>COUNTIFS(#REF!,"ACTIVA SIN INGRESO CPN")</f>
        <v>#REF!</v>
      </c>
      <c r="K9" s="79" t="e">
        <f>COUNTIFS(#REF!,"ACTIVA SIN INGRESO CPN")</f>
        <v>#REF!</v>
      </c>
      <c r="L9" s="79" t="e">
        <f>COUNTIFS(#REF!,"ACTIVA SIN INGRESO CPN")</f>
        <v>#REF!</v>
      </c>
      <c r="M9" s="79" t="e">
        <f>COUNTIFS(#REF!,"ACTIVA SIN INGRESO CPN")</f>
        <v>#REF!</v>
      </c>
    </row>
    <row r="10" spans="1:13" x14ac:dyDescent="0.25">
      <c r="A10" s="23" t="s">
        <v>410</v>
      </c>
      <c r="B10" s="79" t="e">
        <f>COUNTIFS(#REF!,"SALE SIN INGRESO CPN")</f>
        <v>#REF!</v>
      </c>
      <c r="C10" s="79" t="e">
        <f>COUNTIFS(#REF!,"SALE SIN INGRESO CPN")</f>
        <v>#REF!</v>
      </c>
      <c r="D10" s="79" t="e">
        <f>COUNTIFS(#REF!,"SALE SIN INGRESO CPN")</f>
        <v>#REF!</v>
      </c>
      <c r="E10" s="79" t="e">
        <f>COUNTIFS(#REF!,"SALE SIN INGRESO CPN")</f>
        <v>#REF!</v>
      </c>
      <c r="F10" s="79" t="e">
        <f>COUNTIFS(#REF!,"SALE SIN INGRESO CPN")</f>
        <v>#REF!</v>
      </c>
      <c r="G10" s="79" t="e">
        <f>COUNTIFS(#REF!,"SALE SIN INGRESO CPN")</f>
        <v>#REF!</v>
      </c>
      <c r="H10" s="79" t="e">
        <f>COUNTIFS(#REF!,"SALE SIN INGRESO CPN")</f>
        <v>#REF!</v>
      </c>
      <c r="I10" s="79" t="e">
        <f>COUNTIFS(#REF!,"SALE SIN INGRESO CPN")</f>
        <v>#REF!</v>
      </c>
      <c r="J10" s="79" t="e">
        <f>COUNTIFS(#REF!,"SALE SIN INGRESO CPN")</f>
        <v>#REF!</v>
      </c>
      <c r="K10" s="79" t="e">
        <f>COUNTIFS(#REF!,"SALE SIN INGRESO CPN")</f>
        <v>#REF!</v>
      </c>
      <c r="L10" s="79" t="e">
        <f>COUNTIFS(#REF!,"SALE SIN INGRESO CPN")</f>
        <v>#REF!</v>
      </c>
      <c r="M10" s="79" t="e">
        <f>COUNTIFS(#REF!,"SALE SIN INGRESO CPN")</f>
        <v>#REF!</v>
      </c>
    </row>
    <row r="11" spans="1:13" x14ac:dyDescent="0.25">
      <c r="A11" s="24" t="s">
        <v>411</v>
      </c>
      <c r="B11" s="19" t="e">
        <f t="shared" ref="B11:M11" si="0">IF(B7=0,"",SUM(B8/B7))</f>
        <v>#REF!</v>
      </c>
      <c r="C11" s="19" t="e">
        <f t="shared" si="0"/>
        <v>#REF!</v>
      </c>
      <c r="D11" s="19" t="e">
        <f t="shared" si="0"/>
        <v>#REF!</v>
      </c>
      <c r="E11" s="19" t="e">
        <f t="shared" si="0"/>
        <v>#REF!</v>
      </c>
      <c r="F11" s="19" t="e">
        <f t="shared" si="0"/>
        <v>#REF!</v>
      </c>
      <c r="G11" s="19" t="e">
        <f t="shared" si="0"/>
        <v>#REF!</v>
      </c>
      <c r="H11" s="19" t="e">
        <f t="shared" si="0"/>
        <v>#REF!</v>
      </c>
      <c r="I11" s="19" t="e">
        <f t="shared" si="0"/>
        <v>#REF!</v>
      </c>
      <c r="J11" s="19" t="e">
        <f t="shared" si="0"/>
        <v>#REF!</v>
      </c>
      <c r="K11" s="19" t="e">
        <f t="shared" si="0"/>
        <v>#REF!</v>
      </c>
      <c r="L11" s="19" t="e">
        <f t="shared" si="0"/>
        <v>#REF!</v>
      </c>
      <c r="M11" s="19" t="e">
        <f t="shared" si="0"/>
        <v>#REF!</v>
      </c>
    </row>
    <row r="12" spans="1:13" ht="15.75" thickBot="1" x14ac:dyDescent="0.3">
      <c r="A12" s="26"/>
      <c r="B12" s="132"/>
      <c r="C12" s="45"/>
      <c r="D12" s="45"/>
      <c r="E12" s="45"/>
      <c r="F12" s="45"/>
      <c r="G12" s="45"/>
      <c r="H12" s="45"/>
      <c r="I12" s="45"/>
      <c r="J12" s="45"/>
      <c r="K12" s="45"/>
      <c r="L12" s="45"/>
      <c r="M12" s="45"/>
    </row>
    <row r="13" spans="1:13" ht="19.5" thickBot="1" x14ac:dyDescent="0.35">
      <c r="A13" s="135" t="s">
        <v>706</v>
      </c>
      <c r="B13" s="150" t="s">
        <v>717</v>
      </c>
      <c r="C13" s="151"/>
      <c r="D13" s="152" t="s">
        <v>737</v>
      </c>
      <c r="E13" s="153"/>
      <c r="F13" s="45"/>
      <c r="G13" s="45"/>
      <c r="H13" s="45"/>
      <c r="I13" s="45"/>
      <c r="J13" s="45"/>
      <c r="K13" s="45"/>
      <c r="L13" s="45"/>
      <c r="M13" s="45"/>
    </row>
    <row r="14" spans="1:13" ht="26.25" thickBot="1" x14ac:dyDescent="0.3">
      <c r="A14" s="131" t="s">
        <v>708</v>
      </c>
      <c r="B14" s="134" t="e">
        <f>COUNTIFS(#REF!,"ACTIVA INGRESO A CPN",#REF!,"ALTO RIESGO",#REF!,"&lt;&gt;",#REF!,$A$13)</f>
        <v>#REF!</v>
      </c>
      <c r="C14" s="156" t="str">
        <f>IFERROR((SUM(B14/B15)),"")</f>
        <v/>
      </c>
      <c r="D14" s="134" t="e">
        <f>COUNTIFS(#REF!,"ACTIVA INGRESO A CPN",#REF!,"ALTO RIESGO",#REF!,"&lt;&gt;")</f>
        <v>#REF!</v>
      </c>
      <c r="E14" s="156" t="str">
        <f>IFERROR(SUM(D14/D15),"")</f>
        <v/>
      </c>
      <c r="F14" s="45"/>
      <c r="G14" s="45"/>
      <c r="H14" s="45"/>
      <c r="I14" s="45"/>
      <c r="J14" s="45"/>
      <c r="K14" s="45"/>
      <c r="L14" s="45"/>
      <c r="M14" s="45"/>
    </row>
    <row r="15" spans="1:13" ht="23.25" customHeight="1" thickBot="1" x14ac:dyDescent="0.3">
      <c r="A15" s="131" t="s">
        <v>707</v>
      </c>
      <c r="B15" s="134" t="e">
        <f>COUNTIFS(#REF!,"ACTIVA INGRESO A CPN",#REF!,"ALTO RIESGO",#REF!,$A$13)</f>
        <v>#REF!</v>
      </c>
      <c r="C15" s="157"/>
      <c r="D15" s="134" t="e">
        <f>COUNTIFS(#REF!,"ACTIVA INGRESO A CPN",#REF!,"ALTO RIESGO")</f>
        <v>#REF!</v>
      </c>
      <c r="E15" s="157"/>
      <c r="F15" s="45"/>
      <c r="G15" s="45"/>
      <c r="H15" s="45"/>
      <c r="I15" s="45"/>
      <c r="J15" s="45"/>
      <c r="K15" s="45"/>
      <c r="L15" s="45"/>
      <c r="M15" s="45"/>
    </row>
    <row r="16" spans="1:13" ht="19.5" thickBot="1" x14ac:dyDescent="0.35">
      <c r="B16" s="150" t="s">
        <v>717</v>
      </c>
      <c r="C16" s="151"/>
      <c r="D16" s="152" t="s">
        <v>737</v>
      </c>
      <c r="E16" s="153"/>
      <c r="F16" s="45"/>
      <c r="G16" s="45"/>
      <c r="H16" s="45"/>
      <c r="I16" s="45"/>
      <c r="J16" s="45"/>
      <c r="K16" s="45"/>
      <c r="L16" s="45"/>
      <c r="M16" s="45"/>
    </row>
    <row r="17" spans="1:13" ht="26.25" thickBot="1" x14ac:dyDescent="0.3">
      <c r="A17" s="131" t="s">
        <v>716</v>
      </c>
      <c r="B17" s="134" t="e">
        <f>COUNTIFS(#REF!,"ACTIVA INGRESO A CPN",#REF!,"COMPLETO",#REF!,$A$13)</f>
        <v>#REF!</v>
      </c>
      <c r="C17" s="158" t="str">
        <f>IFERROR(SUM(B17/B18),"")</f>
        <v/>
      </c>
      <c r="D17" s="134" t="e">
        <f>COUNTIFS(#REF!,"ACTIVA INGRESO A CPN",#REF!,"COMPLETO")</f>
        <v>#REF!</v>
      </c>
      <c r="E17" s="158" t="str">
        <f>IFERROR(SUM(D17/D18),"")</f>
        <v/>
      </c>
      <c r="F17" s="45"/>
      <c r="G17" s="45"/>
      <c r="H17" s="45"/>
      <c r="I17" s="45"/>
      <c r="J17" s="45"/>
      <c r="K17" s="45"/>
      <c r="L17" s="45"/>
      <c r="M17" s="45"/>
    </row>
    <row r="18" spans="1:13" ht="15.75" thickBot="1" x14ac:dyDescent="0.3">
      <c r="A18" s="23" t="s">
        <v>408</v>
      </c>
      <c r="B18" s="134" t="e">
        <f>COUNTIFS(#REF!,"ACTIVA INGRESO A CPN",#REF!,$A$13)</f>
        <v>#REF!</v>
      </c>
      <c r="C18" s="159"/>
      <c r="D18" s="134" t="e">
        <f>COUNTIFS(#REF!,"ACTIVA INGRESO A CPN")</f>
        <v>#REF!</v>
      </c>
      <c r="E18" s="159"/>
      <c r="F18" s="45"/>
      <c r="G18" s="45"/>
      <c r="H18" s="45"/>
      <c r="I18" s="45"/>
      <c r="J18" s="45"/>
      <c r="K18" s="45"/>
      <c r="L18" s="45"/>
      <c r="M18" s="45"/>
    </row>
    <row r="19" spans="1:13" ht="19.5" thickBot="1" x14ac:dyDescent="0.35">
      <c r="B19" s="150" t="s">
        <v>717</v>
      </c>
      <c r="C19" s="151"/>
      <c r="D19" s="152" t="s">
        <v>737</v>
      </c>
      <c r="E19" s="153"/>
      <c r="F19" s="45"/>
      <c r="G19" s="45"/>
      <c r="H19" s="45"/>
      <c r="I19" s="45"/>
      <c r="J19" s="45"/>
      <c r="K19" s="45"/>
      <c r="L19" s="45"/>
      <c r="M19" s="45"/>
    </row>
    <row r="20" spans="1:13" ht="26.25" thickBot="1" x14ac:dyDescent="0.3">
      <c r="A20" s="131" t="s">
        <v>736</v>
      </c>
      <c r="B20" s="134" t="e">
        <f>COUNTIFS(#REF!,"ACTIVA INGRESO A CPN",#REF!,"COMPLETO",#REF!,$A$13)</f>
        <v>#REF!</v>
      </c>
      <c r="C20" s="154" t="str">
        <f>IFERROR(SUM(B20/B21),"")</f>
        <v/>
      </c>
      <c r="D20" s="134" t="e">
        <f>COUNTIFS(#REF!,"ACTIVA INGRESO A CPN",#REF!,"COMPLETO")</f>
        <v>#REF!</v>
      </c>
      <c r="E20" s="154" t="str">
        <f>IFERROR(SUM(D20/D21),"")</f>
        <v/>
      </c>
      <c r="F20" s="45"/>
      <c r="G20" s="45"/>
      <c r="H20" s="45"/>
      <c r="I20" s="45"/>
      <c r="J20" s="45"/>
      <c r="K20" s="45"/>
      <c r="L20" s="45"/>
      <c r="M20" s="45"/>
    </row>
    <row r="21" spans="1:13" ht="15.75" customHeight="1" thickBot="1" x14ac:dyDescent="0.3">
      <c r="A21" s="23" t="s">
        <v>408</v>
      </c>
      <c r="B21" s="134" t="e">
        <f>COUNTIFS(#REF!,"ACTIVA INGRESO A CPN",#REF!,$A$13)</f>
        <v>#REF!</v>
      </c>
      <c r="C21" s="155"/>
      <c r="D21" s="134" t="e">
        <f>COUNTIFS(#REF!,"ACTIVA INGRESO A CPN")</f>
        <v>#REF!</v>
      </c>
      <c r="E21" s="155"/>
      <c r="F21" s="45"/>
      <c r="G21" s="45"/>
      <c r="H21" s="45"/>
      <c r="I21" s="45"/>
      <c r="J21" s="45"/>
      <c r="K21" s="45"/>
      <c r="L21" s="45"/>
      <c r="M21" s="45"/>
    </row>
    <row r="22" spans="1:13" ht="19.5" thickBot="1" x14ac:dyDescent="0.35">
      <c r="B22" s="150" t="s">
        <v>717</v>
      </c>
      <c r="C22" s="151"/>
      <c r="D22" s="152" t="s">
        <v>737</v>
      </c>
      <c r="E22" s="153"/>
      <c r="F22" s="45"/>
      <c r="G22" s="45"/>
      <c r="H22" s="45"/>
      <c r="I22" s="45"/>
      <c r="J22" s="45"/>
      <c r="K22" s="45"/>
      <c r="L22" s="45"/>
      <c r="M22" s="45"/>
    </row>
    <row r="23" spans="1:13" ht="26.25" thickBot="1" x14ac:dyDescent="0.3">
      <c r="A23" s="131" t="s">
        <v>740</v>
      </c>
      <c r="B23" s="134" t="e">
        <f>COUNTIFS(#REF!,"ACTIVA INGRESO A CPN",#REF!,"COMPLETO",#REF!,$A$13)</f>
        <v>#REF!</v>
      </c>
      <c r="C23" s="154" t="str">
        <f>IFERROR(SUM(B23/B24),"")</f>
        <v/>
      </c>
      <c r="D23" s="134" t="e">
        <f>COUNTIFS(#REF!,"ACTIVA INGRESO A CPN",#REF!,"COMPLETO")</f>
        <v>#REF!</v>
      </c>
      <c r="E23" s="154" t="str">
        <f>IFERROR(SUM(D23/D24),"")</f>
        <v/>
      </c>
      <c r="F23" s="45"/>
      <c r="G23" s="45"/>
      <c r="H23" s="45"/>
      <c r="I23" s="45"/>
      <c r="J23" s="45"/>
      <c r="K23" s="45"/>
      <c r="L23" s="45"/>
      <c r="M23" s="45"/>
    </row>
    <row r="24" spans="1:13" ht="15.75" thickBot="1" x14ac:dyDescent="0.3">
      <c r="A24" s="23" t="s">
        <v>408</v>
      </c>
      <c r="B24" s="134" t="e">
        <f>COUNTIFS(#REF!,"ACTIVA INGRESO A CPN",#REF!,$A$13)</f>
        <v>#REF!</v>
      </c>
      <c r="C24" s="155"/>
      <c r="D24" s="134" t="e">
        <f>COUNTIFS(#REF!,"ACTIVA INGRESO A CPN")</f>
        <v>#REF!</v>
      </c>
      <c r="E24" s="155"/>
      <c r="F24" s="45"/>
      <c r="G24" s="45"/>
      <c r="H24" s="45"/>
      <c r="I24" s="45"/>
      <c r="J24" s="45"/>
      <c r="K24" s="45"/>
      <c r="L24" s="45"/>
      <c r="M24" s="45"/>
    </row>
    <row r="25" spans="1:13" ht="19.5" thickBot="1" x14ac:dyDescent="0.35">
      <c r="B25" s="150" t="s">
        <v>717</v>
      </c>
      <c r="C25" s="151"/>
      <c r="D25" s="152" t="s">
        <v>737</v>
      </c>
      <c r="E25" s="153"/>
      <c r="F25" s="45"/>
      <c r="G25" s="45"/>
      <c r="H25" s="45"/>
      <c r="I25" s="45"/>
      <c r="J25" s="45"/>
      <c r="K25" s="45"/>
      <c r="L25" s="45"/>
      <c r="M25" s="45"/>
    </row>
    <row r="26" spans="1:13" ht="26.25" thickBot="1" x14ac:dyDescent="0.3">
      <c r="A26" s="131" t="s">
        <v>739</v>
      </c>
      <c r="B26" s="134" t="e">
        <f>COUNTIFS(#REF!,"ACTIVA INGRESO A CPN",#REF!,"&gt;36",#REF!,"&lt;44",#REF!,"&lt;&gt;",#REF!,$A$13)</f>
        <v>#REF!</v>
      </c>
      <c r="C26" s="154" t="str">
        <f>IFERROR(SUM(B26/B27),"")</f>
        <v/>
      </c>
      <c r="D26" s="134" t="e">
        <f>COUNTIFS(#REF!,"ACTIVA INGRESO A CPN",#REF!,"&gt;36",#REF!,"&lt;44",#REF!,"&lt;&gt;")</f>
        <v>#REF!</v>
      </c>
      <c r="E26" s="154" t="str">
        <f>IFERROR(SUM(D26/D27),"")</f>
        <v/>
      </c>
      <c r="F26" s="45"/>
      <c r="G26" s="45"/>
      <c r="H26" s="45"/>
      <c r="I26" s="45"/>
      <c r="J26" s="45"/>
      <c r="K26" s="45"/>
      <c r="L26" s="45"/>
      <c r="M26" s="45"/>
    </row>
    <row r="27" spans="1:13" ht="15.75" thickBot="1" x14ac:dyDescent="0.3">
      <c r="A27" s="23" t="s">
        <v>738</v>
      </c>
      <c r="B27" s="134" t="e">
        <f>COUNTIFS(#REF!,"ACTIVA INGRESO A CPN",#REF!,"&gt;36",#REF!,"&lt;44",#REF!,$A$13)</f>
        <v>#REF!</v>
      </c>
      <c r="C27" s="155"/>
      <c r="D27" s="134" t="e">
        <f>COUNTIFS(#REF!,"ACTIVA INGRESO A CPN",#REF!,"&gt;36",#REF!,"&lt;44")</f>
        <v>#REF!</v>
      </c>
      <c r="E27" s="155"/>
      <c r="F27" s="45"/>
      <c r="G27" s="45"/>
      <c r="H27" s="45"/>
      <c r="I27" s="45"/>
      <c r="J27" s="45"/>
      <c r="K27" s="45"/>
      <c r="L27" s="45"/>
      <c r="M27" s="45"/>
    </row>
    <row r="28" spans="1:13" ht="19.5" thickBot="1" x14ac:dyDescent="0.35">
      <c r="B28" s="150" t="s">
        <v>717</v>
      </c>
      <c r="C28" s="151"/>
      <c r="D28" s="152" t="s">
        <v>737</v>
      </c>
      <c r="E28" s="153"/>
      <c r="F28" s="45"/>
      <c r="G28" s="45"/>
      <c r="H28" s="45"/>
      <c r="I28" s="45"/>
      <c r="J28" s="45"/>
      <c r="K28" s="45"/>
      <c r="L28" s="45"/>
      <c r="M28" s="45"/>
    </row>
    <row r="29" spans="1:13" ht="26.25" thickBot="1" x14ac:dyDescent="0.3">
      <c r="A29" s="140" t="s">
        <v>754</v>
      </c>
      <c r="B29" s="134" t="e">
        <f>COUNTIFS(#REF!,"ACTIVA INGRESO A CPN",#REF!,"&gt;36",#REF!,"&lt;44",#REF!,"&lt;&gt;",#REF!,$A$13)</f>
        <v>#REF!</v>
      </c>
      <c r="C29" s="154" t="str">
        <f>IFERROR(SUM(B29/B30),"")</f>
        <v/>
      </c>
      <c r="D29" s="134" t="e">
        <f>COUNTIFS(#REF!,"ACTIVA INGRESO A CPN",#REF!,"&gt;36",#REF!,"&lt;44",#REF!,"&lt;&gt;")</f>
        <v>#REF!</v>
      </c>
      <c r="E29" s="154" t="str">
        <f>IFERROR(SUM(D29/D30),"")</f>
        <v/>
      </c>
      <c r="F29" s="45"/>
      <c r="G29" s="45"/>
      <c r="H29" s="45"/>
      <c r="I29" s="45"/>
      <c r="J29" s="45"/>
      <c r="K29" s="45"/>
      <c r="L29" s="45"/>
      <c r="M29" s="45"/>
    </row>
    <row r="30" spans="1:13" ht="15.75" thickBot="1" x14ac:dyDescent="0.3">
      <c r="A30" s="23" t="s">
        <v>738</v>
      </c>
      <c r="B30" s="134" t="e">
        <f>COUNTIFS(#REF!,"ACTIVA INGRESO A CPN",#REF!,"&gt;36",#REF!,"&lt;44",#REF!,$A$13)</f>
        <v>#REF!</v>
      </c>
      <c r="C30" s="155"/>
      <c r="D30" s="134" t="e">
        <f>COUNTIFS(#REF!,"ACTIVA INGRESO A CPN",#REF!,"&gt;36",#REF!,"&lt;44")</f>
        <v>#REF!</v>
      </c>
      <c r="E30" s="155"/>
      <c r="F30" s="45"/>
      <c r="G30" s="45"/>
      <c r="H30" s="45"/>
      <c r="I30" s="45"/>
      <c r="J30" s="45"/>
      <c r="K30" s="45"/>
      <c r="L30" s="45"/>
      <c r="M30" s="45"/>
    </row>
    <row r="31" spans="1:13" x14ac:dyDescent="0.25">
      <c r="C31" s="45"/>
      <c r="D31" s="45"/>
      <c r="E31" s="45"/>
      <c r="F31" s="45"/>
      <c r="G31" s="45"/>
      <c r="H31" s="45"/>
      <c r="I31" s="45"/>
      <c r="J31" s="45"/>
      <c r="K31" s="45"/>
      <c r="L31" s="45"/>
      <c r="M31" s="45"/>
    </row>
    <row r="32" spans="1:13" x14ac:dyDescent="0.25">
      <c r="C32" s="45"/>
      <c r="D32" s="45"/>
      <c r="E32" s="45"/>
      <c r="F32" s="45"/>
      <c r="G32" s="45"/>
      <c r="H32" s="45"/>
      <c r="I32" s="45"/>
      <c r="J32" s="45"/>
      <c r="K32" s="45"/>
      <c r="L32" s="45"/>
      <c r="M32" s="45"/>
    </row>
    <row r="33" spans="1:14" x14ac:dyDescent="0.25">
      <c r="A33" s="46" t="s">
        <v>596</v>
      </c>
      <c r="B33" s="45"/>
      <c r="C33" s="45"/>
      <c r="D33" s="45"/>
      <c r="E33" s="45"/>
      <c r="F33" s="45"/>
      <c r="G33" s="45"/>
      <c r="H33" s="45"/>
      <c r="I33" s="45"/>
      <c r="J33" s="45"/>
      <c r="K33" s="45"/>
      <c r="L33" s="45"/>
      <c r="M33" s="45"/>
    </row>
    <row r="34" spans="1:14" ht="15.75" thickBot="1" x14ac:dyDescent="0.3">
      <c r="A34" s="20"/>
      <c r="B34" s="21"/>
      <c r="C34" s="21"/>
      <c r="D34" s="21"/>
      <c r="E34" s="21"/>
      <c r="F34" s="21"/>
      <c r="G34" s="21"/>
      <c r="H34" s="21"/>
      <c r="I34" s="21"/>
      <c r="J34" s="21"/>
      <c r="K34" s="21"/>
      <c r="L34" s="21"/>
      <c r="M34" s="21"/>
    </row>
    <row r="35" spans="1:14" ht="16.5" thickBot="1" x14ac:dyDescent="0.3">
      <c r="A35" s="51" t="s">
        <v>412</v>
      </c>
      <c r="B35" s="53" t="s">
        <v>366</v>
      </c>
      <c r="C35" s="54" t="s">
        <v>367</v>
      </c>
      <c r="D35" s="54" t="s">
        <v>368</v>
      </c>
      <c r="E35" s="54" t="s">
        <v>369</v>
      </c>
      <c r="F35" s="54" t="s">
        <v>370</v>
      </c>
      <c r="G35" s="54" t="s">
        <v>371</v>
      </c>
      <c r="H35" s="54" t="s">
        <v>372</v>
      </c>
      <c r="I35" s="54" t="s">
        <v>373</v>
      </c>
      <c r="J35" s="54" t="s">
        <v>374</v>
      </c>
      <c r="K35" s="54" t="s">
        <v>375</v>
      </c>
      <c r="L35" s="54" t="s">
        <v>376</v>
      </c>
      <c r="M35" s="56" t="s">
        <v>377</v>
      </c>
      <c r="N35" s="162" t="s">
        <v>421</v>
      </c>
    </row>
    <row r="36" spans="1:14" ht="15.75" thickBot="1" x14ac:dyDescent="0.3">
      <c r="A36" s="52" t="s">
        <v>378</v>
      </c>
      <c r="B36" s="53">
        <v>1</v>
      </c>
      <c r="C36" s="54">
        <v>2</v>
      </c>
      <c r="D36" s="54">
        <v>3</v>
      </c>
      <c r="E36" s="54">
        <v>4</v>
      </c>
      <c r="F36" s="54">
        <v>5</v>
      </c>
      <c r="G36" s="54">
        <v>6</v>
      </c>
      <c r="H36" s="54">
        <v>7</v>
      </c>
      <c r="I36" s="54">
        <v>8</v>
      </c>
      <c r="J36" s="54">
        <v>9</v>
      </c>
      <c r="K36" s="54">
        <v>10</v>
      </c>
      <c r="L36" s="54">
        <v>11</v>
      </c>
      <c r="M36" s="55">
        <v>12</v>
      </c>
      <c r="N36" s="163"/>
    </row>
    <row r="37" spans="1:14" ht="25.5" x14ac:dyDescent="0.25">
      <c r="A37" s="62" t="s">
        <v>597</v>
      </c>
      <c r="B37" s="57" t="e">
        <f>COUNTIFS(#REF!,$B$4,#REF!,B6,#REF!,$A$33)</f>
        <v>#REF!</v>
      </c>
      <c r="C37" s="57" t="e">
        <f>COUNTIFS(#REF!,$B$4,#REF!,C6,#REF!,$A$33)</f>
        <v>#REF!</v>
      </c>
      <c r="D37" s="57" t="e">
        <f>COUNTIFS(#REF!,$B$4,#REF!,D6,#REF!,$A$33)</f>
        <v>#REF!</v>
      </c>
      <c r="E37" s="57" t="e">
        <f>COUNTIFS(#REF!,$B$4,#REF!,E6,#REF!,$A$33)</f>
        <v>#REF!</v>
      </c>
      <c r="F37" s="57" t="e">
        <f>COUNTIFS(#REF!,$B$4,#REF!,F6,#REF!,$A$33)</f>
        <v>#REF!</v>
      </c>
      <c r="G37" s="57" t="e">
        <f>COUNTIFS(#REF!,$B$4,#REF!,G6,#REF!,$A$33)</f>
        <v>#REF!</v>
      </c>
      <c r="H37" s="57" t="e">
        <f>COUNTIFS(#REF!,$B$4,#REF!,H6,#REF!,$A$33)</f>
        <v>#REF!</v>
      </c>
      <c r="I37" s="57" t="e">
        <f>COUNTIFS(#REF!,$B$4,#REF!,I6,#REF!,$A$33)</f>
        <v>#REF!</v>
      </c>
      <c r="J37" s="57" t="e">
        <f>COUNTIFS(#REF!,$B$4,#REF!,J6,#REF!,$A$33)</f>
        <v>#REF!</v>
      </c>
      <c r="K37" s="57" t="e">
        <f>COUNTIFS(#REF!,$B$4,#REF!,K6,#REF!,$A$33)</f>
        <v>#REF!</v>
      </c>
      <c r="L37" s="57" t="e">
        <f>COUNTIFS(#REF!,$B$4,#REF!,L6,#REF!,$A$33)</f>
        <v>#REF!</v>
      </c>
      <c r="M37" s="57" t="e">
        <f>COUNTIFS(#REF!,$B$4,#REF!,M6,#REF!,$A$33)</f>
        <v>#REF!</v>
      </c>
      <c r="N37" s="63" t="e">
        <f>SUM(B37:M37)</f>
        <v>#REF!</v>
      </c>
    </row>
    <row r="38" spans="1:14" ht="26.25" thickBot="1" x14ac:dyDescent="0.3">
      <c r="A38" s="64" t="s">
        <v>741</v>
      </c>
      <c r="B38" s="58" t="e">
        <f>COUNTIFS(#REF!,$B$4,#REF!,B6,#REF!,"I TRIM",#REF!,$A$33)</f>
        <v>#REF!</v>
      </c>
      <c r="C38" s="58" t="e">
        <f>COUNTIFS(#REF!,$B$4,#REF!,C6,#REF!,"I TRIM",#REF!,$A$33)</f>
        <v>#REF!</v>
      </c>
      <c r="D38" s="58" t="e">
        <f>COUNTIFS(#REF!,$B$4,#REF!,D6,#REF!,"I TRIM",#REF!,$A$33)</f>
        <v>#REF!</v>
      </c>
      <c r="E38" s="58" t="e">
        <f>COUNTIFS(#REF!,$B$4,#REF!,E6,#REF!,"I TRIM",#REF!,$A$33)</f>
        <v>#REF!</v>
      </c>
      <c r="F38" s="58" t="e">
        <f>COUNTIFS(#REF!,$B$4,#REF!,F6,#REF!,"I TRIM",#REF!,$A$33)</f>
        <v>#REF!</v>
      </c>
      <c r="G38" s="58" t="e">
        <f>COUNTIFS(#REF!,$B$4,#REF!,G6,#REF!,"I TRIM",#REF!,$A$33)</f>
        <v>#REF!</v>
      </c>
      <c r="H38" s="58" t="e">
        <f>COUNTIFS(#REF!,$B$4,#REF!,H6,#REF!,"I TRIM",#REF!,$A$33)</f>
        <v>#REF!</v>
      </c>
      <c r="I38" s="58" t="e">
        <f>COUNTIFS(#REF!,$B$4,#REF!,I6,#REF!,"I TRIM",#REF!,$A$33)</f>
        <v>#REF!</v>
      </c>
      <c r="J38" s="58" t="e">
        <f>COUNTIFS(#REF!,$B$4,#REF!,J6,#REF!,"I TRIM",#REF!,$A$33)</f>
        <v>#REF!</v>
      </c>
      <c r="K38" s="58" t="e">
        <f>COUNTIFS(#REF!,$B$4,#REF!,K6,#REF!,"I TRIM",#REF!,$A$33)</f>
        <v>#REF!</v>
      </c>
      <c r="L38" s="58" t="e">
        <f>COUNTIFS(#REF!,$B$4,#REF!,L6,#REF!,"I TRIM",#REF!,$A$33)</f>
        <v>#REF!</v>
      </c>
      <c r="M38" s="58" t="e">
        <f>COUNTIFS(#REF!,$B$4,#REF!,M6,#REF!,"I TRIM",#REF!,$A$33)</f>
        <v>#REF!</v>
      </c>
      <c r="N38" s="65" t="e">
        <f>SUM(B38:M38)</f>
        <v>#REF!</v>
      </c>
    </row>
    <row r="39" spans="1:14" ht="15.75" thickBot="1" x14ac:dyDescent="0.3">
      <c r="A39" s="48" t="s">
        <v>598</v>
      </c>
      <c r="B39" s="59" t="e">
        <f>IF(B37=0,"",SUM(B38/B37))</f>
        <v>#REF!</v>
      </c>
      <c r="C39" s="60" t="e">
        <f>IF(C37=0,"",SUM(C38/C37))</f>
        <v>#REF!</v>
      </c>
      <c r="D39" s="60" t="e">
        <f t="shared" ref="D39:N39" si="1">IF(D37=0,"",SUM(D38/D37))</f>
        <v>#REF!</v>
      </c>
      <c r="E39" s="60" t="e">
        <f t="shared" si="1"/>
        <v>#REF!</v>
      </c>
      <c r="F39" s="60" t="e">
        <f t="shared" si="1"/>
        <v>#REF!</v>
      </c>
      <c r="G39" s="60" t="e">
        <f t="shared" si="1"/>
        <v>#REF!</v>
      </c>
      <c r="H39" s="60" t="e">
        <f t="shared" si="1"/>
        <v>#REF!</v>
      </c>
      <c r="I39" s="60" t="e">
        <f t="shared" si="1"/>
        <v>#REF!</v>
      </c>
      <c r="J39" s="60" t="e">
        <f t="shared" si="1"/>
        <v>#REF!</v>
      </c>
      <c r="K39" s="60" t="e">
        <f t="shared" si="1"/>
        <v>#REF!</v>
      </c>
      <c r="L39" s="60" t="e">
        <f t="shared" si="1"/>
        <v>#REF!</v>
      </c>
      <c r="M39" s="60" t="e">
        <f t="shared" si="1"/>
        <v>#REF!</v>
      </c>
      <c r="N39" s="61" t="e">
        <f t="shared" si="1"/>
        <v>#REF!</v>
      </c>
    </row>
    <row r="40" spans="1:14" ht="31.5" customHeight="1" x14ac:dyDescent="0.25">
      <c r="A40" s="62" t="s">
        <v>599</v>
      </c>
      <c r="B40" s="57" t="e">
        <f>COUNTIFS(#REF!,$B$4,#REF!,$B$6)</f>
        <v>#REF!</v>
      </c>
      <c r="C40" s="57" t="e">
        <f>COUNTIFS(#REF!,B4,#REF!,C6)</f>
        <v>#REF!</v>
      </c>
      <c r="D40" s="57" t="e">
        <f>COUNTIFS(#REF!,B4,#REF!,D6)</f>
        <v>#REF!</v>
      </c>
      <c r="E40" s="57" t="e">
        <f>COUNTIFS(#REF!,B4,#REF!,E6)</f>
        <v>#REF!</v>
      </c>
      <c r="F40" s="57" t="e">
        <f>COUNTIFS(#REF!,B4,#REF!,F6)</f>
        <v>#REF!</v>
      </c>
      <c r="G40" s="57" t="e">
        <f>COUNTIFS(#REF!,B4,#REF!,G6)</f>
        <v>#REF!</v>
      </c>
      <c r="H40" s="57" t="e">
        <f>COUNTIFS(#REF!,B4,#REF!,H6)</f>
        <v>#REF!</v>
      </c>
      <c r="I40" s="57" t="e">
        <f>COUNTIFS(#REF!,B4,#REF!,I6)</f>
        <v>#REF!</v>
      </c>
      <c r="J40" s="57" t="e">
        <f>COUNTIFS(#REF!,B4,#REF!,J6)</f>
        <v>#REF!</v>
      </c>
      <c r="K40" s="57" t="e">
        <f>COUNTIFS(#REF!,B4,#REF!,K6)</f>
        <v>#REF!</v>
      </c>
      <c r="L40" s="57" t="e">
        <f>COUNTIFS(#REF!,B4,#REF!,L6)</f>
        <v>#REF!</v>
      </c>
      <c r="M40" s="57" t="e">
        <f>COUNTIFS(#REF!,B4,#REF!,M6)</f>
        <v>#REF!</v>
      </c>
      <c r="N40" s="66" t="e">
        <f>SUM(B40:M40)</f>
        <v>#REF!</v>
      </c>
    </row>
    <row r="41" spans="1:14" ht="31.5" customHeight="1" thickBot="1" x14ac:dyDescent="0.3">
      <c r="A41" s="64" t="s">
        <v>379</v>
      </c>
      <c r="B41" s="58" t="e">
        <f>COUNTIFS(#REF!,$B$4,#REF!,$B$6,#REF!,"I TRIM")</f>
        <v>#REF!</v>
      </c>
      <c r="C41" s="58" t="e">
        <f>COUNTIFS(#REF!,B4,#REF!,C6,#REF!,"I TRIM")</f>
        <v>#REF!</v>
      </c>
      <c r="D41" s="58" t="e">
        <f>COUNTIFS(#REF!,B4,#REF!,D6,#REF!,"I TRIM")</f>
        <v>#REF!</v>
      </c>
      <c r="E41" s="58" t="e">
        <f>COUNTIFS(#REF!,B4,#REF!,E6,#REF!,"I TRIM")</f>
        <v>#REF!</v>
      </c>
      <c r="F41" s="58" t="e">
        <f>COUNTIFS(#REF!,B4,#REF!,F6,#REF!,"I TRIM")</f>
        <v>#REF!</v>
      </c>
      <c r="G41" s="58" t="e">
        <f>COUNTIFS(#REF!,B4,#REF!,G6,#REF!,"I TRIM")</f>
        <v>#REF!</v>
      </c>
      <c r="H41" s="58" t="e">
        <f>COUNTIFS(#REF!,B4,#REF!,H6,#REF!,"I TRIM")</f>
        <v>#REF!</v>
      </c>
      <c r="I41" s="58" t="e">
        <f>COUNTIFS(#REF!,B4,#REF!,I6,#REF!,"I TRIM")</f>
        <v>#REF!</v>
      </c>
      <c r="J41" s="58" t="e">
        <f>COUNTIFS(#REF!,B4,#REF!,J6,#REF!,"I TRIM")</f>
        <v>#REF!</v>
      </c>
      <c r="K41" s="58" t="e">
        <f>COUNTIFS(#REF!,B4,#REF!,K6,#REF!,"I TRIM")</f>
        <v>#REF!</v>
      </c>
      <c r="L41" s="58" t="e">
        <f>COUNTIFS(#REF!,B4,#REF!,L6,#REF!,"I TRIM")</f>
        <v>#REF!</v>
      </c>
      <c r="M41" s="58" t="e">
        <f>COUNTIFS(#REF!,B4,#REF!,M6,#REF!,"I TRIM")</f>
        <v>#REF!</v>
      </c>
      <c r="N41" s="67" t="e">
        <f>SUM(B41:M41)</f>
        <v>#REF!</v>
      </c>
    </row>
    <row r="42" spans="1:14" ht="31.5" customHeight="1" thickBot="1" x14ac:dyDescent="0.3">
      <c r="A42" s="49" t="s">
        <v>602</v>
      </c>
      <c r="B42" s="59" t="e">
        <f>IF($B$40=0,"",SUM(B41/$B$40))</f>
        <v>#REF!</v>
      </c>
      <c r="C42" s="60" t="e">
        <f t="shared" ref="C42:N42" si="2">IF(C40=0,"",SUM(C41/C40))</f>
        <v>#REF!</v>
      </c>
      <c r="D42" s="60" t="e">
        <f t="shared" si="2"/>
        <v>#REF!</v>
      </c>
      <c r="E42" s="60" t="e">
        <f t="shared" si="2"/>
        <v>#REF!</v>
      </c>
      <c r="F42" s="60" t="e">
        <f t="shared" si="2"/>
        <v>#REF!</v>
      </c>
      <c r="G42" s="60" t="e">
        <f t="shared" si="2"/>
        <v>#REF!</v>
      </c>
      <c r="H42" s="60" t="e">
        <f t="shared" si="2"/>
        <v>#REF!</v>
      </c>
      <c r="I42" s="60" t="e">
        <f t="shared" si="2"/>
        <v>#REF!</v>
      </c>
      <c r="J42" s="60" t="e">
        <f t="shared" si="2"/>
        <v>#REF!</v>
      </c>
      <c r="K42" s="60" t="e">
        <f t="shared" si="2"/>
        <v>#REF!</v>
      </c>
      <c r="L42" s="60" t="e">
        <f t="shared" si="2"/>
        <v>#REF!</v>
      </c>
      <c r="M42" s="60" t="e">
        <f t="shared" si="2"/>
        <v>#REF!</v>
      </c>
      <c r="N42" s="61" t="e">
        <f t="shared" si="2"/>
        <v>#REF!</v>
      </c>
    </row>
    <row r="43" spans="1:14" ht="31.5" customHeight="1" thickBot="1" x14ac:dyDescent="0.3">
      <c r="A43" s="82" t="s">
        <v>604</v>
      </c>
      <c r="B43" s="85" t="e">
        <f>COUNTIFS(#REF!,$B$4,#REF!,$B$6,#REF!,"I TRIM")</f>
        <v>#REF!</v>
      </c>
      <c r="C43" s="85" t="e">
        <f>COUNTIFS(#REF!,B4,#REF!,C6,#REF!,"I TRIM")</f>
        <v>#REF!</v>
      </c>
      <c r="D43" s="85" t="e">
        <f>COUNTIFS(#REF!,B4,#REF!,D6,#REF!,"I TRIM")</f>
        <v>#REF!</v>
      </c>
      <c r="E43" s="85" t="e">
        <f>COUNTIFS(#REF!,B4,#REF!,E5,#REF!,"I TRIM")</f>
        <v>#REF!</v>
      </c>
      <c r="F43" s="85" t="e">
        <f>COUNTIFS(#REF!,B4,#REF!,F6,#REF!,"I TRIM")</f>
        <v>#REF!</v>
      </c>
      <c r="G43" s="85" t="e">
        <f>COUNTIFS(#REF!,B4,#REF!,G6,#REF!,"I TRIM")</f>
        <v>#REF!</v>
      </c>
      <c r="H43" s="85" t="e">
        <f>COUNTIFS(#REF!,B4,#REF!,H6,#REF!,"I TRIM")</f>
        <v>#REF!</v>
      </c>
      <c r="I43" s="85" t="e">
        <f>COUNTIFS(#REF!,B4,#REF!,I6,#REF!,"I TRIM")</f>
        <v>#REF!</v>
      </c>
      <c r="J43" s="85" t="e">
        <f>COUNTIFS(#REF!,B4,#REF!,J6,#REF!,"I TRIM")</f>
        <v>#REF!</v>
      </c>
      <c r="K43" s="85" t="e">
        <f>COUNTIFS(#REF!,B4,#REF!,K6,#REF!,"I TRIM")</f>
        <v>#REF!</v>
      </c>
      <c r="L43" s="85" t="e">
        <f>COUNTIFS(#REF!,B4,#REF!,L6,#REF!,"I TRIM")</f>
        <v>#REF!</v>
      </c>
      <c r="M43" s="85" t="e">
        <f>COUNTIFS(#REF!,B4,#REF!,M6,#REF!,"I TRIM")</f>
        <v>#REF!</v>
      </c>
      <c r="N43" s="67" t="e">
        <f>SUM(B43:M43)</f>
        <v>#REF!</v>
      </c>
    </row>
    <row r="44" spans="1:14" ht="31.5" customHeight="1" thickBot="1" x14ac:dyDescent="0.3">
      <c r="A44" s="86" t="s">
        <v>603</v>
      </c>
      <c r="B44" s="59" t="e">
        <f>IF(B40=0,"",SUM(B43/B40))</f>
        <v>#REF!</v>
      </c>
      <c r="C44" s="60" t="e">
        <f t="shared" ref="C44:M44" si="3">IF(C40=0,"",SUM(C43/C40))</f>
        <v>#REF!</v>
      </c>
      <c r="D44" s="60" t="e">
        <f t="shared" si="3"/>
        <v>#REF!</v>
      </c>
      <c r="E44" s="60" t="e">
        <f t="shared" si="3"/>
        <v>#REF!</v>
      </c>
      <c r="F44" s="60" t="e">
        <f t="shared" si="3"/>
        <v>#REF!</v>
      </c>
      <c r="G44" s="60" t="e">
        <f t="shared" si="3"/>
        <v>#REF!</v>
      </c>
      <c r="H44" s="60" t="e">
        <f t="shared" si="3"/>
        <v>#REF!</v>
      </c>
      <c r="I44" s="60" t="e">
        <f t="shared" si="3"/>
        <v>#REF!</v>
      </c>
      <c r="J44" s="60" t="e">
        <f t="shared" si="3"/>
        <v>#REF!</v>
      </c>
      <c r="K44" s="60" t="e">
        <f t="shared" si="3"/>
        <v>#REF!</v>
      </c>
      <c r="L44" s="60" t="e">
        <f t="shared" si="3"/>
        <v>#REF!</v>
      </c>
      <c r="M44" s="60" t="e">
        <f t="shared" si="3"/>
        <v>#REF!</v>
      </c>
      <c r="N44" s="61" t="e">
        <f>IF(N40=0,"",SUM(N43/N40))</f>
        <v>#REF!</v>
      </c>
    </row>
    <row r="45" spans="1:14" ht="31.5" customHeight="1" x14ac:dyDescent="0.25">
      <c r="A45" s="62" t="s">
        <v>600</v>
      </c>
      <c r="B45" s="57" t="e">
        <f>SUM(B40-B37)</f>
        <v>#REF!</v>
      </c>
      <c r="C45" s="57" t="e">
        <f t="shared" ref="C45:M45" si="4">SUM(C40-C37)</f>
        <v>#REF!</v>
      </c>
      <c r="D45" s="57" t="e">
        <f t="shared" si="4"/>
        <v>#REF!</v>
      </c>
      <c r="E45" s="57" t="e">
        <f t="shared" si="4"/>
        <v>#REF!</v>
      </c>
      <c r="F45" s="57" t="e">
        <f t="shared" si="4"/>
        <v>#REF!</v>
      </c>
      <c r="G45" s="57" t="e">
        <f t="shared" si="4"/>
        <v>#REF!</v>
      </c>
      <c r="H45" s="57" t="e">
        <f t="shared" si="4"/>
        <v>#REF!</v>
      </c>
      <c r="I45" s="57" t="e">
        <f t="shared" si="4"/>
        <v>#REF!</v>
      </c>
      <c r="J45" s="57" t="e">
        <f t="shared" si="4"/>
        <v>#REF!</v>
      </c>
      <c r="K45" s="57" t="e">
        <f t="shared" si="4"/>
        <v>#REF!</v>
      </c>
      <c r="L45" s="57" t="e">
        <f t="shared" si="4"/>
        <v>#REF!</v>
      </c>
      <c r="M45" s="57" t="e">
        <f t="shared" si="4"/>
        <v>#REF!</v>
      </c>
      <c r="N45" s="66" t="e">
        <f>SUM(B45:M45)</f>
        <v>#REF!</v>
      </c>
    </row>
    <row r="46" spans="1:14" ht="31.5" customHeight="1" thickBot="1" x14ac:dyDescent="0.3">
      <c r="A46" s="64" t="s">
        <v>379</v>
      </c>
      <c r="B46" s="58" t="e">
        <f>+B41-B38</f>
        <v>#REF!</v>
      </c>
      <c r="C46" s="58" t="e">
        <f t="shared" ref="C46:M46" si="5">+C41-C38</f>
        <v>#REF!</v>
      </c>
      <c r="D46" s="58" t="e">
        <f t="shared" si="5"/>
        <v>#REF!</v>
      </c>
      <c r="E46" s="58" t="e">
        <f t="shared" si="5"/>
        <v>#REF!</v>
      </c>
      <c r="F46" s="58" t="e">
        <f t="shared" si="5"/>
        <v>#REF!</v>
      </c>
      <c r="G46" s="58" t="e">
        <f t="shared" si="5"/>
        <v>#REF!</v>
      </c>
      <c r="H46" s="58" t="e">
        <f t="shared" si="5"/>
        <v>#REF!</v>
      </c>
      <c r="I46" s="58" t="e">
        <f t="shared" si="5"/>
        <v>#REF!</v>
      </c>
      <c r="J46" s="58" t="e">
        <f t="shared" si="5"/>
        <v>#REF!</v>
      </c>
      <c r="K46" s="58" t="e">
        <f t="shared" si="5"/>
        <v>#REF!</v>
      </c>
      <c r="L46" s="58" t="e">
        <f t="shared" si="5"/>
        <v>#REF!</v>
      </c>
      <c r="M46" s="58" t="e">
        <f t="shared" si="5"/>
        <v>#REF!</v>
      </c>
      <c r="N46" s="67" t="e">
        <f>SUM(B46:M46)</f>
        <v>#REF!</v>
      </c>
    </row>
    <row r="47" spans="1:14" ht="31.5" customHeight="1" thickBot="1" x14ac:dyDescent="0.3">
      <c r="A47" s="50" t="s">
        <v>601</v>
      </c>
      <c r="B47" s="59" t="e">
        <f>IF(B45=0,"",SUM(B46/B45))</f>
        <v>#REF!</v>
      </c>
      <c r="C47" s="60" t="e">
        <f t="shared" ref="C47:M47" si="6">IF(C45=0,"",SUM(C46/C45))</f>
        <v>#REF!</v>
      </c>
      <c r="D47" s="60" t="e">
        <f t="shared" si="6"/>
        <v>#REF!</v>
      </c>
      <c r="E47" s="60" t="e">
        <f t="shared" si="6"/>
        <v>#REF!</v>
      </c>
      <c r="F47" s="60" t="e">
        <f t="shared" si="6"/>
        <v>#REF!</v>
      </c>
      <c r="G47" s="60" t="e">
        <f t="shared" si="6"/>
        <v>#REF!</v>
      </c>
      <c r="H47" s="60" t="e">
        <f t="shared" si="6"/>
        <v>#REF!</v>
      </c>
      <c r="I47" s="60" t="e">
        <f t="shared" si="6"/>
        <v>#REF!</v>
      </c>
      <c r="J47" s="60" t="e">
        <f t="shared" si="6"/>
        <v>#REF!</v>
      </c>
      <c r="K47" s="60" t="e">
        <f t="shared" si="6"/>
        <v>#REF!</v>
      </c>
      <c r="L47" s="60" t="e">
        <f t="shared" si="6"/>
        <v>#REF!</v>
      </c>
      <c r="M47" s="60" t="e">
        <f t="shared" si="6"/>
        <v>#REF!</v>
      </c>
      <c r="N47" s="61" t="e">
        <f>IF(N45=0,"",SUM(N46/N45))</f>
        <v>#REF!</v>
      </c>
    </row>
    <row r="48" spans="1:14" ht="31.5" customHeight="1" thickBot="1" x14ac:dyDescent="0.3">
      <c r="A48" s="62" t="s">
        <v>690</v>
      </c>
      <c r="B48" s="57" t="e">
        <f>COUNTIFS(#REF!,$B$4,#REF!,B19,Tabla1[ATENCIÓN PRECONCEPCIONAL],"PROCESO COMPLETO DE ATENCIÓN")</f>
        <v>#REF!</v>
      </c>
      <c r="C48" s="57" t="e">
        <f>COUNTIFS(#REF!,$B$4,#REF!,C19,Tabla1[ATENCIÓN PRECONCEPCIONAL],"PROCESO COMPLETO DE ATENCIÓN")</f>
        <v>#REF!</v>
      </c>
      <c r="D48" s="57" t="e">
        <f>COUNTIFS(#REF!,$B$4,#REF!,D19,Tabla1[ATENCIÓN PRECONCEPCIONAL],"PROCESO COMPLETO DE ATENCIÓN")</f>
        <v>#REF!</v>
      </c>
      <c r="E48" s="57" t="e">
        <f>COUNTIFS(#REF!,$B$4,#REF!,E19,Tabla1[ATENCIÓN PRECONCEPCIONAL],"PROCESO COMPLETO DE ATENCIÓN")</f>
        <v>#REF!</v>
      </c>
      <c r="F48" s="57" t="e">
        <f>COUNTIFS(#REF!,$B$4,#REF!,F19,Tabla1[ATENCIÓN PRECONCEPCIONAL],"PROCESO COMPLETO DE ATENCIÓN")</f>
        <v>#REF!</v>
      </c>
      <c r="G48" s="57" t="e">
        <f>COUNTIFS(#REF!,$B$4,#REF!,G19,Tabla1[ATENCIÓN PRECONCEPCIONAL],"PROCESO COMPLETO DE ATENCIÓN")</f>
        <v>#REF!</v>
      </c>
      <c r="H48" s="57" t="e">
        <f>COUNTIFS(#REF!,$B$4,#REF!,H19,Tabla1[ATENCIÓN PRECONCEPCIONAL],"PROCESO COMPLETO DE ATENCIÓN")</f>
        <v>#REF!</v>
      </c>
      <c r="I48" s="57" t="e">
        <f>COUNTIFS(#REF!,$B$4,#REF!,I19,Tabla1[ATENCIÓN PRECONCEPCIONAL],"PROCESO COMPLETO DE ATENCIÓN")</f>
        <v>#REF!</v>
      </c>
      <c r="J48" s="57" t="e">
        <f>COUNTIFS(#REF!,$B$4,#REF!,J19,Tabla1[ATENCIÓN PRECONCEPCIONAL],"PROCESO COMPLETO DE ATENCIÓN")</f>
        <v>#REF!</v>
      </c>
      <c r="K48" s="57" t="e">
        <f>COUNTIFS(#REF!,$B$4,#REF!,K19,Tabla1[ATENCIÓN PRECONCEPCIONAL],"PROCESO COMPLETO DE ATENCIÓN")</f>
        <v>#REF!</v>
      </c>
      <c r="L48" s="57" t="e">
        <f>COUNTIFS(#REF!,$B$4,#REF!,L19,Tabla1[ATENCIÓN PRECONCEPCIONAL],"PROCESO COMPLETO DE ATENCIÓN")</f>
        <v>#REF!</v>
      </c>
      <c r="M48" s="57" t="e">
        <f>COUNTIFS(#REF!,$B$4,#REF!,M19,Tabla1[ATENCIÓN PRECONCEPCIONAL],"PROCESO COMPLETO DE ATENCIÓN")</f>
        <v>#REF!</v>
      </c>
      <c r="N48" s="63" t="e">
        <f>SUM(B48:M48)</f>
        <v>#REF!</v>
      </c>
    </row>
    <row r="49" spans="1:14" ht="31.5" customHeight="1" thickBot="1" x14ac:dyDescent="0.3">
      <c r="A49" s="119" t="s">
        <v>689</v>
      </c>
      <c r="B49" s="59" t="e">
        <f t="shared" ref="B49:N49" si="7">IF(B53=0,"",SUM(B48/B53))</f>
        <v>#REF!</v>
      </c>
      <c r="C49" s="60" t="e">
        <f t="shared" si="7"/>
        <v>#REF!</v>
      </c>
      <c r="D49" s="60" t="e">
        <f t="shared" si="7"/>
        <v>#REF!</v>
      </c>
      <c r="E49" s="60" t="e">
        <f t="shared" si="7"/>
        <v>#REF!</v>
      </c>
      <c r="F49" s="60" t="e">
        <f t="shared" si="7"/>
        <v>#REF!</v>
      </c>
      <c r="G49" s="60" t="e">
        <f t="shared" si="7"/>
        <v>#REF!</v>
      </c>
      <c r="H49" s="60" t="e">
        <f t="shared" si="7"/>
        <v>#REF!</v>
      </c>
      <c r="I49" s="60" t="e">
        <f t="shared" si="7"/>
        <v>#REF!</v>
      </c>
      <c r="J49" s="60" t="e">
        <f t="shared" si="7"/>
        <v>#REF!</v>
      </c>
      <c r="K49" s="60" t="e">
        <f t="shared" si="7"/>
        <v>#REF!</v>
      </c>
      <c r="L49" s="60" t="e">
        <f t="shared" si="7"/>
        <v>#REF!</v>
      </c>
      <c r="M49" s="60" t="e">
        <f t="shared" si="7"/>
        <v>#REF!</v>
      </c>
      <c r="N49" s="61" t="e">
        <f t="shared" si="7"/>
        <v>#REF!</v>
      </c>
    </row>
    <row r="50" spans="1:14" ht="42" customHeight="1" x14ac:dyDescent="0.25">
      <c r="A50" s="137" t="s">
        <v>692</v>
      </c>
      <c r="B50" s="58" t="e">
        <f>COUNTIFS(#REF!,$B$4,#REF!,B6,#REF!,"ALTO RIESGO",#REF!,"&lt;&gt;")</f>
        <v>#REF!</v>
      </c>
      <c r="C50" s="58" t="e">
        <f>COUNTIFS(#REF!,$B$4,#REF!,C6,#REF!,"ALTO RIESGO",#REF!,"&lt;&gt;")</f>
        <v>#REF!</v>
      </c>
      <c r="D50" s="58" t="e">
        <f>COUNTIFS(#REF!,$B$4,#REF!,D6,#REF!,"ALTO RIESGO",#REF!,"&lt;&gt;")</f>
        <v>#REF!</v>
      </c>
      <c r="E50" s="58" t="e">
        <f>COUNTIFS(#REF!,$B$4,#REF!,E6,#REF!,"ALTO RIESGO",#REF!,"&lt;&gt;")</f>
        <v>#REF!</v>
      </c>
      <c r="F50" s="58" t="e">
        <f>COUNTIFS(#REF!,$B$4,#REF!,F6,#REF!,"ALTO RIESGO",#REF!,"&lt;&gt;")</f>
        <v>#REF!</v>
      </c>
      <c r="G50" s="58" t="e">
        <f>COUNTIFS(#REF!,$B$4,#REF!,G6,#REF!,"ALTO RIESGO",#REF!,"&lt;&gt;")</f>
        <v>#REF!</v>
      </c>
      <c r="H50" s="58" t="e">
        <f>COUNTIFS(#REF!,$B$4,#REF!,H6,#REF!,"ALTO RIESGO",#REF!,"&lt;&gt;")</f>
        <v>#REF!</v>
      </c>
      <c r="I50" s="58" t="e">
        <f>COUNTIFS(#REF!,$B$4,#REF!,I6,#REF!,"ALTO RIESGO",#REF!,"&lt;&gt;")</f>
        <v>#REF!</v>
      </c>
      <c r="J50" s="58" t="e">
        <f>COUNTIFS(#REF!,$B$4,#REF!,J6,#REF!,"ALTO RIESGO",#REF!,"&lt;&gt;")</f>
        <v>#REF!</v>
      </c>
      <c r="K50" s="58" t="e">
        <f>COUNTIFS(#REF!,$B$4,#REF!,K6,#REF!,"ALTO RIESGO",#REF!,"&lt;&gt;")</f>
        <v>#REF!</v>
      </c>
      <c r="L50" s="58" t="e">
        <f>COUNTIFS(#REF!,$B$4,#REF!,L6,#REF!,"ALTO RIESGO",#REF!,"&lt;&gt;")</f>
        <v>#REF!</v>
      </c>
      <c r="M50" s="58" t="e">
        <f>COUNTIFS(#REF!,$B$4,#REF!,M6,#REF!,"ALTO RIESGO",#REF!,"&lt;&gt;")</f>
        <v>#REF!</v>
      </c>
      <c r="N50" s="67" t="e">
        <f>SUM(B50:M50)</f>
        <v>#REF!</v>
      </c>
    </row>
    <row r="51" spans="1:14" ht="42" customHeight="1" thickBot="1" x14ac:dyDescent="0.3">
      <c r="A51" s="64" t="s">
        <v>698</v>
      </c>
      <c r="B51" s="58" t="e">
        <f>COUNTIFS(#REF!,$B$4,#REF!,B6,#REF!,"ALTO RIESGO")</f>
        <v>#REF!</v>
      </c>
      <c r="C51" s="58" t="e">
        <f>COUNTIFS(#REF!,$B$4,#REF!,C6,#REF!,"ALTO RIESGO")</f>
        <v>#REF!</v>
      </c>
      <c r="D51" s="58" t="e">
        <f>COUNTIFS(#REF!,$B$4,#REF!,D6,#REF!,"ALTO RIESGO")</f>
        <v>#REF!</v>
      </c>
      <c r="E51" s="58" t="e">
        <f>COUNTIFS(#REF!,$B$4,#REF!,E6,#REF!,"ALTO RIESGO")</f>
        <v>#REF!</v>
      </c>
      <c r="F51" s="58" t="e">
        <f>COUNTIFS(#REF!,$B$4,#REF!,F6,#REF!,"ALTO RIESGO")</f>
        <v>#REF!</v>
      </c>
      <c r="G51" s="58" t="e">
        <f>COUNTIFS(#REF!,$B$4,#REF!,G6,#REF!,"ALTO RIESGO")</f>
        <v>#REF!</v>
      </c>
      <c r="H51" s="58" t="e">
        <f>COUNTIFS(#REF!,$B$4,#REF!,H6,#REF!,"ALTO RIESGO")</f>
        <v>#REF!</v>
      </c>
      <c r="I51" s="58" t="e">
        <f>COUNTIFS(#REF!,$B$4,#REF!,I6,#REF!,"ALTO RIESGO")</f>
        <v>#REF!</v>
      </c>
      <c r="J51" s="58" t="e">
        <f>COUNTIFS(#REF!,$B$4,#REF!,J6,#REF!,"ALTO RIESGO")</f>
        <v>#REF!</v>
      </c>
      <c r="K51" s="58" t="e">
        <f>COUNTIFS(#REF!,$B$4,#REF!,K6,#REF!,"ALTO RIESGO")</f>
        <v>#REF!</v>
      </c>
      <c r="L51" s="58" t="e">
        <f>COUNTIFS(#REF!,$B$4,#REF!,L6,#REF!,"ALTO RIESGO")</f>
        <v>#REF!</v>
      </c>
      <c r="M51" s="58" t="e">
        <f>COUNTIFS(#REF!,$B$4,#REF!,M6,#REF!,"ALTO RIESGO")</f>
        <v>#REF!</v>
      </c>
      <c r="N51" s="67" t="e">
        <f>SUM(B51:M51)</f>
        <v>#REF!</v>
      </c>
    </row>
    <row r="52" spans="1:14" ht="31.5" customHeight="1" thickBot="1" x14ac:dyDescent="0.3">
      <c r="A52" s="128" t="s">
        <v>691</v>
      </c>
      <c r="B52" s="59" t="e">
        <f>IF(B51=0,"",SUM(B50/B51))</f>
        <v>#REF!</v>
      </c>
      <c r="C52" s="60" t="e">
        <f t="shared" ref="C52:N52" si="8">IF(C51=0,"",SUM(C50/C51))</f>
        <v>#REF!</v>
      </c>
      <c r="D52" s="60" t="e">
        <f t="shared" si="8"/>
        <v>#REF!</v>
      </c>
      <c r="E52" s="60" t="e">
        <f t="shared" si="8"/>
        <v>#REF!</v>
      </c>
      <c r="F52" s="60" t="e">
        <f t="shared" si="8"/>
        <v>#REF!</v>
      </c>
      <c r="G52" s="60" t="e">
        <f t="shared" si="8"/>
        <v>#REF!</v>
      </c>
      <c r="H52" s="60" t="e">
        <f t="shared" si="8"/>
        <v>#REF!</v>
      </c>
      <c r="I52" s="60" t="e">
        <f t="shared" si="8"/>
        <v>#REF!</v>
      </c>
      <c r="J52" s="60" t="e">
        <f t="shared" si="8"/>
        <v>#REF!</v>
      </c>
      <c r="K52" s="60" t="e">
        <f t="shared" si="8"/>
        <v>#REF!</v>
      </c>
      <c r="L52" s="60" t="e">
        <f t="shared" si="8"/>
        <v>#REF!</v>
      </c>
      <c r="M52" s="60" t="e">
        <f t="shared" si="8"/>
        <v>#REF!</v>
      </c>
      <c r="N52" s="61" t="e">
        <f t="shared" si="8"/>
        <v>#REF!</v>
      </c>
    </row>
    <row r="53" spans="1:14" ht="39" customHeight="1" thickBot="1" x14ac:dyDescent="0.3">
      <c r="A53" s="64" t="s">
        <v>713</v>
      </c>
      <c r="B53" s="58" t="e">
        <f>SUM(COUNTIFS(#REF!,$B$4,#REF!,B6,#REF!,"PARTO",#REF!,"&gt;36",#REF!,"&lt;44",#REF!,"&lt;&gt;"),COUNTIFS(#REF!,$B$4,#REF!,B6,#REF!,"CESAREA",#REF!,"&gt;36",#REF!,"&lt;44",#REF!,"&lt;&gt;"))</f>
        <v>#REF!</v>
      </c>
      <c r="C53" s="58" t="e">
        <f>SUM(COUNTIFS(#REF!,$B$4,#REF!,C6,#REF!,"PARTO",#REF!,"&gt;36",#REF!,"&lt;44",#REF!,"&lt;&gt;"),COUNTIFS(#REF!,$B$4,#REF!,C6,#REF!,"CESAREA",#REF!,"&gt;36",#REF!,"&lt;44",#REF!,"&lt;&gt;"))</f>
        <v>#REF!</v>
      </c>
      <c r="D53" s="58" t="e">
        <f>SUM(COUNTIFS(#REF!,$B$4,#REF!,D6,#REF!,"PARTO",#REF!,"&gt;36",#REF!,"&lt;44",#REF!,"&lt;&gt;"),COUNTIFS(#REF!,$B$4,#REF!,D6,#REF!,"CESAREA",#REF!,"&gt;36",#REF!,"&lt;44",#REF!,"&lt;&gt;"))</f>
        <v>#REF!</v>
      </c>
      <c r="E53" s="58" t="e">
        <f>SUM(COUNTIFS(#REF!,$B$4,#REF!,E6,#REF!,"PARTO",#REF!,"&gt;36",#REF!,"&lt;44",#REF!,"&lt;&gt;"),COUNTIFS(#REF!,$B$4,#REF!,E6,#REF!,"CESAREA",#REF!,"&gt;36",#REF!,"&lt;44",#REF!,"&lt;&gt;"))</f>
        <v>#REF!</v>
      </c>
      <c r="F53" s="58" t="e">
        <f>SUM(COUNTIFS(#REF!,$B$4,#REF!,F6,#REF!,"PARTO",#REF!,"&gt;36",#REF!,"&lt;44",#REF!,"&lt;&gt;"),COUNTIFS(#REF!,$B$4,#REF!,F6,#REF!,"CESAREA",#REF!,"&gt;36",#REF!,"&lt;44",#REF!,"&lt;&gt;"))</f>
        <v>#REF!</v>
      </c>
      <c r="G53" s="58" t="e">
        <f>SUM(COUNTIFS(#REF!,$B$4,#REF!,G6,#REF!,"PARTO",#REF!,"&gt;36",#REF!,"&lt;44",#REF!,"&lt;&gt;"),COUNTIFS(#REF!,$B$4,#REF!,G6,#REF!,"CESAREA",#REF!,"&gt;36",#REF!,"&lt;44",#REF!,"&lt;&gt;"))</f>
        <v>#REF!</v>
      </c>
      <c r="H53" s="58" t="e">
        <f>SUM(COUNTIFS(#REF!,$B$4,#REF!,H6,#REF!,"PARTO",#REF!,"&gt;36",#REF!,"&lt;44",#REF!,"&lt;&gt;"),COUNTIFS(#REF!,$B$4,#REF!,H6,#REF!,"CESAREA",#REF!,"&gt;36",#REF!,"&lt;44",#REF!,"&lt;&gt;"))</f>
        <v>#REF!</v>
      </c>
      <c r="I53" s="58" t="e">
        <f>SUM(COUNTIFS(#REF!,$B$4,#REF!,I6,#REF!,"PARTO",#REF!,"&gt;36",#REF!,"&lt;44",#REF!,"&lt;&gt;"),COUNTIFS(#REF!,$B$4,#REF!,I6,#REF!,"CESAREA",#REF!,"&gt;36",#REF!,"&lt;44",#REF!,"&lt;&gt;"))</f>
        <v>#REF!</v>
      </c>
      <c r="J53" s="58" t="e">
        <f>SUM(COUNTIFS(#REF!,$B$4,#REF!,J6,#REF!,"PARTO",#REF!,"&gt;36",#REF!,"&lt;44",#REF!,"&lt;&gt;"),COUNTIFS(#REF!,$B$4,#REF!,J6,#REF!,"CESAREA",#REF!,"&gt;36",#REF!,"&lt;44",#REF!,"&lt;&gt;"))</f>
        <v>#REF!</v>
      </c>
      <c r="K53" s="58" t="e">
        <f>SUM(COUNTIFS(#REF!,$B$4,#REF!,K6,#REF!,"PARTO",#REF!,"&gt;36",#REF!,"&lt;44",#REF!,"&lt;&gt;"),COUNTIFS(#REF!,$B$4,#REF!,K6,#REF!,"CESAREA",#REF!,"&gt;36",#REF!,"&lt;44",#REF!,"&lt;&gt;"))</f>
        <v>#REF!</v>
      </c>
      <c r="L53" s="58" t="e">
        <f>SUM(COUNTIFS(#REF!,$B$4,#REF!,L6,#REF!,"PARTO",#REF!,"&gt;36",#REF!,"&lt;44",#REF!,"&lt;&gt;"),COUNTIFS(#REF!,$B$4,#REF!,L6,#REF!,"CESAREA",#REF!,"&gt;36",#REF!,"&lt;44",#REF!,"&lt;&gt;"))</f>
        <v>#REF!</v>
      </c>
      <c r="M53" s="58" t="e">
        <f>SUM(COUNTIFS(#REF!,$B$4,#REF!,M6,#REF!,"PARTO",#REF!,"&gt;36",#REF!,"&lt;44",#REF!,"&lt;&gt;"),COUNTIFS(#REF!,$B$4,#REF!,M6,#REF!,"CESAREA",#REF!,"&gt;36",#REF!,"&lt;44",#REF!,"&lt;&gt;"))</f>
        <v>#REF!</v>
      </c>
      <c r="N53" s="67" t="e">
        <f>SUM(B53:M53)</f>
        <v>#REF!</v>
      </c>
    </row>
    <row r="54" spans="1:14" ht="31.5" customHeight="1" thickBot="1" x14ac:dyDescent="0.3">
      <c r="A54" s="128" t="s">
        <v>712</v>
      </c>
      <c r="B54" s="59" t="e">
        <f t="shared" ref="B54:N54" si="9">IF(B$60=0,"",SUM(B53/B$60))</f>
        <v>#REF!</v>
      </c>
      <c r="C54" s="60" t="e">
        <f t="shared" si="9"/>
        <v>#REF!</v>
      </c>
      <c r="D54" s="60" t="e">
        <f t="shared" si="9"/>
        <v>#REF!</v>
      </c>
      <c r="E54" s="60" t="e">
        <f t="shared" si="9"/>
        <v>#REF!</v>
      </c>
      <c r="F54" s="60" t="e">
        <f t="shared" si="9"/>
        <v>#REF!</v>
      </c>
      <c r="G54" s="60" t="e">
        <f t="shared" si="9"/>
        <v>#REF!</v>
      </c>
      <c r="H54" s="60" t="e">
        <f t="shared" si="9"/>
        <v>#REF!</v>
      </c>
      <c r="I54" s="60" t="e">
        <f t="shared" si="9"/>
        <v>#REF!</v>
      </c>
      <c r="J54" s="60" t="e">
        <f t="shared" si="9"/>
        <v>#REF!</v>
      </c>
      <c r="K54" s="60" t="e">
        <f t="shared" si="9"/>
        <v>#REF!</v>
      </c>
      <c r="L54" s="60" t="e">
        <f t="shared" si="9"/>
        <v>#REF!</v>
      </c>
      <c r="M54" s="60" t="e">
        <f t="shared" si="9"/>
        <v>#REF!</v>
      </c>
      <c r="N54" s="61" t="e">
        <f t="shared" si="9"/>
        <v>#REF!</v>
      </c>
    </row>
    <row r="55" spans="1:14" ht="31.5" customHeight="1" x14ac:dyDescent="0.25">
      <c r="A55" s="64" t="s">
        <v>694</v>
      </c>
      <c r="B55" s="58" t="e">
        <f>COUNTIFS(#REF!,$B$4,#REF!,B6,#REF!,"SALIO PROGRAMA")</f>
        <v>#REF!</v>
      </c>
      <c r="C55" s="58" t="e">
        <f>COUNTIFS(#REF!,$B$4,#REF!,C6,#REF!,"SALIO PROGRAMA")</f>
        <v>#REF!</v>
      </c>
      <c r="D55" s="58" t="e">
        <f>COUNTIFS(#REF!,$B$4,#REF!,D6,#REF!,"SALIO PROGRAMA")</f>
        <v>#REF!</v>
      </c>
      <c r="E55" s="58" t="e">
        <f>COUNTIFS(#REF!,$B$4,#REF!,E6,#REF!,"SALIO PROGRAMA")</f>
        <v>#REF!</v>
      </c>
      <c r="F55" s="58" t="e">
        <f>COUNTIFS(#REF!,$B$4,#REF!,F6,#REF!,"SALIO PROGRAMA")</f>
        <v>#REF!</v>
      </c>
      <c r="G55" s="58" t="e">
        <f>COUNTIFS(#REF!,$B$4,#REF!,G6,#REF!,"SALIO PROGRAMA")</f>
        <v>#REF!</v>
      </c>
      <c r="H55" s="58" t="e">
        <f>COUNTIFS(#REF!,$B$4,#REF!,H6,#REF!,"SALIO PROGRAMA")</f>
        <v>#REF!</v>
      </c>
      <c r="I55" s="58" t="e">
        <f>COUNTIFS(#REF!,$B$4,#REF!,I6,#REF!,"SALIO PROGRAMA")</f>
        <v>#REF!</v>
      </c>
      <c r="J55" s="58" t="e">
        <f>COUNTIFS(#REF!,$B$4,#REF!,J6,#REF!,"SALIO PROGRAMA")</f>
        <v>#REF!</v>
      </c>
      <c r="K55" s="58" t="e">
        <f>COUNTIFS(#REF!,$B$4,#REF!,K6,#REF!,"SALIO PROGRAMA")</f>
        <v>#REF!</v>
      </c>
      <c r="L55" s="58" t="e">
        <f>COUNTIFS(#REF!,$B$4,#REF!,L6,#REF!,"SALIO PROGRAMA")</f>
        <v>#REF!</v>
      </c>
      <c r="M55" s="58" t="e">
        <f>COUNTIFS(#REF!,$B$4,#REF!,M6,#REF!,"SALIO PROGRAMA")</f>
        <v>#REF!</v>
      </c>
      <c r="N55" s="66" t="e">
        <f>SUM(B55:M55)</f>
        <v>#REF!</v>
      </c>
    </row>
    <row r="56" spans="1:14" ht="43.5" customHeight="1" thickBot="1" x14ac:dyDescent="0.3">
      <c r="A56" s="26" t="s">
        <v>695</v>
      </c>
      <c r="B56" s="16" t="e">
        <f>COUNTIFS(#REF!,$B$4,#REF!,B6,#REF!,"SALIO PROGRAMA",#REF!,"COMPLETO")</f>
        <v>#REF!</v>
      </c>
      <c r="C56" s="16" t="e">
        <f>COUNTIFS(#REF!,$B$4,#REF!,C6,#REF!,"SALIO PROGRAMA",#REF!,"COMPLETO")</f>
        <v>#REF!</v>
      </c>
      <c r="D56" s="16" t="e">
        <f>COUNTIFS(#REF!,$B$4,#REF!,D6,#REF!,"SALIO PROGRAMA",#REF!,"COMPLETO")</f>
        <v>#REF!</v>
      </c>
      <c r="E56" s="16" t="e">
        <f>COUNTIFS(#REF!,$B$4,#REF!,E6,#REF!,"SALIO PROGRAMA",#REF!,"COMPLETO")</f>
        <v>#REF!</v>
      </c>
      <c r="F56" s="16" t="e">
        <f>COUNTIFS(#REF!,$B$4,#REF!,F6,#REF!,"SALIO PROGRAMA",#REF!,"COMPLETO")</f>
        <v>#REF!</v>
      </c>
      <c r="G56" s="16" t="e">
        <f>COUNTIFS(#REF!,$B$4,#REF!,G6,#REF!,"SALIO PROGRAMA",#REF!,"COMPLETO")</f>
        <v>#REF!</v>
      </c>
      <c r="H56" s="16" t="e">
        <f>COUNTIFS(#REF!,$B$4,#REF!,H6,#REF!,"SALIO PROGRAMA",#REF!,"COMPLETO")</f>
        <v>#REF!</v>
      </c>
      <c r="I56" s="16" t="e">
        <f>COUNTIFS(#REF!,$B$4,#REF!,I6,#REF!,"SALIO PROGRAMA",#REF!,"COMPLETO")</f>
        <v>#REF!</v>
      </c>
      <c r="J56" s="16" t="e">
        <f>COUNTIFS(#REF!,$B$4,#REF!,J6,#REF!,"SALIO PROGRAMA",#REF!,"COMPLETO")</f>
        <v>#REF!</v>
      </c>
      <c r="K56" s="16" t="e">
        <f>COUNTIFS(#REF!,$B$4,#REF!,K6,#REF!,"SALIO PROGRAMA",#REF!,"COMPLETO")</f>
        <v>#REF!</v>
      </c>
      <c r="L56" s="16" t="e">
        <f>COUNTIFS(#REF!,$B$4,#REF!,L6,#REF!,"SALIO PROGRAMA",#REF!,"COMPLETO")</f>
        <v>#REF!</v>
      </c>
      <c r="M56" s="16" t="e">
        <f>COUNTIFS(#REF!,$B$4,#REF!,M6,#REF!,"SALIO PROGRAMA",#REF!,"COMPLETO")</f>
        <v>#REF!</v>
      </c>
      <c r="N56" s="16" t="e">
        <f t="shared" ref="N56" si="10">SUM(B56:M56)</f>
        <v>#REF!</v>
      </c>
    </row>
    <row r="57" spans="1:14" ht="37.5" customHeight="1" thickBot="1" x14ac:dyDescent="0.3">
      <c r="A57" s="119" t="s">
        <v>693</v>
      </c>
      <c r="B57" s="59" t="e">
        <f t="shared" ref="B57:N57" si="11">IF(B55=0,"",SUM(B56/B55))</f>
        <v>#REF!</v>
      </c>
      <c r="C57" s="60" t="e">
        <f t="shared" si="11"/>
        <v>#REF!</v>
      </c>
      <c r="D57" s="60" t="e">
        <f t="shared" si="11"/>
        <v>#REF!</v>
      </c>
      <c r="E57" s="60" t="e">
        <f t="shared" si="11"/>
        <v>#REF!</v>
      </c>
      <c r="F57" s="60" t="e">
        <f t="shared" si="11"/>
        <v>#REF!</v>
      </c>
      <c r="G57" s="60" t="e">
        <f t="shared" si="11"/>
        <v>#REF!</v>
      </c>
      <c r="H57" s="60" t="e">
        <f t="shared" si="11"/>
        <v>#REF!</v>
      </c>
      <c r="I57" s="60" t="e">
        <f t="shared" si="11"/>
        <v>#REF!</v>
      </c>
      <c r="J57" s="60" t="e">
        <f t="shared" si="11"/>
        <v>#REF!</v>
      </c>
      <c r="K57" s="60" t="e">
        <f t="shared" si="11"/>
        <v>#REF!</v>
      </c>
      <c r="L57" s="60" t="e">
        <f t="shared" si="11"/>
        <v>#REF!</v>
      </c>
      <c r="M57" s="60" t="e">
        <f t="shared" si="11"/>
        <v>#REF!</v>
      </c>
      <c r="N57" s="61" t="e">
        <f t="shared" si="11"/>
        <v>#REF!</v>
      </c>
    </row>
    <row r="58" spans="1:14" ht="53.25" customHeight="1" thickBot="1" x14ac:dyDescent="0.3">
      <c r="A58" s="26" t="s">
        <v>696</v>
      </c>
      <c r="B58" s="16" t="e">
        <f>COUNTIFS(#REF!,$B$4,#REF!,B6,#REF!,"SALIO PROGRAMA",#REF!,"COMPLETO")</f>
        <v>#REF!</v>
      </c>
      <c r="C58" s="16" t="e">
        <f>COUNTIFS(#REF!,$B$4,#REF!,C6,#REF!,"SALIO PROGRAMA",#REF!,"COMPLETO")</f>
        <v>#REF!</v>
      </c>
      <c r="D58" s="16" t="e">
        <f>COUNTIFS(#REF!,$B$4,#REF!,D6,#REF!,"SALIO PROGRAMA",#REF!,"COMPLETO")</f>
        <v>#REF!</v>
      </c>
      <c r="E58" s="16" t="e">
        <f>COUNTIFS(#REF!,$B$4,#REF!,E6,#REF!,"SALIO PROGRAMA",#REF!,"COMPLETO")</f>
        <v>#REF!</v>
      </c>
      <c r="F58" s="16" t="e">
        <f>COUNTIFS(#REF!,$B$4,#REF!,F6,#REF!,"SALIO PROGRAMA",#REF!,"COMPLETO")</f>
        <v>#REF!</v>
      </c>
      <c r="G58" s="16" t="e">
        <f>COUNTIFS(#REF!,$B$4,#REF!,G6,#REF!,"SALIO PROGRAMA",#REF!,"COMPLETO")</f>
        <v>#REF!</v>
      </c>
      <c r="H58" s="16" t="e">
        <f>COUNTIFS(#REF!,$B$4,#REF!,H6,#REF!,"SALIO PROGRAMA",#REF!,"COMPLETO")</f>
        <v>#REF!</v>
      </c>
      <c r="I58" s="16" t="e">
        <f>COUNTIFS(#REF!,$B$4,#REF!,I6,#REF!,"SALIO PROGRAMA",#REF!,"COMPLETO")</f>
        <v>#REF!</v>
      </c>
      <c r="J58" s="16" t="e">
        <f>COUNTIFS(#REF!,$B$4,#REF!,J6,#REF!,"SALIO PROGRAMA",#REF!,"COMPLETO")</f>
        <v>#REF!</v>
      </c>
      <c r="K58" s="16" t="e">
        <f>COUNTIFS(#REF!,$B$4,#REF!,K6,#REF!,"SALIO PROGRAMA",#REF!,"COMPLETO")</f>
        <v>#REF!</v>
      </c>
      <c r="L58" s="16" t="e">
        <f>COUNTIFS(#REF!,$B$4,#REF!,L6,#REF!,"SALIO PROGRAMA",#REF!,"COMPLETO")</f>
        <v>#REF!</v>
      </c>
      <c r="M58" s="16" t="e">
        <f>COUNTIFS(#REF!,$B$4,#REF!,M6,#REF!,"SALIO PROGRAMA",#REF!,"COMPLETO")</f>
        <v>#REF!</v>
      </c>
      <c r="N58" s="16" t="e">
        <f>SUM(B58:M58)</f>
        <v>#REF!</v>
      </c>
    </row>
    <row r="59" spans="1:14" ht="37.5" customHeight="1" thickBot="1" x14ac:dyDescent="0.3">
      <c r="A59" s="119" t="s">
        <v>697</v>
      </c>
      <c r="B59" s="59" t="e">
        <f t="shared" ref="B59:N59" si="12">IF(B55=0,"",SUM(B58/B55))</f>
        <v>#REF!</v>
      </c>
      <c r="C59" s="60" t="e">
        <f t="shared" si="12"/>
        <v>#REF!</v>
      </c>
      <c r="D59" s="60" t="e">
        <f t="shared" si="12"/>
        <v>#REF!</v>
      </c>
      <c r="E59" s="60" t="e">
        <f t="shared" si="12"/>
        <v>#REF!</v>
      </c>
      <c r="F59" s="60" t="e">
        <f t="shared" si="12"/>
        <v>#REF!</v>
      </c>
      <c r="G59" s="60" t="e">
        <f t="shared" si="12"/>
        <v>#REF!</v>
      </c>
      <c r="H59" s="60" t="e">
        <f t="shared" si="12"/>
        <v>#REF!</v>
      </c>
      <c r="I59" s="60" t="e">
        <f t="shared" si="12"/>
        <v>#REF!</v>
      </c>
      <c r="J59" s="60" t="e">
        <f t="shared" si="12"/>
        <v>#REF!</v>
      </c>
      <c r="K59" s="60" t="e">
        <f t="shared" si="12"/>
        <v>#REF!</v>
      </c>
      <c r="L59" s="60" t="e">
        <f t="shared" si="12"/>
        <v>#REF!</v>
      </c>
      <c r="M59" s="60" t="e">
        <f t="shared" si="12"/>
        <v>#REF!</v>
      </c>
      <c r="N59" s="61" t="e">
        <f t="shared" si="12"/>
        <v>#REF!</v>
      </c>
    </row>
    <row r="60" spans="1:14" ht="31.5" customHeight="1" thickBot="1" x14ac:dyDescent="0.3">
      <c r="A60" s="137" t="s">
        <v>663</v>
      </c>
      <c r="B60" s="58" t="e">
        <f>SUM(COUNTIFS(#REF!,B4,#REF!,B6,#REF!,"PARTO",#REF!,"&gt;36",#REF!,"&lt;44"),COUNTIFS(#REF!,B4,#REF!,B6,#REF!,"CESAREA",#REF!,"&gt;36",#REF!,"&lt;44"))</f>
        <v>#REF!</v>
      </c>
      <c r="C60" s="58" t="e">
        <f>SUM(COUNTIFS(#REF!,B4,#REF!,C6,#REF!,"PARTO",#REF!,"&gt;36",#REF!,"&lt;44"),COUNTIFS(#REF!,B4,#REF!,C6,#REF!,"CESAREA",#REF!,"&gt;36",#REF!,"&lt;44"))</f>
        <v>#REF!</v>
      </c>
      <c r="D60" s="58" t="e">
        <f>SUM(COUNTIFS(#REF!,B4,#REF!,D6,#REF!,"PARTO",#REF!,"&gt;36",#REF!,"&lt;44"),COUNTIFS(#REF!,B4,#REF!,D6,#REF!,"CESAREA",#REF!,"&gt;36",#REF!,"&lt;44"))</f>
        <v>#REF!</v>
      </c>
      <c r="E60" s="58" t="e">
        <f>SUM(COUNTIFS(#REF!,B4,#REF!,E6,#REF!,"PARTO",#REF!,"&gt;36",#REF!,"&lt;44"),COUNTIFS(#REF!,B4,#REF!,E6,#REF!,"CESAREA",#REF!,"&gt;36",#REF!,"&lt;44"))</f>
        <v>#REF!</v>
      </c>
      <c r="F60" s="58" t="e">
        <f>SUM(COUNTIFS(#REF!,B4,#REF!,F6,#REF!,"PARTO",#REF!,"&gt;36",#REF!,"&lt;44"),COUNTIFS(#REF!,B4,#REF!,F6,#REF!,"CESAREA",#REF!,"&gt;36",#REF!,"&lt;44"))</f>
        <v>#REF!</v>
      </c>
      <c r="G60" s="58" t="e">
        <f>SUM(COUNTIFS(#REF!,B4,#REF!,G6,#REF!,"PARTO",#REF!,"&gt;36",#REF!,"&lt;44"),COUNTIFS(#REF!,B4,#REF!,G6,#REF!,"CESAREA",#REF!,"&gt;36",#REF!,"&lt;44"))</f>
        <v>#REF!</v>
      </c>
      <c r="H60" s="58" t="e">
        <f>SUM(COUNTIFS(#REF!,B4,#REF!,H6,#REF!,"PARTO",#REF!,"&gt;36",#REF!,"&lt;44"),COUNTIFS(#REF!,B4,#REF!,H6,#REF!,"CESAREA",#REF!,"&gt;36",#REF!,"&lt;44"))</f>
        <v>#REF!</v>
      </c>
      <c r="I60" s="58" t="e">
        <f>SUM(COUNTIFS(#REF!,B4,#REF!,I6,#REF!,"PARTO",#REF!,"&gt;36",#REF!,"&lt;44"),COUNTIFS(#REF!,B4,#REF!,I6,#REF!,"CESAREA",#REF!,"&gt;36",#REF!,"&lt;44"))</f>
        <v>#REF!</v>
      </c>
      <c r="J60" s="58" t="e">
        <f>SUM(COUNTIFS(#REF!,B4,#REF!,J6,#REF!,"PARTO",#REF!,"&gt;36",#REF!,"&lt;44"),COUNTIFS(#REF!,B4,#REF!,J6,#REF!,"CESAREA",#REF!,"&gt;36",#REF!,"&lt;44"))</f>
        <v>#REF!</v>
      </c>
      <c r="K60" s="58" t="e">
        <f>SUM(COUNTIFS(#REF!,B4,#REF!,K6,#REF!,"PARTO",#REF!,"&gt;36",#REF!,"&lt;44"),COUNTIFS(#REF!,B4,#REF!,K6,#REF!,"CESAREA",#REF!,"&gt;36",#REF!,"&lt;44"))</f>
        <v>#REF!</v>
      </c>
      <c r="L60" s="58" t="e">
        <f>SUM(COUNTIFS(#REF!,B4,#REF!,L6,#REF!,"PARTO",#REF!,"&gt;36",#REF!,"&lt;44"),COUNTIFS(#REF!,B4,#REF!,L6,#REF!,"CESAREA",#REF!,"&gt;36",#REF!,"&lt;44"))</f>
        <v>#REF!</v>
      </c>
      <c r="M60" s="58" t="e">
        <f>SUM(COUNTIFS(#REF!,B4,#REF!,M6,#REF!,"PARTO",#REF!,"&gt;36",#REF!,"&lt;44"),COUNTIFS(#REF!,B4,#REF!,M6,#REF!,"CESAREA",#REF!,"&gt;36",#REF!,"&lt;44"))</f>
        <v>#REF!</v>
      </c>
      <c r="N60" s="67" t="e">
        <f>SUM(B60:M60)</f>
        <v>#REF!</v>
      </c>
    </row>
    <row r="61" spans="1:14" ht="39" customHeight="1" thickBot="1" x14ac:dyDescent="0.3">
      <c r="A61" s="125" t="s">
        <v>699</v>
      </c>
      <c r="B61" s="118" t="e">
        <f>SUM(COUNTIFS(#REF!,$B$4,#REF!,B6,#REF!,"PARTO",#REF!,"&gt;36",#REF!,"&lt;44",#REF!,"&lt;&gt;"),COUNTIFS(#REF!,$B$4,#REF!,B6,#REF!,"CESAREA",#REF!,"&gt;36",#REF!,"&lt;44",#REF!,"&lt;&gt;"))</f>
        <v>#REF!</v>
      </c>
      <c r="C61" s="118" t="e">
        <f>SUM(COUNTIFS(#REF!,$B$4,#REF!,C6,#REF!,"PARTO",#REF!,"&gt;36",#REF!,"&lt;44",#REF!,"&lt;&gt;"),COUNTIFS(#REF!,$B$4,#REF!,C6,#REF!,"CESAREA",#REF!,"&gt;36",#REF!,"&lt;44",#REF!,"&lt;&gt;"))</f>
        <v>#REF!</v>
      </c>
      <c r="D61" s="118" t="e">
        <f>SUM(COUNTIFS(#REF!,$B$4,#REF!,D6,#REF!,"PARTO",#REF!,"&gt;36",#REF!,"&lt;44",#REF!,"&lt;&gt;"),COUNTIFS(#REF!,$B$4,#REF!,D6,#REF!,"CESAREA",#REF!,"&gt;36",#REF!,"&lt;44",#REF!,"&lt;&gt;"))</f>
        <v>#REF!</v>
      </c>
      <c r="E61" s="118" t="e">
        <f>SUM(COUNTIFS(#REF!,$B$4,#REF!,E6,#REF!,"PARTO",#REF!,"&gt;36",#REF!,"&lt;44",#REF!,"&lt;&gt;"),COUNTIFS(#REF!,$B$4,#REF!,E6,#REF!,"CESAREA",#REF!,"&gt;36",#REF!,"&lt;44",#REF!,"&lt;&gt;"))</f>
        <v>#REF!</v>
      </c>
      <c r="F61" s="118" t="e">
        <f>SUM(COUNTIFS(#REF!,$B$4,#REF!,F6,#REF!,"PARTO",#REF!,"&gt;36",#REF!,"&lt;44",#REF!,"&lt;&gt;"),COUNTIFS(#REF!,$B$4,#REF!,F6,#REF!,"CESAREA",#REF!,"&gt;36",#REF!,"&lt;44",#REF!,"&lt;&gt;"))</f>
        <v>#REF!</v>
      </c>
      <c r="G61" s="118" t="e">
        <f>SUM(COUNTIFS(#REF!,$B$4,#REF!,G6,#REF!,"PARTO",#REF!,"&gt;36",#REF!,"&lt;44",#REF!,"&lt;&gt;"),COUNTIFS(#REF!,$B$4,#REF!,G6,#REF!,"CESAREA",#REF!,"&gt;36",#REF!,"&lt;44",#REF!,"&lt;&gt;"))</f>
        <v>#REF!</v>
      </c>
      <c r="H61" s="118" t="e">
        <f>SUM(COUNTIFS(#REF!,$B$4,#REF!,H6,#REF!,"PARTO",#REF!,"&gt;36",#REF!,"&lt;44",#REF!,"&lt;&gt;"),COUNTIFS(#REF!,$B$4,#REF!,H6,#REF!,"CESAREA",#REF!,"&gt;36",#REF!,"&lt;44",#REF!,"&lt;&gt;"))</f>
        <v>#REF!</v>
      </c>
      <c r="I61" s="118" t="e">
        <f>SUM(COUNTIFS(#REF!,$B$4,#REF!,I6,#REF!,"PARTO",#REF!,"&gt;36",#REF!,"&lt;44",#REF!,"&lt;&gt;"),COUNTIFS(#REF!,$B$4,#REF!,I6,#REF!,"CESAREA",#REF!,"&gt;36",#REF!,"&lt;44",#REF!,"&lt;&gt;"))</f>
        <v>#REF!</v>
      </c>
      <c r="J61" s="118" t="e">
        <f>SUM(COUNTIFS(#REF!,$B$4,#REF!,J6,#REF!,"PARTO",#REF!,"&gt;36",#REF!,"&lt;44",#REF!,"&lt;&gt;"),COUNTIFS(#REF!,$B$4,#REF!,J6,#REF!,"CESAREA",#REF!,"&gt;36",#REF!,"&lt;44",#REF!,"&lt;&gt;"))</f>
        <v>#REF!</v>
      </c>
      <c r="K61" s="118" t="e">
        <f>SUM(COUNTIFS(#REF!,$B$4,#REF!,K6,#REF!,"PARTO",#REF!,"&gt;36",#REF!,"&lt;44",#REF!,"&lt;&gt;"),COUNTIFS(#REF!,$B$4,#REF!,K6,#REF!,"CESAREA",#REF!,"&gt;36",#REF!,"&lt;44",#REF!,"&lt;&gt;"))</f>
        <v>#REF!</v>
      </c>
      <c r="L61" s="118" t="e">
        <f>SUM(COUNTIFS(#REF!,$B$4,#REF!,L6,#REF!,"PARTO",#REF!,"&gt;36",#REF!,"&lt;44",#REF!,"&lt;&gt;"),COUNTIFS(#REF!,$B$4,#REF!,L6,#REF!,"CESAREA",#REF!,"&gt;36",#REF!,"&lt;44",#REF!,"&lt;&gt;"))</f>
        <v>#REF!</v>
      </c>
      <c r="M61" s="118" t="e">
        <f>SUM(COUNTIFS(#REF!,$B$4,#REF!,M6,#REF!,"PARTO",#REF!,"&gt;36",#REF!,"&lt;44",#REF!,"&lt;&gt;"),COUNTIFS(#REF!,$B$4,#REF!,M6,#REF!,"CESAREA",#REF!,"&gt;36",#REF!,"&lt;44",#REF!,"&lt;&gt;"))</f>
        <v>#REF!</v>
      </c>
      <c r="N61" s="58" t="e">
        <f>SUM(B61:M61)</f>
        <v>#REF!</v>
      </c>
    </row>
    <row r="62" spans="1:14" ht="33.75" customHeight="1" thickBot="1" x14ac:dyDescent="0.3">
      <c r="A62" s="119" t="s">
        <v>670</v>
      </c>
      <c r="B62" s="59" t="e">
        <f t="shared" ref="B62:N62" si="13">IF(B$60=0,"",SUM(B61/B$60))</f>
        <v>#REF!</v>
      </c>
      <c r="C62" s="60" t="e">
        <f t="shared" si="13"/>
        <v>#REF!</v>
      </c>
      <c r="D62" s="60" t="e">
        <f t="shared" si="13"/>
        <v>#REF!</v>
      </c>
      <c r="E62" s="60" t="e">
        <f t="shared" si="13"/>
        <v>#REF!</v>
      </c>
      <c r="F62" s="60" t="e">
        <f t="shared" si="13"/>
        <v>#REF!</v>
      </c>
      <c r="G62" s="60" t="e">
        <f t="shared" si="13"/>
        <v>#REF!</v>
      </c>
      <c r="H62" s="60" t="e">
        <f t="shared" si="13"/>
        <v>#REF!</v>
      </c>
      <c r="I62" s="60" t="e">
        <f t="shared" si="13"/>
        <v>#REF!</v>
      </c>
      <c r="J62" s="60" t="e">
        <f t="shared" si="13"/>
        <v>#REF!</v>
      </c>
      <c r="K62" s="60" t="e">
        <f t="shared" si="13"/>
        <v>#REF!</v>
      </c>
      <c r="L62" s="60" t="e">
        <f t="shared" si="13"/>
        <v>#REF!</v>
      </c>
      <c r="M62" s="60" t="e">
        <f t="shared" si="13"/>
        <v>#REF!</v>
      </c>
      <c r="N62" s="61" t="e">
        <f t="shared" si="13"/>
        <v>#REF!</v>
      </c>
    </row>
    <row r="63" spans="1:14" ht="37.5" customHeight="1" thickBot="1" x14ac:dyDescent="0.3">
      <c r="A63" s="64" t="s">
        <v>664</v>
      </c>
      <c r="B63" s="58" t="e">
        <f>SUM(COUNTIFS(#REF!,B4,#REF!,B6,#REF!,"PARTO",#REF!,"&gt;36",#REF!,"&lt;44",#REF!,"7"),COUNTIFS(#REF!,B4,#REF!,B6,#REF!,"CESAREA",#REF!,"&gt;36",#REF!,"&lt;44",#REF!,"7"))</f>
        <v>#REF!</v>
      </c>
      <c r="C63" s="58" t="e">
        <f>SUM(COUNTIFS(#REF!,B4,#REF!,C6,#REF!,"PARTO",#REF!,"&gt;36",#REF!,"&lt;44",#REF!,"7"),COUNTIFS(#REF!,B4,#REF!,C6,#REF!,"CESAREA",#REF!,"&gt;36",#REF!,"&lt;44",#REF!,"7"))</f>
        <v>#REF!</v>
      </c>
      <c r="D63" s="58" t="e">
        <f>SUM(COUNTIFS(#REF!,B4,#REF!,D6,#REF!,"PARTO",#REF!,"&gt;36",#REF!,"&lt;44",#REF!,"7"),COUNTIFS(#REF!,B4,#REF!,D6,#REF!,"CESAREA",#REF!,"&gt;36",#REF!,"&lt;44",#REF!,"7"))</f>
        <v>#REF!</v>
      </c>
      <c r="E63" s="58" t="e">
        <f>SUM(COUNTIFS(#REF!,B4,#REF!,E6,#REF!,"PARTO",#REF!,"&gt;36",#REF!,"&lt;44",#REF!,"7"),COUNTIFS(#REF!,B4,#REF!,E6,#REF!,"CESAREA",#REF!,"&gt;36",#REF!,"&lt;44",#REF!,"7"))</f>
        <v>#REF!</v>
      </c>
      <c r="F63" s="58" t="e">
        <f>SUM(COUNTIFS(#REF!,B4,#REF!,F6,#REF!,"PARTO",#REF!,"&gt;36",#REF!,"&lt;44",#REF!,"7"),COUNTIFS(#REF!,B4,#REF!,F6,#REF!,"CESAREA",#REF!,"&gt;36",#REF!,"&lt;44",#REF!,"7"))</f>
        <v>#REF!</v>
      </c>
      <c r="G63" s="58" t="e">
        <f>SUM(COUNTIFS(#REF!,B4,#REF!,G6,#REF!,"PARTO",#REF!,"&gt;36",#REF!,"&lt;44",#REF!,"7"),COUNTIFS(#REF!,B4,#REF!,G6,#REF!,"CESAREA",#REF!,"&gt;36",#REF!,"&lt;44",#REF!,"7"))</f>
        <v>#REF!</v>
      </c>
      <c r="H63" s="58" t="e">
        <f>SUM(COUNTIFS(#REF!,B4,#REF!,H6,#REF!,"PARTO",#REF!,"&gt;36",#REF!,"&lt;44",#REF!,"7"),COUNTIFS(#REF!,B4,#REF!,H6,#REF!,"CESAREA",#REF!,"&gt;36",#REF!,"&lt;44",#REF!,"7"))</f>
        <v>#REF!</v>
      </c>
      <c r="I63" s="58" t="e">
        <f>SUM(COUNTIFS(#REF!,B4,#REF!,I6,#REF!,"PARTO",#REF!,"&gt;36",#REF!,"&lt;44",#REF!,"7"),COUNTIFS(#REF!,B4,#REF!,I6,#REF!,"CESAREA",#REF!,"&gt;36",#REF!,"&lt;44",#REF!,"7"))</f>
        <v>#REF!</v>
      </c>
      <c r="J63" s="58" t="e">
        <f>SUM(COUNTIFS(#REF!,B4,#REF!,J6,#REF!,"PARTO",#REF!,"&gt;36",#REF!,"&lt;44",#REF!,"7"),COUNTIFS(#REF!,B4,#REF!,J6,#REF!,"CESAREA",#REF!,"&gt;36",#REF!,"&lt;44",#REF!,"7"))</f>
        <v>#REF!</v>
      </c>
      <c r="K63" s="58" t="e">
        <f>SUM(COUNTIFS(#REF!,B4,#REF!,K6,#REF!,"PARTO",#REF!,"&gt;36",#REF!,"&lt;44",#REF!,"7"),COUNTIFS(#REF!,B4,#REF!,K6,#REF!,"CESAREA",#REF!,"&gt;36",#REF!,"&lt;44",#REF!,"7"))</f>
        <v>#REF!</v>
      </c>
      <c r="L63" s="58" t="e">
        <f>SUM(COUNTIFS(#REF!,B4,#REF!,L6,#REF!,"PARTO",#REF!,"&gt;36",#REF!,"&lt;44",#REF!,"7"),COUNTIFS(#REF!,B4,#REF!,L6,#REF!,"CESAREA",#REF!,"&gt;36",#REF!,"&lt;44",#REF!,"7"))</f>
        <v>#REF!</v>
      </c>
      <c r="M63" s="58" t="e">
        <f>SUM(COUNTIFS(#REF!,B4,#REF!,M6,#REF!,"PARTO",#REF!,"&gt;36",#REF!,"&lt;44",#REF!,"7"),COUNTIFS(#REF!,B4,#REF!,M6,#REF!,"CESAREA",#REF!,"&gt;36",#REF!,"&lt;44",#REF!,"7"))</f>
        <v>#REF!</v>
      </c>
      <c r="N63" s="67" t="e">
        <f>SUM(B63:M63)</f>
        <v>#REF!</v>
      </c>
    </row>
    <row r="64" spans="1:14" ht="50.25" customHeight="1" thickBot="1" x14ac:dyDescent="0.3">
      <c r="A64" s="112" t="s">
        <v>743</v>
      </c>
      <c r="B64" s="59" t="e">
        <f>IF($B$60=0,"",SUM(B63/$B$60))</f>
        <v>#REF!</v>
      </c>
      <c r="C64" s="60" t="e">
        <f t="shared" ref="C64:N64" si="14">IF(C$60=0,"",SUM(C63/C$60))</f>
        <v>#REF!</v>
      </c>
      <c r="D64" s="60" t="e">
        <f t="shared" si="14"/>
        <v>#REF!</v>
      </c>
      <c r="E64" s="60" t="e">
        <f t="shared" si="14"/>
        <v>#REF!</v>
      </c>
      <c r="F64" s="60" t="e">
        <f t="shared" si="14"/>
        <v>#REF!</v>
      </c>
      <c r="G64" s="60" t="e">
        <f t="shared" si="14"/>
        <v>#REF!</v>
      </c>
      <c r="H64" s="60" t="e">
        <f t="shared" si="14"/>
        <v>#REF!</v>
      </c>
      <c r="I64" s="60" t="e">
        <f t="shared" si="14"/>
        <v>#REF!</v>
      </c>
      <c r="J64" s="60" t="e">
        <f t="shared" si="14"/>
        <v>#REF!</v>
      </c>
      <c r="K64" s="60" t="e">
        <f t="shared" si="14"/>
        <v>#REF!</v>
      </c>
      <c r="L64" s="60" t="e">
        <f t="shared" si="14"/>
        <v>#REF!</v>
      </c>
      <c r="M64" s="60" t="e">
        <f t="shared" si="14"/>
        <v>#REF!</v>
      </c>
      <c r="N64" s="61" t="e">
        <f t="shared" si="14"/>
        <v>#REF!</v>
      </c>
    </row>
    <row r="65" spans="1:16" ht="37.5" customHeight="1" thickBot="1" x14ac:dyDescent="0.3">
      <c r="A65" s="64" t="s">
        <v>665</v>
      </c>
      <c r="B65" s="58" t="e">
        <f>SUM(COUNTIFS(#REF!,B4,#REF!,B6,#REF!,"PARTO",#REF!,"&gt;36",#REF!,"&lt;44"),COUNTIFS(#REF!,B4,#REF!,B6,#REF!,"CESAREA",#REF!,"&gt;36",#REF!,"&lt;44"))</f>
        <v>#REF!</v>
      </c>
      <c r="C65" s="58" t="e">
        <f>SUM(COUNTIFS(#REF!,B4,#REF!,C6,#REF!,"PARTO",#REF!,"&gt;36",#REF!,"&lt;44"),COUNTIFS(#REF!,B4,#REF!,C6,#REF!,"CESAREA",#REF!,"&gt;36",#REF!,"&lt;44"))</f>
        <v>#REF!</v>
      </c>
      <c r="D65" s="58" t="e">
        <f>SUM(COUNTIFS(#REF!,B4,#REF!,D6,#REF!,"PARTO",#REF!,"&gt;36",#REF!,"&lt;44"),COUNTIFS(#REF!,B4,#REF!,D6,#REF!,"CESAREA",#REF!,"&gt;36",#REF!,"&lt;44"))</f>
        <v>#REF!</v>
      </c>
      <c r="E65" s="58" t="e">
        <f>SUM(COUNTIFS(#REF!,B4,#REF!,E6,#REF!,"PARTO",#REF!,"&gt;36",#REF!,"&lt;44"),COUNTIFS(#REF!,B4,#REF!,E6,#REF!,"CESAREA",#REF!,"&gt;36",#REF!,"&lt;44"))</f>
        <v>#REF!</v>
      </c>
      <c r="F65" s="58" t="e">
        <f>SUM(COUNTIFS(#REF!,B4,#REF!,F6,#REF!,"PARTO",#REF!,"&gt;36",#REF!,"&lt;44"),COUNTIFS(#REF!,B4,#REF!,F6,#REF!,"CESAREA",#REF!,"&gt;36",#REF!,"&lt;44"))</f>
        <v>#REF!</v>
      </c>
      <c r="G65" s="58" t="e">
        <f>SUM(COUNTIFS(#REF!,B4,#REF!,G6,#REF!,"PARTO",#REF!,"&gt;36",#REF!,"&lt;44"),COUNTIFS(#REF!,B4,#REF!,G6,#REF!,"CESAREA",#REF!,"&gt;36",#REF!,"&lt;44"))</f>
        <v>#REF!</v>
      </c>
      <c r="H65" s="58" t="e">
        <f>SUM(COUNTIFS(#REF!,B4,#REF!,H6,#REF!,"PARTO",#REF!,"&gt;36",#REF!,"&lt;44"),COUNTIFS(#REF!,B4,#REF!,H6,#REF!,"CESAREA",#REF!,"&gt;36",#REF!,"&lt;44"))</f>
        <v>#REF!</v>
      </c>
      <c r="I65" s="58" t="e">
        <f>SUM(COUNTIFS(#REF!,B4,#REF!,I6,#REF!,"PARTO",#REF!,"&gt;36",#REF!,"&lt;44"),COUNTIFS(#REF!,B4,#REF!,I6,#REF!,"CESAREA",#REF!,"&gt;36",#REF!,"&lt;44"))</f>
        <v>#REF!</v>
      </c>
      <c r="J65" s="58" t="e">
        <f>SUM(COUNTIFS(#REF!,B4,#REF!,J6,#REF!,"PARTO",#REF!,"&gt;36",#REF!,"&lt;44"),COUNTIFS(#REF!,B4,#REF!,J6,#REF!,"CESAREA",#REF!,"&gt;36",#REF!,"&lt;44"))</f>
        <v>#REF!</v>
      </c>
      <c r="K65" s="58" t="e">
        <f>SUM(COUNTIFS(#REF!,B4,#REF!,K6,#REF!,"PARTO",#REF!,"&gt;36",#REF!,"&lt;44"),COUNTIFS(#REF!,B4,#REF!,K6,#REF!,"CESAREA",#REF!,"&gt;36",#REF!,"&lt;44"))</f>
        <v>#REF!</v>
      </c>
      <c r="L65" s="58" t="e">
        <f>SUM(COUNTIFS(#REF!,B4,#REF!,L6,#REF!,"PARTO",#REF!,"&gt;36",#REF!,"&lt;44"),COUNTIFS(#REF!,B4,#REF!,L6,#REF!,"CESAREA",#REF!,"&gt;36",#REF!,"&lt;44"))</f>
        <v>#REF!</v>
      </c>
      <c r="M65" s="58" t="e">
        <f>SUM(COUNTIFS(#REF!,B4,#REF!,M6,#REF!,"PARTO",#REF!,"&gt;36",#REF!,"&lt;44"),COUNTIFS(#REF!,B4,#REF!,M6,#REF!,"CESAREA",#REF!,"&gt;36",#REF!,"&lt;44"))</f>
        <v>#REF!</v>
      </c>
      <c r="N65" s="67" t="e">
        <f>SUM(B65:M65)</f>
        <v>#REF!</v>
      </c>
    </row>
    <row r="66" spans="1:16" ht="37.5" customHeight="1" thickBot="1" x14ac:dyDescent="0.3">
      <c r="A66" s="112" t="s">
        <v>742</v>
      </c>
      <c r="B66" s="59" t="e">
        <f t="shared" ref="B66:N66" si="15">IF(B$60=0,"",SUM(B65/B$60))</f>
        <v>#REF!</v>
      </c>
      <c r="C66" s="60" t="e">
        <f t="shared" si="15"/>
        <v>#REF!</v>
      </c>
      <c r="D66" s="60" t="e">
        <f t="shared" si="15"/>
        <v>#REF!</v>
      </c>
      <c r="E66" s="60" t="e">
        <f t="shared" si="15"/>
        <v>#REF!</v>
      </c>
      <c r="F66" s="60" t="e">
        <f t="shared" si="15"/>
        <v>#REF!</v>
      </c>
      <c r="G66" s="60" t="e">
        <f t="shared" si="15"/>
        <v>#REF!</v>
      </c>
      <c r="H66" s="60" t="e">
        <f t="shared" si="15"/>
        <v>#REF!</v>
      </c>
      <c r="I66" s="60" t="e">
        <f t="shared" si="15"/>
        <v>#REF!</v>
      </c>
      <c r="J66" s="60" t="e">
        <f t="shared" si="15"/>
        <v>#REF!</v>
      </c>
      <c r="K66" s="60" t="e">
        <f t="shared" si="15"/>
        <v>#REF!</v>
      </c>
      <c r="L66" s="60" t="e">
        <f t="shared" si="15"/>
        <v>#REF!</v>
      </c>
      <c r="M66" s="60" t="e">
        <f t="shared" si="15"/>
        <v>#REF!</v>
      </c>
      <c r="N66" s="61" t="e">
        <f t="shared" si="15"/>
        <v>#REF!</v>
      </c>
    </row>
    <row r="67" spans="1:16" ht="51" customHeight="1" thickBot="1" x14ac:dyDescent="0.3">
      <c r="A67" s="64" t="s">
        <v>747</v>
      </c>
      <c r="B67" s="58" t="e">
        <f>SUM(COUNTIFS(#REF!,$B$4,#REF!,B6,#REF!,"PARTO",#REF!,"&lt;&gt;"),COUNTIFS(#REF!,$B$4,#REF!,B6,#REF!,"CESAREA",#REF!,"&lt;&gt;"))</f>
        <v>#REF!</v>
      </c>
      <c r="C67" s="58" t="e">
        <f>SUM(COUNTIFS(#REF!,$B$4,#REF!,C6,#REF!,"PARTO",#REF!,"&lt;&gt;"),COUNTIFS(#REF!,$B$4,#REF!,C6,#REF!,"CESAREA",#REF!,"&lt;&gt;"))</f>
        <v>#REF!</v>
      </c>
      <c r="D67" s="58" t="e">
        <f>SUM(COUNTIFS(#REF!,$B$4,#REF!,D6,#REF!,"PARTO",#REF!,"&lt;&gt;"),COUNTIFS(#REF!,$B$4,#REF!,D6,#REF!,"CESAREA",#REF!,"&lt;&gt;"))</f>
        <v>#REF!</v>
      </c>
      <c r="E67" s="58" t="e">
        <f>SUM(COUNTIFS(#REF!,$B$4,#REF!,E6,#REF!,"PARTO",#REF!,"&lt;&gt;"),COUNTIFS(#REF!,$B$4,#REF!,E6,#REF!,"CESAREA",#REF!,"&lt;&gt;"))</f>
        <v>#REF!</v>
      </c>
      <c r="F67" s="58" t="e">
        <f>SUM(COUNTIFS(#REF!,$B$4,#REF!,F6,#REF!,"PARTO",#REF!,"&lt;&gt;"),COUNTIFS(#REF!,$B$4,#REF!,F6,#REF!,"CESAREA",#REF!,"&lt;&gt;"))</f>
        <v>#REF!</v>
      </c>
      <c r="G67" s="58" t="e">
        <f>SUM(COUNTIFS(#REF!,$B$4,#REF!,G6,#REF!,"PARTO",#REF!,"&lt;&gt;"),COUNTIFS(#REF!,$B$4,#REF!,G6,#REF!,"CESAREA",#REF!,"&lt;&gt;"))</f>
        <v>#REF!</v>
      </c>
      <c r="H67" s="58" t="e">
        <f>SUM(COUNTIFS(#REF!,$B$4,#REF!,H6,#REF!,"PARTO",#REF!,"&lt;&gt;"),COUNTIFS(#REF!,$B$4,#REF!,H6,#REF!,"CESAREA",#REF!,"&lt;&gt;"))</f>
        <v>#REF!</v>
      </c>
      <c r="I67" s="58" t="e">
        <f>SUM(COUNTIFS(#REF!,$B$4,#REF!,I6,#REF!,"PARTO",#REF!,"&lt;&gt;"),COUNTIFS(#REF!,$B$4,#REF!,I6,#REF!,"CESAREA",#REF!,"&lt;&gt;"))</f>
        <v>#REF!</v>
      </c>
      <c r="J67" s="58" t="e">
        <f>SUM(COUNTIFS(#REF!,$B$4,#REF!,J6,#REF!,"PARTO",#REF!,"&lt;&gt;"),COUNTIFS(#REF!,$B$4,#REF!,J6,#REF!,"CESAREA",#REF!,"&lt;&gt;"))</f>
        <v>#REF!</v>
      </c>
      <c r="K67" s="58" t="e">
        <f>SUM(COUNTIFS(#REF!,$B$4,#REF!,K6,#REF!,"PARTO",#REF!,"&lt;&gt;"),COUNTIFS(#REF!,$B$4,#REF!,K6,#REF!,"CESAREA",#REF!,"&lt;&gt;"))</f>
        <v>#REF!</v>
      </c>
      <c r="L67" s="58" t="e">
        <f>SUM(COUNTIFS(#REF!,$B$4,#REF!,L6,#REF!,"PARTO",#REF!,"&lt;&gt;"),COUNTIFS(#REF!,$B$4,#REF!,L6,#REF!,"CESAREA",#REF!,"&lt;&gt;"))</f>
        <v>#REF!</v>
      </c>
      <c r="M67" s="58" t="e">
        <f>SUM(COUNTIFS(#REF!,$B$4,#REF!,M6,#REF!,"PARTO",#REF!,"&lt;&gt;"),COUNTIFS(#REF!,$B$4,#REF!,M6,#REF!,"CESAREA",#REF!,"&lt;&gt;"))</f>
        <v>#REF!</v>
      </c>
      <c r="N67" s="67" t="e">
        <f>SUM(B67:M67)</f>
        <v>#REF!</v>
      </c>
    </row>
    <row r="68" spans="1:16" ht="37.5" customHeight="1" thickBot="1" x14ac:dyDescent="0.3">
      <c r="A68" s="112" t="s">
        <v>748</v>
      </c>
      <c r="B68" s="59" t="e">
        <f t="shared" ref="B68:N68" si="16">IF(B$91=0,"",SUM(B67/B$91))</f>
        <v>#REF!</v>
      </c>
      <c r="C68" s="60" t="e">
        <f t="shared" si="16"/>
        <v>#REF!</v>
      </c>
      <c r="D68" s="60" t="e">
        <f t="shared" si="16"/>
        <v>#REF!</v>
      </c>
      <c r="E68" s="60" t="e">
        <f t="shared" si="16"/>
        <v>#REF!</v>
      </c>
      <c r="F68" s="60" t="e">
        <f t="shared" si="16"/>
        <v>#REF!</v>
      </c>
      <c r="G68" s="60" t="e">
        <f t="shared" si="16"/>
        <v>#REF!</v>
      </c>
      <c r="H68" s="60" t="e">
        <f t="shared" si="16"/>
        <v>#REF!</v>
      </c>
      <c r="I68" s="60" t="e">
        <f t="shared" si="16"/>
        <v>#REF!</v>
      </c>
      <c r="J68" s="60" t="e">
        <f t="shared" si="16"/>
        <v>#REF!</v>
      </c>
      <c r="K68" s="60" t="e">
        <f t="shared" si="16"/>
        <v>#REF!</v>
      </c>
      <c r="L68" s="60" t="e">
        <f t="shared" si="16"/>
        <v>#REF!</v>
      </c>
      <c r="M68" s="60" t="e">
        <f t="shared" si="16"/>
        <v>#REF!</v>
      </c>
      <c r="N68" s="60" t="e">
        <f t="shared" si="16"/>
        <v>#REF!</v>
      </c>
    </row>
    <row r="69" spans="1:16" ht="37.5" customHeight="1" thickBot="1" x14ac:dyDescent="0.3">
      <c r="A69" s="64" t="s">
        <v>746</v>
      </c>
      <c r="B69" s="58" t="e">
        <f>SUM(COUNTIFS(#REF!,$B$4,#REF!,B6,#REF!,"PARTO",#REF!,"&lt;&gt;"),COUNTIFS(#REF!,$B$4,#REF!,B6,#REF!,"CESAREA",#REF!,"&lt;&gt;"))</f>
        <v>#REF!</v>
      </c>
      <c r="C69" s="58" t="e">
        <f>SUM(COUNTIFS(#REF!,$B$4,#REF!,C6,#REF!,"PARTO",#REF!,"&lt;&gt;"),COUNTIFS(#REF!,$B$4,#REF!,C6,#REF!,"CESAREA",#REF!,"&lt;&gt;"))</f>
        <v>#REF!</v>
      </c>
      <c r="D69" s="58" t="e">
        <f>SUM(COUNTIFS(#REF!,$B$4,#REF!,D6,#REF!,"PARTO",#REF!,"&lt;&gt;"),COUNTIFS(#REF!,$B$4,#REF!,D6,#REF!,"CESAREA",#REF!,"&lt;&gt;"))</f>
        <v>#REF!</v>
      </c>
      <c r="E69" s="58" t="e">
        <f>SUM(COUNTIFS(#REF!,$B$4,#REF!,E6,#REF!,"PARTO",#REF!,"&lt;&gt;"),COUNTIFS(#REF!,$B$4,#REF!,E6,#REF!,"CESAREA",#REF!,"&lt;&gt;"))</f>
        <v>#REF!</v>
      </c>
      <c r="F69" s="58" t="e">
        <f>SUM(COUNTIFS(#REF!,$B$4,#REF!,F6,#REF!,"PARTO",#REF!,"&lt;&gt;"),COUNTIFS(#REF!,$B$4,#REF!,F6,#REF!,"CESAREA",#REF!,"&lt;&gt;"))</f>
        <v>#REF!</v>
      </c>
      <c r="G69" s="58" t="e">
        <f>SUM(COUNTIFS(#REF!,$B$4,#REF!,G6,#REF!,"PARTO",#REF!,"&lt;&gt;"),COUNTIFS(#REF!,$B$4,#REF!,G6,#REF!,"CESAREA",#REF!,"&lt;&gt;"))</f>
        <v>#REF!</v>
      </c>
      <c r="H69" s="58" t="e">
        <f>SUM(COUNTIFS(#REF!,$B$4,#REF!,H6,#REF!,"PARTO",#REF!,"&lt;&gt;"),COUNTIFS(#REF!,$B$4,#REF!,H6,#REF!,"CESAREA",#REF!,"&lt;&gt;"))</f>
        <v>#REF!</v>
      </c>
      <c r="I69" s="58" t="e">
        <f>SUM(COUNTIFS(#REF!,$B$4,#REF!,I6,#REF!,"PARTO",#REF!,"&lt;&gt;"),COUNTIFS(#REF!,$B$4,#REF!,I6,#REF!,"CESAREA",#REF!,"&lt;&gt;"))</f>
        <v>#REF!</v>
      </c>
      <c r="J69" s="58" t="e">
        <f>SUM(COUNTIFS(#REF!,$B$4,#REF!,J6,#REF!,"PARTO",#REF!,"&lt;&gt;"),COUNTIFS(#REF!,$B$4,#REF!,J6,#REF!,"CESAREA",#REF!,"&lt;&gt;"))</f>
        <v>#REF!</v>
      </c>
      <c r="K69" s="58" t="e">
        <f>SUM(COUNTIFS(#REF!,$B$4,#REF!,K6,#REF!,"PARTO",#REF!,"&lt;&gt;"),COUNTIFS(#REF!,$B$4,#REF!,K6,#REF!,"CESAREA",#REF!,"&lt;&gt;"))</f>
        <v>#REF!</v>
      </c>
      <c r="L69" s="58" t="e">
        <f>SUM(COUNTIFS(#REF!,$B$4,#REF!,L6,#REF!,"PARTO",#REF!,"&lt;&gt;"),COUNTIFS(#REF!,$B$4,#REF!,L6,#REF!,"CESAREA",#REF!,"&lt;&gt;"))</f>
        <v>#REF!</v>
      </c>
      <c r="M69" s="58" t="e">
        <f>SUM(COUNTIFS(#REF!,$B$4,#REF!,M6,#REF!,"PARTO",#REF!,"&lt;&gt;"),COUNTIFS(#REF!,$B$4,#REF!,M6,#REF!,"CESAREA",#REF!,"&lt;&gt;"))</f>
        <v>#REF!</v>
      </c>
      <c r="N69" s="58" t="e">
        <f>SUM(B69:M69)</f>
        <v>#REF!</v>
      </c>
    </row>
    <row r="70" spans="1:16" ht="37.5" customHeight="1" thickBot="1" x14ac:dyDescent="0.3">
      <c r="A70" s="112" t="s">
        <v>711</v>
      </c>
      <c r="B70" s="59" t="e">
        <f t="shared" ref="B70:N70" si="17">IF(B$91=0,"",SUM(B69/B$91))</f>
        <v>#REF!</v>
      </c>
      <c r="C70" s="60" t="e">
        <f t="shared" si="17"/>
        <v>#REF!</v>
      </c>
      <c r="D70" s="60" t="e">
        <f t="shared" si="17"/>
        <v>#REF!</v>
      </c>
      <c r="E70" s="60" t="e">
        <f t="shared" si="17"/>
        <v>#REF!</v>
      </c>
      <c r="F70" s="60" t="e">
        <f t="shared" si="17"/>
        <v>#REF!</v>
      </c>
      <c r="G70" s="60" t="e">
        <f t="shared" si="17"/>
        <v>#REF!</v>
      </c>
      <c r="H70" s="60" t="e">
        <f t="shared" si="17"/>
        <v>#REF!</v>
      </c>
      <c r="I70" s="60" t="e">
        <f t="shared" si="17"/>
        <v>#REF!</v>
      </c>
      <c r="J70" s="60" t="e">
        <f t="shared" si="17"/>
        <v>#REF!</v>
      </c>
      <c r="K70" s="60" t="e">
        <f t="shared" si="17"/>
        <v>#REF!</v>
      </c>
      <c r="L70" s="60" t="e">
        <f t="shared" si="17"/>
        <v>#REF!</v>
      </c>
      <c r="M70" s="60" t="e">
        <f t="shared" si="17"/>
        <v>#REF!</v>
      </c>
      <c r="N70" s="60" t="e">
        <f t="shared" si="17"/>
        <v>#REF!</v>
      </c>
    </row>
    <row r="71" spans="1:16" ht="40.5" customHeight="1" thickBot="1" x14ac:dyDescent="0.3">
      <c r="A71" s="125" t="s">
        <v>715</v>
      </c>
      <c r="B71" s="118" t="e">
        <f>SUM(COUNTIFS(#REF!,$B$4,#REF!,B6,#REF!,"PARTO",#REF!,"COMPLETO"),COUNTIFS(#REF!,$B$4,#REF!,B6,#REF!,"CESAREA",#REF!,"COMPLETO"))</f>
        <v>#REF!</v>
      </c>
      <c r="C71" s="118" t="e">
        <f>SUM(COUNTIFS(#REF!,$B$4,#REF!,C6,#REF!,"PARTO",#REF!,"COMPLETO"),COUNTIFS(#REF!,$B$4,#REF!,C6,#REF!,"CESAREA",#REF!,"COMPLETO"))</f>
        <v>#REF!</v>
      </c>
      <c r="D71" s="118" t="e">
        <f>SUM(COUNTIFS(#REF!,$B$4,#REF!,D6,#REF!,"PARTO",#REF!,"COMPLETO"),COUNTIFS(#REF!,$B$4,#REF!,D6,#REF!,"CESAREA",#REF!,"COMPLETO"))</f>
        <v>#REF!</v>
      </c>
      <c r="E71" s="118" t="e">
        <f>SUM(COUNTIFS(#REF!,$B$4,#REF!,E6,#REF!,"PARTO",#REF!,"COMPLETO"),COUNTIFS(#REF!,$B$4,#REF!,E6,#REF!,"CESAREA",#REF!,"COMPLETO"))</f>
        <v>#REF!</v>
      </c>
      <c r="F71" s="118" t="e">
        <f>SUM(COUNTIFS(#REF!,$B$4,#REF!,F6,#REF!,"PARTO",#REF!,"COMPLETO"),COUNTIFS(#REF!,$B$4,#REF!,F6,#REF!,"CESAREA",#REF!,"COMPLETO"))</f>
        <v>#REF!</v>
      </c>
      <c r="G71" s="118" t="e">
        <f>SUM(COUNTIFS(#REF!,$B$4,#REF!,G6,#REF!,"PARTO",#REF!,"COMPLETO"),COUNTIFS(#REF!,$B$4,#REF!,G6,#REF!,"CESAREA",#REF!,"COMPLETO"))</f>
        <v>#REF!</v>
      </c>
      <c r="H71" s="118" t="e">
        <f>SUM(COUNTIFS(#REF!,$B$4,#REF!,H6,#REF!,"PARTO",#REF!,"COMPLETO"),COUNTIFS(#REF!,$B$4,#REF!,H6,#REF!,"CESAREA",#REF!,"COMPLETO"))</f>
        <v>#REF!</v>
      </c>
      <c r="I71" s="118" t="e">
        <f>SUM(COUNTIFS(#REF!,$B$4,#REF!,I6,#REF!,"PARTO",#REF!,"COMPLETO"),COUNTIFS(#REF!,$B$4,#REF!,I6,#REF!,"CESAREA",#REF!,"COMPLETO"))</f>
        <v>#REF!</v>
      </c>
      <c r="J71" s="118" t="e">
        <f>SUM(COUNTIFS(#REF!,$B$4,#REF!,J6,#REF!,"PARTO",#REF!,"COMPLETO"),COUNTIFS(#REF!,$B$4,#REF!,J6,#REF!,"CESAREA",#REF!,"COMPLETO"))</f>
        <v>#REF!</v>
      </c>
      <c r="K71" s="118" t="e">
        <f>SUM(COUNTIFS(#REF!,$B$4,#REF!,K6,#REF!,"PARTO",#REF!,"COMPLETO"),COUNTIFS(#REF!,$B$4,#REF!,K6,#REF!,"CESAREA",#REF!,"COMPLETO"))</f>
        <v>#REF!</v>
      </c>
      <c r="L71" s="118" t="e">
        <f>SUM(COUNTIFS(#REF!,$B$4,#REF!,L6,#REF!,"PARTO",#REF!,"COMPLETO"),COUNTIFS(#REF!,$B$4,#REF!,L6,#REF!,"CESAREA",#REF!,"COMPLETO"))</f>
        <v>#REF!</v>
      </c>
      <c r="M71" s="118" t="e">
        <f>SUM(COUNTIFS(#REF!,$B$4,#REF!,M6,#REF!,"PARTO",#REF!,"COMPLETO"),COUNTIFS(#REF!,$B$4,#REF!,M6,#REF!,"CESAREA",#REF!,"COMPLETO"))</f>
        <v>#REF!</v>
      </c>
      <c r="N71" s="58" t="e">
        <f>SUM(B71:M71)</f>
        <v>#REF!</v>
      </c>
    </row>
    <row r="72" spans="1:16" ht="39.75" customHeight="1" thickBot="1" x14ac:dyDescent="0.3">
      <c r="A72" s="119" t="s">
        <v>714</v>
      </c>
      <c r="B72" s="59" t="e">
        <f t="shared" ref="B72:N72" si="18">IF(B$91=0,"",SUM(B71/B$91))</f>
        <v>#REF!</v>
      </c>
      <c r="C72" s="60" t="e">
        <f t="shared" si="18"/>
        <v>#REF!</v>
      </c>
      <c r="D72" s="60" t="e">
        <f t="shared" si="18"/>
        <v>#REF!</v>
      </c>
      <c r="E72" s="60" t="e">
        <f t="shared" si="18"/>
        <v>#REF!</v>
      </c>
      <c r="F72" s="60" t="e">
        <f t="shared" si="18"/>
        <v>#REF!</v>
      </c>
      <c r="G72" s="60" t="e">
        <f t="shared" si="18"/>
        <v>#REF!</v>
      </c>
      <c r="H72" s="60" t="e">
        <f t="shared" si="18"/>
        <v>#REF!</v>
      </c>
      <c r="I72" s="60" t="e">
        <f t="shared" si="18"/>
        <v>#REF!</v>
      </c>
      <c r="J72" s="60" t="e">
        <f t="shared" si="18"/>
        <v>#REF!</v>
      </c>
      <c r="K72" s="60" t="e">
        <f t="shared" si="18"/>
        <v>#REF!</v>
      </c>
      <c r="L72" s="60" t="e">
        <f t="shared" si="18"/>
        <v>#REF!</v>
      </c>
      <c r="M72" s="60" t="e">
        <f t="shared" si="18"/>
        <v>#REF!</v>
      </c>
      <c r="N72" s="61" t="e">
        <f t="shared" si="18"/>
        <v>#REF!</v>
      </c>
    </row>
    <row r="73" spans="1:16" ht="39" customHeight="1" thickBot="1" x14ac:dyDescent="0.3">
      <c r="A73" s="26" t="s">
        <v>719</v>
      </c>
      <c r="B73" s="118" t="e">
        <f>SUM(COUNTIFS(#REF!,$B$4,#REF!,B6,#REF!,"PARTO",#REF!,"&gt;2",#REF!,"&lt;6"),COUNTIFS(#REF!,$B$4,#REF!,B6,#REF!,"CESAREA",#REF!,"&gt;2",#REF!,"&lt;6"))</f>
        <v>#REF!</v>
      </c>
      <c r="C73" s="118" t="e">
        <f>SUM(COUNTIFS(#REF!,$B$4,#REF!,C6,#REF!,"PARTO",#REF!,"&gt;2",#REF!,"&lt;6"),COUNTIFS(#REF!,$B$4,#REF!,C6,#REF!,"CESAREA",#REF!,"&gt;2",#REF!,"&lt;6"))</f>
        <v>#REF!</v>
      </c>
      <c r="D73" s="118" t="e">
        <f>SUM(COUNTIFS(#REF!,$B$4,#REF!,D6,#REF!,"PARTO",#REF!,"&gt;2",#REF!,"&lt;6"),COUNTIFS(#REF!,$B$4,#REF!,D6,#REF!,"CESAREA",#REF!,"&gt;2",#REF!,"&lt;6"))</f>
        <v>#REF!</v>
      </c>
      <c r="E73" s="118" t="e">
        <f>SUM(COUNTIFS(#REF!,$B$4,#REF!,E6,#REF!,"PARTO",#REF!,"&gt;2",#REF!,"&lt;6"),COUNTIFS(#REF!,$B$4,#REF!,E6,#REF!,"CESAREA",#REF!,"&gt;2",#REF!,"&lt;6"))</f>
        <v>#REF!</v>
      </c>
      <c r="F73" s="118" t="e">
        <f>SUM(COUNTIFS(#REF!,$B$4,#REF!,F6,#REF!,"PARTO",#REF!,"&gt;2",#REF!,"&lt;6"),COUNTIFS(#REF!,$B$4,#REF!,F6,#REF!,"CESAREA",#REF!,"&gt;2",#REF!,"&lt;6"))</f>
        <v>#REF!</v>
      </c>
      <c r="G73" s="118" t="e">
        <f>SUM(COUNTIFS(#REF!,$B$4,#REF!,G6,#REF!,"PARTO",#REF!,"&gt;2",#REF!,"&lt;6"),COUNTIFS(#REF!,$B$4,#REF!,G6,#REF!,"CESAREA",#REF!,"&gt;2",#REF!,"&lt;6"))</f>
        <v>#REF!</v>
      </c>
      <c r="H73" s="118" t="e">
        <f>SUM(COUNTIFS(#REF!,$B$4,#REF!,H6,#REF!,"PARTO",#REF!,"&gt;2",#REF!,"&lt;6"),COUNTIFS(#REF!,$B$4,#REF!,H6,#REF!,"CESAREA",#REF!,"&gt;2",#REF!,"&lt;6"))</f>
        <v>#REF!</v>
      </c>
      <c r="I73" s="118" t="e">
        <f>SUM(COUNTIFS(#REF!,$B$4,#REF!,I6,#REF!,"PARTO",#REF!,"&gt;2",#REF!,"&lt;6"),COUNTIFS(#REF!,$B$4,#REF!,I6,#REF!,"CESAREA",#REF!,"&gt;2",#REF!,"&lt;6"))</f>
        <v>#REF!</v>
      </c>
      <c r="J73" s="118" t="e">
        <f>SUM(COUNTIFS(#REF!,$B$4,#REF!,J6,#REF!,"PARTO",#REF!,"&gt;2",#REF!,"&lt;6"),COUNTIFS(#REF!,$B$4,#REF!,J6,#REF!,"CESAREA",#REF!,"&gt;2",#REF!,"&lt;6"))</f>
        <v>#REF!</v>
      </c>
      <c r="K73" s="118" t="e">
        <f>SUM(COUNTIFS(#REF!,$B$4,#REF!,K6,#REF!,"PARTO",#REF!,"&gt;2",#REF!,"&lt;6"),COUNTIFS(#REF!,$B$4,#REF!,K6,#REF!,"CESAREA",#REF!,"&gt;2",#REF!,"&lt;6"))</f>
        <v>#REF!</v>
      </c>
      <c r="L73" s="118" t="e">
        <f>SUM(COUNTIFS(#REF!,$B$4,#REF!,L6,#REF!,"PARTO",#REF!,"&gt;2",#REF!,"&lt;6"),COUNTIFS(#REF!,$B$4,#REF!,L6,#REF!,"CESAREA",#REF!,"&gt;2",#REF!,"&lt;6"))</f>
        <v>#REF!</v>
      </c>
      <c r="M73" s="118" t="e">
        <f>SUM(COUNTIFS(#REF!,$B$4,#REF!,M6,#REF!,"PARTO",#REF!,"&gt;2",#REF!,"&lt;6"),COUNTIFS(#REF!,$B$4,#REF!,M6,#REF!,"CESAREA",#REF!,"&gt;2",#REF!,"&lt;6"))</f>
        <v>#REF!</v>
      </c>
      <c r="N73" s="58" t="e">
        <f>SUM(B73:M73)</f>
        <v>#REF!</v>
      </c>
    </row>
    <row r="74" spans="1:16" ht="39" customHeight="1" thickBot="1" x14ac:dyDescent="0.3">
      <c r="A74" s="122" t="s">
        <v>718</v>
      </c>
      <c r="B74" s="59" t="e">
        <f t="shared" ref="B74:N74" si="19">IF(B$91=0,"",SUM(B73/B$91))</f>
        <v>#REF!</v>
      </c>
      <c r="C74" s="60" t="e">
        <f t="shared" si="19"/>
        <v>#REF!</v>
      </c>
      <c r="D74" s="60" t="e">
        <f t="shared" si="19"/>
        <v>#REF!</v>
      </c>
      <c r="E74" s="60" t="e">
        <f t="shared" si="19"/>
        <v>#REF!</v>
      </c>
      <c r="F74" s="60" t="e">
        <f t="shared" si="19"/>
        <v>#REF!</v>
      </c>
      <c r="G74" s="60" t="e">
        <f t="shared" si="19"/>
        <v>#REF!</v>
      </c>
      <c r="H74" s="60" t="e">
        <f t="shared" si="19"/>
        <v>#REF!</v>
      </c>
      <c r="I74" s="60" t="e">
        <f t="shared" si="19"/>
        <v>#REF!</v>
      </c>
      <c r="J74" s="60" t="e">
        <f t="shared" si="19"/>
        <v>#REF!</v>
      </c>
      <c r="K74" s="60" t="e">
        <f t="shared" si="19"/>
        <v>#REF!</v>
      </c>
      <c r="L74" s="60" t="e">
        <f t="shared" si="19"/>
        <v>#REF!</v>
      </c>
      <c r="M74" s="60" t="e">
        <f t="shared" si="19"/>
        <v>#REF!</v>
      </c>
      <c r="N74" s="123" t="e">
        <f t="shared" si="19"/>
        <v>#REF!</v>
      </c>
    </row>
    <row r="75" spans="1:16" ht="39" customHeight="1" thickBot="1" x14ac:dyDescent="0.3">
      <c r="A75" s="26" t="s">
        <v>721</v>
      </c>
      <c r="B75" s="118" t="e">
        <f>SUM(COUNTIFS(#REF!,$B$4,#REF!,B6,#REF!,"PARTO",#REF!,"&gt;2",#REF!,"&lt;6"),COUNTIFS(#REF!,$B$4,#REF!,B6,#REF!,"CESAREA",#REF!,"&gt;2",#REF!,"&lt;6"))</f>
        <v>#REF!</v>
      </c>
      <c r="C75" s="118" t="e">
        <f>SUM(COUNTIFS(#REF!,$B$4,#REF!,C6,#REF!,"PARTO",#REF!,"&gt;2",#REF!,"&lt;6"),COUNTIFS(#REF!,$B$4,#REF!,C6,#REF!,"CESAREA",#REF!,"&gt;2",#REF!,"&lt;6"))</f>
        <v>#REF!</v>
      </c>
      <c r="D75" s="118" t="e">
        <f>SUM(COUNTIFS(#REF!,$B$4,#REF!,D6,#REF!,"PARTO",#REF!,"&gt;2",#REF!,"&lt;6"),COUNTIFS(#REF!,$B$4,#REF!,D6,#REF!,"CESAREA",#REF!,"&gt;2",#REF!,"&lt;6"))</f>
        <v>#REF!</v>
      </c>
      <c r="E75" s="118" t="e">
        <f>SUM(COUNTIFS(#REF!,$B$4,#REF!,E6,#REF!,"PARTO",#REF!,"&gt;2",#REF!,"&lt;6"),COUNTIFS(#REF!,$B$4,#REF!,E6,#REF!,"CESAREA",#REF!,"&gt;2",#REF!,"&lt;6"))</f>
        <v>#REF!</v>
      </c>
      <c r="F75" s="118" t="e">
        <f>SUM(COUNTIFS(#REF!,$B$4,#REF!,F6,#REF!,"PARTO",#REF!,"&gt;2",#REF!,"&lt;6"),COUNTIFS(#REF!,$B$4,#REF!,F6,#REF!,"CESAREA",#REF!,"&gt;2",#REF!,"&lt;6"))</f>
        <v>#REF!</v>
      </c>
      <c r="G75" s="118" t="e">
        <f>SUM(COUNTIFS(#REF!,$B$4,#REF!,G6,#REF!,"PARTO",#REF!,"&gt;2",#REF!,"&lt;6"),COUNTIFS(#REF!,$B$4,#REF!,G6,#REF!,"CESAREA",#REF!,"&gt;2",#REF!,"&lt;6"))</f>
        <v>#REF!</v>
      </c>
      <c r="H75" s="118" t="e">
        <f>SUM(COUNTIFS(#REF!,$B$4,#REF!,H6,#REF!,"PARTO",#REF!,"&gt;2",#REF!,"&lt;6"),COUNTIFS(#REF!,$B$4,#REF!,H6,#REF!,"CESAREA",#REF!,"&gt;2",#REF!,"&lt;6"))</f>
        <v>#REF!</v>
      </c>
      <c r="I75" s="118" t="e">
        <f>SUM(COUNTIFS(#REF!,$B$4,#REF!,I6,#REF!,"PARTO",#REF!,"&gt;2",#REF!,"&lt;6"),COUNTIFS(#REF!,$B$4,#REF!,I6,#REF!,"CESAREA",#REF!,"&gt;2",#REF!,"&lt;6"))</f>
        <v>#REF!</v>
      </c>
      <c r="J75" s="118" t="e">
        <f>SUM(COUNTIFS(#REF!,$B$4,#REF!,J6,#REF!,"PARTO",#REF!,"&gt;2",#REF!,"&lt;6"),COUNTIFS(#REF!,$B$4,#REF!,J6,#REF!,"CESAREA",#REF!,"&gt;2",#REF!,"&lt;6"))</f>
        <v>#REF!</v>
      </c>
      <c r="K75" s="118" t="e">
        <f>SUM(COUNTIFS(#REF!,$B$4,#REF!,K6,#REF!,"PARTO",#REF!,"&gt;2",#REF!,"&lt;6"),COUNTIFS(#REF!,$B$4,#REF!,K6,#REF!,"CESAREA",#REF!,"&gt;2",#REF!,"&lt;6"))</f>
        <v>#REF!</v>
      </c>
      <c r="L75" s="118" t="e">
        <f>SUM(COUNTIFS(#REF!,$B$4,#REF!,L6,#REF!,"PARTO",#REF!,"&gt;2",#REF!,"&lt;6"),COUNTIFS(#REF!,$B$4,#REF!,L6,#REF!,"CESAREA",#REF!,"&gt;2",#REF!,"&lt;6"))</f>
        <v>#REF!</v>
      </c>
      <c r="M75" s="118" t="e">
        <f>SUM(COUNTIFS(#REF!,$B$4,#REF!,M6,#REF!,"PARTO",#REF!,"&gt;2",#REF!,"&lt;6"),COUNTIFS(#REF!,$B$4,#REF!,M6,#REF!,"CESAREA",#REF!,"&gt;2",#REF!,"&lt;6"))</f>
        <v>#REF!</v>
      </c>
      <c r="N75" s="58" t="e">
        <f>SUM(B75:M75)</f>
        <v>#REF!</v>
      </c>
    </row>
    <row r="76" spans="1:16" ht="39" customHeight="1" thickBot="1" x14ac:dyDescent="0.3">
      <c r="A76" s="122" t="s">
        <v>720</v>
      </c>
      <c r="B76" s="59" t="e">
        <f t="shared" ref="B76:N76" si="20">IF(B$91=0,"",SUM(B75/B$91))</f>
        <v>#REF!</v>
      </c>
      <c r="C76" s="60" t="e">
        <f t="shared" si="20"/>
        <v>#REF!</v>
      </c>
      <c r="D76" s="60" t="e">
        <f t="shared" si="20"/>
        <v>#REF!</v>
      </c>
      <c r="E76" s="60" t="e">
        <f t="shared" si="20"/>
        <v>#REF!</v>
      </c>
      <c r="F76" s="60" t="e">
        <f t="shared" si="20"/>
        <v>#REF!</v>
      </c>
      <c r="G76" s="60" t="e">
        <f t="shared" si="20"/>
        <v>#REF!</v>
      </c>
      <c r="H76" s="60" t="e">
        <f t="shared" si="20"/>
        <v>#REF!</v>
      </c>
      <c r="I76" s="60" t="e">
        <f t="shared" si="20"/>
        <v>#REF!</v>
      </c>
      <c r="J76" s="60" t="e">
        <f t="shared" si="20"/>
        <v>#REF!</v>
      </c>
      <c r="K76" s="60" t="e">
        <f t="shared" si="20"/>
        <v>#REF!</v>
      </c>
      <c r="L76" s="60" t="e">
        <f t="shared" si="20"/>
        <v>#REF!</v>
      </c>
      <c r="M76" s="60" t="e">
        <f t="shared" si="20"/>
        <v>#REF!</v>
      </c>
      <c r="N76" s="123" t="e">
        <f t="shared" si="20"/>
        <v>#REF!</v>
      </c>
    </row>
    <row r="77" spans="1:16" ht="39" customHeight="1" thickBot="1" x14ac:dyDescent="0.3">
      <c r="A77" s="26" t="s">
        <v>723</v>
      </c>
      <c r="B77" s="118" t="e">
        <f>SUM(COUNTIFS(#REF!,$B$4,#REF!,B6,#REF!,"PARTO",#REF!,"VACUNADA"),COUNTIFS(#REF!,$B$4,#REF!,B6,#REF!,"CESAREA",#REF!,"VACUNADA"))</f>
        <v>#REF!</v>
      </c>
      <c r="C77" s="118" t="e">
        <f>SUM(COUNTIFS(#REF!,$B$4,#REF!,C6,#REF!,"PARTO",#REF!,"VACUNADA"),COUNTIFS(#REF!,$B$4,#REF!,C6,#REF!,"CESAREA",#REF!,"VACUNADA"))</f>
        <v>#REF!</v>
      </c>
      <c r="D77" s="118" t="e">
        <f>SUM(COUNTIFS(#REF!,$B$4,#REF!,D6,#REF!,"PARTO",#REF!,"VACUNADA"),COUNTIFS(#REF!,$B$4,#REF!,D6,#REF!,"CESAREA",#REF!,"VACUNADA"))</f>
        <v>#REF!</v>
      </c>
      <c r="E77" s="118" t="e">
        <f>SUM(COUNTIFS(#REF!,$B$4,#REF!,E6,#REF!,"PARTO",#REF!,"VACUNADA"),COUNTIFS(#REF!,$B$4,#REF!,E6,#REF!,"CESAREA",#REF!,"VACUNADA"))</f>
        <v>#REF!</v>
      </c>
      <c r="F77" s="118" t="e">
        <f>SUM(COUNTIFS(#REF!,$B$4,#REF!,F6,#REF!,"PARTO",#REF!,"VACUNADA"),COUNTIFS(#REF!,$B$4,#REF!,F6,#REF!,"CESAREA",#REF!,"VACUNADA"))</f>
        <v>#REF!</v>
      </c>
      <c r="G77" s="118" t="e">
        <f>SUM(COUNTIFS(#REF!,$B$4,#REF!,G6,#REF!,"PARTO",#REF!,"VACUNADA"),COUNTIFS(#REF!,$B$4,#REF!,G6,#REF!,"CESAREA",#REF!,"VACUNADA"))</f>
        <v>#REF!</v>
      </c>
      <c r="H77" s="118" t="e">
        <f>SUM(COUNTIFS(#REF!,$B$4,#REF!,H6,#REF!,"PARTO",#REF!,"VACUNADA"),COUNTIFS(#REF!,$B$4,#REF!,H6,#REF!,"CESAREA",#REF!,"VACUNADA"))</f>
        <v>#REF!</v>
      </c>
      <c r="I77" s="118" t="e">
        <f>SUM(COUNTIFS(#REF!,$B$4,#REF!,I6,#REF!,"PARTO",#REF!,"VACUNADA"),COUNTIFS(#REF!,$B$4,#REF!,I6,#REF!,"CESAREA",#REF!,"VACUNADA"))</f>
        <v>#REF!</v>
      </c>
      <c r="J77" s="118" t="e">
        <f>SUM(COUNTIFS(#REF!,$B$4,#REF!,J6,#REF!,"PARTO",#REF!,"VACUNADA"),COUNTIFS(#REF!,$B$4,#REF!,J6,#REF!,"CESAREA",#REF!,"VACUNADA"))</f>
        <v>#REF!</v>
      </c>
      <c r="K77" s="118" t="e">
        <f>SUM(COUNTIFS(#REF!,$B$4,#REF!,K6,#REF!,"PARTO",#REF!,"VACUNADA"),COUNTIFS(#REF!,$B$4,#REF!,K6,#REF!,"CESAREA",#REF!,"VACUNADA"))</f>
        <v>#REF!</v>
      </c>
      <c r="L77" s="118" t="e">
        <f>SUM(COUNTIFS(#REF!,$B$4,#REF!,L6,#REF!,"PARTO",#REF!,"VACUNADA"),COUNTIFS(#REF!,$B$4,#REF!,L6,#REF!,"CESAREA",#REF!,"VACUNADA"))</f>
        <v>#REF!</v>
      </c>
      <c r="M77" s="118" t="e">
        <f>SUM(COUNTIFS(#REF!,$B$4,#REF!,M6,#REF!,"PARTO",#REF!,"VACUNADA"),COUNTIFS(#REF!,$B$4,#REF!,M6,#REF!,"CESAREA",#REF!,"VACUNADA"))</f>
        <v>#REF!</v>
      </c>
      <c r="N77" s="58" t="e">
        <f>SUM(B77:M77)</f>
        <v>#REF!</v>
      </c>
      <c r="P77" t="s">
        <v>724</v>
      </c>
    </row>
    <row r="78" spans="1:16" ht="39" customHeight="1" thickBot="1" x14ac:dyDescent="0.3">
      <c r="A78" s="122" t="s">
        <v>722</v>
      </c>
      <c r="B78" s="59" t="e">
        <f t="shared" ref="B78:N78" si="21">IF(B$91=0,"",SUM(B77/B$91))</f>
        <v>#REF!</v>
      </c>
      <c r="C78" s="60" t="e">
        <f t="shared" si="21"/>
        <v>#REF!</v>
      </c>
      <c r="D78" s="60" t="e">
        <f t="shared" si="21"/>
        <v>#REF!</v>
      </c>
      <c r="E78" s="60" t="e">
        <f t="shared" si="21"/>
        <v>#REF!</v>
      </c>
      <c r="F78" s="60" t="e">
        <f t="shared" si="21"/>
        <v>#REF!</v>
      </c>
      <c r="G78" s="60" t="e">
        <f t="shared" si="21"/>
        <v>#REF!</v>
      </c>
      <c r="H78" s="60" t="e">
        <f t="shared" si="21"/>
        <v>#REF!</v>
      </c>
      <c r="I78" s="60" t="e">
        <f t="shared" si="21"/>
        <v>#REF!</v>
      </c>
      <c r="J78" s="60" t="e">
        <f t="shared" si="21"/>
        <v>#REF!</v>
      </c>
      <c r="K78" s="60" t="e">
        <f t="shared" si="21"/>
        <v>#REF!</v>
      </c>
      <c r="L78" s="60" t="e">
        <f t="shared" si="21"/>
        <v>#REF!</v>
      </c>
      <c r="M78" s="60" t="e">
        <f t="shared" si="21"/>
        <v>#REF!</v>
      </c>
      <c r="N78" s="123" t="e">
        <f t="shared" si="21"/>
        <v>#REF!</v>
      </c>
      <c r="P78" t="s">
        <v>725</v>
      </c>
    </row>
    <row r="79" spans="1:16" ht="39" customHeight="1" thickBot="1" x14ac:dyDescent="0.3">
      <c r="A79" s="26" t="s">
        <v>726</v>
      </c>
      <c r="B79" s="118" t="e">
        <f>SUM(COUNTIFS(#REF!,$B$4,#REF!,B6,#REF!,"PARTO",#REF!,"&lt;&gt;"),COUNTIFS(#REF!,$B$4,#REF!,B6,#REF!,"CESAREA",#REF!,"&lt;&gt;"))</f>
        <v>#REF!</v>
      </c>
      <c r="C79" s="118" t="e">
        <f>SUM(COUNTIFS(#REF!,$B$4,#REF!,C6,#REF!,"PARTO",#REF!,"&lt;&gt;"),COUNTIFS(#REF!,$B$4,#REF!,C6,#REF!,"CESAREA",#REF!,"&lt;&gt;"))</f>
        <v>#REF!</v>
      </c>
      <c r="D79" s="118" t="e">
        <f>SUM(COUNTIFS(#REF!,$B$4,#REF!,D6,#REF!,"PARTO",#REF!,"&lt;&gt;"),COUNTIFS(#REF!,$B$4,#REF!,D6,#REF!,"CESAREA",#REF!,"&lt;&gt;"))</f>
        <v>#REF!</v>
      </c>
      <c r="E79" s="118" t="e">
        <f>SUM(COUNTIFS(#REF!,$B$4,#REF!,E6,#REF!,"PARTO",#REF!,"&lt;&gt;"),COUNTIFS(#REF!,$B$4,#REF!,E6,#REF!,"CESAREA",#REF!,"&lt;&gt;"))</f>
        <v>#REF!</v>
      </c>
      <c r="F79" s="118" t="e">
        <f>SUM(COUNTIFS(#REF!,$B$4,#REF!,F6,#REF!,"PARTO",#REF!,"&lt;&gt;"),COUNTIFS(#REF!,$B$4,#REF!,F6,#REF!,"CESAREA",#REF!,"&lt;&gt;"))</f>
        <v>#REF!</v>
      </c>
      <c r="G79" s="118" t="e">
        <f>SUM(COUNTIFS(#REF!,$B$4,#REF!,G6,#REF!,"PARTO",#REF!,"&lt;&gt;"),COUNTIFS(#REF!,$B$4,#REF!,G6,#REF!,"CESAREA",#REF!,"&lt;&gt;"))</f>
        <v>#REF!</v>
      </c>
      <c r="H79" s="118" t="e">
        <f>SUM(COUNTIFS(#REF!,$B$4,#REF!,H6,#REF!,"PARTO",#REF!,"&lt;&gt;"),COUNTIFS(#REF!,$B$4,#REF!,H6,#REF!,"CESAREA",#REF!,"&lt;&gt;"))</f>
        <v>#REF!</v>
      </c>
      <c r="I79" s="118" t="e">
        <f>SUM(COUNTIFS(#REF!,$B$4,#REF!,I6,#REF!,"PARTO",#REF!,"&lt;&gt;"),COUNTIFS(#REF!,$B$4,#REF!,I6,#REF!,"CESAREA",#REF!,"&lt;&gt;"))</f>
        <v>#REF!</v>
      </c>
      <c r="J79" s="118" t="e">
        <f>SUM(COUNTIFS(#REF!,$B$4,#REF!,J6,#REF!,"PARTO",#REF!,"&lt;&gt;"),COUNTIFS(#REF!,$B$4,#REF!,J6,#REF!,"CESAREA",#REF!,"&lt;&gt;"))</f>
        <v>#REF!</v>
      </c>
      <c r="K79" s="118" t="e">
        <f>SUM(COUNTIFS(#REF!,$B$4,#REF!,K6,#REF!,"PARTO",#REF!,"&lt;&gt;"),COUNTIFS(#REF!,$B$4,#REF!,K6,#REF!,"CESAREA",#REF!,"&lt;&gt;"))</f>
        <v>#REF!</v>
      </c>
      <c r="L79" s="118" t="e">
        <f>SUM(COUNTIFS(#REF!,$B$4,#REF!,L6,#REF!,"PARTO",#REF!,"&lt;&gt;"),COUNTIFS(#REF!,$B$4,#REF!,L6,#REF!,"CESAREA",#REF!,"&lt;&gt;"))</f>
        <v>#REF!</v>
      </c>
      <c r="M79" s="118" t="e">
        <f>SUM(COUNTIFS(#REF!,$B$4,#REF!,M6,#REF!,"PARTO",#REF!,"&lt;&gt;"),COUNTIFS(#REF!,$B$4,#REF!,M6,#REF!,"CESAREA",#REF!,"&lt;&gt;"))</f>
        <v>#REF!</v>
      </c>
      <c r="N79" s="58" t="e">
        <f>SUM(B79:M79)</f>
        <v>#REF!</v>
      </c>
    </row>
    <row r="80" spans="1:16" ht="39" customHeight="1" thickBot="1" x14ac:dyDescent="0.3">
      <c r="A80" s="122" t="s">
        <v>727</v>
      </c>
      <c r="B80" s="59" t="e">
        <f t="shared" ref="B80:N80" si="22">IF(B$91=0,"",SUM(B79/B$91))</f>
        <v>#REF!</v>
      </c>
      <c r="C80" s="60" t="e">
        <f t="shared" si="22"/>
        <v>#REF!</v>
      </c>
      <c r="D80" s="60" t="e">
        <f t="shared" si="22"/>
        <v>#REF!</v>
      </c>
      <c r="E80" s="60" t="e">
        <f t="shared" si="22"/>
        <v>#REF!</v>
      </c>
      <c r="F80" s="60" t="e">
        <f t="shared" si="22"/>
        <v>#REF!</v>
      </c>
      <c r="G80" s="60" t="e">
        <f t="shared" si="22"/>
        <v>#REF!</v>
      </c>
      <c r="H80" s="60" t="e">
        <f t="shared" si="22"/>
        <v>#REF!</v>
      </c>
      <c r="I80" s="60" t="e">
        <f t="shared" si="22"/>
        <v>#REF!</v>
      </c>
      <c r="J80" s="60" t="e">
        <f t="shared" si="22"/>
        <v>#REF!</v>
      </c>
      <c r="K80" s="60" t="e">
        <f t="shared" si="22"/>
        <v>#REF!</v>
      </c>
      <c r="L80" s="60" t="e">
        <f t="shared" si="22"/>
        <v>#REF!</v>
      </c>
      <c r="M80" s="60" t="e">
        <f t="shared" si="22"/>
        <v>#REF!</v>
      </c>
      <c r="N80" s="123" t="e">
        <f t="shared" si="22"/>
        <v>#REF!</v>
      </c>
    </row>
    <row r="81" spans="1:14" ht="39" customHeight="1" thickBot="1" x14ac:dyDescent="0.3">
      <c r="A81" s="26" t="s">
        <v>728</v>
      </c>
      <c r="B81" s="118" t="e">
        <f>SUM(COUNTIFS(#REF!,$B$4,#REF!,B6,#REF!,"PARTO",#REF!,"PENDIENTE REFUERZO"),COUNTIFS(#REF!,$B$4,#REF!,B6,#REF!,"CESAREA",#REF!,"PENDIENTE REFUERZO"))</f>
        <v>#REF!</v>
      </c>
      <c r="C81" s="118" t="e">
        <f>SUM(COUNTIFS(#REF!,$B$4,#REF!,C6,#REF!,"PARTO",#REF!,"PENDIENTE REFUERZO"),COUNTIFS(#REF!,$B$4,#REF!,C6,#REF!,"CESAREA",#REF!,"PENDIENTE REFUERZO"))</f>
        <v>#REF!</v>
      </c>
      <c r="D81" s="118" t="e">
        <f>SUM(COUNTIFS(#REF!,$B$4,#REF!,D6,#REF!,"PARTO",#REF!,"PENDIENTE REFUERZO"),COUNTIFS(#REF!,$B$4,#REF!,D6,#REF!,"CESAREA",#REF!,"PENDIENTE REFUERZO"))</f>
        <v>#REF!</v>
      </c>
      <c r="E81" s="118" t="e">
        <f>SUM(COUNTIFS(#REF!,$B$4,#REF!,E6,#REF!,"PARTO",#REF!,"PENDIENTE REFUERZO"),COUNTIFS(#REF!,$B$4,#REF!,E6,#REF!,"CESAREA",#REF!,"PENDIENTE REFUERZO"))</f>
        <v>#REF!</v>
      </c>
      <c r="F81" s="118" t="e">
        <f>SUM(COUNTIFS(#REF!,$B$4,#REF!,F6,#REF!,"PARTO",#REF!,"PENDIENTE REFUERZO"),COUNTIFS(#REF!,$B$4,#REF!,F6,#REF!,"CESAREA",#REF!,"PENDIENTE REFUERZO"))</f>
        <v>#REF!</v>
      </c>
      <c r="G81" s="118" t="e">
        <f>SUM(COUNTIFS(#REF!,$B$4,#REF!,G6,#REF!,"PARTO",#REF!,"PENDIENTE REFUERZO"),COUNTIFS(#REF!,$B$4,#REF!,G6,#REF!,"CESAREA",#REF!,"PENDIENTE REFUERZO"))</f>
        <v>#REF!</v>
      </c>
      <c r="H81" s="118" t="e">
        <f>SUM(COUNTIFS(#REF!,$B$4,#REF!,H6,#REF!,"PARTO",#REF!,"PENDIENTE REFUERZO"),COUNTIFS(#REF!,$B$4,#REF!,H6,#REF!,"CESAREA",#REF!,"PENDIENTE REFUERZO"))</f>
        <v>#REF!</v>
      </c>
      <c r="I81" s="118" t="e">
        <f>SUM(COUNTIFS(#REF!,$B$4,#REF!,I6,#REF!,"PARTO",#REF!,"PENDIENTE REFUERZO"),COUNTIFS(#REF!,$B$4,#REF!,I6,#REF!,"CESAREA",#REF!,"PENDIENTE REFUERZO"))</f>
        <v>#REF!</v>
      </c>
      <c r="J81" s="118" t="e">
        <f>SUM(COUNTIFS(#REF!,$B$4,#REF!,J6,#REF!,"PARTO",#REF!,"PENDIENTE REFUERZO"),COUNTIFS(#REF!,$B$4,#REF!,J6,#REF!,"CESAREA",#REF!,"PENDIENTE REFUERZO"))</f>
        <v>#REF!</v>
      </c>
      <c r="K81" s="118" t="e">
        <f>SUM(COUNTIFS(#REF!,$B$4,#REF!,K6,#REF!,"PARTO",#REF!,"PENDIENTE REFUERZO"),COUNTIFS(#REF!,$B$4,#REF!,K6,#REF!,"CESAREA",#REF!,"PENDIENTE REFUERZO"))</f>
        <v>#REF!</v>
      </c>
      <c r="L81" s="118" t="e">
        <f>SUM(COUNTIFS(#REF!,$B$4,#REF!,L6,#REF!,"PARTO",#REF!,"PENDIENTE REFUERZO"),COUNTIFS(#REF!,$B$4,#REF!,L6,#REF!,"CESAREA",#REF!,"PENDIENTE REFUERZO"))</f>
        <v>#REF!</v>
      </c>
      <c r="M81" s="118" t="e">
        <f>SUM(COUNTIFS(#REF!,$B$4,#REF!,M6,#REF!,"PARTO",#REF!,"PENDIENTE REFUERZO"),COUNTIFS(#REF!,$B$4,#REF!,M6,#REF!,"CESAREA",#REF!,"PENDIENTE REFUERZO"))</f>
        <v>#REF!</v>
      </c>
      <c r="N81" s="58" t="e">
        <f>SUM(B81:M81)</f>
        <v>#REF!</v>
      </c>
    </row>
    <row r="82" spans="1:14" ht="39" customHeight="1" thickBot="1" x14ac:dyDescent="0.3">
      <c r="A82" s="122" t="s">
        <v>729</v>
      </c>
      <c r="B82" s="59" t="e">
        <f t="shared" ref="B82:N82" si="23">IF(B$91=0,"",SUM(B81/B$91))</f>
        <v>#REF!</v>
      </c>
      <c r="C82" s="60" t="e">
        <f t="shared" si="23"/>
        <v>#REF!</v>
      </c>
      <c r="D82" s="60" t="e">
        <f t="shared" si="23"/>
        <v>#REF!</v>
      </c>
      <c r="E82" s="60" t="e">
        <f t="shared" si="23"/>
        <v>#REF!</v>
      </c>
      <c r="F82" s="60" t="e">
        <f t="shared" si="23"/>
        <v>#REF!</v>
      </c>
      <c r="G82" s="60" t="e">
        <f t="shared" si="23"/>
        <v>#REF!</v>
      </c>
      <c r="H82" s="60" t="e">
        <f t="shared" si="23"/>
        <v>#REF!</v>
      </c>
      <c r="I82" s="60" t="e">
        <f t="shared" si="23"/>
        <v>#REF!</v>
      </c>
      <c r="J82" s="60" t="e">
        <f t="shared" si="23"/>
        <v>#REF!</v>
      </c>
      <c r="K82" s="60" t="e">
        <f t="shared" si="23"/>
        <v>#REF!</v>
      </c>
      <c r="L82" s="60" t="e">
        <f t="shared" si="23"/>
        <v>#REF!</v>
      </c>
      <c r="M82" s="60" t="e">
        <f t="shared" si="23"/>
        <v>#REF!</v>
      </c>
      <c r="N82" s="123" t="e">
        <f t="shared" si="23"/>
        <v>#REF!</v>
      </c>
    </row>
    <row r="83" spans="1:14" ht="39" customHeight="1" thickBot="1" x14ac:dyDescent="0.3">
      <c r="A83" s="26" t="s">
        <v>730</v>
      </c>
      <c r="B83" s="118" t="e">
        <f>SUM(COUNTIFS(#REF!,$B$4,#REF!,B6,#REF!,"PARTO",#REF!,"&lt;&gt;"),COUNTIFS(#REF!,$B$4,#REF!,B6,#REF!,"CESAREA",#REF!,"&lt;&gt;"))</f>
        <v>#REF!</v>
      </c>
      <c r="C83" s="118" t="e">
        <f>SUM(COUNTIFS(#REF!,$B$4,#REF!,C6,#REF!,"PARTO",#REF!,"&lt;&gt;"),COUNTIFS(#REF!,$B$4,#REF!,C6,#REF!,"CESAREA",#REF!,"&lt;&gt;"))</f>
        <v>#REF!</v>
      </c>
      <c r="D83" s="118" t="e">
        <f>SUM(COUNTIFS(#REF!,$B$4,#REF!,D6,#REF!,"PARTO",#REF!,"&lt;&gt;"),COUNTIFS(#REF!,$B$4,#REF!,D6,#REF!,"CESAREA",#REF!,"&lt;&gt;"))</f>
        <v>#REF!</v>
      </c>
      <c r="E83" s="118" t="e">
        <f>SUM(COUNTIFS(#REF!,$B$4,#REF!,E6,#REF!,"PARTO",#REF!,"&lt;&gt;"),COUNTIFS(#REF!,$B$4,#REF!,E6,#REF!,"CESAREA",#REF!,"&lt;&gt;"))</f>
        <v>#REF!</v>
      </c>
      <c r="F83" s="118" t="e">
        <f>SUM(COUNTIFS(#REF!,$B$4,#REF!,F6,#REF!,"PARTO",#REF!,"&lt;&gt;"),COUNTIFS(#REF!,$B$4,#REF!,F6,#REF!,"CESAREA",#REF!,"&lt;&gt;"))</f>
        <v>#REF!</v>
      </c>
      <c r="G83" s="118" t="e">
        <f>SUM(COUNTIFS(#REF!,$B$4,#REF!,G6,#REF!,"PARTO",#REF!,"&lt;&gt;"),COUNTIFS(#REF!,$B$4,#REF!,G6,#REF!,"CESAREA",#REF!,"&lt;&gt;"))</f>
        <v>#REF!</v>
      </c>
      <c r="H83" s="118" t="e">
        <f>SUM(COUNTIFS(#REF!,$B$4,#REF!,H6,#REF!,"PARTO",#REF!,"&lt;&gt;"),COUNTIFS(#REF!,$B$4,#REF!,H6,#REF!,"CESAREA",#REF!,"&lt;&gt;"))</f>
        <v>#REF!</v>
      </c>
      <c r="I83" s="118" t="e">
        <f>SUM(COUNTIFS(#REF!,$B$4,#REF!,I6,#REF!,"PARTO",#REF!,"&lt;&gt;"),COUNTIFS(#REF!,$B$4,#REF!,I6,#REF!,"CESAREA",#REF!,"&lt;&gt;"))</f>
        <v>#REF!</v>
      </c>
      <c r="J83" s="118" t="e">
        <f>SUM(COUNTIFS(#REF!,$B$4,#REF!,J6,#REF!,"PARTO",#REF!,"&lt;&gt;"),COUNTIFS(#REF!,$B$4,#REF!,J6,#REF!,"CESAREA",#REF!,"&lt;&gt;"))</f>
        <v>#REF!</v>
      </c>
      <c r="K83" s="118" t="e">
        <f>SUM(COUNTIFS(#REF!,$B$4,#REF!,K6,#REF!,"PARTO",#REF!,"&lt;&gt;"),COUNTIFS(#REF!,$B$4,#REF!,K6,#REF!,"CESAREA",#REF!,"&lt;&gt;"))</f>
        <v>#REF!</v>
      </c>
      <c r="L83" s="118" t="e">
        <f>SUM(COUNTIFS(#REF!,$B$4,#REF!,L6,#REF!,"PARTO",#REF!,"&lt;&gt;"),COUNTIFS(#REF!,$B$4,#REF!,L6,#REF!,"CESAREA",#REF!,"&lt;&gt;"))</f>
        <v>#REF!</v>
      </c>
      <c r="M83" s="118" t="e">
        <f>SUM(COUNTIFS(#REF!,$B$4,#REF!,M6,#REF!,"PARTO",#REF!,"&lt;&gt;"),COUNTIFS(#REF!,$B$4,#REF!,M6,#REF!,"CESAREA",#REF!,"&lt;&gt;"))</f>
        <v>#REF!</v>
      </c>
      <c r="N83" s="58" t="e">
        <f>SUM(B83:M83)</f>
        <v>#REF!</v>
      </c>
    </row>
    <row r="84" spans="1:14" ht="39" customHeight="1" thickBot="1" x14ac:dyDescent="0.3">
      <c r="A84" s="122" t="s">
        <v>731</v>
      </c>
      <c r="B84" s="59" t="e">
        <f t="shared" ref="B84:N84" si="24">IF(B$91=0,"",SUM(B83/B$91))</f>
        <v>#REF!</v>
      </c>
      <c r="C84" s="60" t="e">
        <f t="shared" si="24"/>
        <v>#REF!</v>
      </c>
      <c r="D84" s="60" t="e">
        <f t="shared" si="24"/>
        <v>#REF!</v>
      </c>
      <c r="E84" s="60" t="e">
        <f t="shared" si="24"/>
        <v>#REF!</v>
      </c>
      <c r="F84" s="60" t="e">
        <f t="shared" si="24"/>
        <v>#REF!</v>
      </c>
      <c r="G84" s="60" t="e">
        <f t="shared" si="24"/>
        <v>#REF!</v>
      </c>
      <c r="H84" s="60" t="e">
        <f t="shared" si="24"/>
        <v>#REF!</v>
      </c>
      <c r="I84" s="60" t="e">
        <f t="shared" si="24"/>
        <v>#REF!</v>
      </c>
      <c r="J84" s="60" t="e">
        <f t="shared" si="24"/>
        <v>#REF!</v>
      </c>
      <c r="K84" s="60" t="e">
        <f t="shared" si="24"/>
        <v>#REF!</v>
      </c>
      <c r="L84" s="60" t="e">
        <f t="shared" si="24"/>
        <v>#REF!</v>
      </c>
      <c r="M84" s="60" t="e">
        <f t="shared" si="24"/>
        <v>#REF!</v>
      </c>
      <c r="N84" s="123" t="e">
        <f t="shared" si="24"/>
        <v>#REF!</v>
      </c>
    </row>
    <row r="85" spans="1:14" ht="31.5" customHeight="1" thickBot="1" x14ac:dyDescent="0.3">
      <c r="A85" s="15" t="s">
        <v>380</v>
      </c>
      <c r="B85" s="44" t="e">
        <f>COUNTIFS(#REF!,B4,#REF!,B6,#REF!,"&gt;0",#REF!,"&lt;19")</f>
        <v>#REF!</v>
      </c>
      <c r="C85" s="44" t="e">
        <f>COUNTIFS(#REF!,B4,#REF!,C6,#REF!,"&gt;0",#REF!,"&lt;19")</f>
        <v>#REF!</v>
      </c>
      <c r="D85" s="44" t="e">
        <f>COUNTIFS(#REF!,B4,#REF!,D6,#REF!,"&gt;0",#REF!,"&lt;19")</f>
        <v>#REF!</v>
      </c>
      <c r="E85" s="44" t="e">
        <f>COUNTIFS(#REF!,B4,#REF!,E6,#REF!,"&gt;0",#REF!,"&lt;19")</f>
        <v>#REF!</v>
      </c>
      <c r="F85" s="44" t="e">
        <f>COUNTIFS(#REF!,B4,#REF!,F6,#REF!,"&gt;0",#REF!,"&lt;19")</f>
        <v>#REF!</v>
      </c>
      <c r="G85" s="44" t="e">
        <f>COUNTIFS(#REF!,B4,#REF!,G6,#REF!,"&gt;0",#REF!,"&lt;19")</f>
        <v>#REF!</v>
      </c>
      <c r="H85" s="44" t="e">
        <f>COUNTIFS(#REF!,B4,#REF!,H6,#REF!,"&gt;0",#REF!,"&lt;19")</f>
        <v>#REF!</v>
      </c>
      <c r="I85" s="44" t="e">
        <f>COUNTIFS(#REF!,B4,#REF!,I6,#REF!,"&gt;0",#REF!,"&lt;19")</f>
        <v>#REF!</v>
      </c>
      <c r="J85" s="44" t="e">
        <f>COUNTIFS(#REF!,B4,#REF!,J6,#REF!,"&gt;0",#REF!,"&lt;19")</f>
        <v>#REF!</v>
      </c>
      <c r="K85" s="44" t="e">
        <f>COUNTIFS(#REF!,B4,#REF!,K6,#REF!,"&gt;0",#REF!,"&lt;19")</f>
        <v>#REF!</v>
      </c>
      <c r="L85" s="44" t="e">
        <f>COUNTIFS(#REF!,B4,#REF!,L6,#REF!,"&gt;0",#REF!,"&lt;19")</f>
        <v>#REF!</v>
      </c>
      <c r="M85" s="44" t="e">
        <f>COUNTIFS(#REF!,B4,#REF!,M6,#REF!,"&gt;0",#REF!,"&lt;19")</f>
        <v>#REF!</v>
      </c>
      <c r="N85" s="68" t="e">
        <f>SUM(B85:M85)</f>
        <v>#REF!</v>
      </c>
    </row>
    <row r="86" spans="1:14" ht="31.5" customHeight="1" thickBot="1" x14ac:dyDescent="0.3">
      <c r="A86" s="14" t="s">
        <v>381</v>
      </c>
      <c r="B86" s="59" t="e">
        <f>IF($B$40=0,"",SUM(B85/$B$40))</f>
        <v>#REF!</v>
      </c>
      <c r="C86" s="60" t="e">
        <f t="shared" ref="C86:N86" si="25">IF(C40=0,"",SUM(C85/C40))</f>
        <v>#REF!</v>
      </c>
      <c r="D86" s="60" t="e">
        <f t="shared" si="25"/>
        <v>#REF!</v>
      </c>
      <c r="E86" s="60" t="e">
        <f t="shared" si="25"/>
        <v>#REF!</v>
      </c>
      <c r="F86" s="60" t="e">
        <f t="shared" si="25"/>
        <v>#REF!</v>
      </c>
      <c r="G86" s="60" t="e">
        <f t="shared" si="25"/>
        <v>#REF!</v>
      </c>
      <c r="H86" s="60" t="e">
        <f t="shared" si="25"/>
        <v>#REF!</v>
      </c>
      <c r="I86" s="60" t="e">
        <f t="shared" si="25"/>
        <v>#REF!</v>
      </c>
      <c r="J86" s="60" t="e">
        <f t="shared" si="25"/>
        <v>#REF!</v>
      </c>
      <c r="K86" s="60" t="e">
        <f t="shared" si="25"/>
        <v>#REF!</v>
      </c>
      <c r="L86" s="60" t="e">
        <f t="shared" si="25"/>
        <v>#REF!</v>
      </c>
      <c r="M86" s="60" t="e">
        <f t="shared" si="25"/>
        <v>#REF!</v>
      </c>
      <c r="N86" s="61" t="e">
        <f t="shared" si="25"/>
        <v>#REF!</v>
      </c>
    </row>
    <row r="87" spans="1:14" ht="31.5" customHeight="1" thickBot="1" x14ac:dyDescent="0.3">
      <c r="A87" s="15" t="s">
        <v>382</v>
      </c>
      <c r="B87" s="44" t="e">
        <f>COUNTIFS(#REF!,B4,#REF!,B6,#REF!,"&gt;0",#REF!,"&lt;14")</f>
        <v>#REF!</v>
      </c>
      <c r="C87" s="44" t="e">
        <f>COUNTIFS(#REF!,B4,#REF!,C6,#REF!,"&gt;0",#REF!,"&lt;14")</f>
        <v>#REF!</v>
      </c>
      <c r="D87" s="44" t="e">
        <f>COUNTIFS(#REF!,B4,#REF!,D6,#REF!,"&gt;0",#REF!,"&lt;14")</f>
        <v>#REF!</v>
      </c>
      <c r="E87" s="44" t="e">
        <f>COUNTIFS(#REF!,B4,#REF!,E6,#REF!,"&gt;0",#REF!,"&lt;14")</f>
        <v>#REF!</v>
      </c>
      <c r="F87" s="44" t="e">
        <f>COUNTIFS(#REF!,B4,#REF!,F6,#REF!,"&gt;0",#REF!,"&lt;14")</f>
        <v>#REF!</v>
      </c>
      <c r="G87" s="44" t="e">
        <f>COUNTIFS(#REF!,B4,#REF!,G6,#REF!,"&gt;0",#REF!,"&lt;14")</f>
        <v>#REF!</v>
      </c>
      <c r="H87" s="44" t="e">
        <f>COUNTIFS(#REF!,B4,#REF!,H6,#REF!,"&gt;0",#REF!,"&lt;14")</f>
        <v>#REF!</v>
      </c>
      <c r="I87" s="44" t="e">
        <f>COUNTIFS(#REF!,B4,#REF!,I6,#REF!,"&gt;0",#REF!,"&lt;14")</f>
        <v>#REF!</v>
      </c>
      <c r="J87" s="44" t="e">
        <f>COUNTIFS(#REF!,B4,#REF!,J6,#REF!,"&gt;0",#REF!,"&lt;14")</f>
        <v>#REF!</v>
      </c>
      <c r="K87" s="44" t="e">
        <f>COUNTIFS(#REF!,B4,#REF!,K6,#REF!,"&gt;0",#REF!,"&lt;14")</f>
        <v>#REF!</v>
      </c>
      <c r="L87" s="44" t="e">
        <f>COUNTIFS(#REF!,B4,#REF!,L6,#REF!,"&gt;0",#REF!,"&lt;14")</f>
        <v>#REF!</v>
      </c>
      <c r="M87" s="44" t="e">
        <f>COUNTIFS(#REF!,B4,#REF!,M6,#REF!,"&gt;0",#REF!,"&lt;14")</f>
        <v>#REF!</v>
      </c>
      <c r="N87" s="68" t="e">
        <f>SUM(B87:M87)</f>
        <v>#REF!</v>
      </c>
    </row>
    <row r="88" spans="1:14" ht="31.5" customHeight="1" thickBot="1" x14ac:dyDescent="0.3">
      <c r="A88" s="14" t="s">
        <v>383</v>
      </c>
      <c r="B88" s="59" t="e">
        <f>IF(B$40=0,"",SUM(B87/B$40))</f>
        <v>#REF!</v>
      </c>
      <c r="C88" s="60" t="e">
        <f>IF(C$40=0,"",SUM(C87/C$40))</f>
        <v>#REF!</v>
      </c>
      <c r="D88" s="60" t="e">
        <f t="shared" ref="D88:N88" si="26">IF(D$40=0,"",SUM(D87/D$40))</f>
        <v>#REF!</v>
      </c>
      <c r="E88" s="60" t="e">
        <f t="shared" si="26"/>
        <v>#REF!</v>
      </c>
      <c r="F88" s="60" t="e">
        <f t="shared" si="26"/>
        <v>#REF!</v>
      </c>
      <c r="G88" s="60" t="e">
        <f t="shared" si="26"/>
        <v>#REF!</v>
      </c>
      <c r="H88" s="60" t="e">
        <f t="shared" si="26"/>
        <v>#REF!</v>
      </c>
      <c r="I88" s="60" t="e">
        <f t="shared" si="26"/>
        <v>#REF!</v>
      </c>
      <c r="J88" s="60" t="e">
        <f>IF(J$40=0,"",SUM(J87/J$40))</f>
        <v>#REF!</v>
      </c>
      <c r="K88" s="60" t="e">
        <f t="shared" si="26"/>
        <v>#REF!</v>
      </c>
      <c r="L88" s="60" t="e">
        <f t="shared" si="26"/>
        <v>#REF!</v>
      </c>
      <c r="M88" s="60" t="e">
        <f t="shared" si="26"/>
        <v>#REF!</v>
      </c>
      <c r="N88" s="61" t="e">
        <f t="shared" si="26"/>
        <v>#REF!</v>
      </c>
    </row>
    <row r="89" spans="1:14" ht="31.5" customHeight="1" x14ac:dyDescent="0.25">
      <c r="A89" s="69" t="s">
        <v>744</v>
      </c>
      <c r="B89" s="57" t="e">
        <f>COUNTIFS(#REF!,B4,#REF!,B6,#REF!,"PARTO")</f>
        <v>#REF!</v>
      </c>
      <c r="C89" s="57" t="e">
        <f>COUNTIFS(#REF!,B4,#REF!,C6,#REF!,"PARTO")</f>
        <v>#REF!</v>
      </c>
      <c r="D89" s="57" t="e">
        <f>COUNTIFS(#REF!,B4,#REF!,D6,#REF!,"PARTO")</f>
        <v>#REF!</v>
      </c>
      <c r="E89" s="57" t="e">
        <f>COUNTIFS(#REF!,B4,#REF!,E6,#REF!,"PARTO")</f>
        <v>#REF!</v>
      </c>
      <c r="F89" s="57" t="e">
        <f>COUNTIFS(#REF!,B4,#REF!,F6,#REF!,"PARTO")</f>
        <v>#REF!</v>
      </c>
      <c r="G89" s="57" t="e">
        <f>COUNTIFS(#REF!,B4,#REF!,G6,#REF!,"PARTO")</f>
        <v>#REF!</v>
      </c>
      <c r="H89" s="57" t="e">
        <f>COUNTIFS(#REF!,B4,#REF!,H6,#REF!,"PARTO")</f>
        <v>#REF!</v>
      </c>
      <c r="I89" s="57" t="e">
        <f>COUNTIFS(#REF!,B4,#REF!,I6,#REF!,"PARTO")</f>
        <v>#REF!</v>
      </c>
      <c r="J89" s="57" t="e">
        <f>COUNTIFS(#REF!,B4,#REF!,J6,#REF!,"PARTO")</f>
        <v>#REF!</v>
      </c>
      <c r="K89" s="57" t="e">
        <f>COUNTIFS(#REF!,B4,#REF!,K6,#REF!,"PARTO")</f>
        <v>#REF!</v>
      </c>
      <c r="L89" s="57" t="e">
        <f>COUNTIFS(#REF!,B4,#REF!,L6,#REF!,"PARTO")</f>
        <v>#REF!</v>
      </c>
      <c r="M89" s="57" t="e">
        <f>COUNTIFS(#REF!,B4,#REF!,M6,#REF!,"PARTO")</f>
        <v>#REF!</v>
      </c>
      <c r="N89" s="66" t="e">
        <f>SUM(B89:M89)</f>
        <v>#REF!</v>
      </c>
    </row>
    <row r="90" spans="1:14" ht="31.5" customHeight="1" x14ac:dyDescent="0.25">
      <c r="A90" s="69" t="s">
        <v>745</v>
      </c>
      <c r="B90" s="16" t="e">
        <f>COUNTIFS(#REF!,B4,#REF!,B6,#REF!,"CESAREA")</f>
        <v>#REF!</v>
      </c>
      <c r="C90" s="16" t="e">
        <f>COUNTIFS(#REF!,B4,#REF!,C6,#REF!,"CESAREA")</f>
        <v>#REF!</v>
      </c>
      <c r="D90" s="16" t="e">
        <f>COUNTIFS(#REF!,B4,#REF!,D6,#REF!,"CESAREA")</f>
        <v>#REF!</v>
      </c>
      <c r="E90" s="16" t="e">
        <f>COUNTIFS(#REF!,B4,#REF!,E6,#REF!,"CESAREA")</f>
        <v>#REF!</v>
      </c>
      <c r="F90" s="16" t="e">
        <f>COUNTIFS(#REF!,B4,#REF!,F6,#REF!,"CESAREA")</f>
        <v>#REF!</v>
      </c>
      <c r="G90" s="16" t="e">
        <f>COUNTIFS(#REF!,B4,#REF!,G6,#REF!,"CESAREA")</f>
        <v>#REF!</v>
      </c>
      <c r="H90" s="16" t="e">
        <f>COUNTIFS(#REF!,B4,#REF!,H6,#REF!,"CESAREA")</f>
        <v>#REF!</v>
      </c>
      <c r="I90" s="16" t="e">
        <f>COUNTIFS(#REF!,B4,#REF!,I6,#REF!,"CESAREA")</f>
        <v>#REF!</v>
      </c>
      <c r="J90" s="16" t="e">
        <f>COUNTIFS(#REF!,B4,#REF!,J6,#REF!,"CESAREA")</f>
        <v>#REF!</v>
      </c>
      <c r="K90" s="16" t="e">
        <f>COUNTIFS(#REF!,B4,#REF!,K6,#REF!,"CESAREA")</f>
        <v>#REF!</v>
      </c>
      <c r="L90" s="16" t="e">
        <f>COUNTIFS(#REF!,B4,#REF!,L6,#REF!,"CESAREA")</f>
        <v>#REF!</v>
      </c>
      <c r="M90" s="16" t="e">
        <f>COUNTIFS(#REF!,B4,#REF!,M6,#REF!,"CESAREA")</f>
        <v>#REF!</v>
      </c>
      <c r="N90" s="70" t="e">
        <f>SUM(B90:M90)</f>
        <v>#REF!</v>
      </c>
    </row>
    <row r="91" spans="1:14" ht="31.5" customHeight="1" thickBot="1" x14ac:dyDescent="0.3">
      <c r="A91" s="71" t="s">
        <v>384</v>
      </c>
      <c r="B91" s="16" t="e">
        <f>SUM(B89:B90)</f>
        <v>#REF!</v>
      </c>
      <c r="C91" s="16" t="e">
        <f t="shared" ref="C91:M91" si="27">SUM(C89:C90)</f>
        <v>#REF!</v>
      </c>
      <c r="D91" s="16" t="e">
        <f t="shared" si="27"/>
        <v>#REF!</v>
      </c>
      <c r="E91" s="16" t="e">
        <f t="shared" si="27"/>
        <v>#REF!</v>
      </c>
      <c r="F91" s="16" t="e">
        <f t="shared" si="27"/>
        <v>#REF!</v>
      </c>
      <c r="G91" s="16" t="e">
        <f t="shared" si="27"/>
        <v>#REF!</v>
      </c>
      <c r="H91" s="16" t="e">
        <f t="shared" si="27"/>
        <v>#REF!</v>
      </c>
      <c r="I91" s="16" t="e">
        <f t="shared" si="27"/>
        <v>#REF!</v>
      </c>
      <c r="J91" s="16" t="e">
        <f t="shared" si="27"/>
        <v>#REF!</v>
      </c>
      <c r="K91" s="16" t="e">
        <f t="shared" si="27"/>
        <v>#REF!</v>
      </c>
      <c r="L91" s="16" t="e">
        <f t="shared" si="27"/>
        <v>#REF!</v>
      </c>
      <c r="M91" s="16" t="e">
        <f t="shared" si="27"/>
        <v>#REF!</v>
      </c>
      <c r="N91" s="70" t="e">
        <f>SUM(B91:M91)</f>
        <v>#REF!</v>
      </c>
    </row>
    <row r="92" spans="1:14" ht="31.5" customHeight="1" thickBot="1" x14ac:dyDescent="0.3">
      <c r="A92" s="14" t="s">
        <v>385</v>
      </c>
      <c r="B92" s="19" t="e">
        <f>IF(B91=0,"",SUM(B89/B91))</f>
        <v>#REF!</v>
      </c>
      <c r="C92" s="19" t="e">
        <f t="shared" ref="C92:N92" si="28">IF(C91=0,"",SUM(C89/C91))</f>
        <v>#REF!</v>
      </c>
      <c r="D92" s="19" t="e">
        <f t="shared" si="28"/>
        <v>#REF!</v>
      </c>
      <c r="E92" s="19" t="e">
        <f t="shared" si="28"/>
        <v>#REF!</v>
      </c>
      <c r="F92" s="19" t="e">
        <f t="shared" si="28"/>
        <v>#REF!</v>
      </c>
      <c r="G92" s="19" t="e">
        <f t="shared" si="28"/>
        <v>#REF!</v>
      </c>
      <c r="H92" s="19" t="e">
        <f t="shared" si="28"/>
        <v>#REF!</v>
      </c>
      <c r="I92" s="19" t="e">
        <f t="shared" si="28"/>
        <v>#REF!</v>
      </c>
      <c r="J92" s="19" t="e">
        <f t="shared" si="28"/>
        <v>#REF!</v>
      </c>
      <c r="K92" s="19" t="e">
        <f t="shared" si="28"/>
        <v>#REF!</v>
      </c>
      <c r="L92" s="19" t="e">
        <f t="shared" si="28"/>
        <v>#REF!</v>
      </c>
      <c r="M92" s="19" t="e">
        <f t="shared" si="28"/>
        <v>#REF!</v>
      </c>
      <c r="N92" s="72" t="e">
        <f t="shared" si="28"/>
        <v>#REF!</v>
      </c>
    </row>
    <row r="93" spans="1:14" ht="31.5" customHeight="1" x14ac:dyDescent="0.25">
      <c r="A93" s="14" t="s">
        <v>386</v>
      </c>
      <c r="B93" s="19" t="e">
        <f>IF(B91=0,"",SUM(B90/B91))</f>
        <v>#REF!</v>
      </c>
      <c r="C93" s="19" t="e">
        <f t="shared" ref="C93:N93" si="29">IF(C91=0,"",SUM(C90/C91))</f>
        <v>#REF!</v>
      </c>
      <c r="D93" s="19" t="e">
        <f t="shared" si="29"/>
        <v>#REF!</v>
      </c>
      <c r="E93" s="19" t="e">
        <f t="shared" si="29"/>
        <v>#REF!</v>
      </c>
      <c r="F93" s="19" t="e">
        <f t="shared" si="29"/>
        <v>#REF!</v>
      </c>
      <c r="G93" s="19" t="e">
        <f t="shared" si="29"/>
        <v>#REF!</v>
      </c>
      <c r="H93" s="19" t="e">
        <f t="shared" si="29"/>
        <v>#REF!</v>
      </c>
      <c r="I93" s="19" t="e">
        <f t="shared" si="29"/>
        <v>#REF!</v>
      </c>
      <c r="J93" s="19" t="e">
        <f t="shared" si="29"/>
        <v>#REF!</v>
      </c>
      <c r="K93" s="19" t="e">
        <f t="shared" si="29"/>
        <v>#REF!</v>
      </c>
      <c r="L93" s="19" t="e">
        <f t="shared" si="29"/>
        <v>#REF!</v>
      </c>
      <c r="M93" s="19" t="e">
        <f t="shared" si="29"/>
        <v>#REF!</v>
      </c>
      <c r="N93" s="72" t="e">
        <f t="shared" si="29"/>
        <v>#REF!</v>
      </c>
    </row>
    <row r="94" spans="1:14" ht="31.5" customHeight="1" thickBot="1" x14ac:dyDescent="0.3">
      <c r="A94" s="69" t="s">
        <v>387</v>
      </c>
      <c r="B94" s="58" t="e">
        <f>COUNTIFS(#REF!,B4,#REF!,B6,#REF!,"IVE")</f>
        <v>#REF!</v>
      </c>
      <c r="C94" s="58" t="e">
        <f>COUNTIFS(#REF!,B4,#REF!,C6,#REF!,"IVE")</f>
        <v>#REF!</v>
      </c>
      <c r="D94" s="58" t="e">
        <f>COUNTIFS(#REF!,B4,#REF!,D6,#REF!,"IVE")</f>
        <v>#REF!</v>
      </c>
      <c r="E94" s="58" t="e">
        <f>COUNTIFS(#REF!,B4,#REF!,E6,#REF!,"IVE")</f>
        <v>#REF!</v>
      </c>
      <c r="F94" s="58" t="e">
        <f>COUNTIFS(#REF!,B4,#REF!,F6,#REF!,"IVE")</f>
        <v>#REF!</v>
      </c>
      <c r="G94" s="58" t="e">
        <f>COUNTIFS(#REF!,B4,#REF!,G6,#REF!,"IVE")</f>
        <v>#REF!</v>
      </c>
      <c r="H94" s="58" t="e">
        <f>COUNTIFS(#REF!,B4,#REF!,H6,#REF!,"IVE")</f>
        <v>#REF!</v>
      </c>
      <c r="I94" s="58" t="e">
        <f>COUNTIFS(#REF!,B4,#REF!,I6,#REF!,"IVE")</f>
        <v>#REF!</v>
      </c>
      <c r="J94" s="58" t="e">
        <f>COUNTIFS(#REF!,B4,#REF!,J6,#REF!,"IVE")</f>
        <v>#REF!</v>
      </c>
      <c r="K94" s="58" t="e">
        <f>COUNTIFS(#REF!,B4,#REF!,K6,#REF!,"IVE")</f>
        <v>#REF!</v>
      </c>
      <c r="L94" s="58" t="e">
        <f>COUNTIFS(#REF!,B4,#REF!,L6,#REF!,"IVE")</f>
        <v>#REF!</v>
      </c>
      <c r="M94" s="58" t="e">
        <f>COUNTIFS(#REF!,B4,#REF!,M6,#REF!,"IVE")</f>
        <v>#REF!</v>
      </c>
      <c r="N94" s="67" t="e">
        <f t="shared" ref="N94:N136" si="30">SUM(B94:M94)</f>
        <v>#REF!</v>
      </c>
    </row>
    <row r="95" spans="1:14" ht="31.5" customHeight="1" thickBot="1" x14ac:dyDescent="0.3">
      <c r="A95" s="14" t="s">
        <v>388</v>
      </c>
      <c r="B95" s="59" t="e">
        <f>IF(SUM(B91,B94)=0,"",SUM(B94/SUM(B94,B91)))</f>
        <v>#REF!</v>
      </c>
      <c r="C95" s="60" t="e">
        <f t="shared" ref="C95:N95" si="31">IF(SUM(C91,C94)=0,"",SUM(C94/SUM(C94,C91)))</f>
        <v>#REF!</v>
      </c>
      <c r="D95" s="60" t="e">
        <f t="shared" si="31"/>
        <v>#REF!</v>
      </c>
      <c r="E95" s="60" t="e">
        <f t="shared" si="31"/>
        <v>#REF!</v>
      </c>
      <c r="F95" s="60" t="e">
        <f t="shared" si="31"/>
        <v>#REF!</v>
      </c>
      <c r="G95" s="60" t="e">
        <f t="shared" si="31"/>
        <v>#REF!</v>
      </c>
      <c r="H95" s="60" t="e">
        <f t="shared" si="31"/>
        <v>#REF!</v>
      </c>
      <c r="I95" s="60" t="e">
        <f t="shared" si="31"/>
        <v>#REF!</v>
      </c>
      <c r="J95" s="60" t="e">
        <f t="shared" si="31"/>
        <v>#REF!</v>
      </c>
      <c r="K95" s="60" t="e">
        <f t="shared" si="31"/>
        <v>#REF!</v>
      </c>
      <c r="L95" s="60" t="e">
        <f t="shared" si="31"/>
        <v>#REF!</v>
      </c>
      <c r="M95" s="60" t="e">
        <f t="shared" si="31"/>
        <v>#REF!</v>
      </c>
      <c r="N95" s="61" t="e">
        <f t="shared" si="31"/>
        <v>#REF!</v>
      </c>
    </row>
    <row r="96" spans="1:14" ht="31.5" customHeight="1" thickBot="1" x14ac:dyDescent="0.3">
      <c r="A96" s="69" t="s">
        <v>389</v>
      </c>
      <c r="B96" s="44" t="e">
        <f>SUM(COUNTIFS(#REF!,B4,#REF!,B6,#REF!,"PARTO",#REF!,"INSTITUCIONAL"),COUNTIFS(#REF!,B4,#REF!,B6,#REF!,"CESAREA",#REF!,"INSTITUCIONAL"))</f>
        <v>#REF!</v>
      </c>
      <c r="C96" s="44" t="e">
        <f>SUM(COUNTIFS(#REF!,B4,#REF!,C6,#REF!,"PARTO",#REF!,"INSTITUCIONAL"),COUNTIFS(#REF!,B4,#REF!,C6,#REF!,"CESAREA",#REF!,"INSTITUCIONAL"))</f>
        <v>#REF!</v>
      </c>
      <c r="D96" s="44" t="e">
        <f>SUM(COUNTIFS(#REF!,B4,#REF!,D6,#REF!,"PARTO",#REF!,"INSTITUCIONAL"),COUNTIFS(#REF!,B4,#REF!,D6,#REF!,"CESAREA",#REF!,"INSTITUCIONAL"))</f>
        <v>#REF!</v>
      </c>
      <c r="E96" s="44" t="e">
        <f>SUM(COUNTIFS(#REF!,B4,#REF!,E6,#REF!,"PARTO",#REF!,"INSTITUCIONAL"),COUNTIFS(#REF!,B4,#REF!,E6,#REF!,"CESAREA",#REF!,"INSTITUCIONAL"))</f>
        <v>#REF!</v>
      </c>
      <c r="F96" s="44" t="e">
        <f>SUM(COUNTIFS(#REF!,B4,#REF!,F6,#REF!,"PARTO",#REF!,"INSTITUCIONAL"),COUNTIFS(#REF!,B4,#REF!,F6,#REF!,"CESAREA",#REF!,"INSTITUCIONAL"))</f>
        <v>#REF!</v>
      </c>
      <c r="G96" s="44" t="e">
        <f>SUM(COUNTIFS(#REF!,B4,#REF!,G6,#REF!,"PARTO",#REF!,"INSTITUCIONAL"),COUNTIFS(#REF!,B4,#REF!,G6,#REF!,"CESAREA",#REF!,"INSTITUCIONAL"))</f>
        <v>#REF!</v>
      </c>
      <c r="H96" s="44" t="e">
        <f>SUM(COUNTIFS(#REF!,B4,#REF!,H6,#REF!,"PARTO",#REF!,"INSTITUCIONAL"),COUNTIFS(#REF!,B4,#REF!,H6,#REF!,"CESAREA",#REF!,"INSTITUCIONAL"))</f>
        <v>#REF!</v>
      </c>
      <c r="I96" s="44" t="e">
        <f>SUM(COUNTIFS(#REF!,B4,#REF!,I6,#REF!,"PARTO",#REF!,"INSTITUCIONAL"),COUNTIFS(#REF!,B4,#REF!,I6,#REF!,"CESAREA",#REF!,"INSTITUCIONAL"))</f>
        <v>#REF!</v>
      </c>
      <c r="J96" s="44" t="e">
        <f>SUM(COUNTIFS(#REF!,B4,#REF!,J6,#REF!,"PARTO",#REF!,"INSTITUCIONAL"),COUNTIFS(#REF!,B4,#REF!,J6,#REF!,"CESAREA",#REF!,"INSTITUCIONAL"))</f>
        <v>#REF!</v>
      </c>
      <c r="K96" s="44" t="e">
        <f>SUM(COUNTIFS(#REF!,B4,#REF!,K6,#REF!,"PARTO",#REF!,"INSTITUCIONAL"),COUNTIFS(#REF!,B4,#REF!,K6,#REF!,"CESAREA",#REF!,"INSTITUCIONAL"))</f>
        <v>#REF!</v>
      </c>
      <c r="L96" s="44" t="e">
        <f>SUM(COUNTIFS(#REF!,B4,#REF!,L6,#REF!,"PARTO",#REF!,"INSTITUCIONAL"),COUNTIFS(#REF!,B4,#REF!,L6,#REF!,"CESAREA",#REF!,"INSTITUCIONAL"))</f>
        <v>#REF!</v>
      </c>
      <c r="M96" s="44" t="e">
        <f>SUM(COUNTIFS(#REF!,B4,#REF!,M6,#REF!,"PARTO",#REF!,"INSTITUCIONAL"),COUNTIFS(#REF!,B4,#REF!,M6,#REF!,"CESAREA",#REF!,"INSTITUCIONAL"))</f>
        <v>#REF!</v>
      </c>
      <c r="N96" s="68" t="e">
        <f t="shared" si="30"/>
        <v>#REF!</v>
      </c>
    </row>
    <row r="97" spans="1:14 16384:16384" ht="31.5" customHeight="1" thickBot="1" x14ac:dyDescent="0.3">
      <c r="A97" s="14" t="s">
        <v>390</v>
      </c>
      <c r="B97" s="59" t="e">
        <f>IF(B91=0,"",SUM(B96/B91))</f>
        <v>#REF!</v>
      </c>
      <c r="C97" s="60" t="e">
        <f t="shared" ref="C97:N97" si="32">IF(C91=0,"",SUM(C96/C91))</f>
        <v>#REF!</v>
      </c>
      <c r="D97" s="60" t="e">
        <f t="shared" si="32"/>
        <v>#REF!</v>
      </c>
      <c r="E97" s="60" t="e">
        <f t="shared" si="32"/>
        <v>#REF!</v>
      </c>
      <c r="F97" s="60" t="e">
        <f t="shared" si="32"/>
        <v>#REF!</v>
      </c>
      <c r="G97" s="60" t="e">
        <f t="shared" si="32"/>
        <v>#REF!</v>
      </c>
      <c r="H97" s="60" t="e">
        <f t="shared" si="32"/>
        <v>#REF!</v>
      </c>
      <c r="I97" s="60" t="e">
        <f t="shared" si="32"/>
        <v>#REF!</v>
      </c>
      <c r="J97" s="60" t="e">
        <f t="shared" si="32"/>
        <v>#REF!</v>
      </c>
      <c r="K97" s="60" t="e">
        <f t="shared" si="32"/>
        <v>#REF!</v>
      </c>
      <c r="L97" s="60" t="e">
        <f t="shared" si="32"/>
        <v>#REF!</v>
      </c>
      <c r="M97" s="60" t="e">
        <f t="shared" si="32"/>
        <v>#REF!</v>
      </c>
      <c r="N97" s="61" t="e">
        <f t="shared" si="32"/>
        <v>#REF!</v>
      </c>
    </row>
    <row r="98" spans="1:14 16384:16384" ht="31.5" customHeight="1" thickBot="1" x14ac:dyDescent="0.3">
      <c r="A98" s="69" t="s">
        <v>391</v>
      </c>
      <c r="B98" s="44" t="e">
        <f>COUNTIFS(#REF!,B4,#REF!,B6,#REF!,"PARTO",#REF!,"DOMICILIO")</f>
        <v>#REF!</v>
      </c>
      <c r="C98" s="44" t="e">
        <f>COUNTIFS(#REF!,B4,#REF!,C6,#REF!,"PARTO",#REF!,"DOMICILIO")</f>
        <v>#REF!</v>
      </c>
      <c r="D98" s="44" t="e">
        <f>COUNTIFS(#REF!,B4,#REF!,D6,#REF!,"PARTO",#REF!,"DOMICILIO")</f>
        <v>#REF!</v>
      </c>
      <c r="E98" s="44" t="e">
        <f>COUNTIFS(#REF!,B4,#REF!,E6,#REF!,"PARTO",#REF!,"DOMICILIO")</f>
        <v>#REF!</v>
      </c>
      <c r="F98" s="44" t="e">
        <f>COUNTIFS(#REF!,B4,#REF!,F6,#REF!,"PARTO",#REF!,"DOMICILIO")</f>
        <v>#REF!</v>
      </c>
      <c r="G98" s="44" t="e">
        <f>COUNTIFS(#REF!,B4,#REF!,G6,#REF!,"PARTO",#REF!,"DOMICILIO")</f>
        <v>#REF!</v>
      </c>
      <c r="H98" s="44" t="e">
        <f>COUNTIFS(#REF!,B4,#REF!,H6,#REF!,"PARTO",#REF!,"DOMICILIO")</f>
        <v>#REF!</v>
      </c>
      <c r="I98" s="44" t="e">
        <f>COUNTIFS(#REF!,B4,#REF!,I6,#REF!,"PARTO",#REF!,"DOMICILIO")</f>
        <v>#REF!</v>
      </c>
      <c r="J98" s="44" t="e">
        <f>COUNTIFS(#REF!,B4,#REF!,J6,#REF!,"PARTO",#REF!,"DOMICILIO")</f>
        <v>#REF!</v>
      </c>
      <c r="K98" s="44" t="e">
        <f>COUNTIFS(#REF!,B4,#REF!,K6,#REF!,"PARTO",#REF!,"DOMICILIO")</f>
        <v>#REF!</v>
      </c>
      <c r="L98" s="44" t="e">
        <f>COUNTIFS(#REF!,B4,#REF!,L6,#REF!,"PARTO",#REF!,"DOMICILIO")</f>
        <v>#REF!</v>
      </c>
      <c r="M98" s="44" t="e">
        <f>COUNTIFS(#REF!,B4,#REF!,M6,#REF!,"PARTO",#REF!,"DOMICILIO")</f>
        <v>#REF!</v>
      </c>
      <c r="N98" s="68" t="e">
        <f t="shared" si="30"/>
        <v>#REF!</v>
      </c>
    </row>
    <row r="99" spans="1:14 16384:16384" ht="31.5" customHeight="1" thickBot="1" x14ac:dyDescent="0.3">
      <c r="A99" s="47" t="s">
        <v>392</v>
      </c>
      <c r="B99" s="59" t="e">
        <f>IF(B$91=0,"",SUM(B98/B$91))</f>
        <v>#REF!</v>
      </c>
      <c r="C99" s="60" t="e">
        <f t="shared" ref="C99:N99" si="33">IF(C91=0,"",SUM(C98/C91))</f>
        <v>#REF!</v>
      </c>
      <c r="D99" s="60" t="e">
        <f t="shared" si="33"/>
        <v>#REF!</v>
      </c>
      <c r="E99" s="60" t="e">
        <f t="shared" si="33"/>
        <v>#REF!</v>
      </c>
      <c r="F99" s="60" t="e">
        <f t="shared" si="33"/>
        <v>#REF!</v>
      </c>
      <c r="G99" s="60" t="e">
        <f t="shared" si="33"/>
        <v>#REF!</v>
      </c>
      <c r="H99" s="60" t="e">
        <f t="shared" si="33"/>
        <v>#REF!</v>
      </c>
      <c r="I99" s="60" t="e">
        <f t="shared" si="33"/>
        <v>#REF!</v>
      </c>
      <c r="J99" s="60" t="e">
        <f t="shared" si="33"/>
        <v>#REF!</v>
      </c>
      <c r="K99" s="60" t="e">
        <f t="shared" si="33"/>
        <v>#REF!</v>
      </c>
      <c r="L99" s="60" t="e">
        <f t="shared" si="33"/>
        <v>#REF!</v>
      </c>
      <c r="M99" s="60" t="e">
        <f t="shared" si="33"/>
        <v>#REF!</v>
      </c>
      <c r="N99" s="61" t="e">
        <f t="shared" si="33"/>
        <v>#REF!</v>
      </c>
    </row>
    <row r="100" spans="1:14 16384:16384" ht="39.75" customHeight="1" thickBot="1" x14ac:dyDescent="0.3">
      <c r="A100" s="69" t="s">
        <v>393</v>
      </c>
      <c r="B100" s="44" t="e">
        <f>SUM(COUNTIFS(#REF!,B4,#REF!,B6,#REF!,"PARTO",#REF!,"SI"),COUNTIFS(#REF!,B4,#REF!,B6,#REF!,"CESAREA",#REF!,"SI"))</f>
        <v>#REF!</v>
      </c>
      <c r="C100" s="44" t="e">
        <f>SUM(COUNTIFS(#REF!,B4,#REF!,C6,#REF!,"PARTO",#REF!,"SI"),COUNTIFS(#REF!,B4,#REF!,C6,#REF!,"CESAREA",#REF!,"SI"))</f>
        <v>#REF!</v>
      </c>
      <c r="D100" s="44" t="e">
        <f>SUM(COUNTIFS(#REF!,B4,#REF!,D6,#REF!,"PARTO",#REF!,"SI"),COUNTIFS(#REF!,B4,#REF!,D6,#REF!,"CESAREA",#REF!,"SI"))</f>
        <v>#REF!</v>
      </c>
      <c r="E100" s="44" t="e">
        <f>SUM(COUNTIFS(#REF!,B4,#REF!,E6,#REF!,"PARTO",#REF!,"SI"),COUNTIFS(#REF!,B4,#REF!,E6,#REF!,"CESAREA",#REF!,"SI"))</f>
        <v>#REF!</v>
      </c>
      <c r="F100" s="44" t="e">
        <f>SUM(COUNTIFS(#REF!,B4,#REF!,F6,#REF!,"PARTO",#REF!,"SI"),COUNTIFS(#REF!,B4,#REF!,F6,#REF!,"CESAREA",#REF!,"SI"))</f>
        <v>#REF!</v>
      </c>
      <c r="G100" s="44" t="e">
        <f>SUM(COUNTIFS(#REF!,B4,#REF!,G6,#REF!,"PARTO",#REF!,"SI"),COUNTIFS(#REF!,B4,#REF!,G6,#REF!,"CESAREA",#REF!,"SI"))</f>
        <v>#REF!</v>
      </c>
      <c r="H100" s="44" t="e">
        <f>SUM(COUNTIFS(#REF!,B4,#REF!,H6,#REF!,"PARTO",#REF!,"SI"),COUNTIFS(#REF!,B4,#REF!,H6,#REF!,"CESAREA",#REF!,"SI"))</f>
        <v>#REF!</v>
      </c>
      <c r="I100" s="44" t="e">
        <f>SUM(COUNTIFS(#REF!,B4,#REF!,I6,#REF!,"PARTO",#REF!,"SI"),COUNTIFS(#REF!,B4,#REF!,I6,#REF!,"CESAREA",#REF!,"SI"))</f>
        <v>#REF!</v>
      </c>
      <c r="J100" s="44" t="e">
        <f>SUM(COUNTIFS(#REF!,B4,#REF!,J6,#REF!,"PARTO",#REF!,"SI"),COUNTIFS(#REF!,B4,#REF!,J6,#REF!,"CESAREA",#REF!,"SI"))</f>
        <v>#REF!</v>
      </c>
      <c r="K100" s="44" t="e">
        <f>SUM(COUNTIFS(#REF!,B4,#REF!,K6,#REF!,"PARTO",#REF!,"SI"),COUNTIFS(#REF!,B4,#REF!,K6,#REF!,"CESAREA",#REF!,"SI"))</f>
        <v>#REF!</v>
      </c>
      <c r="L100" s="44" t="e">
        <f>SUM(COUNTIFS(#REF!,B4,#REF!,L6,#REF!,"PARTO",#REF!,"SI"),COUNTIFS(#REF!,B4,#REF!,L6,#REF!,"CESAREA",#REF!,"SI"))</f>
        <v>#REF!</v>
      </c>
      <c r="M100" s="44" t="e">
        <f>SUM(COUNTIFS(#REF!,B4,#REF!,M6,#REF!,"PARTO",#REF!,"SI"),COUNTIFS(#REF!,B4,#REF!,M6,#REF!,"CESAREA",#REF!,"SI"))</f>
        <v>#REF!</v>
      </c>
      <c r="N100" s="68" t="e">
        <f t="shared" si="30"/>
        <v>#REF!</v>
      </c>
    </row>
    <row r="101" spans="1:14 16384:16384" ht="31.5" customHeight="1" thickBot="1" x14ac:dyDescent="0.3">
      <c r="A101" s="14" t="s">
        <v>394</v>
      </c>
      <c r="B101" s="59" t="e">
        <f>IF(B$91=0,"",SUM(B100/B$91))</f>
        <v>#REF!</v>
      </c>
      <c r="C101" s="60" t="e">
        <f t="shared" ref="C101:N101" si="34">IF(C$91=0,"",SUM(C100/C$91))</f>
        <v>#REF!</v>
      </c>
      <c r="D101" s="60" t="e">
        <f t="shared" si="34"/>
        <v>#REF!</v>
      </c>
      <c r="E101" s="60" t="e">
        <f t="shared" si="34"/>
        <v>#REF!</v>
      </c>
      <c r="F101" s="60" t="e">
        <f t="shared" si="34"/>
        <v>#REF!</v>
      </c>
      <c r="G101" s="60" t="e">
        <f t="shared" si="34"/>
        <v>#REF!</v>
      </c>
      <c r="H101" s="60" t="e">
        <f t="shared" si="34"/>
        <v>#REF!</v>
      </c>
      <c r="I101" s="60" t="e">
        <f t="shared" si="34"/>
        <v>#REF!</v>
      </c>
      <c r="J101" s="60" t="e">
        <f t="shared" si="34"/>
        <v>#REF!</v>
      </c>
      <c r="K101" s="60" t="e">
        <f t="shared" si="34"/>
        <v>#REF!</v>
      </c>
      <c r="L101" s="60" t="e">
        <f t="shared" si="34"/>
        <v>#REF!</v>
      </c>
      <c r="M101" s="60" t="e">
        <f t="shared" si="34"/>
        <v>#REF!</v>
      </c>
      <c r="N101" s="61" t="e">
        <f t="shared" si="34"/>
        <v>#REF!</v>
      </c>
    </row>
    <row r="102" spans="1:14 16384:16384" ht="31.5" customHeight="1" thickBot="1" x14ac:dyDescent="0.3">
      <c r="A102" s="69" t="s">
        <v>684</v>
      </c>
      <c r="B102" s="44" t="e">
        <f>COUNTIFS(#REF!,B4,#REF!,B6,#REF!,"PARTO",#REF!,"BAJA")</f>
        <v>#REF!</v>
      </c>
      <c r="C102" s="44" t="e">
        <f>COUNTIFS(#REF!,B4,#REF!,C6,#REF!,"PARTO",#REF!,"BAJA")</f>
        <v>#REF!</v>
      </c>
      <c r="D102" s="44" t="e">
        <f>COUNTIFS(#REF!,B4,#REF!,D6,#REF!,"PARTO",#REF!,"BAJA")</f>
        <v>#REF!</v>
      </c>
      <c r="E102" s="44" t="e">
        <f>COUNTIFS(#REF!,B4,#REF!,E6,#REF!,"PARTO",#REF!,"BAJA")</f>
        <v>#REF!</v>
      </c>
      <c r="F102" s="44" t="e">
        <f>COUNTIFS(#REF!,B4,#REF!,F6,#REF!,"PARTO",#REF!,"BAJA")</f>
        <v>#REF!</v>
      </c>
      <c r="G102" s="44" t="e">
        <f>COUNTIFS(#REF!,B4,#REF!,G6,#REF!,"PARTO",#REF!,"BAJA")</f>
        <v>#REF!</v>
      </c>
      <c r="H102" s="44" t="e">
        <f>COUNTIFS(#REF!,B4,#REF!,H6,#REF!,"PARTO",#REF!,"BAJA")</f>
        <v>#REF!</v>
      </c>
      <c r="I102" s="44" t="e">
        <f>COUNTIFS(#REF!,B4,#REF!,I6,#REF!,"PARTO",#REF!,"BAJA")</f>
        <v>#REF!</v>
      </c>
      <c r="J102" s="44" t="e">
        <f>COUNTIFS(#REF!,B4,#REF!,J6,#REF!,"PARTO",#REF!,"BAJA")</f>
        <v>#REF!</v>
      </c>
      <c r="K102" s="44" t="e">
        <f>COUNTIFS(#REF!,B4,#REF!,K6,#REF!,"PARTO",#REF!,"BAJA")</f>
        <v>#REF!</v>
      </c>
      <c r="L102" s="44" t="e">
        <f>COUNTIFS(#REF!,B4,#REF!,L6,#REF!,"PARTO",#REF!,"BAJA")</f>
        <v>#REF!</v>
      </c>
      <c r="M102" s="44" t="e">
        <f>COUNTIFS(#REF!,B4,#REF!,M6,#REF!,"PARTO",#REF!,"BAJA")</f>
        <v>#REF!</v>
      </c>
      <c r="N102" s="68" t="e">
        <f t="shared" si="30"/>
        <v>#REF!</v>
      </c>
    </row>
    <row r="103" spans="1:14 16384:16384" ht="42.75" customHeight="1" x14ac:dyDescent="0.25">
      <c r="A103" s="126" t="s">
        <v>685</v>
      </c>
      <c r="B103" s="104" t="e">
        <f>IF(B$91=0,"",SUM(B102/B$91))</f>
        <v>#REF!</v>
      </c>
      <c r="C103" s="105" t="e">
        <f t="shared" ref="C103:N103" si="35">IF(C$91=0,"",SUM(C102/C$91))</f>
        <v>#REF!</v>
      </c>
      <c r="D103" s="105" t="e">
        <f t="shared" si="35"/>
        <v>#REF!</v>
      </c>
      <c r="E103" s="105" t="e">
        <f t="shared" si="35"/>
        <v>#REF!</v>
      </c>
      <c r="F103" s="105" t="e">
        <f t="shared" si="35"/>
        <v>#REF!</v>
      </c>
      <c r="G103" s="105" t="e">
        <f t="shared" si="35"/>
        <v>#REF!</v>
      </c>
      <c r="H103" s="105" t="e">
        <f t="shared" si="35"/>
        <v>#REF!</v>
      </c>
      <c r="I103" s="105" t="e">
        <f t="shared" si="35"/>
        <v>#REF!</v>
      </c>
      <c r="J103" s="105" t="e">
        <f t="shared" si="35"/>
        <v>#REF!</v>
      </c>
      <c r="K103" s="105" t="e">
        <f t="shared" si="35"/>
        <v>#REF!</v>
      </c>
      <c r="L103" s="105" t="e">
        <f t="shared" si="35"/>
        <v>#REF!</v>
      </c>
      <c r="M103" s="105" t="e">
        <f t="shared" si="35"/>
        <v>#REF!</v>
      </c>
      <c r="N103" s="106" t="e">
        <f t="shared" si="35"/>
        <v>#REF!</v>
      </c>
    </row>
    <row r="104" spans="1:14 16384:16384" ht="44.25" customHeight="1" thickBot="1" x14ac:dyDescent="0.3">
      <c r="A104" s="64" t="s">
        <v>749</v>
      </c>
      <c r="B104" s="118" t="e">
        <f>COUNTIFS(#REF!,$B$4,#REF!,B6,#REF!,"PARTO",#REF!,"SI",#REF!,"BAJA")</f>
        <v>#REF!</v>
      </c>
      <c r="C104" s="118" t="e">
        <f>COUNTIFS(#REF!,$B$4,#REF!,C6,#REF!,"PARTO",#REF!,"SI",#REF!,"BAJA")</f>
        <v>#REF!</v>
      </c>
      <c r="D104" s="118" t="e">
        <f>COUNTIFS(#REF!,$B$4,#REF!,D6,#REF!,"PARTO",#REF!,"SI",#REF!,"BAJA")</f>
        <v>#REF!</v>
      </c>
      <c r="E104" s="118" t="e">
        <f>COUNTIFS(#REF!,$B$4,#REF!,E6,#REF!,"PARTO",#REF!,"SI",#REF!,"BAJA")</f>
        <v>#REF!</v>
      </c>
      <c r="F104" s="118" t="e">
        <f>COUNTIFS(#REF!,$B$4,#REF!,F6,#REF!,"PARTO",#REF!,"SI",#REF!,"BAJA")</f>
        <v>#REF!</v>
      </c>
      <c r="G104" s="118" t="e">
        <f>COUNTIFS(#REF!,$B$4,#REF!,G6,#REF!,"PARTO",#REF!,"SI",#REF!,"BAJA")</f>
        <v>#REF!</v>
      </c>
      <c r="H104" s="118" t="e">
        <f>COUNTIFS(#REF!,$B$4,#REF!,H6,#REF!,"PARTO",#REF!,"SI",#REF!,"BAJA")</f>
        <v>#REF!</v>
      </c>
      <c r="I104" s="118" t="e">
        <f>COUNTIFS(#REF!,$B$4,#REF!,I6,#REF!,"PARTO",#REF!,"SI",#REF!,"BAJA")</f>
        <v>#REF!</v>
      </c>
      <c r="J104" s="118" t="e">
        <f>COUNTIFS(#REF!,$B$4,#REF!,J6,#REF!,"PARTO",#REF!,"SI",#REF!,"BAJA")</f>
        <v>#REF!</v>
      </c>
      <c r="K104" s="118" t="e">
        <f>COUNTIFS(#REF!,$B$4,#REF!,K6,#REF!,"PARTO",#REF!,"SI",#REF!,"BAJA")</f>
        <v>#REF!</v>
      </c>
      <c r="L104" s="118" t="e">
        <f>COUNTIFS(#REF!,$B$4,#REF!,L6,#REF!,"PARTO",#REF!,"SI",#REF!,"BAJA")</f>
        <v>#REF!</v>
      </c>
      <c r="M104" s="118" t="e">
        <f>COUNTIFS(#REF!,$B$4,#REF!,M6,#REF!,"PARTO",#REF!,"SI",#REF!,"BAJA")</f>
        <v>#REF!</v>
      </c>
      <c r="N104" s="58" t="e">
        <f>SUM(B104:M104)</f>
        <v>#REF!</v>
      </c>
    </row>
    <row r="105" spans="1:14 16384:16384" ht="48.75" customHeight="1" thickBot="1" x14ac:dyDescent="0.3">
      <c r="A105" s="112" t="s">
        <v>752</v>
      </c>
      <c r="B105" s="59" t="e">
        <f>IF(B$102=0,"",SUM(B104/B$102))</f>
        <v>#REF!</v>
      </c>
      <c r="C105" s="60" t="e">
        <f>IF(C$102=0,"",SUM(C104/C$102))</f>
        <v>#REF!</v>
      </c>
      <c r="D105" s="60" t="e">
        <f>IF(D$102=0,"",SUM(D104/D$102))</f>
        <v>#REF!</v>
      </c>
      <c r="E105" s="60" t="e">
        <f>IF(E$102=0,"",SUM(E104/E$102))</f>
        <v>#REF!</v>
      </c>
      <c r="F105" s="60" t="e">
        <f>IF(F$102=0,"",SUM(F104/F$102))</f>
        <v>#REF!</v>
      </c>
      <c r="G105" s="60" t="e">
        <f>IF(G$102=0,"",SUM(G104/G$102))</f>
        <v>#REF!</v>
      </c>
      <c r="H105" s="60" t="e">
        <f>IF(H$102=0,"",SUM(H104/H$102))</f>
        <v>#REF!</v>
      </c>
      <c r="I105" s="60" t="e">
        <f>IF(I$102=0,"",SUM(I104/I$102))</f>
        <v>#REF!</v>
      </c>
      <c r="J105" s="60" t="e">
        <f>IF(J$102=0,"",SUM(J104/J$102))</f>
        <v>#REF!</v>
      </c>
      <c r="K105" s="60" t="e">
        <f>IF(K$102=0,"",SUM(K104/K$102))</f>
        <v>#REF!</v>
      </c>
      <c r="L105" s="60" t="e">
        <f>IF(L$102=0,"",SUM(L104/L$102))</f>
        <v>#REF!</v>
      </c>
      <c r="M105" s="60" t="e">
        <f>IF(M$102=0,"",SUM(M104/M$102))</f>
        <v>#REF!</v>
      </c>
      <c r="N105" s="61" t="e">
        <f>IF(N$102=0,"",SUM(N104/N$102))</f>
        <v>#REF!</v>
      </c>
      <c r="XFD105" s="59" t="str">
        <f>IF(XFD$102=0,"",SUM(XFD104/XFD$102))</f>
        <v/>
      </c>
    </row>
    <row r="106" spans="1:14 16384:16384" ht="42.75" customHeight="1" x14ac:dyDescent="0.25">
      <c r="A106" s="26" t="s">
        <v>750</v>
      </c>
      <c r="B106" s="118" t="e">
        <f>SUM(COUNTIFS(#REF!,$B$4,#REF!,B6,#REF!,"MEDIANA",#REF!,"PARTO",#REF!,"SI"),COUNTIFS(#REF!,$B$4,#REF!,B6,#REF!,"MEDIANA",#REF!,"CESAREA",#REF!,"SI"),COUNTIFS(#REF!,$B$4,#REF!,B6,#REF!,"ALTA",#REF!,"PARTO",#REF!,"SI"),COUNTIFS(#REF!,$B$4,#REF!,B6,#REF!,"ALTA",#REF!,"CESAREA",#REF!,"SI"))</f>
        <v>#REF!</v>
      </c>
      <c r="C106" s="118" t="e">
        <f>SUM(COUNTIFS(#REF!,$B$4,#REF!,C6,#REF!,"MEDIANA",#REF!,"PARTO",#REF!,"SI"),COUNTIFS(#REF!,$B$4,#REF!,C6,#REF!,"MEDIANA",#REF!,"CESAREA",#REF!,"SI"),COUNTIFS(#REF!,$B$4,#REF!,C6,#REF!,"ALTA",#REF!,"PARTO",#REF!,"SI"),COUNTIFS(#REF!,$B$4,#REF!,C6,#REF!,"ALTA",#REF!,"CESAREA",#REF!,"SI"))</f>
        <v>#REF!</v>
      </c>
      <c r="D106" s="118" t="e">
        <f>SUM(COUNTIFS(#REF!,$B$4,#REF!,D6,#REF!,"MEDIANA",#REF!,"PARTO",#REF!,"SI"),COUNTIFS(#REF!,$B$4,#REF!,D6,#REF!,"MEDIANA",#REF!,"CESAREA",#REF!,"SI"),COUNTIFS(#REF!,$B$4,#REF!,D6,#REF!,"ALTA",#REF!,"PARTO",#REF!,"SI"),COUNTIFS(#REF!,$B$4,#REF!,D6,#REF!,"ALTA",#REF!,"CESAREA",#REF!,"SI"))</f>
        <v>#REF!</v>
      </c>
      <c r="E106" s="118" t="e">
        <f>SUM(COUNTIFS(#REF!,$B$4,#REF!,E6,#REF!,"MEDIANA",#REF!,"PARTO",#REF!,"SI"),COUNTIFS(#REF!,$B$4,#REF!,E6,#REF!,"MEDIANA",#REF!,"CESAREA",#REF!,"SI"),COUNTIFS(#REF!,$B$4,#REF!,E6,#REF!,"ALTA",#REF!,"PARTO",#REF!,"SI"),COUNTIFS(#REF!,$B$4,#REF!,E6,#REF!,"ALTA",#REF!,"CESAREA",#REF!,"SI"))</f>
        <v>#REF!</v>
      </c>
      <c r="F106" s="118" t="e">
        <f>SUM(COUNTIFS(#REF!,$B$4,#REF!,F6,#REF!,"MEDIANA",#REF!,"PARTO",#REF!,"SI"),COUNTIFS(#REF!,$B$4,#REF!,F6,#REF!,"MEDIANA",#REF!,"CESAREA",#REF!,"SI"),COUNTIFS(#REF!,$B$4,#REF!,F6,#REF!,"ALTA",#REF!,"PARTO",#REF!,"SI"),COUNTIFS(#REF!,$B$4,#REF!,F6,#REF!,"ALTA",#REF!,"CESAREA",#REF!,"SI"))</f>
        <v>#REF!</v>
      </c>
      <c r="G106" s="118" t="e">
        <f>SUM(COUNTIFS(#REF!,$B$4,#REF!,G6,#REF!,"MEDIANA",#REF!,"PARTO",#REF!,"SI"),COUNTIFS(#REF!,$B$4,#REF!,G6,#REF!,"MEDIANA",#REF!,"CESAREA",#REF!,"SI"),COUNTIFS(#REF!,$B$4,#REF!,G6,#REF!,"ALTA",#REF!,"PARTO",#REF!,"SI"),COUNTIFS(#REF!,$B$4,#REF!,G6,#REF!,"ALTA",#REF!,"CESAREA",#REF!,"SI"))</f>
        <v>#REF!</v>
      </c>
      <c r="H106" s="118" t="e">
        <f>SUM(COUNTIFS(#REF!,$B$4,#REF!,H6,#REF!,"MEDIANA",#REF!,"PARTO",#REF!,"SI"),COUNTIFS(#REF!,$B$4,#REF!,H6,#REF!,"MEDIANA",#REF!,"CESAREA",#REF!,"SI"),COUNTIFS(#REF!,$B$4,#REF!,H6,#REF!,"ALTA",#REF!,"PARTO",#REF!,"SI"),COUNTIFS(#REF!,$B$4,#REF!,H6,#REF!,"ALTA",#REF!,"CESAREA",#REF!,"SI"))</f>
        <v>#REF!</v>
      </c>
      <c r="I106" s="118" t="e">
        <f>SUM(COUNTIFS(#REF!,$B$4,#REF!,I6,#REF!,"MEDIANA",#REF!,"PARTO",#REF!,"SI"),COUNTIFS(#REF!,$B$4,#REF!,I6,#REF!,"MEDIANA",#REF!,"CESAREA",#REF!,"SI"),COUNTIFS(#REF!,$B$4,#REF!,I6,#REF!,"ALTA",#REF!,"PARTO",#REF!,"SI"),COUNTIFS(#REF!,$B$4,#REF!,I6,#REF!,"ALTA",#REF!,"CESAREA",#REF!,"SI"))</f>
        <v>#REF!</v>
      </c>
      <c r="J106" s="118" t="e">
        <f>SUM(COUNTIFS(#REF!,$B$4,#REF!,J6,#REF!,"MEDIANA",#REF!,"PARTO",#REF!,"SI"),COUNTIFS(#REF!,$B$4,#REF!,J6,#REF!,"MEDIANA",#REF!,"CESAREA",#REF!,"SI"),COUNTIFS(#REF!,$B$4,#REF!,J6,#REF!,"ALTA",#REF!,"PARTO",#REF!,"SI"),COUNTIFS(#REF!,$B$4,#REF!,J6,#REF!,"ALTA",#REF!,"CESAREA",#REF!,"SI"))</f>
        <v>#REF!</v>
      </c>
      <c r="K106" s="118" t="e">
        <f>SUM(COUNTIFS(#REF!,$B$4,#REF!,K6,#REF!,"MEDIANA",#REF!,"PARTO",#REF!,"SI"),COUNTIFS(#REF!,$B$4,#REF!,K6,#REF!,"MEDIANA",#REF!,"CESAREA",#REF!,"SI"),COUNTIFS(#REF!,$B$4,#REF!,K6,#REF!,"ALTA",#REF!,"PARTO",#REF!,"SI"),COUNTIFS(#REF!,$B$4,#REF!,K6,#REF!,"ALTA",#REF!,"CESAREA",#REF!,"SI"))</f>
        <v>#REF!</v>
      </c>
      <c r="L106" s="118" t="e">
        <f>SUM(COUNTIFS(#REF!,$B$4,#REF!,L6,#REF!,"MEDIANA",#REF!,"PARTO",#REF!,"SI"),COUNTIFS(#REF!,$B$4,#REF!,L6,#REF!,"MEDIANA",#REF!,"CESAREA",#REF!,"SI"),COUNTIFS(#REF!,$B$4,#REF!,L6,#REF!,"ALTA",#REF!,"PARTO",#REF!,"SI"),COUNTIFS(#REF!,$B$4,#REF!,L6,#REF!,"ALTA",#REF!,"CESAREA",#REF!,"SI"))</f>
        <v>#REF!</v>
      </c>
      <c r="M106" s="118" t="e">
        <f>SUM(COUNTIFS(#REF!,$B$4,#REF!,M6,#REF!,"MEDIANA",#REF!,"PARTO",#REF!,"SI"),COUNTIFS(#REF!,$B$4,#REF!,M6,#REF!,"MEDIANA",#REF!,"CESAREA",#REF!,"SI"),COUNTIFS(#REF!,$B$4,#REF!,M6,#REF!,"ALTA",#REF!,"PARTO",#REF!,"SI"),COUNTIFS(#REF!,$B$4,#REF!,M6,#REF!,"ALTA",#REF!,"CESAREA",#REF!,"SI"))</f>
        <v>#REF!</v>
      </c>
      <c r="N106" s="58" t="e">
        <f t="shared" ref="N106:N110" si="36">SUM(B106:M106)</f>
        <v>#REF!</v>
      </c>
    </row>
    <row r="107" spans="1:14 16384:16384" ht="42.75" customHeight="1" thickBot="1" x14ac:dyDescent="0.3">
      <c r="A107" s="138" t="s">
        <v>710</v>
      </c>
      <c r="B107" s="118" t="e">
        <f>SUM(COUNTIFS(#REF!,$B$4,#REF!,B6,#REF!,"MEDIANA",#REF!,"PARTO"),COUNTIFS(#REF!,$B$4,#REF!,B6,#REF!,"MEDIANA",#REF!,"CESAREA"),COUNTIFS(#REF!,$B$4,#REF!,B6,#REF!,"ALTA",#REF!,"PARTO"),COUNTIFS(#REF!,$B$4,#REF!,B6,#REF!,"ALTA",#REF!,"CESAREA"))</f>
        <v>#REF!</v>
      </c>
      <c r="C107" s="118" t="e">
        <f>SUM(COUNTIFS(#REF!,$B$4,#REF!,C6,#REF!,"MEDIANA",#REF!,"PARTO"),COUNTIFS(#REF!,$B$4,#REF!,C6,#REF!,"MEDIANA",#REF!,"CESAREA"),COUNTIFS(#REF!,$B$4,#REF!,C6,#REF!,"ALTA",#REF!,"PARTO"),COUNTIFS(#REF!,$B$4,#REF!,C6,#REF!,"ALTA",#REF!,"CESAREA"))</f>
        <v>#REF!</v>
      </c>
      <c r="D107" s="118" t="e">
        <f>SUM(COUNTIFS(#REF!,$B$4,#REF!,D6,#REF!,"MEDIANA",#REF!,"PARTO"),COUNTIFS(#REF!,$B$4,#REF!,D6,#REF!,"MEDIANA",#REF!,"CESAREA"),COUNTIFS(#REF!,$B$4,#REF!,D6,#REF!,"ALTA",#REF!,"PARTO"),COUNTIFS(#REF!,$B$4,#REF!,D6,#REF!,"ALTA",#REF!,"CESAREA"))</f>
        <v>#REF!</v>
      </c>
      <c r="E107" s="118" t="e">
        <f>SUM(COUNTIFS(#REF!,$B$4,#REF!,E6,#REF!,"MEDIANA",#REF!,"PARTO"),COUNTIFS(#REF!,$B$4,#REF!,E6,#REF!,"MEDIANA",#REF!,"CESAREA"),COUNTIFS(#REF!,$B$4,#REF!,E6,#REF!,"ALTA",#REF!,"PARTO"),COUNTIFS(#REF!,$B$4,#REF!,E6,#REF!,"ALTA",#REF!,"CESAREA"))</f>
        <v>#REF!</v>
      </c>
      <c r="F107" s="118" t="e">
        <f>SUM(COUNTIFS(#REF!,$B$4,#REF!,F6,#REF!,"MEDIANA",#REF!,"PARTO"),COUNTIFS(#REF!,$B$4,#REF!,F6,#REF!,"MEDIANA",#REF!,"CESAREA"),COUNTIFS(#REF!,$B$4,#REF!,F6,#REF!,"ALTA",#REF!,"PARTO"),COUNTIFS(#REF!,$B$4,#REF!,F6,#REF!,"ALTA",#REF!,"CESAREA"))</f>
        <v>#REF!</v>
      </c>
      <c r="G107" s="118" t="e">
        <f>SUM(COUNTIFS(#REF!,$B$4,#REF!,G6,#REF!,"MEDIANA",#REF!,"PARTO"),COUNTIFS(#REF!,$B$4,#REF!,G6,#REF!,"MEDIANA",#REF!,"CESAREA"),COUNTIFS(#REF!,$B$4,#REF!,G6,#REF!,"ALTA",#REF!,"PARTO"),COUNTIFS(#REF!,$B$4,#REF!,G6,#REF!,"ALTA",#REF!,"CESAREA"))</f>
        <v>#REF!</v>
      </c>
      <c r="H107" s="118" t="e">
        <f>SUM(COUNTIFS(#REF!,$B$4,#REF!,H6,#REF!,"MEDIANA",#REF!,"PARTO"),COUNTIFS(#REF!,$B$4,#REF!,H6,#REF!,"MEDIANA",#REF!,"CESAREA"),COUNTIFS(#REF!,$B$4,#REF!,H6,#REF!,"ALTA",#REF!,"PARTO"),COUNTIFS(#REF!,$B$4,#REF!,H6,#REF!,"ALTA",#REF!,"CESAREA"))</f>
        <v>#REF!</v>
      </c>
      <c r="I107" s="118" t="e">
        <f>SUM(COUNTIFS(#REF!,$B$4,#REF!,I6,#REF!,"MEDIANA",#REF!,"PARTO"),COUNTIFS(#REF!,$B$4,#REF!,I6,#REF!,"MEDIANA",#REF!,"CESAREA"),COUNTIFS(#REF!,$B$4,#REF!,I6,#REF!,"ALTA",#REF!,"PARTO"),COUNTIFS(#REF!,$B$4,#REF!,I6,#REF!,"ALTA",#REF!,"CESAREA"))</f>
        <v>#REF!</v>
      </c>
      <c r="J107" s="118" t="e">
        <f>SUM(COUNTIFS(#REF!,$B$4,#REF!,J6,#REF!,"MEDIANA",#REF!,"PARTO"),COUNTIFS(#REF!,$B$4,#REF!,J6,#REF!,"MEDIANA",#REF!,"CESAREA"),COUNTIFS(#REF!,$B$4,#REF!,J6,#REF!,"ALTA",#REF!,"PARTO"),COUNTIFS(#REF!,$B$4,#REF!,J6,#REF!,"ALTA",#REF!,"CESAREA"))</f>
        <v>#REF!</v>
      </c>
      <c r="K107" s="118" t="e">
        <f>SUM(COUNTIFS(#REF!,$B$4,#REF!,K6,#REF!,"MEDIANA",#REF!,"PARTO"),COUNTIFS(#REF!,$B$4,#REF!,K6,#REF!,"MEDIANA",#REF!,"CESAREA"),COUNTIFS(#REF!,$B$4,#REF!,K6,#REF!,"ALTA",#REF!,"PARTO"),COUNTIFS(#REF!,$B$4,#REF!,K6,#REF!,"ALTA",#REF!,"CESAREA"))</f>
        <v>#REF!</v>
      </c>
      <c r="L107" s="118" t="e">
        <f>SUM(COUNTIFS(#REF!,$B$4,#REF!,L6,#REF!,"MEDIANA",#REF!,"PARTO"),COUNTIFS(#REF!,$B$4,#REF!,L6,#REF!,"MEDIANA",#REF!,"CESAREA"),COUNTIFS(#REF!,$B$4,#REF!,L6,#REF!,"ALTA",#REF!,"PARTO"),COUNTIFS(#REF!,$B$4,#REF!,L6,#REF!,"ALTA",#REF!,"CESAREA"))</f>
        <v>#REF!</v>
      </c>
      <c r="M107" s="118" t="e">
        <f>SUM(COUNTIFS(#REF!,$B$4,#REF!,M6,#REF!,"MEDIANA",#REF!,"PARTO"),COUNTIFS(#REF!,$B$4,#REF!,M6,#REF!,"MEDIANA",#REF!,"CESAREA"),COUNTIFS(#REF!,$B$4,#REF!,M6,#REF!,"ALTA",#REF!,"PARTO"),COUNTIFS(#REF!,$B$4,#REF!,M6,#REF!,"ALTA",#REF!,"CESAREA"))</f>
        <v>#REF!</v>
      </c>
      <c r="N107" s="58" t="e">
        <f t="shared" si="36"/>
        <v>#REF!</v>
      </c>
    </row>
    <row r="108" spans="1:14 16384:16384" ht="54" customHeight="1" thickBot="1" x14ac:dyDescent="0.3">
      <c r="A108" s="129" t="s">
        <v>751</v>
      </c>
      <c r="B108" s="59" t="e">
        <f>IF(B107=0,"",SUM(B106/B107))</f>
        <v>#REF!</v>
      </c>
      <c r="C108" s="60" t="e">
        <f>IF(C$107=0,"",SUM(C106/C$107))</f>
        <v>#REF!</v>
      </c>
      <c r="D108" s="60" t="e">
        <f>IF(D$107=0,"",SUM(D106/D$107))</f>
        <v>#REF!</v>
      </c>
      <c r="E108" s="60" t="e">
        <f>IF(E$107=0,"",SUM(E106/E$107))</f>
        <v>#REF!</v>
      </c>
      <c r="F108" s="60" t="e">
        <f>IF(F$107=0,"",SUM(F106/F$107))</f>
        <v>#REF!</v>
      </c>
      <c r="G108" s="60" t="e">
        <f>IF(G$107=0,"",SUM(G106/G$107))</f>
        <v>#REF!</v>
      </c>
      <c r="H108" s="60" t="e">
        <f>IF(H$107=0,"",SUM(H106/H$107))</f>
        <v>#REF!</v>
      </c>
      <c r="I108" s="60" t="e">
        <f>IF(I$107=0,"",SUM(I106/I$107))</f>
        <v>#REF!</v>
      </c>
      <c r="J108" s="60" t="e">
        <f>IF(J$107=0,"",SUM(J106/J$107))</f>
        <v>#REF!</v>
      </c>
      <c r="K108" s="60" t="e">
        <f>IF(K$107=0,"",SUM(K106/K$107))</f>
        <v>#REF!</v>
      </c>
      <c r="L108" s="60" t="e">
        <f>IF(L$107=0,"",SUM(L106/L$107))</f>
        <v>#REF!</v>
      </c>
      <c r="M108" s="60" t="e">
        <f>IF(M$107=0,"",SUM(M106/M$107))</f>
        <v>#REF!</v>
      </c>
      <c r="N108" s="61" t="e">
        <f>IF(N$107=0,"",SUM(N106/N$107))</f>
        <v>#REF!</v>
      </c>
      <c r="XFD108" s="59"/>
    </row>
    <row r="109" spans="1:14 16384:16384" ht="30" customHeight="1" x14ac:dyDescent="0.25">
      <c r="A109" s="26" t="s">
        <v>700</v>
      </c>
      <c r="B109" s="118" t="e">
        <f>COUNTIFS(#REF!,$B$4,#REF!,B6,#REF!,"PARTO",#REF!,"SI",#REF!,"BAJA")</f>
        <v>#REF!</v>
      </c>
      <c r="C109" s="118" t="e">
        <f>COUNTIFS(#REF!,$B$4,#REF!,C6,#REF!,"PARTO",#REF!,"SI",#REF!,"BAJA")</f>
        <v>#REF!</v>
      </c>
      <c r="D109" s="118" t="e">
        <f>COUNTIFS(#REF!,$B$4,#REF!,D6,#REF!,"PARTO",#REF!,"SI",#REF!,"BAJA")</f>
        <v>#REF!</v>
      </c>
      <c r="E109" s="118" t="e">
        <f>COUNTIFS(#REF!,$B$4,#REF!,E6,#REF!,"PARTO",#REF!,"SI",#REF!,"BAJA")</f>
        <v>#REF!</v>
      </c>
      <c r="F109" s="118" t="e">
        <f>COUNTIFS(#REF!,$B$4,#REF!,F6,#REF!,"PARTO",#REF!,"SI",#REF!,"BAJA")</f>
        <v>#REF!</v>
      </c>
      <c r="G109" s="118" t="e">
        <f>COUNTIFS(#REF!,$B$4,#REF!,G6,#REF!,"PARTO",#REF!,"SI",#REF!,"BAJA")</f>
        <v>#REF!</v>
      </c>
      <c r="H109" s="118" t="e">
        <f>COUNTIFS(#REF!,$B$4,#REF!,H6,#REF!,"PARTO",#REF!,"SI",#REF!,"BAJA")</f>
        <v>#REF!</v>
      </c>
      <c r="I109" s="118" t="e">
        <f>COUNTIFS(#REF!,$B$4,#REF!,I6,#REF!,"PARTO",#REF!,"SI",#REF!,"BAJA")</f>
        <v>#REF!</v>
      </c>
      <c r="J109" s="118" t="e">
        <f>COUNTIFS(#REF!,$B$4,#REF!,J6,#REF!,"PARTO",#REF!,"SI",#REF!,"BAJA")</f>
        <v>#REF!</v>
      </c>
      <c r="K109" s="118" t="e">
        <f>COUNTIFS(#REF!,$B$4,#REF!,K6,#REF!,"PARTO",#REF!,"SI",#REF!,"BAJA")</f>
        <v>#REF!</v>
      </c>
      <c r="L109" s="118" t="e">
        <f>COUNTIFS(#REF!,$B$4,#REF!,L6,#REF!,"PARTO",#REF!,"SI",#REF!,"BAJA")</f>
        <v>#REF!</v>
      </c>
      <c r="M109" s="118" t="e">
        <f>COUNTIFS(#REF!,$B$4,#REF!,M6,#REF!,"PARTO",#REF!,"SI",#REF!,"BAJA")</f>
        <v>#REF!</v>
      </c>
      <c r="N109" s="58" t="e">
        <f t="shared" si="36"/>
        <v>#REF!</v>
      </c>
    </row>
    <row r="110" spans="1:14 16384:16384" ht="48" customHeight="1" thickBot="1" x14ac:dyDescent="0.3">
      <c r="A110" s="138" t="s">
        <v>701</v>
      </c>
      <c r="B110" s="118" t="e">
        <f>SUM(COUNTIFS(#REF!,$B$4,#REF!,B6,#REF!,"PARTO",#REF!,"BAJA")-COUNTIFS(#REF!,$B$4,#REF!,B6,#REF!,"PARTO",#REF!,"NO APLICA",#REF!,"BAJA"))</f>
        <v>#REF!</v>
      </c>
      <c r="C110" s="118" t="e">
        <f>SUM(COUNTIFS(#REF!,$B$4,#REF!,C6,#REF!,"PARTO",#REF!,"BAJA")-COUNTIFS(#REF!,$B$4,#REF!,C6,#REF!,"PARTO",#REF!,"NO APLICA",#REF!,"BAJA"))</f>
        <v>#REF!</v>
      </c>
      <c r="D110" s="118" t="e">
        <f>SUM(COUNTIFS(#REF!,$B$4,#REF!,D6,#REF!,"PARTO",#REF!,"BAJA")-COUNTIFS(#REF!,$B$4,#REF!,D6,#REF!,"PARTO",#REF!,"NO APLICA",#REF!,"BAJA"))</f>
        <v>#REF!</v>
      </c>
      <c r="E110" s="118" t="e">
        <f>SUM(COUNTIFS(#REF!,$B$4,#REF!,E6,#REF!,"PARTO",#REF!,"BAJA")-COUNTIFS(#REF!,$B$4,#REF!,E6,#REF!,"PARTO",#REF!,"NO APLICA",#REF!,"BAJA"))</f>
        <v>#REF!</v>
      </c>
      <c r="F110" s="118" t="e">
        <f>SUM(COUNTIFS(#REF!,$B$4,#REF!,F6,#REF!,"PARTO",#REF!,"BAJA")-COUNTIFS(#REF!,$B$4,#REF!,F6,#REF!,"PARTO",#REF!,"NO APLICA",#REF!,"BAJA"))</f>
        <v>#REF!</v>
      </c>
      <c r="G110" s="118" t="e">
        <f>SUM(COUNTIFS(#REF!,$B$4,#REF!,G6,#REF!,"PARTO",#REF!,"BAJA")-COUNTIFS(#REF!,$B$4,#REF!,G6,#REF!,"PARTO",#REF!,"NO APLICA",#REF!,"BAJA"))</f>
        <v>#REF!</v>
      </c>
      <c r="H110" s="118" t="e">
        <f>SUM(COUNTIFS(#REF!,$B$4,#REF!,H6,#REF!,"PARTO",#REF!,"BAJA")-COUNTIFS(#REF!,$B$4,#REF!,H6,#REF!,"PARTO",#REF!,"NO APLICA",#REF!,"BAJA"))</f>
        <v>#REF!</v>
      </c>
      <c r="I110" s="118" t="e">
        <f>SUM(COUNTIFS(#REF!,$B$4,#REF!,I6,#REF!,"PARTO",#REF!,"BAJA")-COUNTIFS(#REF!,$B$4,#REF!,I6,#REF!,"PARTO",#REF!,"NO APLICA",#REF!,"BAJA"))</f>
        <v>#REF!</v>
      </c>
      <c r="J110" s="118" t="e">
        <f>SUM(COUNTIFS(#REF!,$B$4,#REF!,J6,#REF!,"PARTO",#REF!,"BAJA")-COUNTIFS(#REF!,$B$4,#REF!,J6,#REF!,"PARTO",#REF!,"NO APLICA",#REF!,"BAJA"))</f>
        <v>#REF!</v>
      </c>
      <c r="K110" s="118" t="e">
        <f>SUM(COUNTIFS(#REF!,$B$4,#REF!,K6,#REF!,"PARTO",#REF!,"BAJA")-COUNTIFS(#REF!,$B$4,#REF!,K6,#REF!,"PARTO",#REF!,"NO APLICA",#REF!,"BAJA"))</f>
        <v>#REF!</v>
      </c>
      <c r="L110" s="118" t="e">
        <f>SUM(COUNTIFS(#REF!,$B$4,#REF!,L6,#REF!,"PARTO",#REF!,"BAJA")-COUNTIFS(#REF!,$B$4,#REF!,L6,#REF!,"PARTO",#REF!,"NO APLICA",#REF!,"BAJA"))</f>
        <v>#REF!</v>
      </c>
      <c r="M110" s="118" t="e">
        <f>SUM(COUNTIFS(#REF!,$B$4,#REF!,M6,#REF!,"PARTO",#REF!,"BAJA")-COUNTIFS(#REF!,$B$4,#REF!,M6,#REF!,"PARTO",#REF!,"NO APLICA",#REF!,"BAJA"))</f>
        <v>#REF!</v>
      </c>
      <c r="N110" s="58" t="e">
        <f t="shared" si="36"/>
        <v>#REF!</v>
      </c>
    </row>
    <row r="111" spans="1:14 16384:16384" ht="42.75" customHeight="1" thickBot="1" x14ac:dyDescent="0.3">
      <c r="A111" s="130" t="s">
        <v>702</v>
      </c>
      <c r="B111" s="59" t="e">
        <f>IF(B$110=0,"",SUM(B109/B$110))</f>
        <v>#REF!</v>
      </c>
      <c r="C111" s="60" t="e">
        <f>IF(C$110=0,"",SUM(C109/C$110))</f>
        <v>#REF!</v>
      </c>
      <c r="D111" s="60" t="e">
        <f>IF(D$110=0,"",SUM(D109/D$110))</f>
        <v>#REF!</v>
      </c>
      <c r="E111" s="60" t="e">
        <f>IF(E$110=0,"",SUM(E109/E$110))</f>
        <v>#REF!</v>
      </c>
      <c r="F111" s="60" t="e">
        <f>IF(F$110=0,"",SUM(F109/F$110))</f>
        <v>#REF!</v>
      </c>
      <c r="G111" s="60" t="e">
        <f>IF(G$110=0,"",SUM(G109/G$110))</f>
        <v>#REF!</v>
      </c>
      <c r="H111" s="60" t="e">
        <f>IF(H$110=0,"",SUM(H109/H$110))</f>
        <v>#REF!</v>
      </c>
      <c r="I111" s="60" t="e">
        <f>IF(I$110=0,"",SUM(I109/I$110))</f>
        <v>#REF!</v>
      </c>
      <c r="J111" s="60" t="e">
        <f>IF(J$110=0,"",SUM(J109/J$110))</f>
        <v>#REF!</v>
      </c>
      <c r="K111" s="60" t="e">
        <f>IF(K$110=0,"",SUM(K109/K$110))</f>
        <v>#REF!</v>
      </c>
      <c r="L111" s="60" t="e">
        <f>IF(L$110=0,"",SUM(L109/L$110))</f>
        <v>#REF!</v>
      </c>
      <c r="M111" s="60" t="e">
        <f>IF(M$110=0,"",SUM(M109/M$110))</f>
        <v>#REF!</v>
      </c>
      <c r="N111" s="61" t="e">
        <f>IF(N$110=0,"",SUM(N109/N$110))</f>
        <v>#REF!</v>
      </c>
    </row>
    <row r="112" spans="1:14 16384:16384" ht="33.75" customHeight="1" x14ac:dyDescent="0.25">
      <c r="A112" s="26" t="s">
        <v>703</v>
      </c>
      <c r="B112" s="118" t="e">
        <f>SUM(COUNTIFS(#REF!,$B$4,#REF!,B6,#REF!,"PARTO",#REF!,"SI",#REF!,"MEDIANA"),COUNTIFS(#REF!,$B$4,#REF!,B6,#REF!,"PARTO",#REF!,"SI",#REF!,"ALTA"),COUNTIFS(#REF!,$B$4,#REF!,B6,#REF!,"CESAREA",#REF!,"SI",#REF!,"MEDIANA"),COUNTIFS(#REF!,$B$4,#REF!,B6,#REF!,"CESAREA",#REF!,"SI",#REF!,"ALTA"))</f>
        <v>#REF!</v>
      </c>
      <c r="C112" s="118" t="e">
        <f>SUM(COUNTIFS(#REF!,$B$4,#REF!,C6,#REF!,"PARTO",#REF!,"SI",#REF!,"MEDIANA"),COUNTIFS(#REF!,$B$4,#REF!,C6,#REF!,"PARTO",#REF!,"SI",#REF!,"ALTA"),COUNTIFS(#REF!,$B$4,#REF!,C6,#REF!,"CESAREA",#REF!,"SI",#REF!,"MEDIANA"),COUNTIFS(#REF!,$B$4,#REF!,C6,#REF!,"CESAREA",#REF!,"SI",#REF!,"ALTA"))</f>
        <v>#REF!</v>
      </c>
      <c r="D112" s="118" t="e">
        <f>SUM(COUNTIFS(#REF!,$B$4,#REF!,D6,#REF!,"PARTO",#REF!,"SI",#REF!,"MEDIANA"),COUNTIFS(#REF!,$B$4,#REF!,D6,#REF!,"PARTO",#REF!,"SI",#REF!,"ALTA"),COUNTIFS(#REF!,$B$4,#REF!,D6,#REF!,"CESAREA",#REF!,"SI",#REF!,"MEDIANA"),COUNTIFS(#REF!,$B$4,#REF!,D6,#REF!,"CESAREA",#REF!,"SI",#REF!,"ALTA"))</f>
        <v>#REF!</v>
      </c>
      <c r="E112" s="118" t="e">
        <f>SUM(COUNTIFS(#REF!,$B$4,#REF!,E6,#REF!,"PARTO",#REF!,"SI",#REF!,"MEDIANA"),COUNTIFS(#REF!,$B$4,#REF!,E6,#REF!,"PARTO",#REF!,"SI",#REF!,"ALTA"),COUNTIFS(#REF!,$B$4,#REF!,E6,#REF!,"CESAREA",#REF!,"SI",#REF!,"MEDIANA"),COUNTIFS(#REF!,$B$4,#REF!,E6,#REF!,"CESAREA",#REF!,"SI",#REF!,"ALTA"))</f>
        <v>#REF!</v>
      </c>
      <c r="F112" s="118" t="e">
        <f>SUM(COUNTIFS(#REF!,$B$4,#REF!,F6,#REF!,"PARTO",#REF!,"SI",#REF!,"MEDIANA"),COUNTIFS(#REF!,$B$4,#REF!,F6,#REF!,"PARTO",#REF!,"SI",#REF!,"ALTA"),COUNTIFS(#REF!,$B$4,#REF!,F6,#REF!,"CESAREA",#REF!,"SI",#REF!,"MEDIANA"),COUNTIFS(#REF!,$B$4,#REF!,F6,#REF!,"CESAREA",#REF!,"SI",#REF!,"ALTA"))</f>
        <v>#REF!</v>
      </c>
      <c r="G112" s="118" t="e">
        <f>SUM(COUNTIFS(#REF!,$B$4,#REF!,G6,#REF!,"PARTO",#REF!,"SI",#REF!,"MEDIANA"),COUNTIFS(#REF!,$B$4,#REF!,G6,#REF!,"PARTO",#REF!,"SI",#REF!,"ALTA"),COUNTIFS(#REF!,$B$4,#REF!,G6,#REF!,"CESAREA",#REF!,"SI",#REF!,"MEDIANA"),COUNTIFS(#REF!,$B$4,#REF!,G6,#REF!,"CESAREA",#REF!,"SI",#REF!,"ALTA"))</f>
        <v>#REF!</v>
      </c>
      <c r="H112" s="118" t="e">
        <f>SUM(COUNTIFS(#REF!,$B$4,#REF!,H6,#REF!,"PARTO",#REF!,"SI",#REF!,"MEDIANA"),COUNTIFS(#REF!,$B$4,#REF!,H6,#REF!,"PARTO",#REF!,"SI",#REF!,"ALTA"),COUNTIFS(#REF!,$B$4,#REF!,H6,#REF!,"CESAREA",#REF!,"SI",#REF!,"MEDIANA"),COUNTIFS(#REF!,$B$4,#REF!,H6,#REF!,"CESAREA",#REF!,"SI",#REF!,"ALTA"))</f>
        <v>#REF!</v>
      </c>
      <c r="I112" s="118" t="e">
        <f>SUM(COUNTIFS(#REF!,$B$4,#REF!,I6,#REF!,"PARTO",#REF!,"SI",#REF!,"MEDIANA"),COUNTIFS(#REF!,$B$4,#REF!,I6,#REF!,"PARTO",#REF!,"SI",#REF!,"ALTA"),COUNTIFS(#REF!,$B$4,#REF!,I6,#REF!,"CESAREA",#REF!,"SI",#REF!,"MEDIANA"),COUNTIFS(#REF!,$B$4,#REF!,I6,#REF!,"CESAREA",#REF!,"SI",#REF!,"ALTA"))</f>
        <v>#REF!</v>
      </c>
      <c r="J112" s="118" t="e">
        <f>SUM(COUNTIFS(#REF!,$B$4,#REF!,J6,#REF!,"PARTO",#REF!,"SI",#REF!,"MEDIANA"),COUNTIFS(#REF!,$B$4,#REF!,J6,#REF!,"PARTO",#REF!,"SI",#REF!,"ALTA"),COUNTIFS(#REF!,$B$4,#REF!,J6,#REF!,"CESAREA",#REF!,"SI",#REF!,"MEDIANA"),COUNTIFS(#REF!,$B$4,#REF!,J6,#REF!,"CESAREA",#REF!,"SI",#REF!,"ALTA"))</f>
        <v>#REF!</v>
      </c>
      <c r="K112" s="118" t="e">
        <f>SUM(COUNTIFS(#REF!,$B$4,#REF!,K6,#REF!,"PARTO",#REF!,"SI",#REF!,"MEDIANA"),COUNTIFS(#REF!,$B$4,#REF!,K6,#REF!,"PARTO",#REF!,"SI",#REF!,"ALTA"),COUNTIFS(#REF!,$B$4,#REF!,K6,#REF!,"CESAREA",#REF!,"SI",#REF!,"MEDIANA"),COUNTIFS(#REF!,$B$4,#REF!,K6,#REF!,"CESAREA",#REF!,"SI",#REF!,"ALTA"))</f>
        <v>#REF!</v>
      </c>
      <c r="L112" s="118" t="e">
        <f>SUM(COUNTIFS(#REF!,$B$4,#REF!,L6,#REF!,"PARTO",#REF!,"SI",#REF!,"MEDIANA"),COUNTIFS(#REF!,$B$4,#REF!,L6,#REF!,"PARTO",#REF!,"SI",#REF!,"ALTA"),COUNTIFS(#REF!,$B$4,#REF!,L6,#REF!,"CESAREA",#REF!,"SI",#REF!,"MEDIANA"),COUNTIFS(#REF!,$B$4,#REF!,L6,#REF!,"CESAREA",#REF!,"SI",#REF!,"ALTA"))</f>
        <v>#REF!</v>
      </c>
      <c r="M112" s="118" t="e">
        <f>SUM(COUNTIFS(#REF!,$B$4,#REF!,M6,#REF!,"PARTO",#REF!,"SI",#REF!,"MEDIANA"),COUNTIFS(#REF!,$B$4,#REF!,M6,#REF!,"PARTO",#REF!,"SI",#REF!,"ALTA"),COUNTIFS(#REF!,$B$4,#REF!,M6,#REF!,"CESAREA",#REF!,"SI",#REF!,"MEDIANA"),COUNTIFS(#REF!,$B$4,#REF!,M6,#REF!,"CESAREA",#REF!,"SI",#REF!,"ALTA"))</f>
        <v>#REF!</v>
      </c>
      <c r="N112" s="58" t="e">
        <f>SUM(B112:M112)</f>
        <v>#REF!</v>
      </c>
    </row>
    <row r="113" spans="1:14" ht="40.5" customHeight="1" thickBot="1" x14ac:dyDescent="0.3">
      <c r="A113" s="138" t="s">
        <v>704</v>
      </c>
      <c r="B113" s="118" t="e">
        <f>SUM(SUM(COUNTIFS(#REF!,$B$4,#REF!,B6,#REF!,"PARTO",#REF!,"MEDIANA"),COUNTIFS(#REF!,$B$4,#REF!,B6,#REF!,"PARTO",#REF!,"ALTA"),COUNTIFS(#REF!,$B$4,#REF!,B6,#REF!,"CESAREA",#REF!,"MEDIANA"),COUNTIFS(#REF!,$B$4,#REF!,B6,#REF!,"CESAREA",#REF!,"ALTA"))-SUM(COUNTIFS(#REF!,$B$4,#REF!,B6,#REF!,"PARTO",#REF!,"NO APLICA",#REF!,"MEDIANA"),COUNTIFS(#REF!,$B$4,#REF!,B6,#REF!,"PARTO",#REF!,"NO APLICA",#REF!,"ALTA"),COUNTIFS(#REF!,$B$4,#REF!,B6,#REF!,"CESAREA",#REF!,"NO APLICA",#REF!,"MEDIANA"),COUNTIFS(#REF!,$B$4,#REF!,B6,#REF!,"CESAREA",#REF!,"NO APLICA",#REF!,"ALTA")))</f>
        <v>#REF!</v>
      </c>
      <c r="C113" s="118" t="e">
        <f>SUM(SUM(COUNTIFS(#REF!,$B$4,#REF!,C6,#REF!,"PARTO",#REF!,"MEDIANA"),COUNTIFS(#REF!,$B$4,#REF!,C6,#REF!,"PARTO",#REF!,"ALTA"),COUNTIFS(#REF!,$B$4,#REF!,C6,#REF!,"CESAREA",#REF!,"MEDIANA"),COUNTIFS(#REF!,$B$4,#REF!,C6,#REF!,"CESAREA",#REF!,"ALTA"))-SUM(COUNTIFS(#REF!,$B$4,#REF!,C6,#REF!,"PARTO",#REF!,"NO APLICA",#REF!,"MEDIANA"),COUNTIFS(#REF!,$B$4,#REF!,C6,#REF!,"PARTO",#REF!,"NO APLICA",#REF!,"ALTA"),COUNTIFS(#REF!,$B$4,#REF!,C6,#REF!,"CESAREA",#REF!,"NO APLICA",#REF!,"MEDIANA"),COUNTIFS(#REF!,$B$4,#REF!,C6,#REF!,"CESAREA",#REF!,"NO APLICA",#REF!,"ALTA")))</f>
        <v>#REF!</v>
      </c>
      <c r="D113" s="118" t="e">
        <f>SUM(SUM(COUNTIFS(#REF!,$B$4,#REF!,D6,#REF!,"PARTO",#REF!,"MEDIANA"),COUNTIFS(#REF!,$B$4,#REF!,D6,#REF!,"PARTO",#REF!,"ALTA"),COUNTIFS(#REF!,$B$4,#REF!,D6,#REF!,"CESAREA",#REF!,"MEDIANA"),COUNTIFS(#REF!,$B$4,#REF!,D6,#REF!,"CESAREA",#REF!,"ALTA"))-SUM(COUNTIFS(#REF!,$B$4,#REF!,D6,#REF!,"PARTO",#REF!,"NO APLICA",#REF!,"MEDIANA"),COUNTIFS(#REF!,$B$4,#REF!,D6,#REF!,"PARTO",#REF!,"NO APLICA",#REF!,"ALTA"),COUNTIFS(#REF!,$B$4,#REF!,D6,#REF!,"CESAREA",#REF!,"NO APLICA",#REF!,"MEDIANA"),COUNTIFS(#REF!,$B$4,#REF!,D6,#REF!,"CESAREA",#REF!,"NO APLICA",#REF!,"ALTA")))</f>
        <v>#REF!</v>
      </c>
      <c r="E113" s="118" t="e">
        <f>SUM(SUM(COUNTIFS(#REF!,$B$4,#REF!,E6,#REF!,"PARTO",#REF!,"MEDIANA"),COUNTIFS(#REF!,$B$4,#REF!,E6,#REF!,"PARTO",#REF!,"ALTA"),COUNTIFS(#REF!,$B$4,#REF!,E6,#REF!,"CESAREA",#REF!,"MEDIANA"),COUNTIFS(#REF!,$B$4,#REF!,E6,#REF!,"CESAREA",#REF!,"ALTA"))-SUM(COUNTIFS(#REF!,$B$4,#REF!,E6,#REF!,"PARTO",#REF!,"NO APLICA",#REF!,"MEDIANA"),COUNTIFS(#REF!,$B$4,#REF!,E6,#REF!,"PARTO",#REF!,"NO APLICA",#REF!,"ALTA"),COUNTIFS(#REF!,$B$4,#REF!,E6,#REF!,"CESAREA",#REF!,"NO APLICA",#REF!,"MEDIANA"),COUNTIFS(#REF!,$B$4,#REF!,E6,#REF!,"CESAREA",#REF!,"NO APLICA",#REF!,"ALTA")))</f>
        <v>#REF!</v>
      </c>
      <c r="F113" s="118" t="e">
        <f>SUM(SUM(COUNTIFS(#REF!,$B$4,#REF!,F6,#REF!,"PARTO",#REF!,"MEDIANA"),COUNTIFS(#REF!,$B$4,#REF!,F6,#REF!,"PARTO",#REF!,"ALTA"),COUNTIFS(#REF!,$B$4,#REF!,F6,#REF!,"CESAREA",#REF!,"MEDIANA"),COUNTIFS(#REF!,$B$4,#REF!,F6,#REF!,"CESAREA",#REF!,"ALTA"))-SUM(COUNTIFS(#REF!,$B$4,#REF!,F6,#REF!,"PARTO",#REF!,"NO APLICA",#REF!,"MEDIANA"),COUNTIFS(#REF!,$B$4,#REF!,F6,#REF!,"PARTO",#REF!,"NO APLICA",#REF!,"ALTA"),COUNTIFS(#REF!,$B$4,#REF!,F6,#REF!,"CESAREA",#REF!,"NO APLICA",#REF!,"MEDIANA"),COUNTIFS(#REF!,$B$4,#REF!,F6,#REF!,"CESAREA",#REF!,"NO APLICA",#REF!,"ALTA")))</f>
        <v>#REF!</v>
      </c>
      <c r="G113" s="118" t="e">
        <f>SUM(SUM(COUNTIFS(#REF!,$B$4,#REF!,G6,#REF!,"PARTO",#REF!,"MEDIANA"),COUNTIFS(#REF!,$B$4,#REF!,G6,#REF!,"PARTO",#REF!,"ALTA"),COUNTIFS(#REF!,$B$4,#REF!,G6,#REF!,"CESAREA",#REF!,"MEDIANA"),COUNTIFS(#REF!,$B$4,#REF!,G6,#REF!,"CESAREA",#REF!,"ALTA"))-SUM(COUNTIFS(#REF!,$B$4,#REF!,G6,#REF!,"PARTO",#REF!,"NO APLICA",#REF!,"MEDIANA"),COUNTIFS(#REF!,$B$4,#REF!,G6,#REF!,"PARTO",#REF!,"NO APLICA",#REF!,"ALTA"),COUNTIFS(#REF!,$B$4,#REF!,G6,#REF!,"CESAREA",#REF!,"NO APLICA",#REF!,"MEDIANA"),COUNTIFS(#REF!,$B$4,#REF!,G6,#REF!,"CESAREA",#REF!,"NO APLICA",#REF!,"ALTA")))</f>
        <v>#REF!</v>
      </c>
      <c r="H113" s="118" t="e">
        <f>SUM(SUM(COUNTIFS(#REF!,$B$4,#REF!,H6,#REF!,"PARTO",#REF!,"MEDIANA"),COUNTIFS(#REF!,$B$4,#REF!,H6,#REF!,"PARTO",#REF!,"ALTA"),COUNTIFS(#REF!,$B$4,#REF!,H6,#REF!,"CESAREA",#REF!,"MEDIANA"),COUNTIFS(#REF!,$B$4,#REF!,H6,#REF!,"CESAREA",#REF!,"ALTA"))-SUM(COUNTIFS(#REF!,$B$4,#REF!,H6,#REF!,"PARTO",#REF!,"NO APLICA",#REF!,"MEDIANA"),COUNTIFS(#REF!,$B$4,#REF!,H6,#REF!,"PARTO",#REF!,"NO APLICA",#REF!,"ALTA"),COUNTIFS(#REF!,$B$4,#REF!,H6,#REF!,"CESAREA",#REF!,"NO APLICA",#REF!,"MEDIANA"),COUNTIFS(#REF!,$B$4,#REF!,H6,#REF!,"CESAREA",#REF!,"NO APLICA",#REF!,"ALTA")))</f>
        <v>#REF!</v>
      </c>
      <c r="I113" s="118" t="e">
        <f>SUM(SUM(COUNTIFS(#REF!,$B$4,#REF!,I6,#REF!,"PARTO",#REF!,"MEDIANA"),COUNTIFS(#REF!,$B$4,#REF!,I6,#REF!,"PARTO",#REF!,"ALTA"),COUNTIFS(#REF!,$B$4,#REF!,I6,#REF!,"CESAREA",#REF!,"MEDIANA"),COUNTIFS(#REF!,$B$4,#REF!,I6,#REF!,"CESAREA",#REF!,"ALTA"))-SUM(COUNTIFS(#REF!,$B$4,#REF!,I6,#REF!,"PARTO",#REF!,"NO APLICA",#REF!,"MEDIANA"),COUNTIFS(#REF!,$B$4,#REF!,I6,#REF!,"PARTO",#REF!,"NO APLICA",#REF!,"ALTA"),COUNTIFS(#REF!,$B$4,#REF!,I6,#REF!,"CESAREA",#REF!,"NO APLICA",#REF!,"MEDIANA"),COUNTIFS(#REF!,$B$4,#REF!,I6,#REF!,"CESAREA",#REF!,"NO APLICA",#REF!,"ALTA")))</f>
        <v>#REF!</v>
      </c>
      <c r="J113" s="118" t="e">
        <f>SUM(SUM(COUNTIFS(#REF!,$B$4,#REF!,J6,#REF!,"PARTO",#REF!,"MEDIANA"),COUNTIFS(#REF!,$B$4,#REF!,J6,#REF!,"PARTO",#REF!,"ALTA"),COUNTIFS(#REF!,$B$4,#REF!,J6,#REF!,"CESAREA",#REF!,"MEDIANA"),COUNTIFS(#REF!,$B$4,#REF!,J6,#REF!,"CESAREA",#REF!,"ALTA"))-SUM(COUNTIFS(#REF!,$B$4,#REF!,J6,#REF!,"PARTO",#REF!,"NO APLICA",#REF!,"MEDIANA"),COUNTIFS(#REF!,$B$4,#REF!,J6,#REF!,"PARTO",#REF!,"NO APLICA",#REF!,"ALTA"),COUNTIFS(#REF!,$B$4,#REF!,J6,#REF!,"CESAREA",#REF!,"NO APLICA",#REF!,"MEDIANA"),COUNTIFS(#REF!,$B$4,#REF!,J6,#REF!,"CESAREA",#REF!,"NO APLICA",#REF!,"ALTA")))</f>
        <v>#REF!</v>
      </c>
      <c r="K113" s="118" t="e">
        <f>SUM(SUM(COUNTIFS(#REF!,$B$4,#REF!,K6,#REF!,"PARTO",#REF!,"MEDIANA"),COUNTIFS(#REF!,$B$4,#REF!,K6,#REF!,"PARTO",#REF!,"ALTA"),COUNTIFS(#REF!,$B$4,#REF!,K6,#REF!,"CESAREA",#REF!,"MEDIANA"),COUNTIFS(#REF!,$B$4,#REF!,K6,#REF!,"CESAREA",#REF!,"ALTA"))-SUM(COUNTIFS(#REF!,$B$4,#REF!,K6,#REF!,"PARTO",#REF!,"NO APLICA",#REF!,"MEDIANA"),COUNTIFS(#REF!,$B$4,#REF!,K6,#REF!,"PARTO",#REF!,"NO APLICA",#REF!,"ALTA"),COUNTIFS(#REF!,$B$4,#REF!,K6,#REF!,"CESAREA",#REF!,"NO APLICA",#REF!,"MEDIANA"),COUNTIFS(#REF!,$B$4,#REF!,K6,#REF!,"CESAREA",#REF!,"NO APLICA",#REF!,"ALTA")))</f>
        <v>#REF!</v>
      </c>
      <c r="L113" s="118" t="e">
        <f>SUM(SUM(COUNTIFS(#REF!,$B$4,#REF!,L6,#REF!,"PARTO",#REF!,"MEDIANA"),COUNTIFS(#REF!,$B$4,#REF!,L6,#REF!,"PARTO",#REF!,"ALTA"),COUNTIFS(#REF!,$B$4,#REF!,L6,#REF!,"CESAREA",#REF!,"MEDIANA"),COUNTIFS(#REF!,$B$4,#REF!,L6,#REF!,"CESAREA",#REF!,"ALTA"))-SUM(COUNTIFS(#REF!,$B$4,#REF!,L6,#REF!,"PARTO",#REF!,"NO APLICA",#REF!,"MEDIANA"),COUNTIFS(#REF!,$B$4,#REF!,L6,#REF!,"PARTO",#REF!,"NO APLICA",#REF!,"ALTA"),COUNTIFS(#REF!,$B$4,#REF!,L6,#REF!,"CESAREA",#REF!,"NO APLICA",#REF!,"MEDIANA"),COUNTIFS(#REF!,$B$4,#REF!,L6,#REF!,"CESAREA",#REF!,"NO APLICA",#REF!,"ALTA")))</f>
        <v>#REF!</v>
      </c>
      <c r="M113" s="118" t="e">
        <f>SUM(SUM(COUNTIFS(#REF!,$B$4,#REF!,M6,#REF!,"PARTO",#REF!,"MEDIANA"),COUNTIFS(#REF!,$B$4,#REF!,M6,#REF!,"PARTO",#REF!,"ALTA"),COUNTIFS(#REF!,$B$4,#REF!,M6,#REF!,"CESAREA",#REF!,"MEDIANA"),COUNTIFS(#REF!,$B$4,#REF!,M6,#REF!,"CESAREA",#REF!,"ALTA"))-SUM(COUNTIFS(#REF!,$B$4,#REF!,M6,#REF!,"PARTO",#REF!,"NO APLICA",#REF!,"MEDIANA"),COUNTIFS(#REF!,$B$4,#REF!,M6,#REF!,"PARTO",#REF!,"NO APLICA",#REF!,"ALTA"),COUNTIFS(#REF!,$B$4,#REF!,M6,#REF!,"CESAREA",#REF!,"NO APLICA",#REF!,"MEDIANA"),COUNTIFS(#REF!,$B$4,#REF!,M6,#REF!,"CESAREA",#REF!,"NO APLICA",#REF!,"ALTA")))</f>
        <v>#REF!</v>
      </c>
      <c r="N113" s="58" t="e">
        <f>SUM(B113:M113)</f>
        <v>#REF!</v>
      </c>
    </row>
    <row r="114" spans="1:14" ht="39" customHeight="1" thickBot="1" x14ac:dyDescent="0.3">
      <c r="A114" s="122" t="s">
        <v>705</v>
      </c>
      <c r="B114" s="59" t="e">
        <f t="shared" ref="B114:N114" si="37">IF(B$113=0,"",SUM(B112/B$113))</f>
        <v>#REF!</v>
      </c>
      <c r="C114" s="60" t="e">
        <f t="shared" si="37"/>
        <v>#REF!</v>
      </c>
      <c r="D114" s="60" t="e">
        <f t="shared" si="37"/>
        <v>#REF!</v>
      </c>
      <c r="E114" s="60" t="e">
        <f t="shared" si="37"/>
        <v>#REF!</v>
      </c>
      <c r="F114" s="60" t="e">
        <f t="shared" si="37"/>
        <v>#REF!</v>
      </c>
      <c r="G114" s="60" t="e">
        <f t="shared" si="37"/>
        <v>#REF!</v>
      </c>
      <c r="H114" s="60" t="e">
        <f t="shared" si="37"/>
        <v>#REF!</v>
      </c>
      <c r="I114" s="60" t="e">
        <f t="shared" si="37"/>
        <v>#REF!</v>
      </c>
      <c r="J114" s="60" t="e">
        <f t="shared" si="37"/>
        <v>#REF!</v>
      </c>
      <c r="K114" s="60" t="e">
        <f t="shared" si="37"/>
        <v>#REF!</v>
      </c>
      <c r="L114" s="60" t="e">
        <f t="shared" si="37"/>
        <v>#REF!</v>
      </c>
      <c r="M114" s="60" t="e">
        <f t="shared" si="37"/>
        <v>#REF!</v>
      </c>
      <c r="N114" s="123" t="e">
        <f t="shared" si="37"/>
        <v>#REF!</v>
      </c>
    </row>
    <row r="115" spans="1:14" ht="42.75" customHeight="1" thickBot="1" x14ac:dyDescent="0.3">
      <c r="A115" s="107" t="s">
        <v>671</v>
      </c>
      <c r="B115" s="120" t="e">
        <f>COUNTIFS(#REF!,$B$4,#REF!,B6,#REF!,"PARTO",#REF!,"BAJA",#REF!,"SI")</f>
        <v>#REF!</v>
      </c>
      <c r="C115" s="108" t="e">
        <f>COUNTIFS(#REF!,$B$4,#REF!,C6,#REF!,"PARTO",#REF!,"BAJA",#REF!,"SI")</f>
        <v>#REF!</v>
      </c>
      <c r="D115" s="108" t="e">
        <f>COUNTIFS(#REF!,$B$4,#REF!,D6,#REF!,"PARTO",#REF!,"BAJA",#REF!,"SI")</f>
        <v>#REF!</v>
      </c>
      <c r="E115" s="108" t="e">
        <f>COUNTIFS(#REF!,$B$4,#REF!,E6,#REF!,"PARTO",#REF!,"BAJA",#REF!,"SI")</f>
        <v>#REF!</v>
      </c>
      <c r="F115" s="108" t="e">
        <f>COUNTIFS(#REF!,$B$4,#REF!,F6,#REF!,"PARTO",#REF!,"BAJA",#REF!,"SI")</f>
        <v>#REF!</v>
      </c>
      <c r="G115" s="108" t="e">
        <f>COUNTIFS(#REF!,$B$4,#REF!,G6,#REF!,"PARTO",#REF!,"BAJA",#REF!,"SI")</f>
        <v>#REF!</v>
      </c>
      <c r="H115" s="108" t="e">
        <f>COUNTIFS(#REF!,$B$4,#REF!,H6,#REF!,"PARTO",#REF!,"BAJA",#REF!,"SI")</f>
        <v>#REF!</v>
      </c>
      <c r="I115" s="108" t="e">
        <f>COUNTIFS(#REF!,$B$4,#REF!,I6,#REF!,"PARTO",#REF!,"BAJA",#REF!,"SI")</f>
        <v>#REF!</v>
      </c>
      <c r="J115" s="108" t="e">
        <f>COUNTIFS(#REF!,$B$4,#REF!,J6,#REF!,"PARTO",#REF!,"BAJA",#REF!,"SI")</f>
        <v>#REF!</v>
      </c>
      <c r="K115" s="108" t="e">
        <f>COUNTIFS(#REF!,$B$4,#REF!,K6,#REF!,"PARTO",#REF!,"BAJA",#REF!,"SI")</f>
        <v>#REF!</v>
      </c>
      <c r="L115" s="108" t="e">
        <f>COUNTIFS(#REF!,$B$4,#REF!,L6,#REF!,"PARTO",#REF!,"BAJA",#REF!,"SI")</f>
        <v>#REF!</v>
      </c>
      <c r="M115" s="108" t="e">
        <f>COUNTIFS(#REF!,$B$4,#REF!,M6,#REF!,"PARTO",#REF!,"BAJA",#REF!,"SI")</f>
        <v>#REF!</v>
      </c>
      <c r="N115" s="121" t="e">
        <f>SUM(B115:M115)</f>
        <v>#REF!</v>
      </c>
    </row>
    <row r="116" spans="1:14" ht="42.75" customHeight="1" thickBot="1" x14ac:dyDescent="0.3">
      <c r="A116" s="127" t="s">
        <v>683</v>
      </c>
      <c r="B116" s="120" t="e">
        <f>IF(B$102=0,"",SUM(B115/B$102))</f>
        <v>#REF!</v>
      </c>
      <c r="C116" s="108" t="e">
        <f t="shared" ref="C116:N116" si="38">IF(C$102=0,"",SUM(C115/C$102))</f>
        <v>#REF!</v>
      </c>
      <c r="D116" s="108" t="e">
        <f t="shared" si="38"/>
        <v>#REF!</v>
      </c>
      <c r="E116" s="108" t="e">
        <f t="shared" si="38"/>
        <v>#REF!</v>
      </c>
      <c r="F116" s="108" t="e">
        <f t="shared" si="38"/>
        <v>#REF!</v>
      </c>
      <c r="G116" s="108" t="e">
        <f t="shared" si="38"/>
        <v>#REF!</v>
      </c>
      <c r="H116" s="108" t="e">
        <f t="shared" si="38"/>
        <v>#REF!</v>
      </c>
      <c r="I116" s="108" t="e">
        <f t="shared" si="38"/>
        <v>#REF!</v>
      </c>
      <c r="J116" s="108" t="e">
        <f t="shared" si="38"/>
        <v>#REF!</v>
      </c>
      <c r="K116" s="108" t="e">
        <f t="shared" si="38"/>
        <v>#REF!</v>
      </c>
      <c r="L116" s="108" t="e">
        <f t="shared" si="38"/>
        <v>#REF!</v>
      </c>
      <c r="M116" s="108" t="e">
        <f t="shared" si="38"/>
        <v>#REF!</v>
      </c>
      <c r="N116" s="121" t="e">
        <f t="shared" si="38"/>
        <v>#REF!</v>
      </c>
    </row>
    <row r="117" spans="1:14" ht="42.75" customHeight="1" thickBot="1" x14ac:dyDescent="0.3">
      <c r="A117" s="107" t="s">
        <v>672</v>
      </c>
      <c r="B117" s="120" t="e">
        <f>SUM(COUNTIFS(#REF!,$B$4,#REF!,B6,#REF!,"MEDIANA",#REF!,"SI" ),COUNTIFS(#REF!,$B$4,#REF!,B6,#REF!,"ALTA",#REF!,"SI"))</f>
        <v>#REF!</v>
      </c>
      <c r="C117" s="124" t="e">
        <f>SUM(COUNTIFS(#REF!,$B$4,#REF!,C6,#REF!,"MEDIANA",#REF!,"SI" ),COUNTIFS(#REF!,$B$4,#REF!,C6,#REF!,"ALTA",#REF!,"SI"))</f>
        <v>#REF!</v>
      </c>
      <c r="D117" s="124" t="e">
        <f>SUM(COUNTIFS(#REF!,$B$4,#REF!,D6,#REF!,"MEDIANA",#REF!,"SI" ),COUNTIFS(#REF!,$B$4,#REF!,D6,#REF!,"ALTA",#REF!,"SI"))</f>
        <v>#REF!</v>
      </c>
      <c r="E117" s="124" t="e">
        <f>SUM(COUNTIFS(#REF!,$B$4,#REF!,E6,#REF!,"MEDIANA",#REF!,"SI" ),COUNTIFS(#REF!,$B$4,#REF!,E6,#REF!,"ALTA",#REF!,"SI"))</f>
        <v>#REF!</v>
      </c>
      <c r="F117" s="124" t="e">
        <f>SUM(COUNTIFS(#REF!,$B$4,#REF!,F6,#REF!,"MEDIANA",#REF!,"SI" ),COUNTIFS(#REF!,$B$4,#REF!,F6,#REF!,"ALTA",#REF!,"SI"))</f>
        <v>#REF!</v>
      </c>
      <c r="G117" s="124" t="e">
        <f>SUM(COUNTIFS(#REF!,$B$4,#REF!,G6,#REF!,"MEDIANA",#REF!,"SI" ),COUNTIFS(#REF!,$B$4,#REF!,G6,#REF!,"ALTA",#REF!,"SI"))</f>
        <v>#REF!</v>
      </c>
      <c r="H117" s="124" t="e">
        <f>SUM(COUNTIFS(#REF!,$B$4,#REF!,H6,#REF!,"MEDIANA",#REF!,"SI" ),COUNTIFS(#REF!,$B$4,#REF!,H6,#REF!,"ALTA",#REF!,"SI"))</f>
        <v>#REF!</v>
      </c>
      <c r="I117" s="124" t="e">
        <f>SUM(COUNTIFS(#REF!,$B$4,#REF!,I6,#REF!,"MEDIANA",#REF!,"SI" ),COUNTIFS(#REF!,$B$4,#REF!,I6,#REF!,"ALTA",#REF!,"SI"))</f>
        <v>#REF!</v>
      </c>
      <c r="J117" s="124" t="e">
        <f>SUM(COUNTIFS(#REF!,$B$4,#REF!,J6,#REF!,"MEDIANA",#REF!,"SI" ),COUNTIFS(#REF!,$B$4,#REF!,J6,#REF!,"ALTA",#REF!,"SI"))</f>
        <v>#REF!</v>
      </c>
      <c r="K117" s="124" t="e">
        <f>SUM(COUNTIFS(#REF!,$B$4,#REF!,K6,#REF!,"MEDIANA",#REF!,"SI" ),COUNTIFS(#REF!,$B$4,#REF!,K6,#REF!,"ALTA",#REF!,"SI"))</f>
        <v>#REF!</v>
      </c>
      <c r="L117" s="124" t="e">
        <f>SUM(COUNTIFS(#REF!,$B$4,#REF!,L6,#REF!,"MEDIANA",#REF!,"SI" ),COUNTIFS(#REF!,$B$4,#REF!,L6,#REF!,"ALTA",#REF!,"SI"))</f>
        <v>#REF!</v>
      </c>
      <c r="M117" s="124" t="e">
        <f>SUM(COUNTIFS(#REF!,$B$4,#REF!,M6,#REF!,"MEDIANA",#REF!,"SI" ),COUNTIFS(#REF!,$B$4,#REF!,M6,#REF!,"ALTA",#REF!,"SI"))</f>
        <v>#REF!</v>
      </c>
      <c r="N117" s="121" t="e">
        <f>SUM(B117:M117)</f>
        <v>#REF!</v>
      </c>
    </row>
    <row r="118" spans="1:14" ht="42.75" customHeight="1" thickBot="1" x14ac:dyDescent="0.3">
      <c r="A118" s="122" t="s">
        <v>673</v>
      </c>
      <c r="B118" s="120" t="e">
        <f t="shared" ref="B118:N118" si="39">IF(B$107=0,"",SUM(B117/B$107))</f>
        <v>#REF!</v>
      </c>
      <c r="C118" s="108" t="e">
        <f t="shared" si="39"/>
        <v>#REF!</v>
      </c>
      <c r="D118" s="108" t="e">
        <f t="shared" si="39"/>
        <v>#REF!</v>
      </c>
      <c r="E118" s="108" t="e">
        <f t="shared" si="39"/>
        <v>#REF!</v>
      </c>
      <c r="F118" s="108" t="e">
        <f t="shared" si="39"/>
        <v>#REF!</v>
      </c>
      <c r="G118" s="108" t="e">
        <f t="shared" si="39"/>
        <v>#REF!</v>
      </c>
      <c r="H118" s="108" t="e">
        <f t="shared" si="39"/>
        <v>#REF!</v>
      </c>
      <c r="I118" s="108" t="e">
        <f t="shared" si="39"/>
        <v>#REF!</v>
      </c>
      <c r="J118" s="108" t="e">
        <f t="shared" si="39"/>
        <v>#REF!</v>
      </c>
      <c r="K118" s="108" t="e">
        <f t="shared" si="39"/>
        <v>#REF!</v>
      </c>
      <c r="L118" s="108" t="e">
        <f t="shared" si="39"/>
        <v>#REF!</v>
      </c>
      <c r="M118" s="108" t="e">
        <f t="shared" si="39"/>
        <v>#REF!</v>
      </c>
      <c r="N118" s="121" t="e">
        <f t="shared" si="39"/>
        <v>#REF!</v>
      </c>
    </row>
    <row r="119" spans="1:14" ht="42.75" customHeight="1" thickBot="1" x14ac:dyDescent="0.3">
      <c r="A119" s="107" t="s">
        <v>734</v>
      </c>
      <c r="B119" s="120" t="e">
        <f>COUNTIFS(#REF!,$B$4,#REF!,B6,#REF!,"PARTO",#REF!,"BAJA",#REF!,"SI")</f>
        <v>#REF!</v>
      </c>
      <c r="C119" s="124" t="e">
        <f>COUNTIFS(#REF!,$B$4,#REF!,C6,#REF!,"PARTO",#REF!,"BAJA",#REF!,"SI")</f>
        <v>#REF!</v>
      </c>
      <c r="D119" s="124" t="e">
        <f>COUNTIFS(#REF!,$B$4,#REF!,D6,#REF!,"PARTO",#REF!,"BAJA",#REF!,"SI")</f>
        <v>#REF!</v>
      </c>
      <c r="E119" s="124" t="e">
        <f>COUNTIFS(#REF!,$B$4,#REF!,E6,#REF!,"PARTO",#REF!,"BAJA",#REF!,"SI")</f>
        <v>#REF!</v>
      </c>
      <c r="F119" s="124" t="e">
        <f>COUNTIFS(#REF!,$B$4,#REF!,F6,#REF!,"PARTO",#REF!,"BAJA",#REF!,"SI")</f>
        <v>#REF!</v>
      </c>
      <c r="G119" s="124" t="e">
        <f>COUNTIFS(#REF!,$B$4,#REF!,G6,#REF!,"PARTO",#REF!,"BAJA",#REF!,"SI")</f>
        <v>#REF!</v>
      </c>
      <c r="H119" s="124" t="e">
        <f>COUNTIFS(#REF!,$B$4,#REF!,H6,#REF!,"PARTO",#REF!,"BAJA",#REF!,"SI")</f>
        <v>#REF!</v>
      </c>
      <c r="I119" s="124" t="e">
        <f>COUNTIFS(#REF!,$B$4,#REF!,I6,#REF!,"PARTO",#REF!,"BAJA",#REF!,"SI")</f>
        <v>#REF!</v>
      </c>
      <c r="J119" s="124" t="e">
        <f>COUNTIFS(#REF!,$B$4,#REF!,J6,#REF!,"PARTO",#REF!,"BAJA",#REF!,"SI")</f>
        <v>#REF!</v>
      </c>
      <c r="K119" s="124" t="e">
        <f>COUNTIFS(#REF!,$B$4,#REF!,K6,#REF!,"PARTO",#REF!,"BAJA",#REF!,"SI")</f>
        <v>#REF!</v>
      </c>
      <c r="L119" s="124" t="e">
        <f>COUNTIFS(#REF!,$B$4,#REF!,L6,#REF!,"PARTO",#REF!,"BAJA",#REF!,"SI")</f>
        <v>#REF!</v>
      </c>
      <c r="M119" s="124" t="e">
        <f>COUNTIFS(#REF!,$B$4,#REF!,M6,#REF!,"PARTO",#REF!,"BAJA",#REF!,"SI")</f>
        <v>#REF!</v>
      </c>
      <c r="N119" s="121" t="e">
        <f>SUM(B119:M119)</f>
        <v>#REF!</v>
      </c>
    </row>
    <row r="120" spans="1:14" ht="42.75" customHeight="1" thickBot="1" x14ac:dyDescent="0.3">
      <c r="A120" s="127" t="s">
        <v>732</v>
      </c>
      <c r="B120" s="120" t="e">
        <f t="shared" ref="B120:N120" si="40">IF(B$102=0,"",SUM(B119/B$102))</f>
        <v>#REF!</v>
      </c>
      <c r="C120" s="108" t="e">
        <f t="shared" si="40"/>
        <v>#REF!</v>
      </c>
      <c r="D120" s="108" t="e">
        <f t="shared" si="40"/>
        <v>#REF!</v>
      </c>
      <c r="E120" s="108" t="e">
        <f t="shared" si="40"/>
        <v>#REF!</v>
      </c>
      <c r="F120" s="108" t="e">
        <f t="shared" si="40"/>
        <v>#REF!</v>
      </c>
      <c r="G120" s="108" t="e">
        <f t="shared" si="40"/>
        <v>#REF!</v>
      </c>
      <c r="H120" s="108" t="e">
        <f t="shared" si="40"/>
        <v>#REF!</v>
      </c>
      <c r="I120" s="108" t="e">
        <f t="shared" si="40"/>
        <v>#REF!</v>
      </c>
      <c r="J120" s="108" t="e">
        <f t="shared" si="40"/>
        <v>#REF!</v>
      </c>
      <c r="K120" s="108" t="e">
        <f t="shared" si="40"/>
        <v>#REF!</v>
      </c>
      <c r="L120" s="108" t="e">
        <f t="shared" si="40"/>
        <v>#REF!</v>
      </c>
      <c r="M120" s="108" t="e">
        <f t="shared" si="40"/>
        <v>#REF!</v>
      </c>
      <c r="N120" s="121" t="e">
        <f t="shared" si="40"/>
        <v>#REF!</v>
      </c>
    </row>
    <row r="121" spans="1:14" ht="42.75" customHeight="1" thickBot="1" x14ac:dyDescent="0.3">
      <c r="A121" s="107" t="s">
        <v>735</v>
      </c>
      <c r="B121" s="120" t="e">
        <f>SUM(COUNTIFS(#REF!,$B$4,#REF!,B6,#REF!,"MEDIANA",#REF!,"SI" ),COUNTIFS(#REF!,$B$4,#REF!,B6,#REF!,"ALTA",#REF!,"SI"))</f>
        <v>#REF!</v>
      </c>
      <c r="C121" s="109" t="e">
        <f>SUM(COUNTIFS(#REF!,$B$4,#REF!,B6,#REF!,"MEDIANA",#REF!,"SI" ),COUNTIFS(#REF!,$B$4,#REF!,B6,#REF!,"ALTA",#REF!,"SI"))</f>
        <v>#REF!</v>
      </c>
      <c r="D121" s="109" t="e">
        <f>SUM(COUNTIFS(#REF!,$B$4,#REF!,B6,#REF!,"MEDIANA",#REF!,"SI" ),COUNTIFS(#REF!,$B$4,#REF!,B6,#REF!,"ALTA",#REF!,"SI"))</f>
        <v>#REF!</v>
      </c>
      <c r="E121" s="109" t="e">
        <f>SUM(COUNTIFS(#REF!,$B$4,#REF!,B6,#REF!,"MEDIANA",#REF!,"SI" ),COUNTIFS(#REF!,$B$4,#REF!,B6,#REF!,"ALTA",#REF!,"SI"))</f>
        <v>#REF!</v>
      </c>
      <c r="F121" s="109" t="e">
        <f>SUM(COUNTIFS(#REF!,$B$4,#REF!,B6,#REF!,"MEDIANA",#REF!,"SI" ),COUNTIFS(#REF!,$B$4,#REF!,B6,#REF!,"ALTA",#REF!,"SI"))</f>
        <v>#REF!</v>
      </c>
      <c r="G121" s="109" t="e">
        <f>SUM(COUNTIFS(#REF!,$B$4,#REF!,B6,#REF!,"MEDIANA",#REF!,"SI" ),COUNTIFS(#REF!,$B$4,#REF!,B6,#REF!,"ALTA",#REF!,"SI"))</f>
        <v>#REF!</v>
      </c>
      <c r="H121" s="109" t="e">
        <f>SUM(COUNTIFS(#REF!,$B$4,#REF!,B6,#REF!,"MEDIANA",#REF!,"SI" ),COUNTIFS(#REF!,$B$4,#REF!,B6,#REF!,"ALTA",#REF!,"SI"))</f>
        <v>#REF!</v>
      </c>
      <c r="I121" s="109" t="e">
        <f>SUM(COUNTIFS(#REF!,$B$4,#REF!,B6,#REF!,"MEDIANA",#REF!,"SI" ),COUNTIFS(#REF!,$B$4,#REF!,B6,#REF!,"ALTA",#REF!,"SI"))</f>
        <v>#REF!</v>
      </c>
      <c r="J121" s="109" t="e">
        <f>SUM(COUNTIFS(#REF!,$B$4,#REF!,B6,#REF!,"MEDIANA",#REF!,"SI" ),COUNTIFS(#REF!,$B$4,#REF!,B6,#REF!,"ALTA",#REF!,"SI"))</f>
        <v>#REF!</v>
      </c>
      <c r="K121" s="109" t="e">
        <f>SUM(COUNTIFS(#REF!,$B$4,#REF!,B6,#REF!,"MEDIANA",#REF!,"SI" ),COUNTIFS(#REF!,$B$4,#REF!,B6,#REF!,"ALTA",#REF!,"SI"))</f>
        <v>#REF!</v>
      </c>
      <c r="L121" s="109" t="e">
        <f>SUM(COUNTIFS(#REF!,$B$4,#REF!,B6,#REF!,"MEDIANA",#REF!,"SI" ),COUNTIFS(#REF!,$B$4,#REF!,B6,#REF!,"ALTA",#REF!,"SI"))</f>
        <v>#REF!</v>
      </c>
      <c r="M121" s="109" t="e">
        <f>SUM(COUNTIFS(#REF!,$B$4,#REF!,B6,#REF!,"MEDIANA",#REF!,"SI" ),COUNTIFS(#REF!,$B$4,#REF!,B6,#REF!,"ALTA",#REF!,"SI"))</f>
        <v>#REF!</v>
      </c>
      <c r="N121" s="121" t="e">
        <f>SUM(B121:M121)</f>
        <v>#REF!</v>
      </c>
    </row>
    <row r="122" spans="1:14" ht="42.75" customHeight="1" thickBot="1" x14ac:dyDescent="0.3">
      <c r="A122" s="122" t="s">
        <v>733</v>
      </c>
      <c r="B122" s="120" t="e">
        <f t="shared" ref="B122:N122" si="41">IF(B$107=0,"",SUM(B121/B$107))</f>
        <v>#REF!</v>
      </c>
      <c r="C122" s="108" t="e">
        <f t="shared" si="41"/>
        <v>#REF!</v>
      </c>
      <c r="D122" s="108" t="e">
        <f t="shared" si="41"/>
        <v>#REF!</v>
      </c>
      <c r="E122" s="108" t="e">
        <f t="shared" si="41"/>
        <v>#REF!</v>
      </c>
      <c r="F122" s="108" t="e">
        <f t="shared" si="41"/>
        <v>#REF!</v>
      </c>
      <c r="G122" s="108" t="e">
        <f t="shared" si="41"/>
        <v>#REF!</v>
      </c>
      <c r="H122" s="108" t="e">
        <f t="shared" si="41"/>
        <v>#REF!</v>
      </c>
      <c r="I122" s="108" t="e">
        <f t="shared" si="41"/>
        <v>#REF!</v>
      </c>
      <c r="J122" s="108" t="e">
        <f t="shared" si="41"/>
        <v>#REF!</v>
      </c>
      <c r="K122" s="108" t="e">
        <f t="shared" si="41"/>
        <v>#REF!</v>
      </c>
      <c r="L122" s="108" t="e">
        <f t="shared" si="41"/>
        <v>#REF!</v>
      </c>
      <c r="M122" s="108" t="e">
        <f t="shared" si="41"/>
        <v>#REF!</v>
      </c>
      <c r="N122" s="121" t="e">
        <f t="shared" si="41"/>
        <v>#REF!</v>
      </c>
    </row>
    <row r="123" spans="1:14" ht="49.5" customHeight="1" thickBot="1" x14ac:dyDescent="0.3">
      <c r="A123" s="107" t="s">
        <v>660</v>
      </c>
      <c r="B123" s="109" t="e">
        <f>COUNTIFS(#REF!,B4,#REF!,B6,#REF!,"PARTO",#REF!,"BAJA",#REF!,"SI")</f>
        <v>#REF!</v>
      </c>
      <c r="C123" s="109" t="e">
        <f>COUNTIFS(#REF!,B4,#REF!,C6,#REF!,"PARTO",#REF!,"BAJA",#REF!,"SI")</f>
        <v>#REF!</v>
      </c>
      <c r="D123" s="109" t="e">
        <f>COUNTIFS(#REF!,B4,#REF!,D6,#REF!,"PARTO",#REF!,"BAJA",#REF!,"SI")</f>
        <v>#REF!</v>
      </c>
      <c r="E123" s="109" t="e">
        <f>COUNTIFS(#REF!,B4,#REF!,E6,#REF!,"PARTO",#REF!,"BAJA",#REF!,"SI")</f>
        <v>#REF!</v>
      </c>
      <c r="F123" s="109" t="e">
        <f>COUNTIFS(#REF!,B4,#REF!,F6,#REF!,"PARTO",#REF!,"BAJA",#REF!,"SI")</f>
        <v>#REF!</v>
      </c>
      <c r="G123" s="109" t="e">
        <f>COUNTIFS(#REF!,B4,#REF!,G6,#REF!,"PARTO",#REF!,"BAJA",#REF!,"SI")</f>
        <v>#REF!</v>
      </c>
      <c r="H123" s="109" t="e">
        <f>COUNTIFS(#REF!,B4,#REF!,H6,#REF!,"PARTO",#REF!,"BAJA",#REF!,"SI")</f>
        <v>#REF!</v>
      </c>
      <c r="I123" s="109" t="e">
        <f>COUNTIFS(#REF!,B4,#REF!,I6,#REF!,"PARTO",#REF!,"BAJA",#REF!,"SI")</f>
        <v>#REF!</v>
      </c>
      <c r="J123" s="109" t="e">
        <f>COUNTIFS(#REF!,B4,#REF!,J6,#REF!,"PARTO",#REF!,"BAJA",#REF!,"SI")</f>
        <v>#REF!</v>
      </c>
      <c r="K123" s="109" t="e">
        <f>COUNTIFS(#REF!,B4,#REF!,K6,#REF!,"PARTO",#REF!,"BAJA",#REF!,"SI")</f>
        <v>#REF!</v>
      </c>
      <c r="L123" s="109" t="e">
        <f>COUNTIFS(#REF!,B4,#REF!,L6,#REF!,"PARTO",#REF!,"BAJA",#REF!,"SI")</f>
        <v>#REF!</v>
      </c>
      <c r="M123" s="109" t="e">
        <f>COUNTIFS(#REF!,B4,#REF!,M6,#REF!,"PARTO",#REF!,"BAJA",#REF!,"SI")</f>
        <v>#REF!</v>
      </c>
      <c r="N123" s="110" t="e">
        <f>SUM(B123:M123)</f>
        <v>#REF!</v>
      </c>
    </row>
    <row r="124" spans="1:14" ht="42.75" customHeight="1" thickBot="1" x14ac:dyDescent="0.3">
      <c r="A124" s="127" t="s">
        <v>686</v>
      </c>
      <c r="B124" s="59" t="e">
        <f>IF(B$102=0,"",SUM(B123/B$102))</f>
        <v>#REF!</v>
      </c>
      <c r="C124" s="60" t="e">
        <f>IF(C$102=0,"",SUM(C123/C$102))</f>
        <v>#REF!</v>
      </c>
      <c r="D124" s="60" t="e">
        <f t="shared" ref="D124:L124" si="42">IF(D$102=0,"",SUM(D123/D$102))</f>
        <v>#REF!</v>
      </c>
      <c r="E124" s="60" t="e">
        <f t="shared" si="42"/>
        <v>#REF!</v>
      </c>
      <c r="F124" s="60" t="e">
        <f t="shared" si="42"/>
        <v>#REF!</v>
      </c>
      <c r="G124" s="60" t="e">
        <f t="shared" si="42"/>
        <v>#REF!</v>
      </c>
      <c r="H124" s="60" t="e">
        <f t="shared" si="42"/>
        <v>#REF!</v>
      </c>
      <c r="I124" s="60" t="e">
        <f t="shared" si="42"/>
        <v>#REF!</v>
      </c>
      <c r="J124" s="60" t="e">
        <f t="shared" si="42"/>
        <v>#REF!</v>
      </c>
      <c r="K124" s="60" t="e">
        <f t="shared" si="42"/>
        <v>#REF!</v>
      </c>
      <c r="L124" s="60" t="e">
        <f t="shared" si="42"/>
        <v>#REF!</v>
      </c>
      <c r="M124" s="60" t="e">
        <f>IF(M$102=0,"",SUM(M123/M$102))</f>
        <v>#REF!</v>
      </c>
      <c r="N124" s="61" t="e">
        <f>IF(N$102=0,"",SUM(N123/N$102))</f>
        <v>#REF!</v>
      </c>
    </row>
    <row r="125" spans="1:14" ht="42.75" customHeight="1" thickBot="1" x14ac:dyDescent="0.3">
      <c r="A125" s="102" t="s">
        <v>688</v>
      </c>
      <c r="B125" s="111" t="e">
        <f>SUM(COUNTIFS(#REF!,B4,#REF!,B6,#REF!,"MEDIANA",#REF!,"SI" ),COUNTIFS(#REF!,B4,#REF!,B6,#REF!,"ALTA",#REF!,"SI"))</f>
        <v>#REF!</v>
      </c>
      <c r="C125" s="111" t="e">
        <f>SUM(COUNTIFS(#REF!,B4,#REF!,C6,#REF!,"MEDIANA",#REF!,"SI" ),COUNTIFS(#REF!,B4,#REF!,C6,#REF!,"ALTA",#REF!,"SI"))</f>
        <v>#REF!</v>
      </c>
      <c r="D125" s="111" t="e">
        <f>SUM(COUNTIFS(#REF!,B4,#REF!,D6,#REF!,"MEDIANA",#REF!,"SI" ),COUNTIFS(#REF!,B4,#REF!,D6,#REF!,"ALTA",#REF!,"SI"))</f>
        <v>#REF!</v>
      </c>
      <c r="E125" s="111" t="e">
        <f>SUM(COUNTIFS(#REF!,B4,#REF!,E6,#REF!,"MEDIANA",#REF!,"SI" ),COUNTIFS(#REF!,B4,#REF!,E6,#REF!,"ALTA",#REF!,"SI"))</f>
        <v>#REF!</v>
      </c>
      <c r="F125" s="111" t="e">
        <f>SUM(COUNTIFS(#REF!,B4,#REF!,F6,#REF!,"MEDIANA",#REF!,"SI" ),COUNTIFS(#REF!,B4,#REF!,F6,#REF!,"ALTA",#REF!,"SI"))</f>
        <v>#REF!</v>
      </c>
      <c r="G125" s="111" t="e">
        <f>SUM(COUNTIFS(#REF!,B4,#REF!,G6,#REF!,"MEDIANA",#REF!,"SI" ),COUNTIFS(#REF!,B4,#REF!,G6,#REF!,"ALTA",#REF!,"SI"))</f>
        <v>#REF!</v>
      </c>
      <c r="H125" s="111" t="e">
        <f>SUM(COUNTIFS(#REF!,B4,#REF!,H6,#REF!,"MEDIANA",#REF!,"SI" ),COUNTIFS(#REF!,B4,#REF!,H6,#REF!,"ALTA",#REF!,"SI"))</f>
        <v>#REF!</v>
      </c>
      <c r="I125" s="111" t="e">
        <f>SUM(COUNTIFS(#REF!,B4,#REF!,I6,#REF!,"MEDIANA",#REF!,"SI" ),COUNTIFS(#REF!,B4,#REF!,I6,#REF!,"ALTA",#REF!,"SI"))</f>
        <v>#REF!</v>
      </c>
      <c r="J125" s="111" t="e">
        <f>SUM(COUNTIFS(#REF!,B4,#REF!,J6,#REF!,"MEDIANA",#REF!,"SI" ),COUNTIFS(#REF!,B4,#REF!,J6,#REF!,"ALTA",#REF!,"SI"))</f>
        <v>#REF!</v>
      </c>
      <c r="K125" s="111" t="e">
        <f>SUM(COUNTIFS(#REF!,B4,#REF!,K6,#REF!,"MEDIANA",#REF!,"SI" ),COUNTIFS(#REF!,B4,#REF!,K6,#REF!,"ALTA",#REF!,"SI"))</f>
        <v>#REF!</v>
      </c>
      <c r="L125" s="111" t="e">
        <f>SUM(COUNTIFS(#REF!,B4,#REF!,L6,#REF!,"MEDIANA",#REF!,"SI" ),COUNTIFS(#REF!,B4,#REF!,L6,#REF!,"ALTA",#REF!,"SI"))</f>
        <v>#REF!</v>
      </c>
      <c r="M125" s="111" t="e">
        <f>SUM(COUNTIFS(#REF!,B4,#REF!,M6,#REF!,"MEDIANA",#REF!,"SI" ),COUNTIFS(#REF!,B4,#REF!,M6,#REF!,"ALTA",#REF!,"SI"))</f>
        <v>#REF!</v>
      </c>
      <c r="N125" s="110" t="e">
        <f>SUM(B125:M125)</f>
        <v>#REF!</v>
      </c>
    </row>
    <row r="126" spans="1:14" ht="42.75" customHeight="1" thickBot="1" x14ac:dyDescent="0.3">
      <c r="A126" s="103" t="s">
        <v>709</v>
      </c>
      <c r="B126" s="108" t="e">
        <f>SUM(COUNTIFS(#REF!,B4,#REF!,B6,#REF!,"MEDIANA"),COUNTIFS(#REF!,B4,#REF!,B6,#REF!,"ALTA"))</f>
        <v>#REF!</v>
      </c>
      <c r="C126" s="108" t="e">
        <f>SUM(COUNTIFS(#REF!,B4,#REF!,C6,#REF!,"MEDIANA"),COUNTIFS(#REF!,B4,#REF!,C6,#REF!,"ALTA"))</f>
        <v>#REF!</v>
      </c>
      <c r="D126" s="108" t="e">
        <f>SUM(COUNTIFS(#REF!,B4,#REF!,D6,#REF!,"MEDIANA"),COUNTIFS(#REF!,B4,#REF!,D6,#REF!,"ALTA"))</f>
        <v>#REF!</v>
      </c>
      <c r="E126" s="108" t="e">
        <f>SUM(COUNTIFS(#REF!,B4,#REF!,E6,#REF!,"MEDIANA"),COUNTIFS(#REF!,B4,#REF!,E6,#REF!,"ALTA"))</f>
        <v>#REF!</v>
      </c>
      <c r="F126" s="108" t="e">
        <f>SUM(COUNTIFS(#REF!,B4,#REF!,F6,#REF!,"MEDIANA"),COUNTIFS(#REF!,B4,#REF!,F6,#REF!,"ALTA"))</f>
        <v>#REF!</v>
      </c>
      <c r="G126" s="108" t="e">
        <f>SUM(COUNTIFS(#REF!,B4,#REF!,G6,#REF!,"MEDIANA"),COUNTIFS(#REF!,B4,#REF!,G6,#REF!,"ALTA"))</f>
        <v>#REF!</v>
      </c>
      <c r="H126" s="108" t="e">
        <f>SUM(COUNTIFS(#REF!,B4,#REF!,H6,#REF!,"MEDIANA"),COUNTIFS(#REF!,B4,#REF!,H6,#REF!,"ALTA"))</f>
        <v>#REF!</v>
      </c>
      <c r="I126" s="108" t="e">
        <f>SUM(COUNTIFS(#REF!,B4,#REF!,I6,#REF!,"MEDIANA"),COUNTIFS(#REF!,B4,#REF!,I6,#REF!,"ALTA"))</f>
        <v>#REF!</v>
      </c>
      <c r="J126" s="108" t="e">
        <f>SUM(COUNTIFS(#REF!,B4,#REF!,J6,#REF!,"MEDIANA"),COUNTIFS(#REF!,B4,#REF!,J6,#REF!,"ALTA"))</f>
        <v>#REF!</v>
      </c>
      <c r="K126" s="108" t="e">
        <f>SUM(COUNTIFS(#REF!,B4,#REF!,K6,#REF!,"MEDIANA"),COUNTIFS(#REF!,B4,#REF!,K6,#REF!,"ALTA"))</f>
        <v>#REF!</v>
      </c>
      <c r="L126" s="108" t="e">
        <f>SUM(COUNTIFS(#REF!,B4,#REF!,L6,#REF!,"MEDIANA"),COUNTIFS(#REF!,B4,#REF!,L6,#REF!,"ALTA"))</f>
        <v>#REF!</v>
      </c>
      <c r="M126" s="108" t="e">
        <f>SUM(COUNTIFS(#REF!,B4,#REF!,M6,#REF!,"MEDIANA"),COUNTIFS(#REF!,B4,#REF!,M6,#REF!,"ALTA"))</f>
        <v>#REF!</v>
      </c>
      <c r="N126" s="110" t="e">
        <f>SUM(B126:M126)</f>
        <v>#REF!</v>
      </c>
    </row>
    <row r="127" spans="1:14" ht="42.75" customHeight="1" thickBot="1" x14ac:dyDescent="0.3">
      <c r="A127" s="119" t="s">
        <v>687</v>
      </c>
      <c r="B127" s="59" t="e">
        <f>IF(B$126=0,"",SUM(B125/B$126))</f>
        <v>#REF!</v>
      </c>
      <c r="C127" s="60" t="e">
        <f t="shared" ref="C127:L127" si="43">IF(C$126=0,"",SUM(C125/C$126))</f>
        <v>#REF!</v>
      </c>
      <c r="D127" s="60" t="e">
        <f t="shared" si="43"/>
        <v>#REF!</v>
      </c>
      <c r="E127" s="60" t="e">
        <f t="shared" si="43"/>
        <v>#REF!</v>
      </c>
      <c r="F127" s="60" t="e">
        <f t="shared" si="43"/>
        <v>#REF!</v>
      </c>
      <c r="G127" s="60" t="e">
        <f t="shared" si="43"/>
        <v>#REF!</v>
      </c>
      <c r="H127" s="60" t="e">
        <f t="shared" si="43"/>
        <v>#REF!</v>
      </c>
      <c r="I127" s="60" t="e">
        <f t="shared" si="43"/>
        <v>#REF!</v>
      </c>
      <c r="J127" s="60" t="e">
        <f t="shared" si="43"/>
        <v>#REF!</v>
      </c>
      <c r="K127" s="60" t="e">
        <f t="shared" si="43"/>
        <v>#REF!</v>
      </c>
      <c r="L127" s="60" t="e">
        <f t="shared" si="43"/>
        <v>#REF!</v>
      </c>
      <c r="M127" s="60" t="e">
        <f>IF(M$126=0,"",SUM(M125/M$126))</f>
        <v>#REF!</v>
      </c>
      <c r="N127" s="61" t="e">
        <f>IF(N$126=0,"",SUM(N125/N$126))</f>
        <v>#REF!</v>
      </c>
    </row>
    <row r="128" spans="1:14" x14ac:dyDescent="0.25">
      <c r="A128" s="101" t="s">
        <v>395</v>
      </c>
      <c r="B128" s="57" t="e">
        <f>SUM(COUNTIFS(#REF!,B4,#REF!,B6,#REF!,"&gt;0"),COUNTIFS(#REF!,B4,#REF!,B6,#REF!,"&gt;1"),COUNTIFS(#REF!,B4,#REF!,B6,#REF!,"&gt;2"))</f>
        <v>#REF!</v>
      </c>
      <c r="C128" s="57" t="e">
        <f>SUM(COUNTIFS(#REF!,B4,#REF!,C6,#REF!,"&gt;0"),COUNTIFS(#REF!,B4,#REF!,C6,#REF!,"&gt;1"),COUNTIFS(#REF!,B4,#REF!,C6,#REF!,"&gt;2"))</f>
        <v>#REF!</v>
      </c>
      <c r="D128" s="57" t="e">
        <f>SUM(COUNTIFS(#REF!,B4,#REF!,D6,#REF!,"&gt;0"),COUNTIFS(#REF!,B4,#REF!,D6,#REF!,"&gt;1"),COUNTIFS(#REF!,B4,#REF!,D6,#REF!,"&gt;2"))</f>
        <v>#REF!</v>
      </c>
      <c r="E128" s="57" t="e">
        <f>SUM(COUNTIFS(#REF!,B4,#REF!,E6,#REF!,"&gt;0"),COUNTIFS(#REF!,B4,#REF!,E6,#REF!,"&gt;1"),COUNTIFS(#REF!,B4,#REF!,E6,#REF!,"&gt;2"))</f>
        <v>#REF!</v>
      </c>
      <c r="F128" s="57" t="e">
        <f>SUM(COUNTIFS(#REF!,B4,#REF!,F6,#REF!,"&gt;0"),COUNTIFS(#REF!,B4,#REF!,F6,#REF!,"&gt;1"),COUNTIFS(#REF!,B4,#REF!,F6,#REF!,"&gt;2"))</f>
        <v>#REF!</v>
      </c>
      <c r="G128" s="57" t="e">
        <f>SUM(COUNTIFS(#REF!,B4,#REF!,G6,#REF!,"&gt;0"),COUNTIFS(#REF!,B4,#REF!,G6,#REF!,"&gt;1"),COUNTIFS(#REF!,B4,#REF!,G6,#REF!,"&gt;2"))</f>
        <v>#REF!</v>
      </c>
      <c r="H128" s="57" t="e">
        <f>SUM(COUNTIFS(#REF!,B4,#REF!,H6,#REF!,"&gt;0"),COUNTIFS(#REF!,B4,#REF!,H6,#REF!,"&gt;1"),COUNTIFS(#REF!,B4,#REF!,H6,#REF!,"&gt;2"))</f>
        <v>#REF!</v>
      </c>
      <c r="I128" s="57" t="e">
        <f>SUM(COUNTIFS(#REF!,B4,#REF!,I6,#REF!,"&gt;0"),COUNTIFS(#REF!,B4,#REF!,I6,#REF!,"&gt;1"),COUNTIFS(#REF!,B4,#REF!,I6,#REF!,"&gt;2"))</f>
        <v>#REF!</v>
      </c>
      <c r="J128" s="57" t="e">
        <f>SUM(COUNTIFS(#REF!,B4,#REF!,J6,#REF!,"&gt;0"),COUNTIFS(#REF!,B4,#REF!,J6,#REF!,"&gt;1"),COUNTIFS(#REF!,B4,#REF!,J6,#REF!,"&gt;2"))</f>
        <v>#REF!</v>
      </c>
      <c r="K128" s="57" t="e">
        <f>SUM(COUNTIFS(#REF!,B4,#REF!,K6,#REF!,"&gt;0"),COUNTIFS(#REF!,B4,#REF!,K6,#REF!,"&gt;1"),COUNTIFS(#REF!,B4,#REF!,K6,#REF!,"&gt;2"))</f>
        <v>#REF!</v>
      </c>
      <c r="L128" s="57" t="e">
        <f>SUM(COUNTIFS(#REF!,B4,#REF!,L6,#REF!,"&gt;0"),COUNTIFS(#REF!,B4,#REF!,L6,#REF!,"&gt;1"),COUNTIFS(#REF!,B4,#REF!,L6,#REF!,"&gt;2"))</f>
        <v>#REF!</v>
      </c>
      <c r="M128" s="57" t="e">
        <f>SUM(COUNTIFS(#REF!,B4,#REF!,M6,#REF!,"&gt;0"),COUNTIFS(#REF!,B4,#REF!,M6,#REF!,"&gt;1"),COUNTIFS(#REF!,B4,#REF!,M6,#REF!,"&gt;2"))</f>
        <v>#REF!</v>
      </c>
      <c r="N128" s="66" t="e">
        <f t="shared" si="30"/>
        <v>#REF!</v>
      </c>
    </row>
    <row r="129" spans="1:14" x14ac:dyDescent="0.25">
      <c r="A129" s="73" t="s">
        <v>396</v>
      </c>
      <c r="B129" s="16" t="e">
        <f>SUM(COUNTIFS(#REF!,B4,#REF!,B6,#REF!,"&gt;0",#REF!,"&gt;=37"),COUNTIFS(#REF!,B4,#REF!,B6,#REF!,"&gt;1",#REF!,"&gt;=37"),COUNTIFS(#REF!,B4,#REF!,B6,#REF!,"&gt;2",#REF!,"&gt;=37"))</f>
        <v>#REF!</v>
      </c>
      <c r="C129" s="16" t="e">
        <f>SUM(COUNTIFS(#REF!,B4,#REF!,C6,#REF!,"&gt;0",#REF!,"&gt;=37"),COUNTIFS(#REF!,B4,#REF!,C6,#REF!,"&gt;1",#REF!,"&gt;=37"),COUNTIFS(#REF!,B4,#REF!,C6,#REF!,"&gt;2",#REF!,"&gt;=37"))</f>
        <v>#REF!</v>
      </c>
      <c r="D129" s="16" t="e">
        <f>SUM(COUNTIFS(#REF!,B4,#REF!,D6,#REF!,"&gt;0",#REF!,"&gt;=37"),COUNTIFS(#REF!,B4,#REF!,D6,#REF!,"&gt;1",#REF!,"&gt;=37"),COUNTIFS(#REF!,B4,#REF!,D6,#REF!,"&gt;2",#REF!,"&gt;=37"))</f>
        <v>#REF!</v>
      </c>
      <c r="E129" s="16" t="e">
        <f>SUM(COUNTIFS(#REF!,B4,#REF!,E6,#REF!,"&gt;0",#REF!,"&gt;=37"),COUNTIFS(#REF!,B4,#REF!,E6,#REF!,"&gt;1",#REF!,"&gt;=37"),COUNTIFS(#REF!,B4,#REF!,E6,#REF!,"&gt;2",#REF!,"&gt;=37"))</f>
        <v>#REF!</v>
      </c>
      <c r="F129" s="16" t="e">
        <f>SUM(COUNTIFS(#REF!,B4,#REF!,F6,#REF!,"&gt;0",#REF!,"&gt;=37"),COUNTIFS(#REF!,B4,#REF!,F6,#REF!,"&gt;1",#REF!,"&gt;=37"),COUNTIFS(#REF!,B4,#REF!,F6,#REF!,"&gt;2",#REF!,"&gt;=37"))</f>
        <v>#REF!</v>
      </c>
      <c r="G129" s="16" t="e">
        <f>SUM(COUNTIFS(#REF!,B4,#REF!,G6,#REF!,"&gt;0",#REF!,"&gt;=37"),COUNTIFS(#REF!,B4,#REF!,G6,#REF!,"&gt;1",#REF!,"&gt;=37"),COUNTIFS(#REF!,B4,#REF!,G6,#REF!,"&gt;2",#REF!,"&gt;=37"))</f>
        <v>#REF!</v>
      </c>
      <c r="H129" s="16" t="e">
        <f>SUM(COUNTIFS(#REF!,B4,#REF!,H6,#REF!,"&gt;0",#REF!,"&gt;=37"),COUNTIFS(#REF!,B4,#REF!,H6,#REF!,"&gt;1",#REF!,"&gt;=37"),COUNTIFS(#REF!,B4,#REF!,H6,#REF!,"&gt;2",#REF!,"&gt;=37"))</f>
        <v>#REF!</v>
      </c>
      <c r="I129" s="16" t="e">
        <f>SUM(COUNTIFS(#REF!,B4,#REF!,I6,#REF!,"&gt;0",#REF!,"&gt;=37"),COUNTIFS(#REF!,B4,#REF!,I6,#REF!,"&gt;1",#REF!,"&gt;=37"),COUNTIFS(#REF!,B4,#REF!,I6,#REF!,"&gt;2",#REF!,"&gt;=37"))</f>
        <v>#REF!</v>
      </c>
      <c r="J129" s="16" t="e">
        <f>SUM(COUNTIFS(#REF!,B4,#REF!,J6,#REF!,"&gt;0",#REF!,"&gt;=37"),COUNTIFS(#REF!,B4,#REF!,J6,#REF!,"&gt;1",#REF!,"&gt;=37"),COUNTIFS(#REF!,B4,#REF!,J6,#REF!,"&gt;2",#REF!,"&gt;=37"))</f>
        <v>#REF!</v>
      </c>
      <c r="K129" s="16" t="e">
        <f>SUM(COUNTIFS(#REF!,B4,#REF!,K6,#REF!,"&gt;0",#REF!,"&gt;=37"),COUNTIFS(#REF!,B4,#REF!,K6,#REF!,"&gt;1",#REF!,"&gt;=37"),COUNTIFS(#REF!,B4,#REF!,K6,#REF!,"&gt;2",#REF!,"&gt;=37"))</f>
        <v>#REF!</v>
      </c>
      <c r="L129" s="16" t="e">
        <f>SUM(COUNTIFS(#REF!,B4,#REF!,L6,#REF!,"&gt;0",#REF!,"&gt;=37"),COUNTIFS(#REF!,B4,#REF!,L6,#REF!,"&gt;1",#REF!,"&gt;=37"),COUNTIFS(#REF!,B4,#REF!,L6,#REF!,"&gt;2",#REF!,"&gt;=37"))</f>
        <v>#REF!</v>
      </c>
      <c r="M129" s="16" t="e">
        <f>SUM(COUNTIFS(#REF!,B4,#REF!,M6,#REF!,"&gt;0",#REF!,"&gt;=37"),COUNTIFS(#REF!,B4,#REF!,M6,#REF!,"&gt;1",#REF!,"&gt;=37"),COUNTIFS(#REF!,B4,#REF!,M6,#REF!,"&gt;2",#REF!,"&gt;=37"))</f>
        <v>#REF!</v>
      </c>
      <c r="N129" s="70" t="e">
        <f t="shared" si="30"/>
        <v>#REF!</v>
      </c>
    </row>
    <row r="130" spans="1:14" ht="26.25" thickBot="1" x14ac:dyDescent="0.3">
      <c r="A130" s="83" t="s">
        <v>397</v>
      </c>
      <c r="B130" s="84" t="e">
        <f>SUM(COUNTIFS(#REF!,B4,#REF!,B6,#REF!,"&lt;2500",#REF!,"&gt;=37"),COUNTIFS(#REF!,B4,#REF!,B6,#REF!,"&lt;2500",#REF!,"&gt;=37"))</f>
        <v>#REF!</v>
      </c>
      <c r="C130" s="84" t="e">
        <f>SUM(COUNTIFS(#REF!,B4,#REF!,C6,#REF!,"&lt;2500",#REF!,"&gt;=37"),COUNTIFS(#REF!,B4,#REF!,C6,#REF!,"&lt;2500",#REF!,"&gt;=37"))</f>
        <v>#REF!</v>
      </c>
      <c r="D130" s="84" t="e">
        <f>SUM(COUNTIFS(#REF!,B4,#REF!,D6,#REF!,"&lt;2500",#REF!,"&gt;=37"),COUNTIFS(#REF!,B4,#REF!,D6,#REF!,"&lt;2500",#REF!,"&gt;=37"))</f>
        <v>#REF!</v>
      </c>
      <c r="E130" s="84" t="e">
        <f>SUM(COUNTIFS(#REF!,B4,#REF!,E6,#REF!,"&lt;2500",#REF!,"&gt;=37"),COUNTIFS(#REF!,B4,#REF!,E6,#REF!,"&lt;2500",#REF!,"&gt;=37"))</f>
        <v>#REF!</v>
      </c>
      <c r="F130" s="84" t="e">
        <f>SUM(COUNTIFS(#REF!,B4,#REF!,F6,#REF!,"&lt;2500",#REF!,"&gt;=37"),COUNTIFS(#REF!,B4,#REF!,F6,#REF!,"&lt;2500",#REF!,"&gt;=37"))</f>
        <v>#REF!</v>
      </c>
      <c r="G130" s="84" t="e">
        <f>SUM(COUNTIFS(#REF!,B4,#REF!,G6,#REF!,"&lt;2500",#REF!,"&gt;=37"),COUNTIFS(#REF!,B4,#REF!,G6,#REF!,"&lt;2500",#REF!,"&gt;=37"))</f>
        <v>#REF!</v>
      </c>
      <c r="H130" s="84" t="e">
        <f>SUM(COUNTIFS(#REF!,B4,#REF!,H6,#REF!,"&lt;2500",#REF!,"&gt;=37"),COUNTIFS(#REF!,B4,#REF!,H6,#REF!,"&lt;2500",#REF!,"&gt;=37"))</f>
        <v>#REF!</v>
      </c>
      <c r="I130" s="84" t="e">
        <f>SUM(COUNTIFS(#REF!,B4,#REF!,I6,#REF!,"&lt;2500",#REF!,"&gt;=37"),COUNTIFS(#REF!,B4,#REF!,I6,#REF!,"&lt;2500",#REF!,"&gt;=37"))</f>
        <v>#REF!</v>
      </c>
      <c r="J130" s="84" t="e">
        <f>SUM(COUNTIFS(#REF!,B4,#REF!,J6,#REF!,"&lt;2500",#REF!,"&gt;=37"),COUNTIFS(#REF!,B4,#REF!,J6,#REF!,"&lt;2500",#REF!,"&gt;=37"))</f>
        <v>#REF!</v>
      </c>
      <c r="K130" s="84" t="e">
        <f>SUM(COUNTIFS(#REF!,B4,#REF!,K6,#REF!,"&lt;2500",#REF!,"&gt;=37"),COUNTIFS(#REF!,B4,#REF!,K6,#REF!,"&lt;2500",#REF!,"&gt;=37"))</f>
        <v>#REF!</v>
      </c>
      <c r="L130" s="84" t="e">
        <f>SUM(COUNTIFS(#REF!,B4,#REF!,L6,#REF!,"&lt;2500",#REF!,"&gt;=37"),COUNTIFS(#REF!,B4,#REF!,L6,#REF!,"&lt;2500",#REF!,"&gt;=37"))</f>
        <v>#REF!</v>
      </c>
      <c r="M130" s="84" t="e">
        <f>SUM(COUNTIFS(#REF!,B4,#REF!,M6,#REF!,"&lt;2500",#REF!,"&gt;=37"),COUNTIFS(#REF!,B4,#REF!,M6,#REF!,"&lt;2500",#REF!,"&gt;=37"))</f>
        <v>#REF!</v>
      </c>
      <c r="N130" s="77" t="e">
        <f t="shared" si="30"/>
        <v>#REF!</v>
      </c>
    </row>
    <row r="131" spans="1:14" ht="15.75" thickBot="1" x14ac:dyDescent="0.3">
      <c r="A131" s="14" t="s">
        <v>398</v>
      </c>
      <c r="B131" s="59" t="e">
        <f>IF(B129=0,"",SUM(B130/B129))</f>
        <v>#REF!</v>
      </c>
      <c r="C131" s="60" t="e">
        <f t="shared" ref="C131:N131" si="44">IF(C129=0,"",SUM(C130/C129))</f>
        <v>#REF!</v>
      </c>
      <c r="D131" s="60" t="e">
        <f t="shared" si="44"/>
        <v>#REF!</v>
      </c>
      <c r="E131" s="60" t="e">
        <f t="shared" si="44"/>
        <v>#REF!</v>
      </c>
      <c r="F131" s="60" t="e">
        <f t="shared" si="44"/>
        <v>#REF!</v>
      </c>
      <c r="G131" s="60" t="e">
        <f t="shared" si="44"/>
        <v>#REF!</v>
      </c>
      <c r="H131" s="60" t="e">
        <f t="shared" si="44"/>
        <v>#REF!</v>
      </c>
      <c r="I131" s="60" t="e">
        <f t="shared" si="44"/>
        <v>#REF!</v>
      </c>
      <c r="J131" s="60" t="e">
        <f t="shared" si="44"/>
        <v>#REF!</v>
      </c>
      <c r="K131" s="60" t="e">
        <f t="shared" si="44"/>
        <v>#REF!</v>
      </c>
      <c r="L131" s="60" t="e">
        <f t="shared" si="44"/>
        <v>#REF!</v>
      </c>
      <c r="M131" s="60" t="e">
        <f t="shared" si="44"/>
        <v>#REF!</v>
      </c>
      <c r="N131" s="61" t="e">
        <f t="shared" si="44"/>
        <v>#REF!</v>
      </c>
    </row>
    <row r="132" spans="1:14" ht="26.25" thickBot="1" x14ac:dyDescent="0.3">
      <c r="A132" s="74" t="s">
        <v>662</v>
      </c>
      <c r="B132" s="57" t="e">
        <f>SUM(COUNTIFS(#REF!,B4,#REF!,B6,#REF!,"MUERTE PERINATAL O NEONATAL TEMPRANA"),COUNTIFS(#REF!,B4,#REF!,B6,#REF!,"MUERTE NEONATAL TARDÍA"))</f>
        <v>#REF!</v>
      </c>
      <c r="C132" s="57" t="e">
        <f>SUM(COUNTIFS(#REF!,B4,#REF!,C6,#REF!,"MUERTE PERINATAL O NEONATAL TEMPRANA"),COUNTIFS(#REF!,B4,#REF!,C6,#REF!,"MUERTE NEONATAL TARDÍA"))</f>
        <v>#REF!</v>
      </c>
      <c r="D132" s="57" t="e">
        <f>SUM(COUNTIFS(#REF!,B4,#REF!,D6,#REF!,"MUERTE PERINATAL O NEONATAL TEMPRANA"),COUNTIFS(#REF!,B4,#REF!,D6,#REF!,"MUERTE NEONATAL TARDÍA"))</f>
        <v>#REF!</v>
      </c>
      <c r="E132" s="57" t="e">
        <f>SUM(COUNTIFS(#REF!,B4,#REF!,E6,#REF!,"MUERTE PERINATAL O NEONATAL TEMPRANA"),COUNTIFS(#REF!,B4,#REF!,E6,#REF!,"MUERTE NEONATAL TARDÍA"))</f>
        <v>#REF!</v>
      </c>
      <c r="F132" s="57" t="e">
        <f>SUM(COUNTIFS(#REF!,B4,#REF!,F6,#REF!,"MUERTE PERINATAL O NEONATAL TEMPRANA"),COUNTIFS(#REF!,B4,#REF!,F6,#REF!,"MUERTE NEONATAL TARDÍA"))</f>
        <v>#REF!</v>
      </c>
      <c r="G132" s="57" t="e">
        <f>SUM(COUNTIFS(#REF!,B4,#REF!,G6,#REF!,"MUERTE PERINATAL O NEONATAL TEMPRANA"),COUNTIFS(#REF!,B4,#REF!,G6,#REF!,"MUERTE NEONATAL TARDÍA"))</f>
        <v>#REF!</v>
      </c>
      <c r="H132" s="57" t="e">
        <f>SUM(COUNTIFS(#REF!,B4,#REF!,H6,#REF!,"MUERTE PERINATAL O NEONATAL TEMPRANA"),COUNTIFS(#REF!,B4,#REF!,H6,#REF!,"MUERTE NEONATAL TARDÍA"))</f>
        <v>#REF!</v>
      </c>
      <c r="I132" s="57" t="e">
        <f>SUM(COUNTIFS(#REF!,B4,#REF!,I6,#REF!,"MUERTE PERINATAL O NEONATAL TEMPRANA"),COUNTIFS(#REF!,B4,#REF!,I6,#REF!,"MUERTE NEONATAL TARDÍA"))</f>
        <v>#REF!</v>
      </c>
      <c r="J132" s="57" t="e">
        <f>SUM(COUNTIFS(#REF!,B4,#REF!,J6,#REF!,"MUERTE PERINATAL O NEONATAL TEMPRANA"),COUNTIFS(#REF!,B4,#REF!,J6,#REF!,"MUERTE NEONATAL TARDÍA"))</f>
        <v>#REF!</v>
      </c>
      <c r="K132" s="57" t="e">
        <f>SUM(COUNTIFS(#REF!,B4,#REF!,K6,#REF!,"MUERTE PERINATAL O NEONATAL TEMPRANA"),COUNTIFS(#REF!,B4,#REF!,K6,#REF!,"MUERTE NEONATAL TARDÍA"))</f>
        <v>#REF!</v>
      </c>
      <c r="L132" s="57" t="e">
        <f>SUM(COUNTIFS(#REF!,B4,#REF!,L6,#REF!,"MUERTE PERINATAL O NEONATAL TEMPRANA"),COUNTIFS(#REF!,B4,#REF!,L6,#REF!,"MUERTE NEONATAL TARDÍA"))</f>
        <v>#REF!</v>
      </c>
      <c r="M132" s="57" t="e">
        <f>SUM(COUNTIFS(#REF!,B4,#REF!,M6,#REF!,"MUERTE PERINATAL O NEONATAL TEMPRANA"),COUNTIFS(#REF!,B4,#REF!,M6,#REF!,"MUERTE NEONATAL TARDÍA"))</f>
        <v>#REF!</v>
      </c>
      <c r="N132" s="68" t="e">
        <f t="shared" si="30"/>
        <v>#REF!</v>
      </c>
    </row>
    <row r="133" spans="1:14" ht="15.75" thickBot="1" x14ac:dyDescent="0.3">
      <c r="A133" s="75" t="s">
        <v>399</v>
      </c>
      <c r="B133" s="164"/>
      <c r="C133" s="165"/>
      <c r="D133" s="165"/>
      <c r="E133" s="165"/>
      <c r="F133" s="165"/>
      <c r="G133" s="165"/>
      <c r="H133" s="165"/>
      <c r="I133" s="165"/>
      <c r="J133" s="165"/>
      <c r="K133" s="165"/>
      <c r="L133" s="165"/>
      <c r="M133" s="165"/>
      <c r="N133" s="117" t="e">
        <f>IF(N$128=0,"",SUM((N132/N$128)*1000))</f>
        <v>#REF!</v>
      </c>
    </row>
    <row r="134" spans="1:14" ht="15.75" thickBot="1" x14ac:dyDescent="0.3">
      <c r="A134" s="74" t="s">
        <v>400</v>
      </c>
      <c r="B134" s="16" t="e">
        <f>SUM(COUNTIFS(#REF!,B4,#REF!,B6,#REF!,"MORBILIDAD MATERNA EXTREMA"),COUNTIFS(#REF!,B4,#REF!,B6,#REF!,"MUERTE Y MORBILIDAD MATERNA EXTREMA"))</f>
        <v>#REF!</v>
      </c>
      <c r="C134" s="16" t="e">
        <f>SUM(COUNTIFS(#REF!,B4,#REF!,C6,#REF!,"MORBILIDAD MATERNA EXTREMA"),COUNTIFS(#REF!,B4,#REF!,C6,#REF!,"MUERTE Y MORBILIDAD MATERNA EXTREMA"))</f>
        <v>#REF!</v>
      </c>
      <c r="D134" s="16" t="e">
        <f>SUM(COUNTIFS(#REF!,B4,#REF!,D6,#REF!,"MORBILIDAD MATERNA EXTREMA"),COUNTIFS(#REF!,B4,#REF!,D6,#REF!,"MUERTE Y MORBILIDAD MATERNA EXTREMA"))</f>
        <v>#REF!</v>
      </c>
      <c r="E134" s="16" t="e">
        <f>SUM(COUNTIFS(#REF!,B4,#REF!,E6,#REF!,"MORBILIDAD MATERNA EXTREMA"),COUNTIFS(#REF!,B4,#REF!,E6,#REF!,"MUERTE Y MORBILIDAD MATERNA EXTREMA"))</f>
        <v>#REF!</v>
      </c>
      <c r="F134" s="16" t="e">
        <f>SUM(COUNTIFS(#REF!,B4,#REF!,F6,#REF!,"MORBILIDAD MATERNA EXTREMA"),COUNTIFS(#REF!,B4,#REF!,F6,#REF!,"MUERTE Y MORBILIDAD MATERNA EXTREMA"))</f>
        <v>#REF!</v>
      </c>
      <c r="G134" s="16" t="e">
        <f>SUM(COUNTIFS(#REF!,B4,#REF!,G6,#REF!,"MORBILIDAD MATERNA EXTREMA"),COUNTIFS(#REF!,B4,#REF!,G6,#REF!,"MUERTE Y MORBILIDAD MATERNA EXTREMA"))</f>
        <v>#REF!</v>
      </c>
      <c r="H134" s="16" t="e">
        <f>SUM(COUNTIFS(#REF!,B4,#REF!,H6,#REF!,"MORBILIDAD MATERNA EXTREMA"),COUNTIFS(#REF!,B4,#REF!,H6,#REF!,"MUERTE Y MORBILIDAD MATERNA EXTREMA"))</f>
        <v>#REF!</v>
      </c>
      <c r="I134" s="16" t="e">
        <f>SUM(COUNTIFS(#REF!,B4,#REF!,I6,#REF!,"MORBILIDAD MATERNA EXTREMA"),COUNTIFS(#REF!,B4,#REF!,I6,#REF!,"MUERTE Y MORBILIDAD MATERNA EXTREMA"))</f>
        <v>#REF!</v>
      </c>
      <c r="J134" s="16" t="e">
        <f>SUM(COUNTIFS(#REF!,B4,#REF!,J6,#REF!,"MORBILIDAD MATERNA EXTREMA"),COUNTIFS(#REF!,B4,#REF!,J6,#REF!,"MUERTE Y MORBILIDAD MATERNA EXTREMA"))</f>
        <v>#REF!</v>
      </c>
      <c r="K134" s="16" t="e">
        <f>SUM(COUNTIFS(#REF!,B4,#REF!,K6,#REF!,"MORBILIDAD MATERNA EXTREMA"),COUNTIFS(#REF!,B4,#REF!,K6,#REF!,"MUERTE Y MORBILIDAD MATERNA EXTREMA"))</f>
        <v>#REF!</v>
      </c>
      <c r="L134" s="16" t="e">
        <f>SUM(COUNTIFS(#REF!,B4,#REF!,L6,#REF!,"MORBILIDAD MATERNA EXTREMA"),COUNTIFS(#REF!,B4,#REF!,L6,#REF!,"MUERTE Y MORBILIDAD MATERNA EXTREMA"))</f>
        <v>#REF!</v>
      </c>
      <c r="M134" s="16" t="e">
        <f>SUM(COUNTIFS(#REF!,B4,#REF!,M6,#REF!,"MORBILIDAD MATERNA EXTREMA"),COUNTIFS(#REF!,B4,#REF!,M6,#REF!,"MUERTE Y MORBILIDAD MATERNA EXTREMA"))</f>
        <v>#REF!</v>
      </c>
      <c r="N134" s="68" t="e">
        <f t="shared" si="30"/>
        <v>#REF!</v>
      </c>
    </row>
    <row r="135" spans="1:14" ht="26.25" thickBot="1" x14ac:dyDescent="0.3">
      <c r="A135" s="75" t="s">
        <v>401</v>
      </c>
      <c r="B135" s="164"/>
      <c r="C135" s="165"/>
      <c r="D135" s="165"/>
      <c r="E135" s="165"/>
      <c r="F135" s="165"/>
      <c r="G135" s="165"/>
      <c r="H135" s="165"/>
      <c r="I135" s="165"/>
      <c r="J135" s="165"/>
      <c r="K135" s="165"/>
      <c r="L135" s="165"/>
      <c r="M135" s="165"/>
      <c r="N135" s="117" t="e">
        <f>IF(N$128=0,"",SUM((N134/N$128)*1000))</f>
        <v>#REF!</v>
      </c>
    </row>
    <row r="136" spans="1:14" ht="15.75" thickBot="1" x14ac:dyDescent="0.3">
      <c r="A136" s="74" t="s">
        <v>668</v>
      </c>
      <c r="B136" s="16" t="e">
        <f>SUM(COUNTIFS(#REF!,B4,#REF!,B6,#REF!,"MUERTE MATERNA"),COUNTIFS(#REF!,B4,#REF!,B6,#REF!,"MUERTE Y MORBILIDAD MATERNA EXTREMA"))</f>
        <v>#REF!</v>
      </c>
      <c r="C136" s="16" t="e">
        <f>SUM(COUNTIFS(#REF!,B4,#REF!,C6,#REF!,"MUERTE MATERNA"),COUNTIFS(#REF!,B4,#REF!,C6,#REF!,"MUERTE Y MORBILIDAD MATERNA EXTREMA"))</f>
        <v>#REF!</v>
      </c>
      <c r="D136" s="16" t="e">
        <f>SUM(COUNTIFS(#REF!,B4,#REF!,D6,#REF!,"MUERTE MATERNA"),COUNTIFS(#REF!,B4,#REF!,D6,#REF!,"MUERTE Y MORBILIDAD MATERNA EXTREMA"))</f>
        <v>#REF!</v>
      </c>
      <c r="E136" s="16" t="e">
        <f>SUM(COUNTIFS(#REF!,B4,#REF!,E6,#REF!,"MUERTE MATERNA"),COUNTIFS(#REF!,B4,#REF!,E6,#REF!,"MUERTE Y MORBILIDAD MATERNA EXTREMA"))</f>
        <v>#REF!</v>
      </c>
      <c r="F136" s="16" t="e">
        <f>SUM(COUNTIFS(#REF!,B4,#REF!,F6,#REF!,"MUERTE MATERNA"),COUNTIFS(#REF!,B4,#REF!,F6,#REF!,"MUERTE Y MORBILIDAD MATERNA EXTREMA"))</f>
        <v>#REF!</v>
      </c>
      <c r="G136" s="16" t="e">
        <f>SUM(COUNTIFS(#REF!,B4,#REF!,G6,#REF!,"MUERTE MATERNA"),COUNTIFS(#REF!,B4,#REF!,G6,#REF!,"MUERTE Y MORBILIDAD MATERNA EXTREMA"))</f>
        <v>#REF!</v>
      </c>
      <c r="H136" s="16" t="e">
        <f>SUM(COUNTIFS(#REF!,B4,#REF!,H6,#REF!,"MUERTE MATERNA"),COUNTIFS(#REF!,B4,#REF!,H6,#REF!,"MUERTE Y MORBILIDAD MATERNA EXTREMA"))</f>
        <v>#REF!</v>
      </c>
      <c r="I136" s="16" t="e">
        <f>SUM(COUNTIFS(#REF!,B4,#REF!,I6,#REF!,"MUERTE MATERNA"),COUNTIFS(#REF!,B4,#REF!,I6,#REF!,"MUERTE Y MORBILIDAD MATERNA EXTREMA"))</f>
        <v>#REF!</v>
      </c>
      <c r="J136" s="16" t="e">
        <f>SUM(COUNTIFS(#REF!,B4,#REF!,J6,#REF!,"MUERTE MATERNA"),COUNTIFS(#REF!,B4,#REF!,J6,#REF!,"MUERTE Y MORBILIDAD MATERNA EXTREMA"))</f>
        <v>#REF!</v>
      </c>
      <c r="K136" s="16" t="e">
        <f>SUM(COUNTIFS(#REF!,B4,#REF!,K6,#REF!,"MUERTE MATERNA"),COUNTIFS(#REF!,B4,#REF!,K6,#REF!,"MUERTE Y MORBILIDAD MATERNA EXTREMA"))</f>
        <v>#REF!</v>
      </c>
      <c r="L136" s="16" t="e">
        <f>SUM(COUNTIFS(#REF!,B4,#REF!,L6,#REF!,"MUERTE MATERNA"),COUNTIFS(#REF!,B4,#REF!,L6,#REF!,"MUERTE Y MORBILIDAD MATERNA EXTREMA"))</f>
        <v>#REF!</v>
      </c>
      <c r="M136" s="16" t="e">
        <f>SUM(COUNTIFS(#REF!,B4,#REF!,M6,#REF!,"MUERTE MATERNA"),COUNTIFS(#REF!,B4,#REF!,M6,#REF!,"MUERTE Y MORBILIDAD MATERNA EXTREMA"))</f>
        <v>#REF!</v>
      </c>
      <c r="N136" s="68" t="e">
        <f t="shared" si="30"/>
        <v>#REF!</v>
      </c>
    </row>
    <row r="137" spans="1:14" ht="15.75" thickBot="1" x14ac:dyDescent="0.3">
      <c r="A137" s="76" t="s">
        <v>422</v>
      </c>
      <c r="B137" s="166"/>
      <c r="C137" s="167"/>
      <c r="D137" s="167"/>
      <c r="E137" s="167"/>
      <c r="F137" s="167"/>
      <c r="G137" s="167"/>
      <c r="H137" s="167"/>
      <c r="I137" s="167"/>
      <c r="J137" s="167"/>
      <c r="K137" s="167"/>
      <c r="L137" s="167"/>
      <c r="M137" s="167"/>
      <c r="N137" s="117" t="e">
        <f>IF(N$128=0,"",SUM((N136/N$128)*100000))</f>
        <v>#REF!</v>
      </c>
    </row>
    <row r="138" spans="1:14" ht="26.25" thickBot="1" x14ac:dyDescent="0.3">
      <c r="A138" s="113" t="s">
        <v>666</v>
      </c>
      <c r="B138" s="166" t="e">
        <f t="shared" ref="B138:N138" si="45">IF(B$136=0,"",SUM(B134/B136))</f>
        <v>#REF!</v>
      </c>
      <c r="C138" s="167" t="e">
        <f t="shared" si="45"/>
        <v>#REF!</v>
      </c>
      <c r="D138" s="167" t="e">
        <f t="shared" si="45"/>
        <v>#REF!</v>
      </c>
      <c r="E138" s="167" t="e">
        <f t="shared" si="45"/>
        <v>#REF!</v>
      </c>
      <c r="F138" s="167" t="e">
        <f t="shared" si="45"/>
        <v>#REF!</v>
      </c>
      <c r="G138" s="167" t="e">
        <f t="shared" si="45"/>
        <v>#REF!</v>
      </c>
      <c r="H138" s="167" t="e">
        <f t="shared" si="45"/>
        <v>#REF!</v>
      </c>
      <c r="I138" s="167" t="e">
        <f t="shared" si="45"/>
        <v>#REF!</v>
      </c>
      <c r="J138" s="167" t="e">
        <f t="shared" si="45"/>
        <v>#REF!</v>
      </c>
      <c r="K138" s="167" t="e">
        <f t="shared" si="45"/>
        <v>#REF!</v>
      </c>
      <c r="L138" s="167" t="e">
        <f t="shared" si="45"/>
        <v>#REF!</v>
      </c>
      <c r="M138" s="167" t="e">
        <f t="shared" si="45"/>
        <v>#REF!</v>
      </c>
      <c r="N138" s="116" t="e">
        <f t="shared" si="45"/>
        <v>#REF!</v>
      </c>
    </row>
    <row r="139" spans="1:14" ht="26.25" thickBot="1" x14ac:dyDescent="0.3">
      <c r="A139" s="15" t="s">
        <v>669</v>
      </c>
      <c r="B139" s="16" t="e">
        <f>SUM(COUNTIFS(#REF!,$B$4,#REF!,B6,#REF!,"MUERTE MATERNA"),COUNTIFS(#REF!,$B$4,#REF!,B6,#REF!,"MUERTE Y MORBILIDAD MATERNA EXTREMA"),COUNTIFS(#REF!,$B$4,#REF!,B6,#REF!,"MORBILIDAD MATERNA EXTREMA"))</f>
        <v>#REF!</v>
      </c>
      <c r="C139" s="16" t="e">
        <f>SUM(COUNTIFS(#REF!,$B$4,#REF!,C6,#REF!,"MUERTE MATERNA"),COUNTIFS(#REF!,$B$4,#REF!,C6,#REF!,"MUERTE Y MORBILIDAD MATERNA EXTREMA"),COUNTIFS(#REF!,$B$4,#REF!,C6,#REF!,"MORBILIDAD MATERNA EXTREMA"))</f>
        <v>#REF!</v>
      </c>
      <c r="D139" s="16" t="e">
        <f>SUM(COUNTIFS(#REF!,$B$4,#REF!,D6,#REF!,"MUERTE MATERNA"),COUNTIFS(#REF!,$B$4,#REF!,D6,#REF!,"MUERTE Y MORBILIDAD MATERNA EXTREMA"),COUNTIFS(#REF!,$B$4,#REF!,D6,#REF!,"MORBILIDAD MATERNA EXTREMA"))</f>
        <v>#REF!</v>
      </c>
      <c r="E139" s="16" t="e">
        <f>SUM(COUNTIFS(#REF!,$B$4,#REF!,E6,#REF!,"MUERTE MATERNA"),COUNTIFS(#REF!,$B$4,#REF!,E6,#REF!,"MUERTE Y MORBILIDAD MATERNA EXTREMA"),COUNTIFS(#REF!,$B$4,#REF!,E6,#REF!,"MORBILIDAD MATERNA EXTREMA"))</f>
        <v>#REF!</v>
      </c>
      <c r="F139" s="16" t="e">
        <f>SUM(COUNTIFS(#REF!,$B$4,#REF!,F6,#REF!,"MUERTE MATERNA"),COUNTIFS(#REF!,$B$4,#REF!,F6,#REF!,"MUERTE Y MORBILIDAD MATERNA EXTREMA"),COUNTIFS(#REF!,$B$4,#REF!,F6,#REF!,"MORBILIDAD MATERNA EXTREMA"))</f>
        <v>#REF!</v>
      </c>
      <c r="G139" s="16" t="e">
        <f>SUM(COUNTIFS(#REF!,$B$4,#REF!,G6,#REF!,"MUERTE MATERNA"),COUNTIFS(#REF!,$B$4,#REF!,G6,#REF!,"MUERTE Y MORBILIDAD MATERNA EXTREMA"),COUNTIFS(#REF!,$B$4,#REF!,G6,#REF!,"MORBILIDAD MATERNA EXTREMA"))</f>
        <v>#REF!</v>
      </c>
      <c r="H139" s="16" t="e">
        <f>SUM(COUNTIFS(#REF!,$B$4,#REF!,H6,#REF!,"MUERTE MATERNA"),COUNTIFS(#REF!,$B$4,#REF!,H6,#REF!,"MUERTE Y MORBILIDAD MATERNA EXTREMA"),COUNTIFS(#REF!,$B$4,#REF!,H6,#REF!,"MORBILIDAD MATERNA EXTREMA"))</f>
        <v>#REF!</v>
      </c>
      <c r="I139" s="16" t="e">
        <f>SUM(COUNTIFS(#REF!,$B$4,#REF!,I6,#REF!,"MUERTE MATERNA"),COUNTIFS(#REF!,$B$4,#REF!,I6,#REF!,"MUERTE Y MORBILIDAD MATERNA EXTREMA"),COUNTIFS(#REF!,$B$4,#REF!,I6,#REF!,"MORBILIDAD MATERNA EXTREMA"))</f>
        <v>#REF!</v>
      </c>
      <c r="J139" s="16" t="e">
        <f>SUM(COUNTIFS(#REF!,$B$4,#REF!,J6,#REF!,"MUERTE MATERNA"),COUNTIFS(#REF!,$B$4,#REF!,J6,#REF!,"MUERTE Y MORBILIDAD MATERNA EXTREMA"),COUNTIFS(#REF!,$B$4,#REF!,J6,#REF!,"MORBILIDAD MATERNA EXTREMA"))</f>
        <v>#REF!</v>
      </c>
      <c r="K139" s="16" t="e">
        <f>SUM(COUNTIFS(#REF!,$B$4,#REF!,K6,#REF!,"MUERTE MATERNA"),COUNTIFS(#REF!,$B$4,#REF!,K6,#REF!,"MUERTE Y MORBILIDAD MATERNA EXTREMA"),COUNTIFS(#REF!,$B$4,#REF!,K6,#REF!,"MORBILIDAD MATERNA EXTREMA"))</f>
        <v>#REF!</v>
      </c>
      <c r="L139" s="16" t="e">
        <f>SUM(COUNTIFS(#REF!,$B$4,#REF!,L6,#REF!,"MUERTE MATERNA"),COUNTIFS(#REF!,$B$4,#REF!,L6,#REF!,"MUERTE Y MORBILIDAD MATERNA EXTREMA"),COUNTIFS(#REF!,$B$4,#REF!,L6,#REF!,"MORBILIDAD MATERNA EXTREMA"))</f>
        <v>#REF!</v>
      </c>
      <c r="M139" s="16" t="e">
        <f>SUM(COUNTIFS(#REF!,$B$4,#REF!,M6,#REF!,"MUERTE MATERNA"),COUNTIFS(#REF!,$B$4,#REF!,M6,#REF!,"MUERTE Y MORBILIDAD MATERNA EXTREMA"),COUNTIFS(#REF!,$B$4,#REF!,M6,#REF!,"MORBILIDAD MATERNA EXTREMA"))</f>
        <v>#REF!</v>
      </c>
      <c r="N139" s="44" t="e">
        <f>SUM(B139:M139)</f>
        <v>#REF!</v>
      </c>
    </row>
    <row r="140" spans="1:14" ht="15.75" thickBot="1" x14ac:dyDescent="0.3">
      <c r="A140" s="114" t="s">
        <v>667</v>
      </c>
      <c r="B140" s="160" t="e">
        <f>IF(B$139=0,"",SUM(B136/B139))</f>
        <v>#REF!</v>
      </c>
      <c r="C140" s="161"/>
      <c r="D140" s="161"/>
      <c r="E140" s="161"/>
      <c r="F140" s="161"/>
      <c r="G140" s="161"/>
      <c r="H140" s="161"/>
      <c r="I140" s="161"/>
      <c r="J140" s="161"/>
      <c r="K140" s="161"/>
      <c r="L140" s="161"/>
      <c r="M140" s="161"/>
      <c r="N140" s="115" t="e">
        <f>IF(N$139=0,"",SUM(N136/N139))</f>
        <v>#REF!</v>
      </c>
    </row>
    <row r="141" spans="1:14" x14ac:dyDescent="0.25">
      <c r="A141" s="17"/>
    </row>
    <row r="143" spans="1:14" x14ac:dyDescent="0.25">
      <c r="A143" s="17" t="s">
        <v>407</v>
      </c>
      <c r="B143" s="16" t="s">
        <v>366</v>
      </c>
      <c r="C143" s="16" t="s">
        <v>367</v>
      </c>
      <c r="D143" s="16" t="s">
        <v>368</v>
      </c>
      <c r="E143" s="16" t="s">
        <v>369</v>
      </c>
      <c r="F143" s="16" t="s">
        <v>370</v>
      </c>
      <c r="G143" s="16" t="s">
        <v>371</v>
      </c>
      <c r="H143" s="16" t="s">
        <v>372</v>
      </c>
      <c r="I143" s="16" t="s">
        <v>373</v>
      </c>
      <c r="J143" s="16" t="s">
        <v>374</v>
      </c>
      <c r="K143" s="16" t="s">
        <v>375</v>
      </c>
      <c r="L143" s="16" t="s">
        <v>376</v>
      </c>
      <c r="M143" s="16" t="s">
        <v>377</v>
      </c>
      <c r="N143" s="27" t="s">
        <v>421</v>
      </c>
    </row>
    <row r="144" spans="1:14" ht="38.25" x14ac:dyDescent="0.25">
      <c r="A144" s="26" t="s">
        <v>413</v>
      </c>
      <c r="B144" s="16" t="e">
        <f>COUNTIFS(#REF!,B4,#REF!,B6,#REF!,"&gt;0")</f>
        <v>#REF!</v>
      </c>
      <c r="C144" s="16" t="e">
        <f>COUNTIFS(#REF!,B4,#REF!,C6,#REF!,"&gt;0")</f>
        <v>#REF!</v>
      </c>
      <c r="D144" s="16" t="e">
        <f>COUNTIFS(#REF!,B4,#REF!,D6,#REF!,"&gt;0")</f>
        <v>#REF!</v>
      </c>
      <c r="E144" s="16" t="e">
        <f>COUNTIFS(#REF!,B4,#REF!,E6,#REF!,"&gt;0")</f>
        <v>#REF!</v>
      </c>
      <c r="F144" s="16" t="e">
        <f>COUNTIFS(#REF!,B4,#REF!,F6,#REF!,"&gt;0")</f>
        <v>#REF!</v>
      </c>
      <c r="G144" s="16" t="e">
        <f>COUNTIFS(#REF!,B4,#REF!,G6,#REF!,"&gt;0")</f>
        <v>#REF!</v>
      </c>
      <c r="H144" s="16" t="e">
        <f>COUNTIFS(#REF!,B4,#REF!,H6,#REF!,"&gt;0")</f>
        <v>#REF!</v>
      </c>
      <c r="I144" s="16" t="e">
        <f>COUNTIFS(#REF!,B4,#REF!,I6,#REF!,"&gt;0")</f>
        <v>#REF!</v>
      </c>
      <c r="J144" s="16" t="e">
        <f>COUNTIFS(#REF!,B4,#REF!,J6,#REF!,"&gt;0")</f>
        <v>#REF!</v>
      </c>
      <c r="K144" s="16" t="e">
        <f>COUNTIFS(#REF!,B4,#REF!,K6,#REF!,"&gt;0")</f>
        <v>#REF!</v>
      </c>
      <c r="L144" s="16" t="e">
        <f>COUNTIFS(#REF!,B4,#REF!,L6,#REF!,"&gt;0")</f>
        <v>#REF!</v>
      </c>
      <c r="M144" s="16" t="e">
        <f>COUNTIFS(#REF!,B4,#REF!,M6,#REF!,"&gt;0")</f>
        <v>#REF!</v>
      </c>
      <c r="N144" s="16" t="e">
        <f>SUM(B144:M144)</f>
        <v>#REF!</v>
      </c>
    </row>
    <row r="145" spans="1:14" ht="28.5" customHeight="1" x14ac:dyDescent="0.25">
      <c r="A145" s="24" t="s">
        <v>416</v>
      </c>
      <c r="B145" s="19" t="e">
        <f>IF(B$40=0,"",SUM(B144/B$40))</f>
        <v>#REF!</v>
      </c>
      <c r="C145" s="19" t="e">
        <f t="shared" ref="C145:N145" si="46">IF(C40=0,"",SUM(C144/C40))</f>
        <v>#REF!</v>
      </c>
      <c r="D145" s="19" t="e">
        <f t="shared" si="46"/>
        <v>#REF!</v>
      </c>
      <c r="E145" s="19" t="e">
        <f t="shared" si="46"/>
        <v>#REF!</v>
      </c>
      <c r="F145" s="19" t="e">
        <f t="shared" si="46"/>
        <v>#REF!</v>
      </c>
      <c r="G145" s="19" t="e">
        <f t="shared" si="46"/>
        <v>#REF!</v>
      </c>
      <c r="H145" s="19" t="e">
        <f t="shared" si="46"/>
        <v>#REF!</v>
      </c>
      <c r="I145" s="19" t="e">
        <f t="shared" si="46"/>
        <v>#REF!</v>
      </c>
      <c r="J145" s="19" t="e">
        <f t="shared" si="46"/>
        <v>#REF!</v>
      </c>
      <c r="K145" s="19" t="e">
        <f t="shared" si="46"/>
        <v>#REF!</v>
      </c>
      <c r="L145" s="19" t="e">
        <f t="shared" si="46"/>
        <v>#REF!</v>
      </c>
      <c r="M145" s="19" t="e">
        <f t="shared" si="46"/>
        <v>#REF!</v>
      </c>
      <c r="N145" s="19" t="e">
        <f t="shared" si="46"/>
        <v>#REF!</v>
      </c>
    </row>
    <row r="146" spans="1:14" ht="38.25" x14ac:dyDescent="0.25">
      <c r="A146" s="26" t="s">
        <v>414</v>
      </c>
      <c r="B146" s="16" t="e">
        <f>COUNTIFS(#REF!,B4,#REF!,B6,#REF!,"&gt;0")</f>
        <v>#REF!</v>
      </c>
      <c r="C146" s="16" t="e">
        <f>COUNTIFS(#REF!,B4,#REF!,C6,#REF!,"&gt;0")</f>
        <v>#REF!</v>
      </c>
      <c r="D146" s="16" t="e">
        <f>COUNTIFS(#REF!,B4,#REF!,D6,#REF!,"&gt;0")</f>
        <v>#REF!</v>
      </c>
      <c r="E146" s="16" t="e">
        <f>COUNTIFS(#REF!,B4,#REF!,E6,#REF!,"&gt;0")</f>
        <v>#REF!</v>
      </c>
      <c r="F146" s="16" t="e">
        <f>COUNTIFS(#REF!,B4,#REF!,F6,#REF!,"&gt;0")</f>
        <v>#REF!</v>
      </c>
      <c r="G146" s="16" t="e">
        <f>COUNTIFS(#REF!,B4,#REF!,G6,#REF!,"&gt;0")</f>
        <v>#REF!</v>
      </c>
      <c r="H146" s="16" t="e">
        <f>COUNTIFS(#REF!,B4,#REF!,H6,#REF!,"&gt;0")</f>
        <v>#REF!</v>
      </c>
      <c r="I146" s="16" t="e">
        <f>COUNTIFS(#REF!,B4,#REF!,I6,#REF!,"&gt;0")</f>
        <v>#REF!</v>
      </c>
      <c r="J146" s="16" t="e">
        <f>COUNTIFS(#REF!,B4,#REF!,J6,#REF!,"&gt;0")</f>
        <v>#REF!</v>
      </c>
      <c r="K146" s="16" t="e">
        <f>COUNTIFS(#REF!,B4,#REF!,K6,#REF!,"&gt;0")</f>
        <v>#REF!</v>
      </c>
      <c r="L146" s="16" t="e">
        <f>COUNTIFS(#REF!,B4,#REF!,L6,#REF!,"&gt;0")</f>
        <v>#REF!</v>
      </c>
      <c r="M146" s="16" t="e">
        <f>COUNTIFS(#REF!,B4,#REF!,M6,#REF!,"&gt;0")</f>
        <v>#REF!</v>
      </c>
      <c r="N146" s="16" t="e">
        <f>SUM(B146:M146)</f>
        <v>#REF!</v>
      </c>
    </row>
    <row r="147" spans="1:14" ht="30.75" customHeight="1" x14ac:dyDescent="0.25">
      <c r="A147" s="24" t="s">
        <v>417</v>
      </c>
      <c r="B147" s="19" t="e">
        <f>IF(B$40=0,"",SUM(B146/B$40))</f>
        <v>#REF!</v>
      </c>
      <c r="C147" s="19" t="e">
        <f t="shared" ref="C147:N147" si="47">IF(C$40=0,"",SUM(C146/C$40))</f>
        <v>#REF!</v>
      </c>
      <c r="D147" s="19" t="e">
        <f t="shared" si="47"/>
        <v>#REF!</v>
      </c>
      <c r="E147" s="19" t="e">
        <f t="shared" si="47"/>
        <v>#REF!</v>
      </c>
      <c r="F147" s="19" t="e">
        <f t="shared" si="47"/>
        <v>#REF!</v>
      </c>
      <c r="G147" s="19" t="e">
        <f t="shared" si="47"/>
        <v>#REF!</v>
      </c>
      <c r="H147" s="19" t="e">
        <f t="shared" si="47"/>
        <v>#REF!</v>
      </c>
      <c r="I147" s="19" t="e">
        <f t="shared" si="47"/>
        <v>#REF!</v>
      </c>
      <c r="J147" s="19" t="e">
        <f t="shared" si="47"/>
        <v>#REF!</v>
      </c>
      <c r="K147" s="19" t="e">
        <f t="shared" si="47"/>
        <v>#REF!</v>
      </c>
      <c r="L147" s="19" t="e">
        <f t="shared" si="47"/>
        <v>#REF!</v>
      </c>
      <c r="M147" s="19" t="e">
        <f t="shared" si="47"/>
        <v>#REF!</v>
      </c>
      <c r="N147" s="19" t="e">
        <f t="shared" si="47"/>
        <v>#REF!</v>
      </c>
    </row>
    <row r="148" spans="1:14" ht="25.5" x14ac:dyDescent="0.25">
      <c r="A148" s="26" t="s">
        <v>405</v>
      </c>
      <c r="B148" s="16" t="e">
        <f>COUNTIFS(#REF!,B4,#REF!,B6,#REF!,"I TRIM")</f>
        <v>#REF!</v>
      </c>
      <c r="C148" s="16" t="e">
        <f>COUNTIFS(#REF!,B4,#REF!,C6,#REF!,"I TRIM")</f>
        <v>#REF!</v>
      </c>
      <c r="D148" s="16" t="e">
        <f>COUNTIFS(#REF!,B4,#REF!,D6,#REF!,"I TRIM")</f>
        <v>#REF!</v>
      </c>
      <c r="E148" s="16" t="e">
        <f>COUNTIFS(#REF!,B4,#REF!,E6,#REF!,"I TRIM")</f>
        <v>#REF!</v>
      </c>
      <c r="F148" s="16" t="e">
        <f>COUNTIFS(#REF!,B4,#REF!,F6,#REF!,"I TRIM")</f>
        <v>#REF!</v>
      </c>
      <c r="G148" s="16" t="e">
        <f>COUNTIFS(#REF!,B4,#REF!,G6,#REF!,"I TRIM")</f>
        <v>#REF!</v>
      </c>
      <c r="H148" s="16" t="e">
        <f>COUNTIFS(#REF!,B4,#REF!,H6,#REF!,"I TRIM")</f>
        <v>#REF!</v>
      </c>
      <c r="I148" s="16" t="e">
        <f>COUNTIFS(#REF!,B4,#REF!,I6,#REF!,"I TRIM")</f>
        <v>#REF!</v>
      </c>
      <c r="J148" s="16" t="e">
        <f>COUNTIFS(#REF!,B4,#REF!,J6,#REF!,"I TRIM")</f>
        <v>#REF!</v>
      </c>
      <c r="K148" s="16" t="e">
        <f>COUNTIFS(#REF!,B4,#REF!,K6,#REF!,"I TRIM")</f>
        <v>#REF!</v>
      </c>
      <c r="L148" s="16" t="e">
        <f>COUNTIFS(#REF!,B4,#REF!,L6,#REF!,"I TRIM")</f>
        <v>#REF!</v>
      </c>
      <c r="M148" s="16" t="e">
        <f>COUNTIFS(#REF!,B4,#REF!,M6,#REF!,"I TRIM")</f>
        <v>#REF!</v>
      </c>
      <c r="N148" s="16" t="e">
        <f>SUM(B148:M148)</f>
        <v>#REF!</v>
      </c>
    </row>
    <row r="149" spans="1:14" ht="23.25" customHeight="1" x14ac:dyDescent="0.25">
      <c r="A149" s="24" t="s">
        <v>418</v>
      </c>
      <c r="B149" s="19" t="e">
        <f>IF(B$40=0,"",SUM(B148/B$40))</f>
        <v>#REF!</v>
      </c>
      <c r="C149" s="19" t="e">
        <f t="shared" ref="C149:N149" si="48">IF(C$40=0,"",SUM(C148/C$40))</f>
        <v>#REF!</v>
      </c>
      <c r="D149" s="19" t="e">
        <f t="shared" si="48"/>
        <v>#REF!</v>
      </c>
      <c r="E149" s="19" t="e">
        <f t="shared" si="48"/>
        <v>#REF!</v>
      </c>
      <c r="F149" s="19" t="e">
        <f t="shared" si="48"/>
        <v>#REF!</v>
      </c>
      <c r="G149" s="19" t="e">
        <f t="shared" si="48"/>
        <v>#REF!</v>
      </c>
      <c r="H149" s="19" t="e">
        <f t="shared" si="48"/>
        <v>#REF!</v>
      </c>
      <c r="I149" s="19" t="e">
        <f t="shared" si="48"/>
        <v>#REF!</v>
      </c>
      <c r="J149" s="19" t="e">
        <f t="shared" si="48"/>
        <v>#REF!</v>
      </c>
      <c r="K149" s="19" t="e">
        <f t="shared" si="48"/>
        <v>#REF!</v>
      </c>
      <c r="L149" s="19" t="e">
        <f t="shared" si="48"/>
        <v>#REF!</v>
      </c>
      <c r="M149" s="19" t="e">
        <f t="shared" si="48"/>
        <v>#REF!</v>
      </c>
      <c r="N149" s="19" t="e">
        <f t="shared" si="48"/>
        <v>#REF!</v>
      </c>
    </row>
    <row r="150" spans="1:14" ht="25.5" x14ac:dyDescent="0.25">
      <c r="A150" s="26" t="s">
        <v>406</v>
      </c>
      <c r="B150" s="16" t="e">
        <f>COUNTIFS(#REF!,B4,#REF!,B6,#REF!,"II TRIM")</f>
        <v>#REF!</v>
      </c>
      <c r="C150" s="16" t="e">
        <f>COUNTIFS(#REF!,B4,#REF!,C6,#REF!,"II TRIM")</f>
        <v>#REF!</v>
      </c>
      <c r="D150" s="16" t="e">
        <f>COUNTIFS(#REF!,B4,#REF!,D6,#REF!,"II TRIM")</f>
        <v>#REF!</v>
      </c>
      <c r="E150" s="16" t="e">
        <f>COUNTIFS(#REF!,B4,#REF!,E6,#REF!,"II TRIM")</f>
        <v>#REF!</v>
      </c>
      <c r="F150" s="16" t="e">
        <f>COUNTIFS(#REF!,B4,#REF!,F6,#REF!,"II TRIM")</f>
        <v>#REF!</v>
      </c>
      <c r="G150" s="16" t="e">
        <f>COUNTIFS(#REF!,B4,#REF!,G6,#REF!,"II TRIM")</f>
        <v>#REF!</v>
      </c>
      <c r="H150" s="16" t="e">
        <f>COUNTIFS(#REF!,B4,#REF!,H6,#REF!,"II TRIM")</f>
        <v>#REF!</v>
      </c>
      <c r="I150" s="16" t="e">
        <f>COUNTIFS(#REF!,B4,#REF!,I6,#REF!,"II TRIM")</f>
        <v>#REF!</v>
      </c>
      <c r="J150" s="16" t="e">
        <f>COUNTIFS(#REF!,B4,#REF!,J6,#REF!,"II TRIM")</f>
        <v>#REF!</v>
      </c>
      <c r="K150" s="16" t="e">
        <f>COUNTIFS(#REF!,B4,#REF!,K6,#REF!,"II TRIM")</f>
        <v>#REF!</v>
      </c>
      <c r="L150" s="16" t="e">
        <f>COUNTIFS(#REF!,B4,#REF!,L6,#REF!,"II TRIM")</f>
        <v>#REF!</v>
      </c>
      <c r="M150" s="16" t="e">
        <f>COUNTIFS(#REF!,B4,#REF!,M6,#REF!,"II TRIM")</f>
        <v>#REF!</v>
      </c>
      <c r="N150" s="16" t="e">
        <f>SUM(B150:M150)</f>
        <v>#REF!</v>
      </c>
    </row>
    <row r="151" spans="1:14" ht="25.5" x14ac:dyDescent="0.25">
      <c r="A151" s="24" t="s">
        <v>419</v>
      </c>
      <c r="B151" s="19" t="e">
        <f>IF(B$40=0,"",SUM(B150/B$40))</f>
        <v>#REF!</v>
      </c>
      <c r="C151" s="19" t="e">
        <f t="shared" ref="C151:N151" si="49">IF(C$40=0,"",SUM(C150/C$40))</f>
        <v>#REF!</v>
      </c>
      <c r="D151" s="19" t="e">
        <f t="shared" si="49"/>
        <v>#REF!</v>
      </c>
      <c r="E151" s="19" t="e">
        <f t="shared" si="49"/>
        <v>#REF!</v>
      </c>
      <c r="F151" s="19" t="e">
        <f t="shared" si="49"/>
        <v>#REF!</v>
      </c>
      <c r="G151" s="19" t="e">
        <f t="shared" si="49"/>
        <v>#REF!</v>
      </c>
      <c r="H151" s="19" t="e">
        <f t="shared" si="49"/>
        <v>#REF!</v>
      </c>
      <c r="I151" s="19" t="e">
        <f t="shared" si="49"/>
        <v>#REF!</v>
      </c>
      <c r="J151" s="19" t="e">
        <f t="shared" si="49"/>
        <v>#REF!</v>
      </c>
      <c r="K151" s="19" t="e">
        <f t="shared" si="49"/>
        <v>#REF!</v>
      </c>
      <c r="L151" s="19" t="e">
        <f t="shared" si="49"/>
        <v>#REF!</v>
      </c>
      <c r="M151" s="19" t="e">
        <f t="shared" si="49"/>
        <v>#REF!</v>
      </c>
      <c r="N151" s="19" t="e">
        <f t="shared" si="49"/>
        <v>#REF!</v>
      </c>
    </row>
    <row r="152" spans="1:14" ht="25.5" x14ac:dyDescent="0.25">
      <c r="A152" s="26" t="s">
        <v>415</v>
      </c>
      <c r="B152" s="16" t="e">
        <f>COUNTIFS(#REF!,B4,#REF!,B6,#REF!,"III TRIM")</f>
        <v>#REF!</v>
      </c>
      <c r="C152" s="16" t="e">
        <f>COUNTIFS(#REF!,B4,#REF!,C6,#REF!,"III TRIM")</f>
        <v>#REF!</v>
      </c>
      <c r="D152" s="16" t="e">
        <f>COUNTIFS(#REF!,B4,#REF!,D6,#REF!,"III TRIM")</f>
        <v>#REF!</v>
      </c>
      <c r="E152" s="16" t="e">
        <f>COUNTIFS(#REF!,B4,#REF!,E6,#REF!,"III TRIM")</f>
        <v>#REF!</v>
      </c>
      <c r="F152" s="16" t="e">
        <f>COUNTIFS(#REF!,B4,#REF!,F6,#REF!,"III TRIM")</f>
        <v>#REF!</v>
      </c>
      <c r="G152" s="16" t="e">
        <f>COUNTIFS(#REF!,B4,#REF!,G6,#REF!,"III TRIM")</f>
        <v>#REF!</v>
      </c>
      <c r="H152" s="16" t="e">
        <f>COUNTIFS(#REF!,B4,#REF!,H6,#REF!,"III TRIM")</f>
        <v>#REF!</v>
      </c>
      <c r="I152" s="16" t="e">
        <f>COUNTIFS(#REF!,B4,#REF!,I6,#REF!,"III TRIM")</f>
        <v>#REF!</v>
      </c>
      <c r="J152" s="16" t="e">
        <f>COUNTIFS(#REF!,B4,#REF!,J6,#REF!,"III TRIM")</f>
        <v>#REF!</v>
      </c>
      <c r="K152" s="16" t="e">
        <f>COUNTIFS(#REF!,B4,#REF!,K6,#REF!,"III TRIM")</f>
        <v>#REF!</v>
      </c>
      <c r="L152" s="16" t="e">
        <f>COUNTIFS(#REF!,B4,#REF!,L6,#REF!,"III TRIM")</f>
        <v>#REF!</v>
      </c>
      <c r="M152" s="16" t="e">
        <f>COUNTIFS(#REF!,B4,#REF!,M6,#REF!,"III TRIM")</f>
        <v>#REF!</v>
      </c>
      <c r="N152" s="16" t="e">
        <f>SUM(B152:M152)</f>
        <v>#REF!</v>
      </c>
    </row>
    <row r="153" spans="1:14" ht="25.5" x14ac:dyDescent="0.25">
      <c r="A153" s="24" t="s">
        <v>420</v>
      </c>
      <c r="B153" s="19" t="e">
        <f>IF(B$40=0,"",SUM(B152/B$40))</f>
        <v>#REF!</v>
      </c>
      <c r="C153" s="19" t="e">
        <f t="shared" ref="C153:N153" si="50">IF(C$40=0,"",SUM(C152/C$40))</f>
        <v>#REF!</v>
      </c>
      <c r="D153" s="19" t="e">
        <f t="shared" si="50"/>
        <v>#REF!</v>
      </c>
      <c r="E153" s="19" t="e">
        <f t="shared" si="50"/>
        <v>#REF!</v>
      </c>
      <c r="F153" s="19" t="e">
        <f t="shared" si="50"/>
        <v>#REF!</v>
      </c>
      <c r="G153" s="19" t="e">
        <f t="shared" si="50"/>
        <v>#REF!</v>
      </c>
      <c r="H153" s="19" t="e">
        <f t="shared" si="50"/>
        <v>#REF!</v>
      </c>
      <c r="I153" s="19" t="e">
        <f t="shared" si="50"/>
        <v>#REF!</v>
      </c>
      <c r="J153" s="19" t="e">
        <f t="shared" si="50"/>
        <v>#REF!</v>
      </c>
      <c r="K153" s="19" t="e">
        <f t="shared" si="50"/>
        <v>#REF!</v>
      </c>
      <c r="L153" s="19" t="e">
        <f t="shared" si="50"/>
        <v>#REF!</v>
      </c>
      <c r="M153" s="19" t="e">
        <f t="shared" si="50"/>
        <v>#REF!</v>
      </c>
      <c r="N153" s="19" t="e">
        <f t="shared" si="50"/>
        <v>#REF!</v>
      </c>
    </row>
  </sheetData>
  <protectedRanges>
    <protectedRange algorithmName="SHA-512" hashValue="KHhv3JU/LRdRrRTxxkgFceEHPZ5UzadmpZRZR3zmQRnPvkUJZuanRafIJ+qde0IWwLZSvFIQDyUAHq6v6k7XIg==" saltValue="2GKG1kCzVNNcn+vbOPuhJA==" spinCount="100000" sqref="A33" name="Rango2_2_5"/>
    <protectedRange algorithmName="SHA-512" hashValue="NUll9P9xh7KbSfMYpMxsRZLfDw/y/AzW2LSWlpXVscBDqiAxmzo71xjs+a2lh+jRa7pceOC849slke4+ZKx8LA==" saltValue="8qbkKpQ+CiQuLnqgShNvXA==" spinCount="100000" sqref="A13" name="Rango2_88_6"/>
  </protectedRanges>
  <mergeCells count="30">
    <mergeCell ref="B140:M140"/>
    <mergeCell ref="N35:N36"/>
    <mergeCell ref="B133:M133"/>
    <mergeCell ref="B135:M135"/>
    <mergeCell ref="B137:M137"/>
    <mergeCell ref="B138:M138"/>
    <mergeCell ref="C14:C15"/>
    <mergeCell ref="C17:C18"/>
    <mergeCell ref="E14:E15"/>
    <mergeCell ref="B13:C13"/>
    <mergeCell ref="D13:E13"/>
    <mergeCell ref="E17:E18"/>
    <mergeCell ref="B16:C16"/>
    <mergeCell ref="D16:E16"/>
    <mergeCell ref="B19:C19"/>
    <mergeCell ref="D19:E19"/>
    <mergeCell ref="C20:C21"/>
    <mergeCell ref="E20:E21"/>
    <mergeCell ref="B22:C22"/>
    <mergeCell ref="D22:E22"/>
    <mergeCell ref="B28:C28"/>
    <mergeCell ref="D28:E28"/>
    <mergeCell ref="C29:C30"/>
    <mergeCell ref="E29:E30"/>
    <mergeCell ref="C23:C24"/>
    <mergeCell ref="E23:E24"/>
    <mergeCell ref="B25:C25"/>
    <mergeCell ref="D25:E25"/>
    <mergeCell ref="C26:C27"/>
    <mergeCell ref="E26:E27"/>
  </mergeCells>
  <conditionalFormatting sqref="A33">
    <cfRule type="containsText" dxfId="15" priority="45" operator="containsText" text="SE TRASLADO DE EPS">
      <formula>NOT(ISERROR(SEARCH("SE TRASLADO DE EPS",A33)))</formula>
    </cfRule>
    <cfRule type="containsText" dxfId="14" priority="46" operator="containsText" text="INMIGRANTE VENEZOLANA">
      <formula>NOT(ISERROR(SEARCH("INMIGRANTE VENEZOLANA",A33)))</formula>
    </cfRule>
    <cfRule type="containsText" dxfId="13" priority="47" operator="containsText" text="SIN AFILIACIÓN A EPS">
      <formula>NOT(ISERROR(SEARCH("SIN AFILIACIÓN A EPS",A33)))</formula>
    </cfRule>
    <cfRule type="containsText" dxfId="12" priority="48" operator="containsText" text="NOVEDAD">
      <formula>NOT(ISERROR(SEARCH("NOVEDAD",A33)))</formula>
    </cfRule>
    <cfRule type="containsText" dxfId="11" priority="49" operator="containsText" text="IDENTIDAD">
      <formula>NOT(ISERROR(SEARCH("IDENTIDAD",A33)))</formula>
    </cfRule>
    <cfRule type="containsText" dxfId="10" priority="50" operator="containsText" text="CPN">
      <formula>NOT(ISERROR(SEARCH("CPN",A33)))</formula>
    </cfRule>
    <cfRule type="containsText" dxfId="9" priority="51" operator="containsText" text="VIENE">
      <formula>NOT(ISERROR(SEARCH("VIENE",A33)))</formula>
    </cfRule>
    <cfRule type="cellIs" dxfId="8" priority="52" operator="equal">
      <formula>"TRAMITE DE PORTABILIDAD"</formula>
    </cfRule>
  </conditionalFormatting>
  <conditionalFormatting sqref="A39">
    <cfRule type="containsText" dxfId="7" priority="9" operator="containsText" text="SE TRASLADO DE EPS">
      <formula>NOT(ISERROR(SEARCH("SE TRASLADO DE EPS",A39)))</formula>
    </cfRule>
    <cfRule type="containsText" dxfId="6" priority="10" operator="containsText" text="INMIGRANTE VENEZOLANA">
      <formula>NOT(ISERROR(SEARCH("INMIGRANTE VENEZOLANA",A39)))</formula>
    </cfRule>
    <cfRule type="containsText" dxfId="5" priority="11" operator="containsText" text="SIN AFILIACIÓN A EPS">
      <formula>NOT(ISERROR(SEARCH("SIN AFILIACIÓN A EPS",A39)))</formula>
    </cfRule>
    <cfRule type="containsText" dxfId="4" priority="12" operator="containsText" text="NOVEDAD">
      <formula>NOT(ISERROR(SEARCH("NOVEDAD",A39)))</formula>
    </cfRule>
    <cfRule type="containsText" dxfId="3" priority="13" operator="containsText" text="IDENTIDAD">
      <formula>NOT(ISERROR(SEARCH("IDENTIDAD",A39)))</formula>
    </cfRule>
    <cfRule type="containsText" dxfId="2" priority="14" operator="containsText" text="CPN">
      <formula>NOT(ISERROR(SEARCH("CPN",A39)))</formula>
    </cfRule>
    <cfRule type="containsText" dxfId="1" priority="15" operator="containsText" text="VIENE">
      <formula>NOT(ISERROR(SEARCH("VIENE",A39)))</formula>
    </cfRule>
    <cfRule type="cellIs" dxfId="0" priority="16" operator="equal">
      <formula>"TRAMITE DE PORTABILIDAD"</formula>
    </cfRule>
  </conditionalFormatting>
  <dataValidations disablePrompts="1" count="2">
    <dataValidation type="list" allowBlank="1" showInputMessage="1" showErrorMessage="1" sqref="A33" xr:uid="{00000000-0002-0000-0100-000000000000}">
      <formula1>"CPN OTRA IPS,VIENE DE OTRO MUNICIPIO,VIENE DE OTRO DPTO,SE TRASLADO DE EPS,TRAMITE DE PORTABILIDAD,SIN DOCUMENTO IDENTIDAD,SIN AFILIACIÓN A EPS,INMIGRANTE VENEZOLANA,SIN NOVEDAD"</formula1>
    </dataValidation>
    <dataValidation type="list" allowBlank="1" showInputMessage="1" showErrorMessage="1" sqref="A13" xr:uid="{00000000-0002-0000-0100-000001000000}">
      <formula1>"AIC, ASMET SALUD, CAJA COMPENSACION HUILA, CAPITAL SALUD, COMFENALCO, COMPENSAR, Contrato Particular, COOMEVA, COOSALUD, COSMITET, EJERCITO, EMSSANAR, MALLAMAS, NUEVA EPS, OTRO, POLICIA, PPNA, SANITAS, SOS, SURA, UNIDAD DE SALUD UNICAUCA"</formula1>
    </dataValidation>
  </dataValidations>
  <pageMargins left="0.7" right="0.7" top="0.75" bottom="0.75" header="0.3" footer="0.3"/>
  <pageSetup paperSize="9" orientation="portrait" r:id="rId1"/>
  <ignoredErrors>
    <ignoredError sqref="B75:N75 D14 D17 D20 D23 D26 D29 N39 N42 N44 N47 N49 N52 N54 N57 N59 N64 N62 N66 N68:N71 B69:M69 B71:M71 N72:N73 B73:M73 N74 N76:N77 B77:M77 B79:N79 N78 B83:N83 B81:N81 N80 N82 N86 N88 N95 N99 N97 N101 B102:M102 B100 N103 N105 N108 N111 N116 N118 N120 N122 N124 N127 N131 N133 N135 N145 N147 B148:M148 B146 N149 N151 B150:M150 B152:M152"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CPN 2022</vt:lpstr>
      <vt:lpstr>INSTRUCTIVO </vt:lpstr>
      <vt:lpstr>INDICADORES</vt:lpstr>
    </vt:vector>
  </TitlesOfParts>
  <Company>Windows XP Colossus Edition 2 Reloaded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Colossus User</dc:creator>
  <cp:lastModifiedBy>ARNOL NARVAEZ HIGON</cp:lastModifiedBy>
  <cp:lastPrinted>2013-06-06T22:13:03Z</cp:lastPrinted>
  <dcterms:created xsi:type="dcterms:W3CDTF">2011-06-21T18:46:29Z</dcterms:created>
  <dcterms:modified xsi:type="dcterms:W3CDTF">2023-10-20T14:44:35Z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echa de registro" linkTarget="INDIGENA">
    <vt:lpwstr>#¡REF!</vt:lpwstr>
  </property>
</Properties>
</file>