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Users\Isaacson Ladders\Desktop\Price Lists Customers\"/>
    </mc:Choice>
  </mc:AlternateContent>
  <xr:revisionPtr revIDLastSave="0" documentId="8_{BCA12998-0B80-4A75-A011-2349AF882FF2}" xr6:coauthVersionLast="43" xr6:coauthVersionMax="43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October 2017 Price List" sheetId="1" r:id="rId1"/>
    <sheet name="New Products" sheetId="2" r:id="rId2"/>
    <sheet name="November 2018 Pricelist" sheetId="13" r:id="rId3"/>
    <sheet name="November 2018 Dist O" sheetId="15" r:id="rId4"/>
    <sheet name="November 2018 Indept O" sheetId="16" r:id="rId5"/>
    <sheet name="November 2018 Retail O" sheetId="17" r:id="rId6"/>
    <sheet name="November 2018 Trade O" sheetId="18" r:id="rId7"/>
  </sheets>
  <externalReferences>
    <externalReference r:id="rId8"/>
  </externalReferences>
  <definedNames>
    <definedName name="_xlnm.Print_Area" localSheetId="0">'October 2017 Price List'!$B$1:$H$71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4" i="18" l="1"/>
  <c r="M84" i="18"/>
  <c r="J84" i="18"/>
  <c r="G84" i="18"/>
  <c r="P83" i="18"/>
  <c r="M83" i="18"/>
  <c r="J83" i="18"/>
  <c r="G83" i="18"/>
  <c r="P82" i="18"/>
  <c r="M82" i="18"/>
  <c r="J82" i="18"/>
  <c r="G82" i="18"/>
  <c r="P81" i="18"/>
  <c r="M81" i="18"/>
  <c r="J81" i="18"/>
  <c r="G81" i="18"/>
  <c r="P80" i="18"/>
  <c r="M80" i="18"/>
  <c r="J80" i="18"/>
  <c r="G80" i="18"/>
  <c r="P79" i="18"/>
  <c r="M79" i="18"/>
  <c r="J79" i="18"/>
  <c r="G79" i="18"/>
  <c r="P72" i="18"/>
  <c r="M72" i="18"/>
  <c r="N72" i="18" s="1"/>
  <c r="J72" i="18"/>
  <c r="K72" i="18" s="1"/>
  <c r="G72" i="18"/>
  <c r="H72" i="18" s="1"/>
  <c r="I72" i="18" s="1"/>
  <c r="F72" i="18"/>
  <c r="P71" i="18"/>
  <c r="M71" i="18"/>
  <c r="N71" i="18" s="1"/>
  <c r="K71" i="18"/>
  <c r="L71" i="18" s="1"/>
  <c r="J71" i="18"/>
  <c r="G71" i="18"/>
  <c r="H71" i="18" s="1"/>
  <c r="F71" i="18"/>
  <c r="F68" i="18"/>
  <c r="P67" i="18"/>
  <c r="P68" i="18" s="1"/>
  <c r="M67" i="18"/>
  <c r="J67" i="18"/>
  <c r="K67" i="18" s="1"/>
  <c r="G67" i="18"/>
  <c r="H67" i="18" s="1"/>
  <c r="H68" i="18" s="1"/>
  <c r="F67" i="18"/>
  <c r="F66" i="18"/>
  <c r="P65" i="18"/>
  <c r="P66" i="18" s="1"/>
  <c r="M65" i="18"/>
  <c r="N65" i="18" s="1"/>
  <c r="N66" i="18" s="1"/>
  <c r="J65" i="18"/>
  <c r="J66" i="18" s="1"/>
  <c r="K66" i="18" s="1"/>
  <c r="G65" i="18"/>
  <c r="F65" i="18"/>
  <c r="F64" i="18"/>
  <c r="F63" i="18"/>
  <c r="P62" i="18"/>
  <c r="P63" i="18" s="1"/>
  <c r="M62" i="18"/>
  <c r="N62" i="18" s="1"/>
  <c r="J62" i="18"/>
  <c r="K62" i="18" s="1"/>
  <c r="K63" i="18" s="1"/>
  <c r="G62" i="18"/>
  <c r="G63" i="18" s="1"/>
  <c r="F62" i="18"/>
  <c r="F61" i="18"/>
  <c r="P60" i="18"/>
  <c r="P61" i="18" s="1"/>
  <c r="M60" i="18"/>
  <c r="M61" i="18" s="1"/>
  <c r="J60" i="18"/>
  <c r="G60" i="18"/>
  <c r="H60" i="18" s="1"/>
  <c r="F60" i="18"/>
  <c r="P59" i="18"/>
  <c r="M59" i="18"/>
  <c r="N59" i="18" s="1"/>
  <c r="J59" i="18"/>
  <c r="K59" i="18" s="1"/>
  <c r="G59" i="18"/>
  <c r="H59" i="18" s="1"/>
  <c r="F59" i="18"/>
  <c r="P58" i="18"/>
  <c r="M58" i="18"/>
  <c r="N58" i="18" s="1"/>
  <c r="J58" i="18"/>
  <c r="K58" i="18" s="1"/>
  <c r="H58" i="18"/>
  <c r="G58" i="18"/>
  <c r="F58" i="18"/>
  <c r="P55" i="18"/>
  <c r="M55" i="18"/>
  <c r="N55" i="18" s="1"/>
  <c r="J55" i="18"/>
  <c r="K55" i="18" s="1"/>
  <c r="G55" i="18"/>
  <c r="H55" i="18" s="1"/>
  <c r="F55" i="18"/>
  <c r="P54" i="18"/>
  <c r="M54" i="18"/>
  <c r="N54" i="18" s="1"/>
  <c r="J54" i="18"/>
  <c r="K54" i="18" s="1"/>
  <c r="G54" i="18"/>
  <c r="H54" i="18" s="1"/>
  <c r="F54" i="18"/>
  <c r="P53" i="18"/>
  <c r="M53" i="18"/>
  <c r="N53" i="18" s="1"/>
  <c r="O53" i="18" s="1"/>
  <c r="J53" i="18"/>
  <c r="K53" i="18" s="1"/>
  <c r="G53" i="18"/>
  <c r="H53" i="18" s="1"/>
  <c r="F53" i="18"/>
  <c r="P52" i="18"/>
  <c r="M52" i="18"/>
  <c r="N52" i="18" s="1"/>
  <c r="J52" i="18"/>
  <c r="K52" i="18" s="1"/>
  <c r="G52" i="18"/>
  <c r="H52" i="18" s="1"/>
  <c r="F52" i="18"/>
  <c r="P49" i="18"/>
  <c r="M49" i="18"/>
  <c r="N49" i="18" s="1"/>
  <c r="J49" i="18"/>
  <c r="K49" i="18" s="1"/>
  <c r="G49" i="18"/>
  <c r="H49" i="18" s="1"/>
  <c r="F49" i="18"/>
  <c r="F48" i="18"/>
  <c r="K48" i="18" s="1"/>
  <c r="L48" i="18" s="1"/>
  <c r="P45" i="18"/>
  <c r="M45" i="18"/>
  <c r="N45" i="18" s="1"/>
  <c r="J45" i="18"/>
  <c r="K45" i="18" s="1"/>
  <c r="G45" i="18"/>
  <c r="H45" i="18" s="1"/>
  <c r="F45" i="18"/>
  <c r="P44" i="18"/>
  <c r="M44" i="18"/>
  <c r="N44" i="18" s="1"/>
  <c r="J44" i="18"/>
  <c r="K44" i="18" s="1"/>
  <c r="G44" i="18"/>
  <c r="H44" i="18" s="1"/>
  <c r="F44" i="18"/>
  <c r="P41" i="18"/>
  <c r="M41" i="18"/>
  <c r="N41" i="18" s="1"/>
  <c r="J41" i="18"/>
  <c r="K41" i="18" s="1"/>
  <c r="G41" i="18"/>
  <c r="H41" i="18" s="1"/>
  <c r="F41" i="18"/>
  <c r="P40" i="18"/>
  <c r="N40" i="18"/>
  <c r="M40" i="18"/>
  <c r="J40" i="18"/>
  <c r="K40" i="18" s="1"/>
  <c r="G40" i="18"/>
  <c r="H40" i="18" s="1"/>
  <c r="F40" i="18"/>
  <c r="P39" i="18"/>
  <c r="M39" i="18"/>
  <c r="N39" i="18" s="1"/>
  <c r="O39" i="18" s="1"/>
  <c r="J39" i="18"/>
  <c r="K39" i="18" s="1"/>
  <c r="G39" i="18"/>
  <c r="H39" i="18" s="1"/>
  <c r="F39" i="18"/>
  <c r="P38" i="18"/>
  <c r="M38" i="18"/>
  <c r="N38" i="18" s="1"/>
  <c r="J38" i="18"/>
  <c r="K38" i="18" s="1"/>
  <c r="G38" i="18"/>
  <c r="H38" i="18" s="1"/>
  <c r="F38" i="18"/>
  <c r="P37" i="18"/>
  <c r="M37" i="18"/>
  <c r="N37" i="18" s="1"/>
  <c r="J37" i="18"/>
  <c r="K37" i="18" s="1"/>
  <c r="G37" i="18"/>
  <c r="H37" i="18" s="1"/>
  <c r="F37" i="18"/>
  <c r="P36" i="18"/>
  <c r="M36" i="18"/>
  <c r="N36" i="18" s="1"/>
  <c r="O36" i="18" s="1"/>
  <c r="J36" i="18"/>
  <c r="K36" i="18" s="1"/>
  <c r="G36" i="18"/>
  <c r="H36" i="18" s="1"/>
  <c r="F36" i="18"/>
  <c r="P35" i="18"/>
  <c r="M35" i="18"/>
  <c r="N35" i="18" s="1"/>
  <c r="J35" i="18"/>
  <c r="K35" i="18" s="1"/>
  <c r="G35" i="18"/>
  <c r="H35" i="18" s="1"/>
  <c r="F35" i="18"/>
  <c r="P34" i="18"/>
  <c r="M34" i="18"/>
  <c r="N34" i="18" s="1"/>
  <c r="J34" i="18"/>
  <c r="K34" i="18" s="1"/>
  <c r="H34" i="18"/>
  <c r="G34" i="18"/>
  <c r="F34" i="18"/>
  <c r="P33" i="18"/>
  <c r="M33" i="18"/>
  <c r="N33" i="18" s="1"/>
  <c r="J33" i="18"/>
  <c r="K33" i="18" s="1"/>
  <c r="G33" i="18"/>
  <c r="H33" i="18" s="1"/>
  <c r="F33" i="18"/>
  <c r="O33" i="18" s="1"/>
  <c r="P30" i="18"/>
  <c r="M30" i="18"/>
  <c r="N30" i="18" s="1"/>
  <c r="J30" i="18"/>
  <c r="K30" i="18" s="1"/>
  <c r="G30" i="18"/>
  <c r="H30" i="18" s="1"/>
  <c r="F30" i="18"/>
  <c r="P29" i="18"/>
  <c r="M29" i="18"/>
  <c r="N29" i="18" s="1"/>
  <c r="J29" i="18"/>
  <c r="K29" i="18" s="1"/>
  <c r="G29" i="18"/>
  <c r="H29" i="18" s="1"/>
  <c r="F29" i="18"/>
  <c r="P28" i="18"/>
  <c r="M28" i="18"/>
  <c r="N28" i="18" s="1"/>
  <c r="J28" i="18"/>
  <c r="K28" i="18" s="1"/>
  <c r="G28" i="18"/>
  <c r="H28" i="18" s="1"/>
  <c r="I28" i="18" s="1"/>
  <c r="F28" i="18"/>
  <c r="P27" i="18"/>
  <c r="M27" i="18"/>
  <c r="N27" i="18" s="1"/>
  <c r="K27" i="18"/>
  <c r="J27" i="18"/>
  <c r="G27" i="18"/>
  <c r="H27" i="18" s="1"/>
  <c r="F27" i="18"/>
  <c r="P26" i="18"/>
  <c r="M26" i="18"/>
  <c r="N26" i="18" s="1"/>
  <c r="J26" i="18"/>
  <c r="K26" i="18" s="1"/>
  <c r="G26" i="18"/>
  <c r="H26" i="18" s="1"/>
  <c r="F26" i="18"/>
  <c r="P25" i="18"/>
  <c r="M25" i="18"/>
  <c r="N25" i="18" s="1"/>
  <c r="J25" i="18"/>
  <c r="K25" i="18" s="1"/>
  <c r="G25" i="18"/>
  <c r="H25" i="18" s="1"/>
  <c r="F25" i="18"/>
  <c r="P24" i="18"/>
  <c r="M24" i="18"/>
  <c r="N24" i="18" s="1"/>
  <c r="J24" i="18"/>
  <c r="K24" i="18" s="1"/>
  <c r="G24" i="18"/>
  <c r="H24" i="18" s="1"/>
  <c r="F24" i="18"/>
  <c r="L24" i="18" s="1"/>
  <c r="P23" i="18"/>
  <c r="M23" i="18"/>
  <c r="N23" i="18" s="1"/>
  <c r="J23" i="18"/>
  <c r="K23" i="18" s="1"/>
  <c r="G23" i="18"/>
  <c r="H23" i="18" s="1"/>
  <c r="F23" i="18"/>
  <c r="P20" i="18"/>
  <c r="M20" i="18"/>
  <c r="N20" i="18" s="1"/>
  <c r="J20" i="18"/>
  <c r="K20" i="18" s="1"/>
  <c r="G20" i="18"/>
  <c r="H20" i="18" s="1"/>
  <c r="F20" i="18"/>
  <c r="P19" i="18"/>
  <c r="M19" i="18"/>
  <c r="N19" i="18" s="1"/>
  <c r="J19" i="18"/>
  <c r="K19" i="18" s="1"/>
  <c r="G19" i="18"/>
  <c r="H19" i="18" s="1"/>
  <c r="I19" i="18" s="1"/>
  <c r="F19" i="18"/>
  <c r="P18" i="18"/>
  <c r="M18" i="18"/>
  <c r="N18" i="18" s="1"/>
  <c r="J18" i="18"/>
  <c r="K18" i="18" s="1"/>
  <c r="G18" i="18"/>
  <c r="H18" i="18" s="1"/>
  <c r="F18" i="18"/>
  <c r="P17" i="18"/>
  <c r="M17" i="18"/>
  <c r="N17" i="18" s="1"/>
  <c r="J17" i="18"/>
  <c r="K17" i="18" s="1"/>
  <c r="H17" i="18"/>
  <c r="G17" i="18"/>
  <c r="F17" i="18"/>
  <c r="F16" i="18"/>
  <c r="K16" i="18" s="1"/>
  <c r="L16" i="18" s="1"/>
  <c r="P13" i="18"/>
  <c r="M13" i="18"/>
  <c r="N13" i="18" s="1"/>
  <c r="J13" i="18"/>
  <c r="K13" i="18" s="1"/>
  <c r="G13" i="18"/>
  <c r="H13" i="18" s="1"/>
  <c r="F13" i="18"/>
  <c r="P12" i="18"/>
  <c r="M12" i="18"/>
  <c r="N12" i="18" s="1"/>
  <c r="J12" i="18"/>
  <c r="K12" i="18" s="1"/>
  <c r="G12" i="18"/>
  <c r="H12" i="18" s="1"/>
  <c r="F12" i="18"/>
  <c r="P11" i="18"/>
  <c r="N11" i="18"/>
  <c r="M11" i="18"/>
  <c r="J11" i="18"/>
  <c r="K11" i="18" s="1"/>
  <c r="H11" i="18"/>
  <c r="G11" i="18"/>
  <c r="F11" i="18"/>
  <c r="P10" i="18"/>
  <c r="N10" i="18"/>
  <c r="M10" i="18"/>
  <c r="J10" i="18"/>
  <c r="K10" i="18" s="1"/>
  <c r="G10" i="18"/>
  <c r="H10" i="18" s="1"/>
  <c r="F10" i="18"/>
  <c r="P84" i="17"/>
  <c r="M84" i="17"/>
  <c r="J84" i="17"/>
  <c r="G84" i="17"/>
  <c r="P83" i="17"/>
  <c r="M83" i="17"/>
  <c r="J83" i="17"/>
  <c r="G83" i="17"/>
  <c r="P82" i="17"/>
  <c r="M82" i="17"/>
  <c r="J82" i="17"/>
  <c r="G82" i="17"/>
  <c r="P81" i="17"/>
  <c r="M81" i="17"/>
  <c r="J81" i="17"/>
  <c r="G81" i="17"/>
  <c r="P80" i="17"/>
  <c r="M80" i="17"/>
  <c r="J80" i="17"/>
  <c r="G80" i="17"/>
  <c r="P79" i="17"/>
  <c r="M79" i="17"/>
  <c r="J79" i="17"/>
  <c r="G79" i="17"/>
  <c r="P72" i="17"/>
  <c r="M72" i="17"/>
  <c r="N72" i="17" s="1"/>
  <c r="J72" i="17"/>
  <c r="K72" i="17" s="1"/>
  <c r="G72" i="17"/>
  <c r="H72" i="17" s="1"/>
  <c r="F72" i="17"/>
  <c r="P71" i="17"/>
  <c r="M71" i="17"/>
  <c r="N71" i="17" s="1"/>
  <c r="J71" i="17"/>
  <c r="K71" i="17" s="1"/>
  <c r="G71" i="17"/>
  <c r="H71" i="17" s="1"/>
  <c r="F71" i="17"/>
  <c r="F68" i="17"/>
  <c r="P67" i="17"/>
  <c r="P68" i="17" s="1"/>
  <c r="M67" i="17"/>
  <c r="M68" i="17" s="1"/>
  <c r="J67" i="17"/>
  <c r="K67" i="17" s="1"/>
  <c r="G67" i="17"/>
  <c r="H67" i="17" s="1"/>
  <c r="H68" i="17" s="1"/>
  <c r="I68" i="17" s="1"/>
  <c r="F67" i="17"/>
  <c r="F66" i="17"/>
  <c r="P65" i="17"/>
  <c r="P66" i="17" s="1"/>
  <c r="M65" i="17"/>
  <c r="N65" i="17" s="1"/>
  <c r="N66" i="17" s="1"/>
  <c r="J65" i="17"/>
  <c r="J66" i="17" s="1"/>
  <c r="K66" i="17" s="1"/>
  <c r="G65" i="17"/>
  <c r="G66" i="17" s="1"/>
  <c r="F65" i="17"/>
  <c r="F64" i="17"/>
  <c r="K64" i="17" s="1"/>
  <c r="L64" i="17" s="1"/>
  <c r="F63" i="17"/>
  <c r="P62" i="17"/>
  <c r="P63" i="17" s="1"/>
  <c r="M62" i="17"/>
  <c r="N62" i="17" s="1"/>
  <c r="J62" i="17"/>
  <c r="K62" i="17" s="1"/>
  <c r="K63" i="17" s="1"/>
  <c r="G62" i="17"/>
  <c r="G63" i="17" s="1"/>
  <c r="F62" i="17"/>
  <c r="F61" i="17"/>
  <c r="P60" i="17"/>
  <c r="P61" i="17" s="1"/>
  <c r="N60" i="17"/>
  <c r="N61" i="17" s="1"/>
  <c r="M60" i="17"/>
  <c r="M61" i="17" s="1"/>
  <c r="J60" i="17"/>
  <c r="J61" i="17" s="1"/>
  <c r="K61" i="17" s="1"/>
  <c r="L61" i="17" s="1"/>
  <c r="G60" i="17"/>
  <c r="G61" i="17" s="1"/>
  <c r="F60" i="17"/>
  <c r="P59" i="17"/>
  <c r="M59" i="17"/>
  <c r="N59" i="17" s="1"/>
  <c r="J59" i="17"/>
  <c r="K59" i="17" s="1"/>
  <c r="G59" i="17"/>
  <c r="H59" i="17" s="1"/>
  <c r="I59" i="17" s="1"/>
  <c r="F59" i="17"/>
  <c r="P58" i="17"/>
  <c r="M58" i="17"/>
  <c r="N58" i="17" s="1"/>
  <c r="O58" i="17" s="1"/>
  <c r="J58" i="17"/>
  <c r="K58" i="17" s="1"/>
  <c r="G58" i="17"/>
  <c r="H58" i="17" s="1"/>
  <c r="F58" i="17"/>
  <c r="P55" i="17"/>
  <c r="M55" i="17"/>
  <c r="N55" i="17" s="1"/>
  <c r="J55" i="17"/>
  <c r="K55" i="17" s="1"/>
  <c r="G55" i="17"/>
  <c r="H55" i="17" s="1"/>
  <c r="F55" i="17"/>
  <c r="P54" i="17"/>
  <c r="M54" i="17"/>
  <c r="N54" i="17" s="1"/>
  <c r="J54" i="17"/>
  <c r="K54" i="17" s="1"/>
  <c r="H54" i="17"/>
  <c r="G54" i="17"/>
  <c r="F54" i="17"/>
  <c r="P53" i="17"/>
  <c r="M53" i="17"/>
  <c r="N53" i="17" s="1"/>
  <c r="J53" i="17"/>
  <c r="K53" i="17" s="1"/>
  <c r="G53" i="17"/>
  <c r="H53" i="17" s="1"/>
  <c r="F53" i="17"/>
  <c r="P52" i="17"/>
  <c r="M52" i="17"/>
  <c r="N52" i="17" s="1"/>
  <c r="J52" i="17"/>
  <c r="K52" i="17" s="1"/>
  <c r="G52" i="17"/>
  <c r="H52" i="17" s="1"/>
  <c r="F52" i="17"/>
  <c r="P49" i="17"/>
  <c r="M49" i="17"/>
  <c r="N49" i="17" s="1"/>
  <c r="K49" i="17"/>
  <c r="J49" i="17"/>
  <c r="G49" i="17"/>
  <c r="H49" i="17" s="1"/>
  <c r="F49" i="17"/>
  <c r="F48" i="17"/>
  <c r="K48" i="17" s="1"/>
  <c r="L48" i="17" s="1"/>
  <c r="P45" i="17"/>
  <c r="M45" i="17"/>
  <c r="N45" i="17" s="1"/>
  <c r="J45" i="17"/>
  <c r="K45" i="17" s="1"/>
  <c r="G45" i="17"/>
  <c r="H45" i="17" s="1"/>
  <c r="F45" i="17"/>
  <c r="I45" i="17" s="1"/>
  <c r="P44" i="17"/>
  <c r="N44" i="17"/>
  <c r="M44" i="17"/>
  <c r="J44" i="17"/>
  <c r="K44" i="17" s="1"/>
  <c r="H44" i="17"/>
  <c r="G44" i="17"/>
  <c r="F44" i="17"/>
  <c r="P41" i="17"/>
  <c r="M41" i="17"/>
  <c r="N41" i="17" s="1"/>
  <c r="J41" i="17"/>
  <c r="K41" i="17" s="1"/>
  <c r="G41" i="17"/>
  <c r="H41" i="17" s="1"/>
  <c r="F41" i="17"/>
  <c r="O41" i="17" s="1"/>
  <c r="P40" i="17"/>
  <c r="M40" i="17"/>
  <c r="N40" i="17" s="1"/>
  <c r="J40" i="17"/>
  <c r="K40" i="17" s="1"/>
  <c r="G40" i="17"/>
  <c r="H40" i="17" s="1"/>
  <c r="F40" i="17"/>
  <c r="P39" i="17"/>
  <c r="M39" i="17"/>
  <c r="N39" i="17" s="1"/>
  <c r="J39" i="17"/>
  <c r="K39" i="17" s="1"/>
  <c r="G39" i="17"/>
  <c r="H39" i="17" s="1"/>
  <c r="I39" i="17" s="1"/>
  <c r="F39" i="17"/>
  <c r="P38" i="17"/>
  <c r="M38" i="17"/>
  <c r="N38" i="17" s="1"/>
  <c r="O38" i="17" s="1"/>
  <c r="J38" i="17"/>
  <c r="K38" i="17" s="1"/>
  <c r="G38" i="17"/>
  <c r="H38" i="17" s="1"/>
  <c r="F38" i="17"/>
  <c r="L38" i="17" s="1"/>
  <c r="P37" i="17"/>
  <c r="M37" i="17"/>
  <c r="N37" i="17" s="1"/>
  <c r="J37" i="17"/>
  <c r="K37" i="17" s="1"/>
  <c r="G37" i="17"/>
  <c r="H37" i="17" s="1"/>
  <c r="F37" i="17"/>
  <c r="P36" i="17"/>
  <c r="M36" i="17"/>
  <c r="N36" i="17" s="1"/>
  <c r="J36" i="17"/>
  <c r="K36" i="17" s="1"/>
  <c r="G36" i="17"/>
  <c r="H36" i="17" s="1"/>
  <c r="F36" i="17"/>
  <c r="P35" i="17"/>
  <c r="N35" i="17"/>
  <c r="M35" i="17"/>
  <c r="J35" i="17"/>
  <c r="K35" i="17" s="1"/>
  <c r="G35" i="17"/>
  <c r="H35" i="17" s="1"/>
  <c r="F35" i="17"/>
  <c r="P34" i="17"/>
  <c r="M34" i="17"/>
  <c r="N34" i="17" s="1"/>
  <c r="J34" i="17"/>
  <c r="K34" i="17" s="1"/>
  <c r="G34" i="17"/>
  <c r="H34" i="17" s="1"/>
  <c r="F34" i="17"/>
  <c r="P33" i="17"/>
  <c r="M33" i="17"/>
  <c r="N33" i="17" s="1"/>
  <c r="J33" i="17"/>
  <c r="K33" i="17" s="1"/>
  <c r="G33" i="17"/>
  <c r="H33" i="17" s="1"/>
  <c r="F33" i="17"/>
  <c r="P30" i="17"/>
  <c r="N30" i="17"/>
  <c r="M30" i="17"/>
  <c r="J30" i="17"/>
  <c r="K30" i="17" s="1"/>
  <c r="G30" i="17"/>
  <c r="H30" i="17" s="1"/>
  <c r="F30" i="17"/>
  <c r="P29" i="17"/>
  <c r="M29" i="17"/>
  <c r="N29" i="17" s="1"/>
  <c r="J29" i="17"/>
  <c r="K29" i="17" s="1"/>
  <c r="G29" i="17"/>
  <c r="H29" i="17" s="1"/>
  <c r="F29" i="17"/>
  <c r="P28" i="17"/>
  <c r="M28" i="17"/>
  <c r="N28" i="17" s="1"/>
  <c r="J28" i="17"/>
  <c r="K28" i="17" s="1"/>
  <c r="G28" i="17"/>
  <c r="H28" i="17" s="1"/>
  <c r="F28" i="17"/>
  <c r="L28" i="17" s="1"/>
  <c r="P27" i="17"/>
  <c r="M27" i="17"/>
  <c r="N27" i="17" s="1"/>
  <c r="J27" i="17"/>
  <c r="K27" i="17" s="1"/>
  <c r="G27" i="17"/>
  <c r="H27" i="17" s="1"/>
  <c r="I27" i="17" s="1"/>
  <c r="F27" i="17"/>
  <c r="P26" i="17"/>
  <c r="M26" i="17"/>
  <c r="N26" i="17" s="1"/>
  <c r="J26" i="17"/>
  <c r="K26" i="17" s="1"/>
  <c r="G26" i="17"/>
  <c r="H26" i="17" s="1"/>
  <c r="F26" i="17"/>
  <c r="P25" i="17"/>
  <c r="M25" i="17"/>
  <c r="N25" i="17" s="1"/>
  <c r="J25" i="17"/>
  <c r="K25" i="17" s="1"/>
  <c r="G25" i="17"/>
  <c r="H25" i="17" s="1"/>
  <c r="F25" i="17"/>
  <c r="P24" i="17"/>
  <c r="M24" i="17"/>
  <c r="N24" i="17" s="1"/>
  <c r="J24" i="17"/>
  <c r="K24" i="17" s="1"/>
  <c r="G24" i="17"/>
  <c r="H24" i="17" s="1"/>
  <c r="F24" i="17"/>
  <c r="P23" i="17"/>
  <c r="M23" i="17"/>
  <c r="N23" i="17" s="1"/>
  <c r="J23" i="17"/>
  <c r="K23" i="17" s="1"/>
  <c r="G23" i="17"/>
  <c r="H23" i="17" s="1"/>
  <c r="F23" i="17"/>
  <c r="P20" i="17"/>
  <c r="M20" i="17"/>
  <c r="N20" i="17" s="1"/>
  <c r="J20" i="17"/>
  <c r="K20" i="17" s="1"/>
  <c r="G20" i="17"/>
  <c r="H20" i="17" s="1"/>
  <c r="F20" i="17"/>
  <c r="P19" i="17"/>
  <c r="M19" i="17"/>
  <c r="N19" i="17" s="1"/>
  <c r="J19" i="17"/>
  <c r="K19" i="17" s="1"/>
  <c r="G19" i="17"/>
  <c r="H19" i="17" s="1"/>
  <c r="F19" i="17"/>
  <c r="P18" i="17"/>
  <c r="M18" i="17"/>
  <c r="N18" i="17" s="1"/>
  <c r="J18" i="17"/>
  <c r="K18" i="17" s="1"/>
  <c r="G18" i="17"/>
  <c r="H18" i="17" s="1"/>
  <c r="F18" i="17"/>
  <c r="P17" i="17"/>
  <c r="M17" i="17"/>
  <c r="N17" i="17" s="1"/>
  <c r="J17" i="17"/>
  <c r="K17" i="17" s="1"/>
  <c r="G17" i="17"/>
  <c r="H17" i="17" s="1"/>
  <c r="F17" i="17"/>
  <c r="F16" i="17"/>
  <c r="K16" i="17" s="1"/>
  <c r="L16" i="17" s="1"/>
  <c r="P13" i="17"/>
  <c r="M13" i="17"/>
  <c r="N13" i="17" s="1"/>
  <c r="J13" i="17"/>
  <c r="K13" i="17" s="1"/>
  <c r="G13" i="17"/>
  <c r="H13" i="17" s="1"/>
  <c r="F13" i="17"/>
  <c r="P12" i="17"/>
  <c r="M12" i="17"/>
  <c r="N12" i="17" s="1"/>
  <c r="J12" i="17"/>
  <c r="K12" i="17" s="1"/>
  <c r="G12" i="17"/>
  <c r="H12" i="17" s="1"/>
  <c r="F12" i="17"/>
  <c r="P11" i="17"/>
  <c r="M11" i="17"/>
  <c r="N11" i="17" s="1"/>
  <c r="J11" i="17"/>
  <c r="K11" i="17" s="1"/>
  <c r="G11" i="17"/>
  <c r="H11" i="17" s="1"/>
  <c r="F11" i="17"/>
  <c r="P10" i="17"/>
  <c r="M10" i="17"/>
  <c r="N10" i="17" s="1"/>
  <c r="J10" i="17"/>
  <c r="K10" i="17" s="1"/>
  <c r="G10" i="17"/>
  <c r="H10" i="17" s="1"/>
  <c r="F10" i="17"/>
  <c r="P83" i="16"/>
  <c r="M83" i="16"/>
  <c r="J83" i="16"/>
  <c r="G83" i="16"/>
  <c r="P82" i="16"/>
  <c r="M82" i="16"/>
  <c r="J82" i="16"/>
  <c r="G82" i="16"/>
  <c r="P81" i="16"/>
  <c r="M81" i="16"/>
  <c r="J81" i="16"/>
  <c r="G81" i="16"/>
  <c r="P80" i="16"/>
  <c r="M80" i="16"/>
  <c r="J80" i="16"/>
  <c r="G80" i="16"/>
  <c r="P79" i="16"/>
  <c r="M79" i="16"/>
  <c r="J79" i="16"/>
  <c r="G79" i="16"/>
  <c r="P78" i="16"/>
  <c r="M78" i="16"/>
  <c r="J78" i="16"/>
  <c r="G78" i="16"/>
  <c r="P72" i="16"/>
  <c r="M72" i="16"/>
  <c r="N72" i="16" s="1"/>
  <c r="J72" i="16"/>
  <c r="K72" i="16" s="1"/>
  <c r="H72" i="16"/>
  <c r="G72" i="16"/>
  <c r="F72" i="16"/>
  <c r="P71" i="16"/>
  <c r="M71" i="16"/>
  <c r="N71" i="16" s="1"/>
  <c r="J71" i="16"/>
  <c r="K71" i="16" s="1"/>
  <c r="G71" i="16"/>
  <c r="H71" i="16" s="1"/>
  <c r="I71" i="16" s="1"/>
  <c r="F71" i="16"/>
  <c r="F68" i="16"/>
  <c r="P67" i="16"/>
  <c r="P68" i="16" s="1"/>
  <c r="M67" i="16"/>
  <c r="M68" i="16" s="1"/>
  <c r="J67" i="16"/>
  <c r="J68" i="16" s="1"/>
  <c r="K68" i="16" s="1"/>
  <c r="G67" i="16"/>
  <c r="H67" i="16" s="1"/>
  <c r="F67" i="16"/>
  <c r="F66" i="16"/>
  <c r="P65" i="16"/>
  <c r="P66" i="16" s="1"/>
  <c r="M65" i="16"/>
  <c r="N65" i="16" s="1"/>
  <c r="J65" i="16"/>
  <c r="J66" i="16" s="1"/>
  <c r="K66" i="16" s="1"/>
  <c r="G65" i="16"/>
  <c r="G66" i="16" s="1"/>
  <c r="F65" i="16"/>
  <c r="F64" i="16"/>
  <c r="K64" i="16" s="1"/>
  <c r="L64" i="16" s="1"/>
  <c r="F63" i="16"/>
  <c r="P62" i="16"/>
  <c r="P63" i="16" s="1"/>
  <c r="M62" i="16"/>
  <c r="N62" i="16" s="1"/>
  <c r="J62" i="16"/>
  <c r="K62" i="16" s="1"/>
  <c r="H62" i="16"/>
  <c r="H63" i="16" s="1"/>
  <c r="G62" i="16"/>
  <c r="G63" i="16" s="1"/>
  <c r="F62" i="16"/>
  <c r="G61" i="16"/>
  <c r="F61" i="16"/>
  <c r="P60" i="16"/>
  <c r="P61" i="16" s="1"/>
  <c r="M60" i="16"/>
  <c r="J60" i="16"/>
  <c r="J61" i="16" s="1"/>
  <c r="K61" i="16" s="1"/>
  <c r="G60" i="16"/>
  <c r="H60" i="16" s="1"/>
  <c r="F60" i="16"/>
  <c r="P59" i="16"/>
  <c r="M59" i="16"/>
  <c r="N59" i="16" s="1"/>
  <c r="J59" i="16"/>
  <c r="K59" i="16" s="1"/>
  <c r="G59" i="16"/>
  <c r="H59" i="16" s="1"/>
  <c r="I59" i="16" s="1"/>
  <c r="F59" i="16"/>
  <c r="P58" i="16"/>
  <c r="N58" i="16"/>
  <c r="M58" i="16"/>
  <c r="J58" i="16"/>
  <c r="K58" i="16" s="1"/>
  <c r="H58" i="16"/>
  <c r="G58" i="16"/>
  <c r="F58" i="16"/>
  <c r="P55" i="16"/>
  <c r="M55" i="16"/>
  <c r="N55" i="16" s="1"/>
  <c r="K55" i="16"/>
  <c r="J55" i="16"/>
  <c r="G55" i="16"/>
  <c r="H55" i="16" s="1"/>
  <c r="F55" i="16"/>
  <c r="P54" i="16"/>
  <c r="N54" i="16"/>
  <c r="O54" i="16" s="1"/>
  <c r="M54" i="16"/>
  <c r="J54" i="16"/>
  <c r="K54" i="16" s="1"/>
  <c r="H54" i="16"/>
  <c r="G54" i="16"/>
  <c r="F54" i="16"/>
  <c r="P53" i="16"/>
  <c r="M53" i="16"/>
  <c r="N53" i="16" s="1"/>
  <c r="K53" i="16"/>
  <c r="J53" i="16"/>
  <c r="G53" i="16"/>
  <c r="H53" i="16" s="1"/>
  <c r="F53" i="16"/>
  <c r="P52" i="16"/>
  <c r="M52" i="16"/>
  <c r="N52" i="16" s="1"/>
  <c r="J52" i="16"/>
  <c r="K52" i="16" s="1"/>
  <c r="H52" i="16"/>
  <c r="G52" i="16"/>
  <c r="F52" i="16"/>
  <c r="P49" i="16"/>
  <c r="M49" i="16"/>
  <c r="N49" i="16" s="1"/>
  <c r="J49" i="16"/>
  <c r="K49" i="16" s="1"/>
  <c r="G49" i="16"/>
  <c r="H49" i="16" s="1"/>
  <c r="F49" i="16"/>
  <c r="F48" i="16"/>
  <c r="K48" i="16" s="1"/>
  <c r="L48" i="16" s="1"/>
  <c r="P45" i="16"/>
  <c r="M45" i="16"/>
  <c r="N45" i="16" s="1"/>
  <c r="K45" i="16"/>
  <c r="J45" i="16"/>
  <c r="G45" i="16"/>
  <c r="H45" i="16" s="1"/>
  <c r="F45" i="16"/>
  <c r="P44" i="16"/>
  <c r="M44" i="16"/>
  <c r="N44" i="16" s="1"/>
  <c r="J44" i="16"/>
  <c r="K44" i="16" s="1"/>
  <c r="H44" i="16"/>
  <c r="G44" i="16"/>
  <c r="F44" i="16"/>
  <c r="P41" i="16"/>
  <c r="M41" i="16"/>
  <c r="N41" i="16" s="1"/>
  <c r="J41" i="16"/>
  <c r="K41" i="16" s="1"/>
  <c r="G41" i="16"/>
  <c r="H41" i="16" s="1"/>
  <c r="F41" i="16"/>
  <c r="P40" i="16"/>
  <c r="N40" i="16"/>
  <c r="M40" i="16"/>
  <c r="J40" i="16"/>
  <c r="K40" i="16" s="1"/>
  <c r="G40" i="16"/>
  <c r="H40" i="16" s="1"/>
  <c r="F40" i="16"/>
  <c r="P39" i="16"/>
  <c r="M39" i="16"/>
  <c r="N39" i="16" s="1"/>
  <c r="J39" i="16"/>
  <c r="K39" i="16" s="1"/>
  <c r="G39" i="16"/>
  <c r="H39" i="16" s="1"/>
  <c r="F39" i="16"/>
  <c r="P38" i="16"/>
  <c r="N38" i="16"/>
  <c r="M38" i="16"/>
  <c r="J38" i="16"/>
  <c r="K38" i="16" s="1"/>
  <c r="G38" i="16"/>
  <c r="H38" i="16" s="1"/>
  <c r="I38" i="16" s="1"/>
  <c r="F38" i="16"/>
  <c r="P37" i="16"/>
  <c r="M37" i="16"/>
  <c r="N37" i="16" s="1"/>
  <c r="K37" i="16"/>
  <c r="J37" i="16"/>
  <c r="G37" i="16"/>
  <c r="H37" i="16" s="1"/>
  <c r="F37" i="16"/>
  <c r="P36" i="16"/>
  <c r="N36" i="16"/>
  <c r="M36" i="16"/>
  <c r="J36" i="16"/>
  <c r="K36" i="16" s="1"/>
  <c r="H36" i="16"/>
  <c r="G36" i="16"/>
  <c r="F36" i="16"/>
  <c r="P35" i="16"/>
  <c r="M35" i="16"/>
  <c r="N35" i="16" s="1"/>
  <c r="K35" i="16"/>
  <c r="J35" i="16"/>
  <c r="G35" i="16"/>
  <c r="H35" i="16" s="1"/>
  <c r="F35" i="16"/>
  <c r="P34" i="16"/>
  <c r="M34" i="16"/>
  <c r="N34" i="16" s="1"/>
  <c r="L34" i="16"/>
  <c r="J34" i="16"/>
  <c r="K34" i="16" s="1"/>
  <c r="G34" i="16"/>
  <c r="H34" i="16" s="1"/>
  <c r="F34" i="16"/>
  <c r="P33" i="16"/>
  <c r="M33" i="16"/>
  <c r="N33" i="16" s="1"/>
  <c r="J33" i="16"/>
  <c r="K33" i="16" s="1"/>
  <c r="G33" i="16"/>
  <c r="H33" i="16" s="1"/>
  <c r="F33" i="16"/>
  <c r="P30" i="16"/>
  <c r="N30" i="16"/>
  <c r="M30" i="16"/>
  <c r="J30" i="16"/>
  <c r="K30" i="16" s="1"/>
  <c r="G30" i="16"/>
  <c r="H30" i="16" s="1"/>
  <c r="I30" i="16" s="1"/>
  <c r="F30" i="16"/>
  <c r="P29" i="16"/>
  <c r="M29" i="16"/>
  <c r="N29" i="16" s="1"/>
  <c r="K29" i="16"/>
  <c r="J29" i="16"/>
  <c r="G29" i="16"/>
  <c r="H29" i="16" s="1"/>
  <c r="F29" i="16"/>
  <c r="P28" i="16"/>
  <c r="N28" i="16"/>
  <c r="M28" i="16"/>
  <c r="J28" i="16"/>
  <c r="K28" i="16" s="1"/>
  <c r="L28" i="16" s="1"/>
  <c r="H28" i="16"/>
  <c r="G28" i="16"/>
  <c r="F28" i="16"/>
  <c r="P27" i="16"/>
  <c r="M27" i="16"/>
  <c r="N27" i="16" s="1"/>
  <c r="J27" i="16"/>
  <c r="K27" i="16" s="1"/>
  <c r="G27" i="16"/>
  <c r="H27" i="16" s="1"/>
  <c r="F27" i="16"/>
  <c r="P26" i="16"/>
  <c r="N26" i="16"/>
  <c r="M26" i="16"/>
  <c r="J26" i="16"/>
  <c r="K26" i="16" s="1"/>
  <c r="G26" i="16"/>
  <c r="H26" i="16" s="1"/>
  <c r="F26" i="16"/>
  <c r="P25" i="16"/>
  <c r="M25" i="16"/>
  <c r="N25" i="16" s="1"/>
  <c r="J25" i="16"/>
  <c r="K25" i="16" s="1"/>
  <c r="G25" i="16"/>
  <c r="H25" i="16" s="1"/>
  <c r="F25" i="16"/>
  <c r="I25" i="16" s="1"/>
  <c r="P24" i="16"/>
  <c r="N24" i="16"/>
  <c r="O24" i="16" s="1"/>
  <c r="M24" i="16"/>
  <c r="J24" i="16"/>
  <c r="K24" i="16" s="1"/>
  <c r="H24" i="16"/>
  <c r="G24" i="16"/>
  <c r="F24" i="16"/>
  <c r="P23" i="16"/>
  <c r="M23" i="16"/>
  <c r="N23" i="16" s="1"/>
  <c r="J23" i="16"/>
  <c r="K23" i="16" s="1"/>
  <c r="G23" i="16"/>
  <c r="H23" i="16" s="1"/>
  <c r="F23" i="16"/>
  <c r="O23" i="16" s="1"/>
  <c r="P20" i="16"/>
  <c r="M20" i="16"/>
  <c r="N20" i="16" s="1"/>
  <c r="J20" i="16"/>
  <c r="K20" i="16" s="1"/>
  <c r="G20" i="16"/>
  <c r="H20" i="16" s="1"/>
  <c r="F20" i="16"/>
  <c r="P19" i="16"/>
  <c r="M19" i="16"/>
  <c r="N19" i="16" s="1"/>
  <c r="K19" i="16"/>
  <c r="J19" i="16"/>
  <c r="G19" i="16"/>
  <c r="H19" i="16" s="1"/>
  <c r="F19" i="16"/>
  <c r="I19" i="16" s="1"/>
  <c r="P18" i="16"/>
  <c r="N18" i="16"/>
  <c r="M18" i="16"/>
  <c r="J18" i="16"/>
  <c r="K18" i="16" s="1"/>
  <c r="H18" i="16"/>
  <c r="G18" i="16"/>
  <c r="F18" i="16"/>
  <c r="P17" i="16"/>
  <c r="M17" i="16"/>
  <c r="N17" i="16" s="1"/>
  <c r="J17" i="16"/>
  <c r="K17" i="16" s="1"/>
  <c r="G17" i="16"/>
  <c r="H17" i="16" s="1"/>
  <c r="F17" i="16"/>
  <c r="O17" i="16" s="1"/>
  <c r="F16" i="16"/>
  <c r="P13" i="16"/>
  <c r="M13" i="16"/>
  <c r="N13" i="16" s="1"/>
  <c r="K13" i="16"/>
  <c r="J13" i="16"/>
  <c r="G13" i="16"/>
  <c r="H13" i="16" s="1"/>
  <c r="F13" i="16"/>
  <c r="P12" i="16"/>
  <c r="M12" i="16"/>
  <c r="N12" i="16" s="1"/>
  <c r="J12" i="16"/>
  <c r="K12" i="16" s="1"/>
  <c r="G12" i="16"/>
  <c r="H12" i="16" s="1"/>
  <c r="F12" i="16"/>
  <c r="P11" i="16"/>
  <c r="M11" i="16"/>
  <c r="N11" i="16" s="1"/>
  <c r="K11" i="16"/>
  <c r="J11" i="16"/>
  <c r="G11" i="16"/>
  <c r="H11" i="16" s="1"/>
  <c r="F11" i="16"/>
  <c r="P10" i="16"/>
  <c r="N10" i="16"/>
  <c r="O10" i="16" s="1"/>
  <c r="M10" i="16"/>
  <c r="J10" i="16"/>
  <c r="K10" i="16" s="1"/>
  <c r="H10" i="16"/>
  <c r="G10" i="16"/>
  <c r="F10" i="16"/>
  <c r="P79" i="13"/>
  <c r="P80" i="13"/>
  <c r="P81" i="13"/>
  <c r="P82" i="13"/>
  <c r="P83" i="13"/>
  <c r="P78" i="13"/>
  <c r="M79" i="13"/>
  <c r="M80" i="13"/>
  <c r="M81" i="13"/>
  <c r="M82" i="13"/>
  <c r="M83" i="13"/>
  <c r="M78" i="13"/>
  <c r="J79" i="13"/>
  <c r="J80" i="13"/>
  <c r="J81" i="13"/>
  <c r="J82" i="13"/>
  <c r="J83" i="13"/>
  <c r="J78" i="13"/>
  <c r="G79" i="13"/>
  <c r="G79" i="15" s="1"/>
  <c r="G80" i="13"/>
  <c r="G80" i="15" s="1"/>
  <c r="G81" i="13"/>
  <c r="G81" i="15" s="1"/>
  <c r="G82" i="13"/>
  <c r="G82" i="15" s="1"/>
  <c r="G83" i="13"/>
  <c r="G83" i="15" s="1"/>
  <c r="G78" i="13"/>
  <c r="G78" i="15" s="1"/>
  <c r="P72" i="15"/>
  <c r="M72" i="15"/>
  <c r="N72" i="15" s="1"/>
  <c r="J72" i="15"/>
  <c r="K72" i="15" s="1"/>
  <c r="L72" i="15" s="1"/>
  <c r="G72" i="15"/>
  <c r="H72" i="15" s="1"/>
  <c r="F72" i="15"/>
  <c r="P71" i="15"/>
  <c r="M71" i="15"/>
  <c r="N71" i="15" s="1"/>
  <c r="J71" i="15"/>
  <c r="K71" i="15" s="1"/>
  <c r="G71" i="15"/>
  <c r="H71" i="15" s="1"/>
  <c r="F71" i="15"/>
  <c r="M68" i="15"/>
  <c r="F68" i="15"/>
  <c r="P67" i="15"/>
  <c r="P68" i="15" s="1"/>
  <c r="M67" i="15"/>
  <c r="N67" i="15" s="1"/>
  <c r="O67" i="15" s="1"/>
  <c r="J67" i="15"/>
  <c r="K67" i="15" s="1"/>
  <c r="L67" i="15" s="1"/>
  <c r="G67" i="15"/>
  <c r="G68" i="15" s="1"/>
  <c r="F67" i="15"/>
  <c r="F66" i="15"/>
  <c r="P65" i="15"/>
  <c r="P66" i="15" s="1"/>
  <c r="M65" i="15"/>
  <c r="M66" i="15" s="1"/>
  <c r="J65" i="15"/>
  <c r="J66" i="15" s="1"/>
  <c r="K66" i="15" s="1"/>
  <c r="G65" i="15"/>
  <c r="H65" i="15" s="1"/>
  <c r="F65" i="15"/>
  <c r="F64" i="15"/>
  <c r="P63" i="15"/>
  <c r="F63" i="15"/>
  <c r="P62" i="15"/>
  <c r="M62" i="15"/>
  <c r="N62" i="15" s="1"/>
  <c r="J62" i="15"/>
  <c r="J63" i="15" s="1"/>
  <c r="G62" i="15"/>
  <c r="G63" i="15" s="1"/>
  <c r="F62" i="15"/>
  <c r="F61" i="15"/>
  <c r="P60" i="15"/>
  <c r="P61" i="15" s="1"/>
  <c r="M60" i="15"/>
  <c r="M61" i="15" s="1"/>
  <c r="J60" i="15"/>
  <c r="J61" i="15" s="1"/>
  <c r="K61" i="15" s="1"/>
  <c r="G60" i="15"/>
  <c r="H60" i="15" s="1"/>
  <c r="F60" i="15"/>
  <c r="P59" i="15"/>
  <c r="M59" i="15"/>
  <c r="N59" i="15" s="1"/>
  <c r="J59" i="15"/>
  <c r="K59" i="15" s="1"/>
  <c r="G59" i="15"/>
  <c r="H59" i="15" s="1"/>
  <c r="F59" i="15"/>
  <c r="P58" i="15"/>
  <c r="M58" i="15"/>
  <c r="N58" i="15" s="1"/>
  <c r="J58" i="15"/>
  <c r="K58" i="15" s="1"/>
  <c r="G58" i="15"/>
  <c r="H58" i="15" s="1"/>
  <c r="F58" i="15"/>
  <c r="P55" i="15"/>
  <c r="M55" i="15"/>
  <c r="N55" i="15" s="1"/>
  <c r="J55" i="15"/>
  <c r="K55" i="15" s="1"/>
  <c r="G55" i="15"/>
  <c r="H55" i="15" s="1"/>
  <c r="F55" i="15"/>
  <c r="P54" i="15"/>
  <c r="M54" i="15"/>
  <c r="N54" i="15" s="1"/>
  <c r="K54" i="15"/>
  <c r="J54" i="15"/>
  <c r="G54" i="15"/>
  <c r="H54" i="15" s="1"/>
  <c r="F54" i="15"/>
  <c r="P53" i="15"/>
  <c r="M53" i="15"/>
  <c r="N53" i="15" s="1"/>
  <c r="J53" i="15"/>
  <c r="K53" i="15" s="1"/>
  <c r="G53" i="15"/>
  <c r="H53" i="15" s="1"/>
  <c r="F53" i="15"/>
  <c r="L53" i="15" s="1"/>
  <c r="P52" i="15"/>
  <c r="M52" i="15"/>
  <c r="N52" i="15" s="1"/>
  <c r="J52" i="15"/>
  <c r="K52" i="15" s="1"/>
  <c r="L52" i="15" s="1"/>
  <c r="G52" i="15"/>
  <c r="H52" i="15" s="1"/>
  <c r="F52" i="15"/>
  <c r="P49" i="15"/>
  <c r="M49" i="15"/>
  <c r="N49" i="15" s="1"/>
  <c r="J49" i="15"/>
  <c r="K49" i="15" s="1"/>
  <c r="G49" i="15"/>
  <c r="H49" i="15" s="1"/>
  <c r="I49" i="15" s="1"/>
  <c r="F49" i="15"/>
  <c r="F48" i="15"/>
  <c r="H48" i="15" s="1"/>
  <c r="I48" i="15" s="1"/>
  <c r="P45" i="15"/>
  <c r="M45" i="15"/>
  <c r="N45" i="15" s="1"/>
  <c r="J45" i="15"/>
  <c r="K45" i="15" s="1"/>
  <c r="H45" i="15"/>
  <c r="I45" i="15" s="1"/>
  <c r="G45" i="15"/>
  <c r="F45" i="15"/>
  <c r="P44" i="15"/>
  <c r="M44" i="15"/>
  <c r="N44" i="15" s="1"/>
  <c r="J44" i="15"/>
  <c r="K44" i="15" s="1"/>
  <c r="G44" i="15"/>
  <c r="H44" i="15" s="1"/>
  <c r="F44" i="15"/>
  <c r="O44" i="15" s="1"/>
  <c r="P41" i="15"/>
  <c r="M41" i="15"/>
  <c r="N41" i="15" s="1"/>
  <c r="J41" i="15"/>
  <c r="K41" i="15" s="1"/>
  <c r="G41" i="15"/>
  <c r="H41" i="15" s="1"/>
  <c r="F41" i="15"/>
  <c r="P40" i="15"/>
  <c r="M40" i="15"/>
  <c r="N40" i="15" s="1"/>
  <c r="J40" i="15"/>
  <c r="K40" i="15" s="1"/>
  <c r="G40" i="15"/>
  <c r="H40" i="15" s="1"/>
  <c r="F40" i="15"/>
  <c r="P39" i="15"/>
  <c r="N39" i="15"/>
  <c r="M39" i="15"/>
  <c r="J39" i="15"/>
  <c r="K39" i="15" s="1"/>
  <c r="G39" i="15"/>
  <c r="H39" i="15" s="1"/>
  <c r="F39" i="15"/>
  <c r="P38" i="15"/>
  <c r="M38" i="15"/>
  <c r="N38" i="15" s="1"/>
  <c r="J38" i="15"/>
  <c r="K38" i="15" s="1"/>
  <c r="G38" i="15"/>
  <c r="H38" i="15" s="1"/>
  <c r="F38" i="15"/>
  <c r="P37" i="15"/>
  <c r="M37" i="15"/>
  <c r="N37" i="15" s="1"/>
  <c r="J37" i="15"/>
  <c r="K37" i="15" s="1"/>
  <c r="G37" i="15"/>
  <c r="H37" i="15" s="1"/>
  <c r="F37" i="15"/>
  <c r="P36" i="15"/>
  <c r="M36" i="15"/>
  <c r="N36" i="15" s="1"/>
  <c r="J36" i="15"/>
  <c r="K36" i="15" s="1"/>
  <c r="L36" i="15" s="1"/>
  <c r="G36" i="15"/>
  <c r="H36" i="15" s="1"/>
  <c r="I36" i="15" s="1"/>
  <c r="F36" i="15"/>
  <c r="P35" i="15"/>
  <c r="M35" i="15"/>
  <c r="N35" i="15" s="1"/>
  <c r="O35" i="15" s="1"/>
  <c r="J35" i="15"/>
  <c r="K35" i="15" s="1"/>
  <c r="L35" i="15" s="1"/>
  <c r="G35" i="15"/>
  <c r="H35" i="15" s="1"/>
  <c r="F35" i="15"/>
  <c r="P34" i="15"/>
  <c r="M34" i="15"/>
  <c r="N34" i="15" s="1"/>
  <c r="J34" i="15"/>
  <c r="K34" i="15" s="1"/>
  <c r="G34" i="15"/>
  <c r="H34" i="15" s="1"/>
  <c r="F34" i="15"/>
  <c r="P33" i="15"/>
  <c r="M33" i="15"/>
  <c r="N33" i="15" s="1"/>
  <c r="J33" i="15"/>
  <c r="K33" i="15" s="1"/>
  <c r="G33" i="15"/>
  <c r="H33" i="15" s="1"/>
  <c r="F33" i="15"/>
  <c r="P30" i="15"/>
  <c r="M30" i="15"/>
  <c r="N30" i="15" s="1"/>
  <c r="J30" i="15"/>
  <c r="K30" i="15" s="1"/>
  <c r="L30" i="15" s="1"/>
  <c r="G30" i="15"/>
  <c r="H30" i="15" s="1"/>
  <c r="I30" i="15" s="1"/>
  <c r="F30" i="15"/>
  <c r="P29" i="15"/>
  <c r="M29" i="15"/>
  <c r="N29" i="15" s="1"/>
  <c r="O29" i="15" s="1"/>
  <c r="J29" i="15"/>
  <c r="K29" i="15" s="1"/>
  <c r="G29" i="15"/>
  <c r="H29" i="15" s="1"/>
  <c r="F29" i="15"/>
  <c r="P28" i="15"/>
  <c r="M28" i="15"/>
  <c r="N28" i="15" s="1"/>
  <c r="J28" i="15"/>
  <c r="K28" i="15" s="1"/>
  <c r="G28" i="15"/>
  <c r="H28" i="15" s="1"/>
  <c r="F28" i="15"/>
  <c r="P27" i="15"/>
  <c r="M27" i="15"/>
  <c r="N27" i="15" s="1"/>
  <c r="J27" i="15"/>
  <c r="K27" i="15" s="1"/>
  <c r="G27" i="15"/>
  <c r="H27" i="15" s="1"/>
  <c r="F27" i="15"/>
  <c r="P26" i="15"/>
  <c r="M26" i="15"/>
  <c r="N26" i="15" s="1"/>
  <c r="K26" i="15"/>
  <c r="J26" i="15"/>
  <c r="G26" i="15"/>
  <c r="H26" i="15" s="1"/>
  <c r="F26" i="15"/>
  <c r="P25" i="15"/>
  <c r="M25" i="15"/>
  <c r="N25" i="15" s="1"/>
  <c r="J25" i="15"/>
  <c r="K25" i="15" s="1"/>
  <c r="G25" i="15"/>
  <c r="H25" i="15" s="1"/>
  <c r="F25" i="15"/>
  <c r="L25" i="15" s="1"/>
  <c r="P24" i="15"/>
  <c r="M24" i="15"/>
  <c r="N24" i="15" s="1"/>
  <c r="J24" i="15"/>
  <c r="K24" i="15" s="1"/>
  <c r="G24" i="15"/>
  <c r="H24" i="15" s="1"/>
  <c r="F24" i="15"/>
  <c r="P23" i="15"/>
  <c r="M23" i="15"/>
  <c r="N23" i="15" s="1"/>
  <c r="J23" i="15"/>
  <c r="K23" i="15" s="1"/>
  <c r="G23" i="15"/>
  <c r="H23" i="15" s="1"/>
  <c r="F23" i="15"/>
  <c r="P20" i="15"/>
  <c r="M20" i="15"/>
  <c r="N20" i="15" s="1"/>
  <c r="O20" i="15" s="1"/>
  <c r="J20" i="15"/>
  <c r="K20" i="15" s="1"/>
  <c r="L20" i="15" s="1"/>
  <c r="G20" i="15"/>
  <c r="H20" i="15" s="1"/>
  <c r="F20" i="15"/>
  <c r="P19" i="15"/>
  <c r="M19" i="15"/>
  <c r="N19" i="15" s="1"/>
  <c r="O19" i="15" s="1"/>
  <c r="J19" i="15"/>
  <c r="K19" i="15" s="1"/>
  <c r="G19" i="15"/>
  <c r="H19" i="15" s="1"/>
  <c r="F19" i="15"/>
  <c r="P18" i="15"/>
  <c r="M18" i="15"/>
  <c r="N18" i="15" s="1"/>
  <c r="J18" i="15"/>
  <c r="K18" i="15" s="1"/>
  <c r="G18" i="15"/>
  <c r="H18" i="15" s="1"/>
  <c r="F18" i="15"/>
  <c r="P17" i="15"/>
  <c r="M17" i="15"/>
  <c r="N17" i="15" s="1"/>
  <c r="J17" i="15"/>
  <c r="K17" i="15" s="1"/>
  <c r="G17" i="15"/>
  <c r="H17" i="15" s="1"/>
  <c r="F17" i="15"/>
  <c r="F16" i="15"/>
  <c r="N16" i="15" s="1"/>
  <c r="O16" i="15" s="1"/>
  <c r="P13" i="15"/>
  <c r="M13" i="15"/>
  <c r="N13" i="15" s="1"/>
  <c r="J13" i="15"/>
  <c r="K13" i="15" s="1"/>
  <c r="G13" i="15"/>
  <c r="H13" i="15" s="1"/>
  <c r="F13" i="15"/>
  <c r="P12" i="15"/>
  <c r="M12" i="15"/>
  <c r="N12" i="15" s="1"/>
  <c r="J12" i="15"/>
  <c r="K12" i="15" s="1"/>
  <c r="G12" i="15"/>
  <c r="H12" i="15" s="1"/>
  <c r="F12" i="15"/>
  <c r="P11" i="15"/>
  <c r="M11" i="15"/>
  <c r="N11" i="15" s="1"/>
  <c r="J11" i="15"/>
  <c r="K11" i="15" s="1"/>
  <c r="G11" i="15"/>
  <c r="H11" i="15" s="1"/>
  <c r="F11" i="15"/>
  <c r="P10" i="15"/>
  <c r="M10" i="15"/>
  <c r="N10" i="15" s="1"/>
  <c r="J10" i="15"/>
  <c r="K10" i="15" s="1"/>
  <c r="L10" i="15" s="1"/>
  <c r="G10" i="15"/>
  <c r="H10" i="15" s="1"/>
  <c r="F10" i="15"/>
  <c r="I10" i="15" s="1"/>
  <c r="O18" i="16" l="1"/>
  <c r="I24" i="16"/>
  <c r="I41" i="16"/>
  <c r="I54" i="16"/>
  <c r="O58" i="16"/>
  <c r="L59" i="16"/>
  <c r="L66" i="16"/>
  <c r="L71" i="16"/>
  <c r="I18" i="17"/>
  <c r="L23" i="17"/>
  <c r="L27" i="17"/>
  <c r="L39" i="17"/>
  <c r="L59" i="17"/>
  <c r="I26" i="18"/>
  <c r="I34" i="18"/>
  <c r="L37" i="18"/>
  <c r="L54" i="18"/>
  <c r="L67" i="18"/>
  <c r="I18" i="16"/>
  <c r="L19" i="16"/>
  <c r="L24" i="16"/>
  <c r="L41" i="16"/>
  <c r="L52" i="16"/>
  <c r="L54" i="16"/>
  <c r="I58" i="16"/>
  <c r="L18" i="17"/>
  <c r="L49" i="17"/>
  <c r="L54" i="17"/>
  <c r="O59" i="17"/>
  <c r="L10" i="18"/>
  <c r="I17" i="18"/>
  <c r="O19" i="18"/>
  <c r="O25" i="18"/>
  <c r="O34" i="15"/>
  <c r="O71" i="15"/>
  <c r="L18" i="16"/>
  <c r="I58" i="15"/>
  <c r="I65" i="15"/>
  <c r="O13" i="16"/>
  <c r="I17" i="16"/>
  <c r="I23" i="16"/>
  <c r="I39" i="16"/>
  <c r="O40" i="16"/>
  <c r="I53" i="16"/>
  <c r="I13" i="17"/>
  <c r="I29" i="17"/>
  <c r="I34" i="17"/>
  <c r="I37" i="17"/>
  <c r="I38" i="18"/>
  <c r="I27" i="16"/>
  <c r="I33" i="16"/>
  <c r="O55" i="16"/>
  <c r="L61" i="16"/>
  <c r="I52" i="17"/>
  <c r="I23" i="18"/>
  <c r="O11" i="15"/>
  <c r="L24" i="15"/>
  <c r="L27" i="15"/>
  <c r="O36" i="15"/>
  <c r="O39" i="15"/>
  <c r="L40" i="15"/>
  <c r="L45" i="15"/>
  <c r="I54" i="15"/>
  <c r="O55" i="15"/>
  <c r="L58" i="15"/>
  <c r="I71" i="15"/>
  <c r="O11" i="16"/>
  <c r="I13" i="16"/>
  <c r="L17" i="16"/>
  <c r="L23" i="16"/>
  <c r="L27" i="16"/>
  <c r="O30" i="16"/>
  <c r="L33" i="16"/>
  <c r="O36" i="16"/>
  <c r="O38" i="16"/>
  <c r="L39" i="16"/>
  <c r="I49" i="16"/>
  <c r="O62" i="16"/>
  <c r="L68" i="16"/>
  <c r="L72" i="16"/>
  <c r="O12" i="17"/>
  <c r="L13" i="17"/>
  <c r="L19" i="17"/>
  <c r="I26" i="17"/>
  <c r="L29" i="17"/>
  <c r="O33" i="17"/>
  <c r="I35" i="17"/>
  <c r="O44" i="17"/>
  <c r="L45" i="17"/>
  <c r="L17" i="18"/>
  <c r="I18" i="18"/>
  <c r="L23" i="18"/>
  <c r="I24" i="18"/>
  <c r="O26" i="18"/>
  <c r="O29" i="18"/>
  <c r="I33" i="18"/>
  <c r="O37" i="18"/>
  <c r="I39" i="18"/>
  <c r="L41" i="18"/>
  <c r="I44" i="18"/>
  <c r="L49" i="18"/>
  <c r="I52" i="18"/>
  <c r="I68" i="18"/>
  <c r="L13" i="15"/>
  <c r="L19" i="15"/>
  <c r="O27" i="15"/>
  <c r="O37" i="15"/>
  <c r="L38" i="15"/>
  <c r="O45" i="15"/>
  <c r="L71" i="15"/>
  <c r="O12" i="16"/>
  <c r="L25" i="16"/>
  <c r="L29" i="16"/>
  <c r="O35" i="16"/>
  <c r="L37" i="16"/>
  <c r="L44" i="16"/>
  <c r="L49" i="16"/>
  <c r="L10" i="17"/>
  <c r="O13" i="17"/>
  <c r="O25" i="17"/>
  <c r="L26" i="17"/>
  <c r="L30" i="17"/>
  <c r="O34" i="17"/>
  <c r="L35" i="17"/>
  <c r="I44" i="17"/>
  <c r="O45" i="17"/>
  <c r="O61" i="17"/>
  <c r="O12" i="18"/>
  <c r="O30" i="18"/>
  <c r="L33" i="18"/>
  <c r="L39" i="18"/>
  <c r="O41" i="18"/>
  <c r="L66" i="18"/>
  <c r="I12" i="15"/>
  <c r="I25" i="15"/>
  <c r="I33" i="15"/>
  <c r="I39" i="15"/>
  <c r="I44" i="15"/>
  <c r="I26" i="16"/>
  <c r="I35" i="16"/>
  <c r="O37" i="16"/>
  <c r="I40" i="16"/>
  <c r="O45" i="16"/>
  <c r="O52" i="16"/>
  <c r="M61" i="16"/>
  <c r="N60" i="16"/>
  <c r="N61" i="16" s="1"/>
  <c r="O61" i="16" s="1"/>
  <c r="I27" i="18"/>
  <c r="O13" i="15"/>
  <c r="L12" i="15"/>
  <c r="I18" i="15"/>
  <c r="O24" i="15"/>
  <c r="I26" i="15"/>
  <c r="O38" i="15"/>
  <c r="L39" i="15"/>
  <c r="L44" i="15"/>
  <c r="K48" i="15"/>
  <c r="L48" i="15" s="1"/>
  <c r="O52" i="15"/>
  <c r="O34" i="16"/>
  <c r="I45" i="16"/>
  <c r="K64" i="15"/>
  <c r="L64" i="15" s="1"/>
  <c r="N64" i="15"/>
  <c r="O64" i="15" s="1"/>
  <c r="O17" i="15"/>
  <c r="L18" i="15"/>
  <c r="I19" i="15"/>
  <c r="O25" i="15"/>
  <c r="L28" i="15"/>
  <c r="I29" i="15"/>
  <c r="L34" i="15"/>
  <c r="I35" i="15"/>
  <c r="L37" i="15"/>
  <c r="N48" i="15"/>
  <c r="O48" i="15" s="1"/>
  <c r="O53" i="15"/>
  <c r="I59" i="15"/>
  <c r="L66" i="15"/>
  <c r="G66" i="15"/>
  <c r="L11" i="16"/>
  <c r="I12" i="16"/>
  <c r="O29" i="16"/>
  <c r="I34" i="16"/>
  <c r="O44" i="16"/>
  <c r="O53" i="16"/>
  <c r="L55" i="16"/>
  <c r="I60" i="16"/>
  <c r="O20" i="17"/>
  <c r="L27" i="18"/>
  <c r="M63" i="16"/>
  <c r="O72" i="16"/>
  <c r="I24" i="17"/>
  <c r="I41" i="17"/>
  <c r="I53" i="17"/>
  <c r="O54" i="17"/>
  <c r="I71" i="17"/>
  <c r="L18" i="18"/>
  <c r="I20" i="18"/>
  <c r="O27" i="18"/>
  <c r="J68" i="18"/>
  <c r="K68" i="18" s="1"/>
  <c r="I53" i="15"/>
  <c r="O59" i="15"/>
  <c r="L61" i="15"/>
  <c r="I11" i="16"/>
  <c r="O19" i="16"/>
  <c r="O25" i="16"/>
  <c r="I29" i="16"/>
  <c r="O33" i="16"/>
  <c r="I37" i="16"/>
  <c r="L38" i="16"/>
  <c r="O39" i="16"/>
  <c r="I55" i="16"/>
  <c r="L58" i="16"/>
  <c r="O59" i="16"/>
  <c r="K65" i="16"/>
  <c r="L65" i="16" s="1"/>
  <c r="K67" i="16"/>
  <c r="L67" i="16" s="1"/>
  <c r="O10" i="17"/>
  <c r="L11" i="17"/>
  <c r="I12" i="17"/>
  <c r="I17" i="17"/>
  <c r="O19" i="17"/>
  <c r="O23" i="17"/>
  <c r="L24" i="17"/>
  <c r="I25" i="17"/>
  <c r="I28" i="17"/>
  <c r="I36" i="17"/>
  <c r="L37" i="17"/>
  <c r="I38" i="17"/>
  <c r="O40" i="17"/>
  <c r="L41" i="17"/>
  <c r="I49" i="17"/>
  <c r="L53" i="17"/>
  <c r="I58" i="17"/>
  <c r="H62" i="17"/>
  <c r="H63" i="17" s="1"/>
  <c r="I63" i="17" s="1"/>
  <c r="L66" i="17"/>
  <c r="L71" i="17"/>
  <c r="I72" i="17"/>
  <c r="I12" i="18"/>
  <c r="L20" i="18"/>
  <c r="O23" i="18"/>
  <c r="L28" i="18"/>
  <c r="L35" i="18"/>
  <c r="L40" i="18"/>
  <c r="O44" i="18"/>
  <c r="L45" i="18"/>
  <c r="I53" i="18"/>
  <c r="L55" i="18"/>
  <c r="L63" i="18"/>
  <c r="K65" i="18"/>
  <c r="L65" i="18" s="1"/>
  <c r="L72" i="18"/>
  <c r="L12" i="16"/>
  <c r="L13" i="16"/>
  <c r="L26" i="16"/>
  <c r="O27" i="16"/>
  <c r="I28" i="16"/>
  <c r="O28" i="16"/>
  <c r="L35" i="16"/>
  <c r="L40" i="16"/>
  <c r="O41" i="16"/>
  <c r="I44" i="16"/>
  <c r="L45" i="16"/>
  <c r="O49" i="16"/>
  <c r="I52" i="16"/>
  <c r="L53" i="16"/>
  <c r="I63" i="16"/>
  <c r="O71" i="16"/>
  <c r="I72" i="16"/>
  <c r="O11" i="17"/>
  <c r="L17" i="17"/>
  <c r="L20" i="17"/>
  <c r="O24" i="17"/>
  <c r="L33" i="17"/>
  <c r="O35" i="17"/>
  <c r="L36" i="17"/>
  <c r="L52" i="17"/>
  <c r="O55" i="17"/>
  <c r="L72" i="17"/>
  <c r="O11" i="18"/>
  <c r="L12" i="18"/>
  <c r="O17" i="18"/>
  <c r="O20" i="18"/>
  <c r="I25" i="18"/>
  <c r="O35" i="18"/>
  <c r="I37" i="18"/>
  <c r="I58" i="18"/>
  <c r="I59" i="18"/>
  <c r="O66" i="18"/>
  <c r="I71" i="18"/>
  <c r="N60" i="18"/>
  <c r="N61" i="18" s="1"/>
  <c r="O61" i="18" s="1"/>
  <c r="H16" i="18"/>
  <c r="I16" i="18" s="1"/>
  <c r="O18" i="18"/>
  <c r="O24" i="18"/>
  <c r="O28" i="18"/>
  <c r="L29" i="18"/>
  <c r="I35" i="18"/>
  <c r="O38" i="18"/>
  <c r="L44" i="18"/>
  <c r="I45" i="18"/>
  <c r="O52" i="18"/>
  <c r="L53" i="18"/>
  <c r="L59" i="18"/>
  <c r="M63" i="18"/>
  <c r="O71" i="18"/>
  <c r="L11" i="18"/>
  <c r="O13" i="18"/>
  <c r="L34" i="18"/>
  <c r="O49" i="18"/>
  <c r="O55" i="18"/>
  <c r="O59" i="18"/>
  <c r="O10" i="18"/>
  <c r="I13" i="18"/>
  <c r="N16" i="18"/>
  <c r="O16" i="18" s="1"/>
  <c r="L26" i="18"/>
  <c r="I29" i="18"/>
  <c r="O34" i="18"/>
  <c r="I41" i="18"/>
  <c r="O45" i="18"/>
  <c r="I49" i="18"/>
  <c r="I55" i="18"/>
  <c r="L58" i="18"/>
  <c r="G61" i="18"/>
  <c r="H62" i="18"/>
  <c r="H63" i="18" s="1"/>
  <c r="I63" i="18" s="1"/>
  <c r="M66" i="18"/>
  <c r="G68" i="18"/>
  <c r="O72" i="18"/>
  <c r="I11" i="18"/>
  <c r="L38" i="18"/>
  <c r="O40" i="18"/>
  <c r="L52" i="18"/>
  <c r="O54" i="18"/>
  <c r="O58" i="18"/>
  <c r="J63" i="18"/>
  <c r="L68" i="18"/>
  <c r="M68" i="18"/>
  <c r="N67" i="18"/>
  <c r="I40" i="18"/>
  <c r="H48" i="18"/>
  <c r="I48" i="18" s="1"/>
  <c r="G66" i="18"/>
  <c r="H65" i="18"/>
  <c r="I10" i="18"/>
  <c r="L13" i="18"/>
  <c r="L19" i="18"/>
  <c r="L25" i="18"/>
  <c r="J61" i="18"/>
  <c r="K61" i="18" s="1"/>
  <c r="L61" i="18" s="1"/>
  <c r="K60" i="18"/>
  <c r="L60" i="18" s="1"/>
  <c r="K64" i="18"/>
  <c r="L64" i="18" s="1"/>
  <c r="H64" i="18"/>
  <c r="I64" i="18" s="1"/>
  <c r="N64" i="18"/>
  <c r="O64" i="18" s="1"/>
  <c r="I67" i="18"/>
  <c r="O62" i="18"/>
  <c r="N63" i="18"/>
  <c r="O63" i="18" s="1"/>
  <c r="I30" i="18"/>
  <c r="I36" i="18"/>
  <c r="I54" i="18"/>
  <c r="I60" i="18"/>
  <c r="H61" i="18"/>
  <c r="I61" i="18" s="1"/>
  <c r="I62" i="18"/>
  <c r="O65" i="18"/>
  <c r="L30" i="18"/>
  <c r="L36" i="18"/>
  <c r="N48" i="18"/>
  <c r="O48" i="18" s="1"/>
  <c r="L62" i="18"/>
  <c r="I11" i="17"/>
  <c r="I19" i="17"/>
  <c r="O28" i="17"/>
  <c r="I33" i="17"/>
  <c r="O37" i="17"/>
  <c r="O52" i="17"/>
  <c r="I55" i="17"/>
  <c r="K60" i="17"/>
  <c r="L60" i="17" s="1"/>
  <c r="H64" i="17"/>
  <c r="I64" i="17" s="1"/>
  <c r="K65" i="17"/>
  <c r="L65" i="17" s="1"/>
  <c r="O18" i="17"/>
  <c r="I23" i="17"/>
  <c r="O27" i="17"/>
  <c r="O30" i="17"/>
  <c r="O36" i="17"/>
  <c r="O39" i="17"/>
  <c r="L44" i="17"/>
  <c r="H48" i="17"/>
  <c r="I48" i="17" s="1"/>
  <c r="O49" i="17"/>
  <c r="O60" i="17"/>
  <c r="L62" i="17"/>
  <c r="O66" i="17"/>
  <c r="G68" i="17"/>
  <c r="O72" i="17"/>
  <c r="L12" i="17"/>
  <c r="H16" i="17"/>
  <c r="I16" i="17" s="1"/>
  <c r="O17" i="17"/>
  <c r="L25" i="17"/>
  <c r="O26" i="17"/>
  <c r="O29" i="17"/>
  <c r="L34" i="17"/>
  <c r="L40" i="17"/>
  <c r="O53" i="17"/>
  <c r="L55" i="17"/>
  <c r="L58" i="17"/>
  <c r="O65" i="17"/>
  <c r="M66" i="17"/>
  <c r="J68" i="17"/>
  <c r="K68" i="17" s="1"/>
  <c r="L68" i="17" s="1"/>
  <c r="O71" i="17"/>
  <c r="O62" i="17"/>
  <c r="N63" i="17"/>
  <c r="O63" i="17" s="1"/>
  <c r="M63" i="17"/>
  <c r="H60" i="17"/>
  <c r="I62" i="17"/>
  <c r="N67" i="17"/>
  <c r="J63" i="17"/>
  <c r="H65" i="17"/>
  <c r="I67" i="17"/>
  <c r="I10" i="17"/>
  <c r="N16" i="17"/>
  <c r="O16" i="17" s="1"/>
  <c r="I20" i="17"/>
  <c r="I30" i="17"/>
  <c r="I40" i="17"/>
  <c r="N48" i="17"/>
  <c r="O48" i="17" s="1"/>
  <c r="I54" i="17"/>
  <c r="L63" i="17"/>
  <c r="N64" i="17"/>
  <c r="O64" i="17" s="1"/>
  <c r="L67" i="17"/>
  <c r="N66" i="16"/>
  <c r="O66" i="16" s="1"/>
  <c r="O65" i="16"/>
  <c r="I10" i="16"/>
  <c r="O20" i="16"/>
  <c r="L30" i="16"/>
  <c r="I36" i="16"/>
  <c r="K63" i="16"/>
  <c r="L63" i="16" s="1"/>
  <c r="L62" i="16"/>
  <c r="H68" i="16"/>
  <c r="I68" i="16" s="1"/>
  <c r="I67" i="16"/>
  <c r="L10" i="16"/>
  <c r="I20" i="16"/>
  <c r="O26" i="16"/>
  <c r="L36" i="16"/>
  <c r="K16" i="16"/>
  <c r="L16" i="16" s="1"/>
  <c r="N16" i="16"/>
  <c r="O16" i="16" s="1"/>
  <c r="H16" i="16"/>
  <c r="I16" i="16" s="1"/>
  <c r="L20" i="16"/>
  <c r="H48" i="16"/>
  <c r="I48" i="16" s="1"/>
  <c r="N48" i="16"/>
  <c r="O48" i="16" s="1"/>
  <c r="K60" i="16"/>
  <c r="L60" i="16" s="1"/>
  <c r="O60" i="16"/>
  <c r="H61" i="16"/>
  <c r="I61" i="16" s="1"/>
  <c r="I62" i="16"/>
  <c r="J63" i="16"/>
  <c r="N63" i="16"/>
  <c r="O63" i="16" s="1"/>
  <c r="H64" i="16"/>
  <c r="I64" i="16" s="1"/>
  <c r="N64" i="16"/>
  <c r="O64" i="16" s="1"/>
  <c r="H65" i="16"/>
  <c r="M66" i="16"/>
  <c r="N67" i="16"/>
  <c r="G68" i="16"/>
  <c r="L26" i="15"/>
  <c r="I20" i="15"/>
  <c r="O26" i="15"/>
  <c r="I34" i="15"/>
  <c r="O10" i="15"/>
  <c r="K16" i="15"/>
  <c r="L16" i="15" s="1"/>
  <c r="I24" i="15"/>
  <c r="O28" i="15"/>
  <c r="I38" i="15"/>
  <c r="O40" i="15"/>
  <c r="I52" i="15"/>
  <c r="L55" i="15"/>
  <c r="O58" i="15"/>
  <c r="K60" i="15"/>
  <c r="L60" i="15" s="1"/>
  <c r="H64" i="15"/>
  <c r="I64" i="15" s="1"/>
  <c r="N65" i="15"/>
  <c r="N66" i="15" s="1"/>
  <c r="O66" i="15" s="1"/>
  <c r="L54" i="15"/>
  <c r="O72" i="15"/>
  <c r="H16" i="15"/>
  <c r="I16" i="15" s="1"/>
  <c r="O54" i="15"/>
  <c r="H67" i="15"/>
  <c r="H68" i="15" s="1"/>
  <c r="I68" i="15" s="1"/>
  <c r="I72" i="15"/>
  <c r="L11" i="15"/>
  <c r="O12" i="15"/>
  <c r="I13" i="15"/>
  <c r="L17" i="15"/>
  <c r="O18" i="15"/>
  <c r="I28" i="15"/>
  <c r="L29" i="15"/>
  <c r="O30" i="15"/>
  <c r="I40" i="15"/>
  <c r="L59" i="15"/>
  <c r="K62" i="15"/>
  <c r="K63" i="15" s="1"/>
  <c r="L63" i="15" s="1"/>
  <c r="I17" i="15"/>
  <c r="O23" i="15"/>
  <c r="L33" i="15"/>
  <c r="I37" i="15"/>
  <c r="O41" i="15"/>
  <c r="L49" i="15"/>
  <c r="I55" i="15"/>
  <c r="I41" i="15"/>
  <c r="H61" i="15"/>
  <c r="I61" i="15" s="1"/>
  <c r="I60" i="15"/>
  <c r="N63" i="15"/>
  <c r="O63" i="15" s="1"/>
  <c r="O62" i="15"/>
  <c r="I23" i="15"/>
  <c r="I11" i="15"/>
  <c r="L23" i="15"/>
  <c r="I27" i="15"/>
  <c r="O33" i="15"/>
  <c r="L41" i="15"/>
  <c r="O49" i="15"/>
  <c r="N60" i="15"/>
  <c r="G61" i="15"/>
  <c r="H62" i="15"/>
  <c r="L62" i="15"/>
  <c r="M63" i="15"/>
  <c r="K65" i="15"/>
  <c r="L65" i="15" s="1"/>
  <c r="H66" i="15"/>
  <c r="I66" i="15" s="1"/>
  <c r="I67" i="15"/>
  <c r="J68" i="15"/>
  <c r="K68" i="15" s="1"/>
  <c r="L68" i="15" s="1"/>
  <c r="N68" i="15"/>
  <c r="O68" i="15" s="1"/>
  <c r="P72" i="13"/>
  <c r="M72" i="13"/>
  <c r="N72" i="13" s="1"/>
  <c r="J72" i="13"/>
  <c r="K72" i="13" s="1"/>
  <c r="G72" i="13"/>
  <c r="H72" i="13" s="1"/>
  <c r="F72" i="13"/>
  <c r="P71" i="13"/>
  <c r="M71" i="13"/>
  <c r="N71" i="13" s="1"/>
  <c r="J71" i="13"/>
  <c r="K71" i="13" s="1"/>
  <c r="G71" i="13"/>
  <c r="H71" i="13" s="1"/>
  <c r="F71" i="13"/>
  <c r="F68" i="13"/>
  <c r="P67" i="13"/>
  <c r="P68" i="13" s="1"/>
  <c r="M67" i="13"/>
  <c r="J67" i="13"/>
  <c r="G67" i="13"/>
  <c r="F67" i="13"/>
  <c r="F66" i="13"/>
  <c r="P65" i="13"/>
  <c r="P66" i="13" s="1"/>
  <c r="M65" i="13"/>
  <c r="J65" i="13"/>
  <c r="G65" i="13"/>
  <c r="F65" i="13"/>
  <c r="F64" i="13"/>
  <c r="N64" i="13" s="1"/>
  <c r="O64" i="13" s="1"/>
  <c r="F63" i="13"/>
  <c r="P62" i="13"/>
  <c r="P63" i="13" s="1"/>
  <c r="M62" i="13"/>
  <c r="J62" i="13"/>
  <c r="G62" i="13"/>
  <c r="F62" i="13"/>
  <c r="F61" i="13"/>
  <c r="P60" i="13"/>
  <c r="P61" i="13" s="1"/>
  <c r="M60" i="13"/>
  <c r="J60" i="13"/>
  <c r="G60" i="13"/>
  <c r="F60" i="13"/>
  <c r="P59" i="13"/>
  <c r="M59" i="13"/>
  <c r="N59" i="13" s="1"/>
  <c r="J59" i="13"/>
  <c r="K59" i="13" s="1"/>
  <c r="G59" i="13"/>
  <c r="H59" i="13" s="1"/>
  <c r="F59" i="13"/>
  <c r="P58" i="13"/>
  <c r="M58" i="13"/>
  <c r="N58" i="13" s="1"/>
  <c r="J58" i="13"/>
  <c r="K58" i="13" s="1"/>
  <c r="G58" i="13"/>
  <c r="H58" i="13" s="1"/>
  <c r="F58" i="13"/>
  <c r="P55" i="13"/>
  <c r="M55" i="13"/>
  <c r="N55" i="13" s="1"/>
  <c r="J55" i="13"/>
  <c r="K55" i="13" s="1"/>
  <c r="G55" i="13"/>
  <c r="H55" i="13" s="1"/>
  <c r="F55" i="13"/>
  <c r="P54" i="13"/>
  <c r="M54" i="13"/>
  <c r="N54" i="13" s="1"/>
  <c r="J54" i="13"/>
  <c r="K54" i="13" s="1"/>
  <c r="G54" i="13"/>
  <c r="H54" i="13" s="1"/>
  <c r="F54" i="13"/>
  <c r="P53" i="13"/>
  <c r="M53" i="13"/>
  <c r="N53" i="13" s="1"/>
  <c r="J53" i="13"/>
  <c r="K53" i="13" s="1"/>
  <c r="G53" i="13"/>
  <c r="H53" i="13" s="1"/>
  <c r="F53" i="13"/>
  <c r="P52" i="13"/>
  <c r="M52" i="13"/>
  <c r="N52" i="13" s="1"/>
  <c r="J52" i="13"/>
  <c r="K52" i="13" s="1"/>
  <c r="G52" i="13"/>
  <c r="H52" i="13" s="1"/>
  <c r="F52" i="13"/>
  <c r="P49" i="13"/>
  <c r="M49" i="13"/>
  <c r="N49" i="13" s="1"/>
  <c r="J49" i="13"/>
  <c r="K49" i="13" s="1"/>
  <c r="G49" i="13"/>
  <c r="H49" i="13" s="1"/>
  <c r="F49" i="13"/>
  <c r="F48" i="13"/>
  <c r="K48" i="13" s="1"/>
  <c r="L48" i="13" s="1"/>
  <c r="P45" i="13"/>
  <c r="M45" i="13"/>
  <c r="N45" i="13" s="1"/>
  <c r="J45" i="13"/>
  <c r="K45" i="13" s="1"/>
  <c r="G45" i="13"/>
  <c r="H45" i="13" s="1"/>
  <c r="F45" i="13"/>
  <c r="P44" i="13"/>
  <c r="M44" i="13"/>
  <c r="N44" i="13" s="1"/>
  <c r="J44" i="13"/>
  <c r="K44" i="13" s="1"/>
  <c r="G44" i="13"/>
  <c r="H44" i="13" s="1"/>
  <c r="F44" i="13"/>
  <c r="P41" i="13"/>
  <c r="M41" i="13"/>
  <c r="N41" i="13" s="1"/>
  <c r="J41" i="13"/>
  <c r="K41" i="13" s="1"/>
  <c r="G41" i="13"/>
  <c r="H41" i="13" s="1"/>
  <c r="F41" i="13"/>
  <c r="P40" i="13"/>
  <c r="M40" i="13"/>
  <c r="N40" i="13" s="1"/>
  <c r="J40" i="13"/>
  <c r="K40" i="13" s="1"/>
  <c r="G40" i="13"/>
  <c r="H40" i="13" s="1"/>
  <c r="F40" i="13"/>
  <c r="P39" i="13"/>
  <c r="M39" i="13"/>
  <c r="N39" i="13" s="1"/>
  <c r="J39" i="13"/>
  <c r="K39" i="13" s="1"/>
  <c r="G39" i="13"/>
  <c r="H39" i="13" s="1"/>
  <c r="F39" i="13"/>
  <c r="P38" i="13"/>
  <c r="M38" i="13"/>
  <c r="N38" i="13" s="1"/>
  <c r="J38" i="13"/>
  <c r="K38" i="13" s="1"/>
  <c r="G38" i="13"/>
  <c r="H38" i="13" s="1"/>
  <c r="F38" i="13"/>
  <c r="P37" i="13"/>
  <c r="M37" i="13"/>
  <c r="N37" i="13" s="1"/>
  <c r="J37" i="13"/>
  <c r="K37" i="13" s="1"/>
  <c r="G37" i="13"/>
  <c r="H37" i="13" s="1"/>
  <c r="F37" i="13"/>
  <c r="P36" i="13"/>
  <c r="M36" i="13"/>
  <c r="N36" i="13" s="1"/>
  <c r="J36" i="13"/>
  <c r="K36" i="13" s="1"/>
  <c r="G36" i="13"/>
  <c r="H36" i="13" s="1"/>
  <c r="F36" i="13"/>
  <c r="P35" i="13"/>
  <c r="M35" i="13"/>
  <c r="N35" i="13" s="1"/>
  <c r="J35" i="13"/>
  <c r="K35" i="13" s="1"/>
  <c r="G35" i="13"/>
  <c r="H35" i="13" s="1"/>
  <c r="F35" i="13"/>
  <c r="P34" i="13"/>
  <c r="M34" i="13"/>
  <c r="N34" i="13" s="1"/>
  <c r="J34" i="13"/>
  <c r="K34" i="13" s="1"/>
  <c r="G34" i="13"/>
  <c r="H34" i="13" s="1"/>
  <c r="F34" i="13"/>
  <c r="P33" i="13"/>
  <c r="M33" i="13"/>
  <c r="N33" i="13" s="1"/>
  <c r="J33" i="13"/>
  <c r="K33" i="13" s="1"/>
  <c r="G33" i="13"/>
  <c r="H33" i="13" s="1"/>
  <c r="F33" i="13"/>
  <c r="P30" i="13"/>
  <c r="M30" i="13"/>
  <c r="N30" i="13" s="1"/>
  <c r="J30" i="13"/>
  <c r="K30" i="13" s="1"/>
  <c r="G30" i="13"/>
  <c r="H30" i="13" s="1"/>
  <c r="F30" i="13"/>
  <c r="P29" i="13"/>
  <c r="M29" i="13"/>
  <c r="N29" i="13" s="1"/>
  <c r="J29" i="13"/>
  <c r="K29" i="13" s="1"/>
  <c r="G29" i="13"/>
  <c r="H29" i="13" s="1"/>
  <c r="F29" i="13"/>
  <c r="P28" i="13"/>
  <c r="M28" i="13"/>
  <c r="N28" i="13" s="1"/>
  <c r="J28" i="13"/>
  <c r="K28" i="13" s="1"/>
  <c r="G28" i="13"/>
  <c r="H28" i="13" s="1"/>
  <c r="F28" i="13"/>
  <c r="P27" i="13"/>
  <c r="M27" i="13"/>
  <c r="N27" i="13" s="1"/>
  <c r="J27" i="13"/>
  <c r="K27" i="13" s="1"/>
  <c r="G27" i="13"/>
  <c r="H27" i="13" s="1"/>
  <c r="F27" i="13"/>
  <c r="P26" i="13"/>
  <c r="M26" i="13"/>
  <c r="N26" i="13" s="1"/>
  <c r="J26" i="13"/>
  <c r="K26" i="13" s="1"/>
  <c r="G26" i="13"/>
  <c r="H26" i="13" s="1"/>
  <c r="F26" i="13"/>
  <c r="P25" i="13"/>
  <c r="M25" i="13"/>
  <c r="N25" i="13" s="1"/>
  <c r="J25" i="13"/>
  <c r="K25" i="13" s="1"/>
  <c r="G25" i="13"/>
  <c r="H25" i="13" s="1"/>
  <c r="F25" i="13"/>
  <c r="P24" i="13"/>
  <c r="M24" i="13"/>
  <c r="N24" i="13" s="1"/>
  <c r="J24" i="13"/>
  <c r="K24" i="13" s="1"/>
  <c r="G24" i="13"/>
  <c r="H24" i="13" s="1"/>
  <c r="F24" i="13"/>
  <c r="P23" i="13"/>
  <c r="M23" i="13"/>
  <c r="N23" i="13" s="1"/>
  <c r="J23" i="13"/>
  <c r="K23" i="13" s="1"/>
  <c r="G23" i="13"/>
  <c r="H23" i="13" s="1"/>
  <c r="F23" i="13"/>
  <c r="P20" i="13"/>
  <c r="M20" i="13"/>
  <c r="N20" i="13" s="1"/>
  <c r="J20" i="13"/>
  <c r="K20" i="13" s="1"/>
  <c r="G20" i="13"/>
  <c r="H20" i="13" s="1"/>
  <c r="F20" i="13"/>
  <c r="P19" i="13"/>
  <c r="M19" i="13"/>
  <c r="N19" i="13" s="1"/>
  <c r="J19" i="13"/>
  <c r="K19" i="13" s="1"/>
  <c r="G19" i="13"/>
  <c r="H19" i="13" s="1"/>
  <c r="F19" i="13"/>
  <c r="P18" i="13"/>
  <c r="M18" i="13"/>
  <c r="N18" i="13" s="1"/>
  <c r="J18" i="13"/>
  <c r="K18" i="13" s="1"/>
  <c r="G18" i="13"/>
  <c r="H18" i="13" s="1"/>
  <c r="F18" i="13"/>
  <c r="P17" i="13"/>
  <c r="M17" i="13"/>
  <c r="N17" i="13" s="1"/>
  <c r="J17" i="13"/>
  <c r="K17" i="13" s="1"/>
  <c r="G17" i="13"/>
  <c r="H17" i="13" s="1"/>
  <c r="F17" i="13"/>
  <c r="F16" i="13"/>
  <c r="P13" i="13"/>
  <c r="M13" i="13"/>
  <c r="N13" i="13" s="1"/>
  <c r="J13" i="13"/>
  <c r="K13" i="13" s="1"/>
  <c r="G13" i="13"/>
  <c r="H13" i="13" s="1"/>
  <c r="F13" i="13"/>
  <c r="P12" i="13"/>
  <c r="M12" i="13"/>
  <c r="N12" i="13" s="1"/>
  <c r="J12" i="13"/>
  <c r="K12" i="13" s="1"/>
  <c r="G12" i="13"/>
  <c r="H12" i="13" s="1"/>
  <c r="F12" i="13"/>
  <c r="P11" i="13"/>
  <c r="M11" i="13"/>
  <c r="N11" i="13" s="1"/>
  <c r="J11" i="13"/>
  <c r="K11" i="13" s="1"/>
  <c r="G11" i="13"/>
  <c r="H11" i="13" s="1"/>
  <c r="F11" i="13"/>
  <c r="P10" i="13"/>
  <c r="M10" i="13"/>
  <c r="N10" i="13" s="1"/>
  <c r="J10" i="13"/>
  <c r="K10" i="13" s="1"/>
  <c r="G10" i="13"/>
  <c r="H10" i="13" s="1"/>
  <c r="F10" i="13"/>
  <c r="L73" i="16" l="1"/>
  <c r="L73" i="17"/>
  <c r="O60" i="18"/>
  <c r="L73" i="15"/>
  <c r="I17" i="13"/>
  <c r="L73" i="18"/>
  <c r="I65" i="18"/>
  <c r="H66" i="18"/>
  <c r="I66" i="18" s="1"/>
  <c r="I73" i="18" s="1"/>
  <c r="O67" i="18"/>
  <c r="N68" i="18"/>
  <c r="O68" i="18" s="1"/>
  <c r="O67" i="17"/>
  <c r="N68" i="17"/>
  <c r="O68" i="17" s="1"/>
  <c r="I60" i="17"/>
  <c r="H61" i="17"/>
  <c r="I61" i="17" s="1"/>
  <c r="I65" i="17"/>
  <c r="H66" i="17"/>
  <c r="I66" i="17" s="1"/>
  <c r="N68" i="16"/>
  <c r="O68" i="16" s="1"/>
  <c r="O67" i="16"/>
  <c r="I65" i="16"/>
  <c r="H66" i="16"/>
  <c r="I66" i="16" s="1"/>
  <c r="O65" i="15"/>
  <c r="O60" i="15"/>
  <c r="N61" i="15"/>
  <c r="O61" i="15" s="1"/>
  <c r="I62" i="15"/>
  <c r="I73" i="15" s="1"/>
  <c r="H63" i="15"/>
  <c r="I63" i="15" s="1"/>
  <c r="I23" i="13"/>
  <c r="K67" i="13"/>
  <c r="L67" i="13" s="1"/>
  <c r="J68" i="13"/>
  <c r="K68" i="13" s="1"/>
  <c r="L68" i="13" s="1"/>
  <c r="H62" i="13"/>
  <c r="H63" i="13" s="1"/>
  <c r="I63" i="13" s="1"/>
  <c r="G63" i="13"/>
  <c r="K65" i="13"/>
  <c r="L65" i="13" s="1"/>
  <c r="J66" i="13"/>
  <c r="K66" i="13" s="1"/>
  <c r="L66" i="13" s="1"/>
  <c r="N67" i="13"/>
  <c r="O67" i="13" s="1"/>
  <c r="M68" i="13"/>
  <c r="H60" i="13"/>
  <c r="I60" i="13" s="1"/>
  <c r="G61" i="13"/>
  <c r="K62" i="13"/>
  <c r="K63" i="13" s="1"/>
  <c r="L63" i="13" s="1"/>
  <c r="J63" i="13"/>
  <c r="N65" i="13"/>
  <c r="O65" i="13" s="1"/>
  <c r="M66" i="13"/>
  <c r="N60" i="13"/>
  <c r="N61" i="13" s="1"/>
  <c r="O61" i="13" s="1"/>
  <c r="M61" i="13"/>
  <c r="H65" i="13"/>
  <c r="I65" i="13" s="1"/>
  <c r="G66" i="13"/>
  <c r="K60" i="13"/>
  <c r="L60" i="13" s="1"/>
  <c r="J61" i="13"/>
  <c r="K61" i="13" s="1"/>
  <c r="L61" i="13" s="1"/>
  <c r="N62" i="13"/>
  <c r="O62" i="13" s="1"/>
  <c r="M63" i="13"/>
  <c r="H67" i="13"/>
  <c r="I67" i="13" s="1"/>
  <c r="G68" i="13"/>
  <c r="L12" i="13"/>
  <c r="L58" i="13"/>
  <c r="I54" i="13"/>
  <c r="O58" i="13"/>
  <c r="I39" i="13"/>
  <c r="L52" i="13"/>
  <c r="L29" i="13"/>
  <c r="L39" i="13"/>
  <c r="L72" i="13"/>
  <c r="I24" i="13"/>
  <c r="L27" i="13"/>
  <c r="O17" i="13"/>
  <c r="O33" i="13"/>
  <c r="I35" i="13"/>
  <c r="L37" i="13"/>
  <c r="I52" i="13"/>
  <c r="O36" i="13"/>
  <c r="I10" i="13"/>
  <c r="I36" i="13"/>
  <c r="L13" i="13"/>
  <c r="O27" i="13"/>
  <c r="L45" i="13"/>
  <c r="O10" i="13"/>
  <c r="O38" i="13"/>
  <c r="I25" i="13"/>
  <c r="I28" i="13"/>
  <c r="I40" i="13"/>
  <c r="I44" i="13"/>
  <c r="L11" i="13"/>
  <c r="I12" i="13"/>
  <c r="O13" i="13"/>
  <c r="L20" i="13"/>
  <c r="L24" i="13"/>
  <c r="L25" i="13"/>
  <c r="I26" i="13"/>
  <c r="I38" i="13"/>
  <c r="L40" i="13"/>
  <c r="O52" i="13"/>
  <c r="L53" i="13"/>
  <c r="O72" i="13"/>
  <c r="O55" i="13"/>
  <c r="I34" i="13"/>
  <c r="O11" i="13"/>
  <c r="I18" i="13"/>
  <c r="O25" i="13"/>
  <c r="O28" i="13"/>
  <c r="I29" i="13"/>
  <c r="O30" i="13"/>
  <c r="L30" i="13"/>
  <c r="O34" i="13"/>
  <c r="O37" i="13"/>
  <c r="O40" i="13"/>
  <c r="L41" i="13"/>
  <c r="O44" i="13"/>
  <c r="I45" i="13"/>
  <c r="L55" i="13"/>
  <c r="L59" i="13"/>
  <c r="O12" i="13"/>
  <c r="L18" i="13"/>
  <c r="I19" i="13"/>
  <c r="I20" i="13"/>
  <c r="O20" i="13"/>
  <c r="O29" i="13"/>
  <c r="I33" i="13"/>
  <c r="I49" i="13"/>
  <c r="O49" i="13"/>
  <c r="O53" i="13"/>
  <c r="I59" i="13"/>
  <c r="H64" i="13"/>
  <c r="I64" i="13" s="1"/>
  <c r="I71" i="13"/>
  <c r="L10" i="13"/>
  <c r="L23" i="13"/>
  <c r="I30" i="13"/>
  <c r="L33" i="13"/>
  <c r="L35" i="13"/>
  <c r="L36" i="13"/>
  <c r="O41" i="13"/>
  <c r="I55" i="13"/>
  <c r="I72" i="13"/>
  <c r="I11" i="13"/>
  <c r="I13" i="13"/>
  <c r="H16" i="13"/>
  <c r="I16" i="13" s="1"/>
  <c r="L17" i="13"/>
  <c r="L19" i="13"/>
  <c r="O23" i="13"/>
  <c r="L26" i="13"/>
  <c r="I27" i="13"/>
  <c r="O35" i="13"/>
  <c r="I37" i="13"/>
  <c r="O39" i="13"/>
  <c r="I53" i="13"/>
  <c r="K64" i="13"/>
  <c r="L64" i="13" s="1"/>
  <c r="O59" i="13"/>
  <c r="O71" i="13"/>
  <c r="L62" i="13"/>
  <c r="O54" i="13"/>
  <c r="N16" i="13"/>
  <c r="O16" i="13" s="1"/>
  <c r="L28" i="13"/>
  <c r="L34" i="13"/>
  <c r="L38" i="13"/>
  <c r="L44" i="13"/>
  <c r="H48" i="13"/>
  <c r="I48" i="13" s="1"/>
  <c r="L54" i="13"/>
  <c r="O18" i="13"/>
  <c r="O24" i="13"/>
  <c r="I41" i="13"/>
  <c r="K16" i="13"/>
  <c r="L16" i="13" s="1"/>
  <c r="O19" i="13"/>
  <c r="O26" i="13"/>
  <c r="O45" i="13"/>
  <c r="N48" i="13"/>
  <c r="O48" i="13" s="1"/>
  <c r="L49" i="13"/>
  <c r="I58" i="13"/>
  <c r="L71" i="13"/>
  <c r="N68" i="13" l="1"/>
  <c r="O68" i="13" s="1"/>
  <c r="I73" i="16"/>
  <c r="O73" i="17"/>
  <c r="O73" i="16"/>
  <c r="I73" i="17"/>
  <c r="O73" i="18"/>
  <c r="H66" i="13"/>
  <c r="I66" i="13" s="1"/>
  <c r="N63" i="13"/>
  <c r="O63" i="13" s="1"/>
  <c r="H61" i="13"/>
  <c r="I61" i="13" s="1"/>
  <c r="N66" i="13"/>
  <c r="O66" i="13" s="1"/>
  <c r="O73" i="15"/>
  <c r="I62" i="13"/>
  <c r="O60" i="13"/>
  <c r="H68" i="13"/>
  <c r="I68" i="13" s="1"/>
  <c r="L73" i="13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6" i="1"/>
  <c r="I49" i="1"/>
  <c r="I51" i="1"/>
  <c r="I53" i="1"/>
  <c r="I54" i="1"/>
  <c r="I8" i="1"/>
  <c r="O73" i="13" l="1"/>
  <c r="I73" i="13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<sst xmlns="http://schemas.openxmlformats.org/spreadsheetml/2006/main" count="1023" uniqueCount="190">
  <si>
    <t>CODE</t>
  </si>
  <si>
    <t>INDEPENDENT</t>
  </si>
  <si>
    <t>RETAIL</t>
  </si>
  <si>
    <t>TRADE</t>
  </si>
  <si>
    <t>DISTRIBUTOR</t>
  </si>
  <si>
    <t>ILSH004</t>
  </si>
  <si>
    <t>ILSH006</t>
  </si>
  <si>
    <t>ILSH008</t>
  </si>
  <si>
    <t>ILSH010</t>
  </si>
  <si>
    <t>ILSH012</t>
  </si>
  <si>
    <t>ILSH014</t>
  </si>
  <si>
    <t>ILD002</t>
  </si>
  <si>
    <t>ILD004</t>
  </si>
  <si>
    <t>ILD006</t>
  </si>
  <si>
    <t>ILD008</t>
  </si>
  <si>
    <t>ILE107</t>
  </si>
  <si>
    <t>ILE110</t>
  </si>
  <si>
    <t>ILE210</t>
  </si>
  <si>
    <t>ILE600</t>
  </si>
  <si>
    <t>ILE900</t>
  </si>
  <si>
    <t>ILE308</t>
  </si>
  <si>
    <t>ILE310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</si>
  <si>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8"/>
        <color theme="1"/>
        <rFont val="Calibri"/>
        <family val="2"/>
        <scheme val="minor"/>
      </rPr>
      <t xml:space="preserve">This price list is private and confidential. It is intended for the recipient only. Sharing this price list with competitive companies is illegal. 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</si>
  <si>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8"/>
        <color theme="1"/>
        <rFont val="Calibri"/>
        <family val="2"/>
        <scheme val="minor"/>
      </rPr>
      <t>Please contact us for our SCAFFOLDING price list.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</si>
  <si>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8"/>
        <color theme="1"/>
        <rFont val="Calibri"/>
        <family val="2"/>
        <scheme val="minor"/>
      </rPr>
      <t>If there is a product that you are interested in that is not on our price list please call our friendly sales staff for further information.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</si>
  <si>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8"/>
        <color theme="1"/>
        <rFont val="Calibri"/>
        <family val="2"/>
        <scheme val="minor"/>
      </rPr>
      <t>Isaacson Ladders reserves the right to adjust pricing without notice.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</si>
  <si>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8"/>
        <color theme="1"/>
        <rFont val="Calibri"/>
        <family val="2"/>
        <scheme val="minor"/>
      </rPr>
      <t>Minimum order quantities are to be met to qualify for free deliver</t>
    </r>
  </si>
  <si>
    <t>www.isaacsonladders.co.za                          info@isaacsonladders.co.za                                  011 794 4456</t>
  </si>
  <si>
    <t>ILD010</t>
  </si>
  <si>
    <t>ILD012</t>
  </si>
  <si>
    <t>ILD014</t>
  </si>
  <si>
    <t>ILD016</t>
  </si>
  <si>
    <t>STRAIGHT EDGES</t>
  </si>
  <si>
    <t>SIZE</t>
  </si>
  <si>
    <t>TYPE</t>
  </si>
  <si>
    <t>C-CHANNEL</t>
  </si>
  <si>
    <t>ILSE900</t>
  </si>
  <si>
    <t>ILSE1200</t>
  </si>
  <si>
    <t>ILSE1800</t>
  </si>
  <si>
    <t>ILSE2400</t>
  </si>
  <si>
    <t>ILSE3000</t>
  </si>
  <si>
    <t>0.9M</t>
  </si>
  <si>
    <t>1.8M</t>
  </si>
  <si>
    <t>2.4M</t>
  </si>
  <si>
    <t>3M</t>
  </si>
  <si>
    <t>CLOSED CHANNEL</t>
  </si>
  <si>
    <t>ILSEH1000</t>
  </si>
  <si>
    <t>ILSEH1500</t>
  </si>
  <si>
    <t>ILSEH2500</t>
  </si>
  <si>
    <t>1M</t>
  </si>
  <si>
    <t>1.5M</t>
  </si>
  <si>
    <t>2M</t>
  </si>
  <si>
    <t>2.5M</t>
  </si>
  <si>
    <t>C-Channel Straight edge (6005 Aluminium)</t>
  </si>
  <si>
    <t>Closed Straight edge (6005 Aluminium)</t>
  </si>
  <si>
    <t>MOUNTIE STEPS</t>
  </si>
  <si>
    <t>ILMS004</t>
  </si>
  <si>
    <t>ILMS006</t>
  </si>
  <si>
    <t>ILMS008</t>
  </si>
  <si>
    <t>ILMS010</t>
  </si>
  <si>
    <t>ILMS012</t>
  </si>
  <si>
    <t>ILMS015</t>
  </si>
  <si>
    <t>ILMS016</t>
  </si>
  <si>
    <t>4 Step Mountie Step (Height : 990mm)</t>
  </si>
  <si>
    <t>6 Step Mountie Step (Height : 1490mm)</t>
  </si>
  <si>
    <t>8 Step Mountie Step (Height : 1990mm)</t>
  </si>
  <si>
    <t>10 Step Mountie Step (Height : 2490mm)</t>
  </si>
  <si>
    <t>12 Step Mountie Step (Height : 2740mm)</t>
  </si>
  <si>
    <t>15 Step Mountie Step (Height : 2990mm)</t>
  </si>
  <si>
    <t>1.2M</t>
  </si>
  <si>
    <t>16 Step Mountie Step (Height :  3240mm)</t>
  </si>
  <si>
    <t>ILSEH3000</t>
  </si>
  <si>
    <t>ILSEH2000</t>
  </si>
  <si>
    <t>Page 2 of 2</t>
  </si>
  <si>
    <t>LADDERS</t>
  </si>
  <si>
    <t>ALUMINIUM LADDER RANGE</t>
  </si>
  <si>
    <t>ILS003</t>
  </si>
  <si>
    <t>ILS004</t>
  </si>
  <si>
    <t>ILS006</t>
  </si>
  <si>
    <t>ILS008</t>
  </si>
  <si>
    <t>www.isaacsonladders.co.za                          info@isaacsonladders.co.za                                (T)  011 794 4456</t>
  </si>
  <si>
    <t>ILE780</t>
  </si>
  <si>
    <t>ILSH003</t>
  </si>
  <si>
    <t>ILE306</t>
  </si>
  <si>
    <t>ILE480</t>
  </si>
  <si>
    <t>ILE660</t>
  </si>
  <si>
    <t>ILDP006</t>
  </si>
  <si>
    <t>ILDP007</t>
  </si>
  <si>
    <t xml:space="preserve">DISTRIBUTOR </t>
  </si>
  <si>
    <t>PRICE LIST NEW PRODUCTS - APRIL 2017</t>
  </si>
  <si>
    <t>ILE307</t>
  </si>
  <si>
    <t>ILMD004</t>
  </si>
  <si>
    <t>ILMD006</t>
  </si>
  <si>
    <t>ILMD008</t>
  </si>
  <si>
    <t>ILMD010</t>
  </si>
  <si>
    <t>PRICE LIST NOVEMBER 2017</t>
  </si>
  <si>
    <t>ILDL002 (L/D)</t>
  </si>
  <si>
    <t>ILE540</t>
  </si>
  <si>
    <t>TBA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</si>
  <si>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8"/>
        <color theme="1"/>
        <rFont val="Calibri"/>
        <family val="2"/>
        <scheme val="minor"/>
      </rPr>
      <t>If there is a product that you are interested in that is not on our price list please call our fsales office (011-7944456) for further information.</t>
    </r>
  </si>
  <si>
    <t>COST OF SALE</t>
  </si>
  <si>
    <t>COST OF BUY-OUT</t>
  </si>
  <si>
    <t>ILMD003</t>
  </si>
  <si>
    <t>ILSH016 Discontinued</t>
  </si>
  <si>
    <t>ILE208</t>
  </si>
  <si>
    <t>ILE600PR</t>
  </si>
  <si>
    <t>ILE660PR</t>
  </si>
  <si>
    <t>ILEX720</t>
  </si>
  <si>
    <t>ILE780PR</t>
  </si>
  <si>
    <t>ILE900PR</t>
  </si>
  <si>
    <t>A Frame Light Duty 3 Step</t>
  </si>
  <si>
    <t>A Frame Light Duty 4 Step</t>
  </si>
  <si>
    <t>A Frame Light Duty 6 Step</t>
  </si>
  <si>
    <t>A Frame Light Duty 8 Step</t>
  </si>
  <si>
    <t>A Frame Medium Duty 3 Step</t>
  </si>
  <si>
    <t>A Frame Medium Duty 4 Step</t>
  </si>
  <si>
    <t>A Frame Medium Duty 6 Step</t>
  </si>
  <si>
    <t>A Frame Medium Duty 8 Step</t>
  </si>
  <si>
    <t>A Frame Medium Duty 10 Step</t>
  </si>
  <si>
    <t>A Frame Heavy Duty 3 Step</t>
  </si>
  <si>
    <t>A Frame Heavy Duty 4 Step</t>
  </si>
  <si>
    <t>A Frame Heavy Duty 6 Step</t>
  </si>
  <si>
    <t>A Frame Heavy Duty 8 Step</t>
  </si>
  <si>
    <t>A Frame Heavy Duty 10 Step</t>
  </si>
  <si>
    <t>A Frame Heavy Duty 12 Step</t>
  </si>
  <si>
    <t>A Frame Heavy Duty 14 Step</t>
  </si>
  <si>
    <t>A Frame Heavy Duty 16 Step</t>
  </si>
  <si>
    <t>A Frame Double Sided 2 Step Light Duty</t>
  </si>
  <si>
    <t>A Frame Double Sided 2 Step Heavy Duty</t>
  </si>
  <si>
    <t>A Frame Double Sided 4 Step Heavy Duty</t>
  </si>
  <si>
    <t>A Frame Double Sided 6 Step Heavy Duty</t>
  </si>
  <si>
    <t>A Frame Double Sided 8 Step Heavy Duty</t>
  </si>
  <si>
    <t>A Frame Double Sided 10 Step Heavy Duty</t>
  </si>
  <si>
    <t>A Frame Double Sided 12 Step Heavy Duty</t>
  </si>
  <si>
    <t>A Frame Double Sided 14 Step Heavy Duty</t>
  </si>
  <si>
    <t>A Frame Double Sided 16 Step Heavy Duty</t>
  </si>
  <si>
    <t>Ext Lean To Ladders 2m</t>
  </si>
  <si>
    <t>Ext Lean To Ladders 2.85m</t>
  </si>
  <si>
    <t>3 in 1 Extension Ladder 3m</t>
  </si>
  <si>
    <t>3 in 1 Extension Ladder 3.6m</t>
  </si>
  <si>
    <t>5 in 1 Extension Ladder 4.7m</t>
  </si>
  <si>
    <t>5 in 1 Extension Ladder 4.6m</t>
  </si>
  <si>
    <t>5 in 1 Extension Ladder 5.8m</t>
  </si>
  <si>
    <t>5 in 1 Extension Ladder 6.9m</t>
  </si>
  <si>
    <t>Extension Push Up 4.8m</t>
  </si>
  <si>
    <t>Extension Push Up 5.4m</t>
  </si>
  <si>
    <t>Extension Push Up 6m</t>
  </si>
  <si>
    <t>Extension Push Up 6m with Pole Rung</t>
  </si>
  <si>
    <t>Extension Push Up 6.6m</t>
  </si>
  <si>
    <t>Extension Push Up 6.6m With Pole Rung</t>
  </si>
  <si>
    <t>Extension Push Up 7.2m</t>
  </si>
  <si>
    <t>Extension Push Up 7.8m</t>
  </si>
  <si>
    <t>Extension Push Up 7.8m with Pole Rung</t>
  </si>
  <si>
    <t>Extension Push Up 9m</t>
  </si>
  <si>
    <t>Extension Push Up 9m with Pole Rung</t>
  </si>
  <si>
    <t>Dual Purpose 12 Step</t>
  </si>
  <si>
    <t>Dual Purpose 14 Step</t>
  </si>
  <si>
    <t>SA Ladder</t>
  </si>
  <si>
    <t>Builders</t>
  </si>
  <si>
    <t>Solve</t>
  </si>
  <si>
    <t>Makro</t>
  </si>
  <si>
    <t>Game</t>
  </si>
  <si>
    <t>POLANOSPARK COST OF SALE</t>
  </si>
  <si>
    <t>% Markup from Cost of Sale</t>
  </si>
  <si>
    <t>Average % Markup from Cost of Sale from Independent Prices</t>
  </si>
  <si>
    <t>Average % Markup from Cost of Sale from Retail Prices</t>
  </si>
  <si>
    <t>Average % Markup from Cost of Sale from Trade Prices</t>
  </si>
  <si>
    <t>Average % Markup from Cost of Sale from Distributor Prices</t>
  </si>
  <si>
    <t>3 in 1 Extension Ladder 4.9m</t>
  </si>
  <si>
    <t>5 in 1 Extension Ladder 3.8m</t>
  </si>
  <si>
    <t>Load Rating</t>
  </si>
  <si>
    <t>115kg</t>
  </si>
  <si>
    <t>95kg</t>
  </si>
  <si>
    <t>135kg</t>
  </si>
  <si>
    <t>November 2018 Price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</si>
  <si>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8"/>
        <color theme="1"/>
        <rFont val="Calibri"/>
        <family val="2"/>
        <scheme val="minor"/>
      </rPr>
      <t>If there is a product that you are interested in that is not on our price list please call our sales office (011-794-4456) for further information.</t>
    </r>
  </si>
  <si>
    <t>Light Duty A Frame Step Ladder</t>
  </si>
  <si>
    <t>Medium Duty A Frame Step Ladder</t>
  </si>
  <si>
    <t>Heavy Duty A Frame Step Ladder</t>
  </si>
  <si>
    <t>Double Sided A Frame Step Ladder</t>
  </si>
  <si>
    <t>Extension Lean To Ladders</t>
  </si>
  <si>
    <t>3 in 1 Extension Ladder</t>
  </si>
  <si>
    <t>5 in 1 Extension Ladder</t>
  </si>
  <si>
    <t>Push Up Extension Ladders</t>
  </si>
  <si>
    <t>Dual Purpose Ladders</t>
  </si>
  <si>
    <t>Price</t>
  </si>
  <si>
    <t>Retail</t>
  </si>
  <si>
    <t>ALUMINIUM LADDER RANGE - O</t>
  </si>
  <si>
    <t>ILEX206</t>
  </si>
  <si>
    <t>ILEX207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</si>
</sst>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R&quot;\ #,##0.00;&quot;R&quot;\ \-#,##0.00"/>
    <numFmt numFmtId="43" formatCode="_ * #,##0.00_ ;_ * \-#,##0.00_ ;_ * &quot;-&quot;??_ ;_ @_ "/>
    <numFmt numFmtId="164" formatCode="[$R-436]\ #,##0.00"/>
    <numFmt numFmtId="165" formatCode="&quot;R&quot;\ #,##0.00"/>
    <numFmt numFmtId="166" formatCode="&quot;R&quot;\ #,##0.00;[Red]&quot;R&quot;\ #,##0.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8"/>
      <color theme="1"/>
      <name val="Symbol"/>
      <family val="1"/>
      <charset val="2"/>
    </font>
    <font>
      <sz val="7"/>
      <color theme="1"/>
      <name val="Times New Roman"/>
      <family val="1"/>
    </font>
    <font>
      <sz val="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sz val="8"/>
      <color theme="0"/>
      <name val="Symbol"/>
      <family val="1"/>
      <charset val="2"/>
    </font>
    <font>
      <sz val="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25"/>
        <bgColor indexed="64"/>
      </patternFill>
    </fill>
    <fill>
      <patternFill patternType="solid">
        <fgColor theme="6" tint="-0.249977111117893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ck">
        <color indexed="64"/>
      </right>
      <top style="medium">
        <color auto="1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ck">
        <color indexed="64"/>
      </top>
      <bottom/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316">
    <xf numFmtId="0" fontId="0" fillId="0" borderId="0" xfId="0"/>
    <xf numFmtId="0" fontId="4" fillId="0" borderId="0" xfId="0" applyFont="1" applyAlignment="1">
      <alignment horizontal="left" vertical="center" indent="5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quotePrefix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2" fillId="0" borderId="5" xfId="0" quotePrefix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quotePrefix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2" fillId="5" borderId="1" xfId="0" quotePrefix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2" fillId="2" borderId="1" xfId="0" quotePrefix="1" applyFont="1" applyFill="1" applyBorder="1" applyAlignment="1">
      <alignment horizontal="center" vertical="center"/>
    </xf>
    <xf numFmtId="165" fontId="2" fillId="6" borderId="1" xfId="0" applyNumberFormat="1" applyFont="1" applyFill="1" applyBorder="1" applyAlignment="1">
      <alignment horizontal="center" vertical="center"/>
    </xf>
    <xf numFmtId="166" fontId="2" fillId="6" borderId="1" xfId="0" applyNumberFormat="1" applyFont="1" applyFill="1" applyBorder="1" applyAlignment="1">
      <alignment horizontal="center" vertical="center"/>
    </xf>
    <xf numFmtId="165" fontId="2" fillId="6" borderId="1" xfId="0" applyNumberFormat="1" applyFont="1" applyFill="1" applyBorder="1" applyAlignment="1">
      <alignment vertical="center"/>
    </xf>
    <xf numFmtId="0" fontId="11" fillId="7" borderId="9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11" fillId="7" borderId="9" xfId="0" quotePrefix="1" applyFont="1" applyFill="1" applyBorder="1" applyAlignment="1">
      <alignment horizontal="center" vertical="center"/>
    </xf>
    <xf numFmtId="0" fontId="11" fillId="7" borderId="11" xfId="0" quotePrefix="1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7" borderId="1" xfId="0" quotePrefix="1" applyFont="1" applyFill="1" applyBorder="1" applyAlignment="1">
      <alignment horizontal="center" vertical="center"/>
    </xf>
    <xf numFmtId="0" fontId="13" fillId="7" borderId="0" xfId="0" applyFont="1" applyFill="1"/>
    <xf numFmtId="164" fontId="13" fillId="7" borderId="1" xfId="0" applyNumberFormat="1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/>
    </xf>
    <xf numFmtId="7" fontId="13" fillId="7" borderId="1" xfId="1" applyNumberFormat="1" applyFont="1" applyFill="1" applyBorder="1" applyAlignment="1">
      <alignment horizontal="right" vertical="center"/>
    </xf>
    <xf numFmtId="7" fontId="13" fillId="7" borderId="10" xfId="1" applyNumberFormat="1" applyFont="1" applyFill="1" applyBorder="1" applyAlignment="1">
      <alignment horizontal="right" vertical="center"/>
    </xf>
    <xf numFmtId="0" fontId="13" fillId="7" borderId="12" xfId="0" quotePrefix="1" applyFont="1" applyFill="1" applyBorder="1" applyAlignment="1">
      <alignment horizontal="center" vertical="center"/>
    </xf>
    <xf numFmtId="165" fontId="13" fillId="7" borderId="12" xfId="0" applyNumberFormat="1" applyFont="1" applyFill="1" applyBorder="1" applyAlignment="1">
      <alignment horizontal="center" vertical="center"/>
    </xf>
    <xf numFmtId="164" fontId="13" fillId="7" borderId="12" xfId="0" applyNumberFormat="1" applyFont="1" applyFill="1" applyBorder="1" applyAlignment="1">
      <alignment horizontal="center" vertical="center"/>
    </xf>
    <xf numFmtId="165" fontId="13" fillId="7" borderId="13" xfId="0" applyNumberFormat="1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horizontal="center" vertical="center"/>
    </xf>
    <xf numFmtId="164" fontId="13" fillId="7" borderId="10" xfId="0" applyNumberFormat="1" applyFont="1" applyFill="1" applyBorder="1" applyAlignment="1">
      <alignment horizontal="center" vertical="center"/>
    </xf>
    <xf numFmtId="0" fontId="13" fillId="7" borderId="9" xfId="0" quotePrefix="1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164" fontId="13" fillId="7" borderId="13" xfId="0" applyNumberFormat="1" applyFont="1" applyFill="1" applyBorder="1" applyAlignment="1">
      <alignment horizontal="center" vertical="center"/>
    </xf>
    <xf numFmtId="0" fontId="13" fillId="7" borderId="18" xfId="0" applyFont="1" applyFill="1" applyBorder="1" applyAlignment="1">
      <alignment horizontal="center" vertical="center"/>
    </xf>
    <xf numFmtId="0" fontId="13" fillId="7" borderId="19" xfId="0" applyFont="1" applyFill="1" applyBorder="1" applyAlignment="1">
      <alignment horizontal="center" vertical="center"/>
    </xf>
    <xf numFmtId="164" fontId="13" fillId="7" borderId="19" xfId="0" applyNumberFormat="1" applyFont="1" applyFill="1" applyBorder="1" applyAlignment="1">
      <alignment horizontal="center" vertical="center"/>
    </xf>
    <xf numFmtId="164" fontId="13" fillId="7" borderId="20" xfId="0" applyNumberFormat="1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center" vertical="center" wrapText="1"/>
    </xf>
    <xf numFmtId="2" fontId="13" fillId="7" borderId="19" xfId="0" applyNumberFormat="1" applyFont="1" applyFill="1" applyBorder="1" applyAlignment="1">
      <alignment horizontal="center" vertical="center"/>
    </xf>
    <xf numFmtId="2" fontId="13" fillId="7" borderId="1" xfId="0" applyNumberFormat="1" applyFont="1" applyFill="1" applyBorder="1" applyAlignment="1">
      <alignment horizontal="center" vertical="center"/>
    </xf>
    <xf numFmtId="2" fontId="13" fillId="7" borderId="1" xfId="0" quotePrefix="1" applyNumberFormat="1" applyFont="1" applyFill="1" applyBorder="1" applyAlignment="1">
      <alignment horizontal="center" vertical="center"/>
    </xf>
    <xf numFmtId="2" fontId="13" fillId="7" borderId="12" xfId="0" applyNumberFormat="1" applyFont="1" applyFill="1" applyBorder="1" applyAlignment="1">
      <alignment horizontal="center" vertical="center"/>
    </xf>
    <xf numFmtId="0" fontId="0" fillId="0" borderId="0" xfId="0" applyFill="1"/>
    <xf numFmtId="0" fontId="13" fillId="0" borderId="0" xfId="0" applyFont="1" applyFill="1"/>
    <xf numFmtId="0" fontId="4" fillId="0" borderId="0" xfId="0" applyFont="1" applyFill="1" applyAlignment="1">
      <alignment horizontal="left" vertical="center" indent="5"/>
    </xf>
    <xf numFmtId="0" fontId="16" fillId="0" borderId="0" xfId="0" applyFont="1" applyFill="1" applyAlignment="1">
      <alignment horizontal="left" vertical="center" indent="5"/>
    </xf>
    <xf numFmtId="0" fontId="6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14" fillId="0" borderId="0" xfId="0" applyFont="1" applyFill="1" applyAlignment="1">
      <alignment horizontal="left"/>
    </xf>
    <xf numFmtId="0" fontId="15" fillId="0" borderId="0" xfId="0" applyFont="1" applyFill="1"/>
    <xf numFmtId="164" fontId="13" fillId="7" borderId="21" xfId="0" applyNumberFormat="1" applyFont="1" applyFill="1" applyBorder="1" applyAlignment="1">
      <alignment horizontal="center" vertical="center"/>
    </xf>
    <xf numFmtId="164" fontId="13" fillId="7" borderId="0" xfId="0" applyNumberFormat="1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/>
    </xf>
    <xf numFmtId="0" fontId="11" fillId="7" borderId="0" xfId="0" applyFont="1" applyFill="1" applyBorder="1" applyAlignment="1">
      <alignment horizontal="center" vertical="center" wrapText="1"/>
    </xf>
    <xf numFmtId="0" fontId="12" fillId="7" borderId="0" xfId="0" quotePrefix="1" applyFont="1" applyFill="1" applyBorder="1" applyAlignment="1">
      <alignment horizontal="center" vertical="center"/>
    </xf>
    <xf numFmtId="7" fontId="13" fillId="7" borderId="0" xfId="1" applyNumberFormat="1" applyFont="1" applyFill="1" applyBorder="1" applyAlignment="1">
      <alignment horizontal="right" vertical="center"/>
    </xf>
    <xf numFmtId="165" fontId="13" fillId="7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/>
    <xf numFmtId="0" fontId="16" fillId="0" borderId="0" xfId="0" applyFont="1" applyFill="1" applyBorder="1" applyAlignment="1">
      <alignment horizontal="left" vertical="center" indent="5"/>
    </xf>
    <xf numFmtId="0" fontId="17" fillId="0" borderId="0" xfId="0" applyFont="1" applyFill="1" applyBorder="1" applyAlignment="1">
      <alignment vertical="center"/>
    </xf>
    <xf numFmtId="0" fontId="13" fillId="0" borderId="32" xfId="0" applyFont="1" applyFill="1" applyBorder="1"/>
    <xf numFmtId="0" fontId="2" fillId="0" borderId="0" xfId="0" applyNumberFormat="1" applyFont="1" applyFill="1"/>
    <xf numFmtId="0" fontId="1" fillId="0" borderId="14" xfId="0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165" fontId="0" fillId="0" borderId="0" xfId="0" applyNumberFormat="1" applyFont="1" applyFill="1" applyBorder="1" applyAlignment="1">
      <alignment horizontal="center" vertical="center"/>
    </xf>
    <xf numFmtId="164" fontId="0" fillId="0" borderId="35" xfId="0" applyNumberFormat="1" applyFont="1" applyFill="1" applyBorder="1" applyAlignment="1">
      <alignment horizontal="center" vertical="center"/>
    </xf>
    <xf numFmtId="9" fontId="0" fillId="0" borderId="36" xfId="2" applyFont="1" applyFill="1" applyBorder="1" applyAlignment="1">
      <alignment horizontal="center" vertical="center"/>
    </xf>
    <xf numFmtId="9" fontId="0" fillId="0" borderId="34" xfId="2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8" xfId="0" applyNumberFormat="1" applyFont="1" applyFill="1" applyBorder="1" applyAlignment="1">
      <alignment horizontal="center" vertical="center"/>
    </xf>
    <xf numFmtId="164" fontId="0" fillId="0" borderId="39" xfId="0" applyNumberFormat="1" applyFont="1" applyFill="1" applyBorder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165" fontId="0" fillId="0" borderId="3" xfId="0" applyNumberFormat="1" applyFont="1" applyFill="1" applyBorder="1" applyAlignment="1">
      <alignment horizontal="center" vertical="center"/>
    </xf>
    <xf numFmtId="165" fontId="0" fillId="0" borderId="3" xfId="0" quotePrefix="1" applyNumberFormat="1" applyFont="1" applyFill="1" applyBorder="1" applyAlignment="1">
      <alignment horizontal="center" vertical="center"/>
    </xf>
    <xf numFmtId="165" fontId="0" fillId="0" borderId="40" xfId="0" applyNumberFormat="1" applyFont="1" applyFill="1" applyBorder="1" applyAlignment="1">
      <alignment horizontal="center" vertical="center"/>
    </xf>
    <xf numFmtId="0" fontId="0" fillId="0" borderId="38" xfId="0" applyFont="1" applyFill="1" applyBorder="1" applyAlignment="1">
      <alignment horizontal="center"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44" xfId="0" applyFont="1" applyFill="1" applyBorder="1" applyAlignment="1">
      <alignment horizontal="center" vertical="center"/>
    </xf>
    <xf numFmtId="0" fontId="0" fillId="0" borderId="45" xfId="0" applyFont="1" applyFill="1" applyBorder="1" applyAlignment="1">
      <alignment horizontal="center" vertical="center"/>
    </xf>
    <xf numFmtId="0" fontId="0" fillId="0" borderId="38" xfId="0" quotePrefix="1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164" fontId="0" fillId="0" borderId="51" xfId="0" applyNumberFormat="1" applyFont="1" applyFill="1" applyBorder="1" applyAlignment="1">
      <alignment horizontal="center" vertical="center"/>
    </xf>
    <xf numFmtId="164" fontId="0" fillId="0" borderId="44" xfId="0" applyNumberFormat="1" applyFont="1" applyFill="1" applyBorder="1" applyAlignment="1">
      <alignment horizontal="center" vertical="center"/>
    </xf>
    <xf numFmtId="164" fontId="0" fillId="0" borderId="52" xfId="0" applyNumberFormat="1" applyFont="1" applyFill="1" applyBorder="1" applyAlignment="1">
      <alignment horizontal="center" vertical="center"/>
    </xf>
    <xf numFmtId="164" fontId="0" fillId="0" borderId="29" xfId="0" applyNumberFormat="1" applyFont="1" applyFill="1" applyBorder="1" applyAlignment="1">
      <alignment horizontal="center" vertical="center"/>
    </xf>
    <xf numFmtId="164" fontId="0" fillId="0" borderId="42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5" fontId="0" fillId="0" borderId="4" xfId="0" quotePrefix="1" applyNumberFormat="1" applyFont="1" applyFill="1" applyBorder="1" applyAlignment="1">
      <alignment horizontal="center" vertical="center"/>
    </xf>
    <xf numFmtId="0" fontId="0" fillId="0" borderId="44" xfId="0" quotePrefix="1" applyFont="1" applyFill="1" applyBorder="1" applyAlignment="1">
      <alignment horizontal="center" vertical="center"/>
    </xf>
    <xf numFmtId="165" fontId="0" fillId="0" borderId="50" xfId="0" quotePrefix="1" applyNumberFormat="1" applyFont="1" applyFill="1" applyBorder="1" applyAlignment="1">
      <alignment horizontal="center" vertical="center"/>
    </xf>
    <xf numFmtId="0" fontId="0" fillId="0" borderId="45" xfId="0" quotePrefix="1" applyFont="1" applyFill="1" applyBorder="1" applyAlignment="1">
      <alignment horizontal="center" vertical="center"/>
    </xf>
    <xf numFmtId="165" fontId="0" fillId="0" borderId="40" xfId="0" quotePrefix="1" applyNumberFormat="1" applyFont="1" applyFill="1" applyBorder="1" applyAlignment="1">
      <alignment horizontal="center" vertical="center"/>
    </xf>
    <xf numFmtId="0" fontId="0" fillId="0" borderId="3" xfId="0" quotePrefix="1" applyFont="1" applyFill="1" applyBorder="1" applyAlignment="1">
      <alignment horizontal="center" vertical="center"/>
    </xf>
    <xf numFmtId="0" fontId="0" fillId="0" borderId="40" xfId="0" quotePrefix="1" applyFont="1" applyFill="1" applyBorder="1" applyAlignment="1">
      <alignment horizontal="center" vertical="center"/>
    </xf>
    <xf numFmtId="0" fontId="1" fillId="0" borderId="38" xfId="0" quotePrefix="1" applyFont="1" applyFill="1" applyBorder="1" applyAlignment="1">
      <alignment horizontal="center" vertical="center"/>
    </xf>
    <xf numFmtId="0" fontId="1" fillId="0" borderId="45" xfId="0" quotePrefix="1" applyFont="1" applyFill="1" applyBorder="1" applyAlignment="1">
      <alignment horizontal="center" vertical="center"/>
    </xf>
    <xf numFmtId="0" fontId="0" fillId="0" borderId="57" xfId="0" applyFont="1" applyFill="1" applyBorder="1" applyAlignment="1">
      <alignment horizontal="center" vertical="center"/>
    </xf>
    <xf numFmtId="0" fontId="0" fillId="0" borderId="58" xfId="0" applyFont="1" applyFill="1" applyBorder="1" applyAlignment="1">
      <alignment horizontal="center" vertical="center"/>
    </xf>
    <xf numFmtId="0" fontId="0" fillId="0" borderId="57" xfId="0" quotePrefix="1" applyFont="1" applyFill="1" applyBorder="1" applyAlignment="1">
      <alignment horizontal="center" vertical="center"/>
    </xf>
    <xf numFmtId="0" fontId="0" fillId="0" borderId="58" xfId="0" quotePrefix="1" applyFont="1" applyFill="1" applyBorder="1" applyAlignment="1">
      <alignment horizontal="center" vertical="center"/>
    </xf>
    <xf numFmtId="0" fontId="0" fillId="0" borderId="59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0" xfId="0" applyFont="1" applyFill="1" applyBorder="1"/>
    <xf numFmtId="9" fontId="0" fillId="0" borderId="0" xfId="2" applyFont="1" applyFill="1" applyBorder="1"/>
    <xf numFmtId="9" fontId="0" fillId="0" borderId="0" xfId="0" applyNumberFormat="1" applyFont="1" applyFill="1" applyBorder="1"/>
    <xf numFmtId="0" fontId="0" fillId="0" borderId="60" xfId="0" applyFont="1" applyFill="1" applyBorder="1" applyAlignment="1">
      <alignment horizontal="center" vertical="center"/>
    </xf>
    <xf numFmtId="0" fontId="0" fillId="0" borderId="43" xfId="0" applyFont="1" applyFill="1" applyBorder="1" applyAlignment="1">
      <alignment horizontal="center" vertical="center"/>
    </xf>
    <xf numFmtId="165" fontId="0" fillId="0" borderId="5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/>
    <xf numFmtId="0" fontId="9" fillId="0" borderId="47" xfId="0" applyFont="1" applyFill="1" applyBorder="1" applyAlignment="1"/>
    <xf numFmtId="0" fontId="9" fillId="0" borderId="0" xfId="0" applyFont="1" applyFill="1" applyBorder="1" applyAlignment="1"/>
    <xf numFmtId="0" fontId="9" fillId="0" borderId="14" xfId="0" applyFont="1" applyFill="1" applyBorder="1" applyAlignment="1">
      <alignment horizontal="center"/>
    </xf>
    <xf numFmtId="0" fontId="0" fillId="0" borderId="0" xfId="0" applyFill="1" applyBorder="1"/>
    <xf numFmtId="0" fontId="0" fillId="0" borderId="48" xfId="0" applyFill="1" applyBorder="1"/>
    <xf numFmtId="0" fontId="13" fillId="0" borderId="53" xfId="0" applyFont="1" applyFill="1" applyBorder="1"/>
    <xf numFmtId="0" fontId="4" fillId="0" borderId="22" xfId="0" applyFont="1" applyFill="1" applyBorder="1" applyAlignment="1">
      <alignment horizontal="left" vertical="center" indent="5"/>
    </xf>
    <xf numFmtId="0" fontId="13" fillId="0" borderId="49" xfId="0" applyFont="1" applyFill="1" applyBorder="1"/>
    <xf numFmtId="0" fontId="6" fillId="0" borderId="22" xfId="0" applyFont="1" applyFill="1" applyBorder="1" applyAlignment="1">
      <alignment vertical="center"/>
    </xf>
    <xf numFmtId="0" fontId="13" fillId="0" borderId="55" xfId="0" applyFont="1" applyFill="1" applyBorder="1"/>
    <xf numFmtId="164" fontId="0" fillId="0" borderId="0" xfId="0" applyNumberFormat="1" applyFont="1" applyFill="1" applyBorder="1" applyAlignment="1">
      <alignment horizontal="center" vertical="center"/>
    </xf>
    <xf numFmtId="0" fontId="9" fillId="0" borderId="24" xfId="0" applyFont="1" applyFill="1" applyBorder="1" applyAlignment="1"/>
    <xf numFmtId="0" fontId="1" fillId="0" borderId="6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9" fontId="0" fillId="0" borderId="62" xfId="2" applyFont="1" applyFill="1" applyBorder="1" applyAlignment="1">
      <alignment horizontal="center" vertical="center"/>
    </xf>
    <xf numFmtId="0" fontId="0" fillId="0" borderId="61" xfId="0" quotePrefix="1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vertical="center"/>
    </xf>
    <xf numFmtId="0" fontId="0" fillId="0" borderId="46" xfId="0" applyFont="1" applyFill="1" applyBorder="1" applyAlignment="1">
      <alignment vertical="center"/>
    </xf>
    <xf numFmtId="0" fontId="0" fillId="0" borderId="47" xfId="0" applyFont="1" applyFill="1" applyBorder="1" applyAlignment="1">
      <alignment vertical="center"/>
    </xf>
    <xf numFmtId="0" fontId="1" fillId="0" borderId="54" xfId="0" applyFont="1" applyFill="1" applyBorder="1" applyAlignment="1">
      <alignment vertical="center"/>
    </xf>
    <xf numFmtId="0" fontId="1" fillId="0" borderId="46" xfId="0" applyFont="1" applyFill="1" applyBorder="1" applyAlignment="1">
      <alignment vertical="center"/>
    </xf>
    <xf numFmtId="0" fontId="1" fillId="0" borderId="47" xfId="0" applyFont="1" applyFill="1" applyBorder="1" applyAlignment="1">
      <alignment vertical="center"/>
    </xf>
    <xf numFmtId="164" fontId="0" fillId="0" borderId="43" xfId="0" applyNumberFormat="1" applyFont="1" applyFill="1" applyBorder="1" applyAlignment="1">
      <alignment horizontal="center" vertical="center"/>
    </xf>
    <xf numFmtId="0" fontId="9" fillId="0" borderId="46" xfId="0" quotePrefix="1" applyFont="1" applyFill="1" applyBorder="1" applyAlignment="1">
      <alignment vertical="center"/>
    </xf>
    <xf numFmtId="0" fontId="0" fillId="0" borderId="56" xfId="0" applyFill="1" applyBorder="1" applyAlignment="1">
      <alignment vertical="center"/>
    </xf>
    <xf numFmtId="0" fontId="0" fillId="0" borderId="54" xfId="0" applyFill="1" applyBorder="1" applyAlignment="1">
      <alignment vertical="center"/>
    </xf>
    <xf numFmtId="0" fontId="0" fillId="0" borderId="55" xfId="0" applyFill="1" applyBorder="1" applyAlignment="1">
      <alignment vertical="center"/>
    </xf>
    <xf numFmtId="0" fontId="1" fillId="0" borderId="26" xfId="0" applyFont="1" applyFill="1" applyBorder="1" applyAlignment="1">
      <alignment horizontal="center" vertical="center" wrapText="1"/>
    </xf>
    <xf numFmtId="9" fontId="0" fillId="0" borderId="63" xfId="2" applyFont="1" applyFill="1" applyBorder="1" applyAlignment="1">
      <alignment horizontal="center" vertical="center"/>
    </xf>
    <xf numFmtId="9" fontId="0" fillId="0" borderId="64" xfId="2" applyFont="1" applyFill="1" applyBorder="1" applyAlignment="1">
      <alignment horizontal="center" vertical="center"/>
    </xf>
    <xf numFmtId="7" fontId="0" fillId="0" borderId="0" xfId="1" applyNumberFormat="1" applyFont="1" applyFill="1" applyBorder="1" applyAlignment="1">
      <alignment vertical="center" wrapText="1"/>
    </xf>
    <xf numFmtId="7" fontId="0" fillId="0" borderId="49" xfId="1" applyNumberFormat="1" applyFont="1" applyFill="1" applyBorder="1" applyAlignment="1">
      <alignment vertical="center" wrapText="1"/>
    </xf>
    <xf numFmtId="7" fontId="0" fillId="0" borderId="54" xfId="1" applyNumberFormat="1" applyFont="1" applyFill="1" applyBorder="1" applyAlignment="1">
      <alignment vertical="center" wrapText="1"/>
    </xf>
    <xf numFmtId="7" fontId="0" fillId="0" borderId="32" xfId="1" applyNumberFormat="1" applyFont="1" applyFill="1" applyBorder="1" applyAlignment="1">
      <alignment vertical="center" wrapText="1"/>
    </xf>
    <xf numFmtId="7" fontId="0" fillId="0" borderId="53" xfId="1" applyNumberFormat="1" applyFont="1" applyFill="1" applyBorder="1" applyAlignment="1">
      <alignment vertical="center" wrapText="1"/>
    </xf>
    <xf numFmtId="7" fontId="0" fillId="0" borderId="4" xfId="1" applyNumberFormat="1" applyFont="1" applyFill="1" applyBorder="1" applyAlignment="1">
      <alignment horizontal="right" vertical="center"/>
    </xf>
    <xf numFmtId="7" fontId="0" fillId="0" borderId="3" xfId="1" applyNumberFormat="1" applyFont="1" applyFill="1" applyBorder="1" applyAlignment="1">
      <alignment horizontal="right" vertical="center"/>
    </xf>
    <xf numFmtId="0" fontId="9" fillId="0" borderId="0" xfId="0" quotePrefix="1" applyFont="1" applyFill="1" applyBorder="1" applyAlignment="1">
      <alignment vertical="center"/>
    </xf>
    <xf numFmtId="0" fontId="0" fillId="0" borderId="54" xfId="0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165" fontId="0" fillId="0" borderId="32" xfId="0" quotePrefix="1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4" fontId="0" fillId="0" borderId="41" xfId="0" applyNumberFormat="1" applyFont="1" applyFill="1" applyBorder="1" applyAlignment="1">
      <alignment horizontal="center" vertical="center"/>
    </xf>
    <xf numFmtId="9" fontId="0" fillId="0" borderId="33" xfId="2" applyFont="1" applyFill="1" applyBorder="1" applyAlignment="1">
      <alignment horizontal="center" vertical="center"/>
    </xf>
    <xf numFmtId="17" fontId="1" fillId="0" borderId="29" xfId="0" applyNumberFormat="1" applyFont="1" applyFill="1" applyBorder="1" applyAlignment="1">
      <alignment horizontal="center" vertical="center" wrapText="1"/>
    </xf>
    <xf numFmtId="0" fontId="9" fillId="0" borderId="14" xfId="0" applyFont="1" applyFill="1" applyBorder="1" applyAlignment="1"/>
    <xf numFmtId="17" fontId="1" fillId="0" borderId="14" xfId="0" applyNumberFormat="1" applyFont="1" applyFill="1" applyBorder="1" applyAlignment="1">
      <alignment horizontal="center" vertical="center" wrapText="1"/>
    </xf>
    <xf numFmtId="9" fontId="0" fillId="0" borderId="4" xfId="2" applyFont="1" applyFill="1" applyBorder="1" applyAlignment="1">
      <alignment horizontal="center" vertical="center"/>
    </xf>
    <xf numFmtId="9" fontId="0" fillId="0" borderId="3" xfId="2" applyFont="1" applyFill="1" applyBorder="1" applyAlignment="1">
      <alignment horizontal="center" vertical="center"/>
    </xf>
    <xf numFmtId="9" fontId="0" fillId="0" borderId="5" xfId="2" applyFont="1" applyFill="1" applyBorder="1" applyAlignment="1">
      <alignment horizontal="center" vertical="center"/>
    </xf>
    <xf numFmtId="164" fontId="0" fillId="0" borderId="59" xfId="0" applyNumberFormat="1" applyFont="1" applyFill="1" applyBorder="1" applyAlignment="1">
      <alignment horizontal="center" vertical="center"/>
    </xf>
    <xf numFmtId="164" fontId="0" fillId="0" borderId="65" xfId="0" applyNumberFormat="1" applyFont="1" applyFill="1" applyBorder="1" applyAlignment="1">
      <alignment horizontal="center" vertical="center"/>
    </xf>
    <xf numFmtId="9" fontId="0" fillId="0" borderId="50" xfId="2" applyFont="1" applyFill="1" applyBorder="1" applyAlignment="1">
      <alignment horizontal="center" vertical="center"/>
    </xf>
    <xf numFmtId="164" fontId="0" fillId="0" borderId="14" xfId="0" applyNumberFormat="1" applyFont="1" applyFill="1" applyBorder="1" applyAlignment="1">
      <alignment horizontal="center" vertical="center"/>
    </xf>
    <xf numFmtId="0" fontId="1" fillId="0" borderId="54" xfId="0" applyFont="1" applyFill="1" applyBorder="1" applyAlignment="1">
      <alignment horizontal="center" vertical="center" wrapText="1"/>
    </xf>
    <xf numFmtId="0" fontId="9" fillId="0" borderId="53" xfId="0" applyFont="1" applyFill="1" applyBorder="1" applyAlignment="1"/>
    <xf numFmtId="9" fontId="0" fillId="0" borderId="32" xfId="2" applyFont="1" applyFill="1" applyBorder="1" applyAlignment="1">
      <alignment horizontal="center" vertical="center"/>
    </xf>
    <xf numFmtId="9" fontId="0" fillId="0" borderId="40" xfId="2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0" fillId="0" borderId="42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/>
    </xf>
    <xf numFmtId="0" fontId="9" fillId="0" borderId="46" xfId="0" applyFont="1" applyFill="1" applyBorder="1" applyAlignment="1">
      <alignment horizontal="center"/>
    </xf>
    <xf numFmtId="0" fontId="9" fillId="0" borderId="46" xfId="0" applyFont="1" applyFill="1" applyBorder="1" applyAlignment="1"/>
    <xf numFmtId="0" fontId="9" fillId="0" borderId="66" xfId="0" applyFont="1" applyFill="1" applyBorder="1" applyAlignment="1"/>
    <xf numFmtId="0" fontId="0" fillId="0" borderId="42" xfId="0" quotePrefix="1" applyFont="1" applyFill="1" applyBorder="1" applyAlignment="1">
      <alignment horizontal="center" vertical="center"/>
    </xf>
    <xf numFmtId="164" fontId="0" fillId="0" borderId="61" xfId="0" applyNumberFormat="1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0" fillId="0" borderId="49" xfId="0" applyFont="1" applyFill="1" applyBorder="1"/>
    <xf numFmtId="0" fontId="9" fillId="0" borderId="49" xfId="0" quotePrefix="1" applyFont="1" applyFill="1" applyBorder="1" applyAlignment="1">
      <alignment vertical="center"/>
    </xf>
    <xf numFmtId="0" fontId="1" fillId="0" borderId="49" xfId="0" applyFont="1" applyFill="1" applyBorder="1" applyAlignment="1">
      <alignment horizontal="center" vertical="center" wrapText="1"/>
    </xf>
    <xf numFmtId="7" fontId="0" fillId="0" borderId="49" xfId="1" applyNumberFormat="1" applyFont="1" applyFill="1" applyBorder="1" applyAlignment="1">
      <alignment horizontal="right" vertical="center"/>
    </xf>
    <xf numFmtId="165" fontId="0" fillId="0" borderId="49" xfId="0" applyNumberFormat="1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vertical="center"/>
    </xf>
    <xf numFmtId="0" fontId="0" fillId="0" borderId="14" xfId="0" applyFont="1" applyFill="1" applyBorder="1" applyAlignment="1">
      <alignment vertical="center"/>
    </xf>
    <xf numFmtId="0" fontId="0" fillId="0" borderId="23" xfId="0" quotePrefix="1" applyFont="1" applyFill="1" applyBorder="1" applyAlignment="1">
      <alignment vertical="center"/>
    </xf>
    <xf numFmtId="0" fontId="0" fillId="0" borderId="46" xfId="0" quotePrefix="1" applyFont="1" applyFill="1" applyBorder="1" applyAlignment="1">
      <alignment vertical="center"/>
    </xf>
    <xf numFmtId="0" fontId="0" fillId="0" borderId="47" xfId="0" quotePrefix="1" applyFont="1" applyFill="1" applyBorder="1" applyAlignment="1">
      <alignment vertical="center"/>
    </xf>
    <xf numFmtId="0" fontId="1" fillId="0" borderId="23" xfId="0" quotePrefix="1" applyFont="1" applyFill="1" applyBorder="1" applyAlignment="1">
      <alignment vertical="center"/>
    </xf>
    <xf numFmtId="0" fontId="1" fillId="0" borderId="46" xfId="0" quotePrefix="1" applyFont="1" applyFill="1" applyBorder="1" applyAlignment="1">
      <alignment vertical="center"/>
    </xf>
    <xf numFmtId="0" fontId="1" fillId="0" borderId="47" xfId="0" quotePrefix="1" applyFont="1" applyFill="1" applyBorder="1" applyAlignment="1">
      <alignment vertical="center"/>
    </xf>
    <xf numFmtId="9" fontId="0" fillId="0" borderId="0" xfId="2" applyFont="1" applyFill="1" applyBorder="1" applyAlignment="1"/>
    <xf numFmtId="0" fontId="9" fillId="0" borderId="23" xfId="0" quotePrefix="1" applyFont="1" applyFill="1" applyBorder="1" applyAlignment="1">
      <alignment vertical="center"/>
    </xf>
    <xf numFmtId="0" fontId="9" fillId="0" borderId="47" xfId="0" quotePrefix="1" applyFont="1" applyFill="1" applyBorder="1" applyAlignment="1">
      <alignment vertical="center"/>
    </xf>
    <xf numFmtId="7" fontId="0" fillId="0" borderId="39" xfId="1" applyNumberFormat="1" applyFont="1" applyFill="1" applyBorder="1" applyAlignment="1">
      <alignment vertical="center" wrapText="1"/>
    </xf>
    <xf numFmtId="7" fontId="0" fillId="0" borderId="1" xfId="1" applyNumberFormat="1" applyFont="1" applyFill="1" applyBorder="1" applyAlignment="1">
      <alignment vertical="center" wrapText="1"/>
    </xf>
    <xf numFmtId="7" fontId="0" fillId="0" borderId="44" xfId="1" applyNumberFormat="1" applyFont="1" applyFill="1" applyBorder="1" applyAlignment="1">
      <alignment vertical="center" wrapText="1"/>
    </xf>
    <xf numFmtId="7" fontId="0" fillId="0" borderId="38" xfId="1" applyNumberFormat="1" applyFont="1" applyFill="1" applyBorder="1" applyAlignment="1">
      <alignment vertical="center" wrapText="1"/>
    </xf>
    <xf numFmtId="7" fontId="0" fillId="0" borderId="45" xfId="1" applyNumberFormat="1" applyFont="1" applyFill="1" applyBorder="1" applyAlignment="1">
      <alignment vertical="center" wrapText="1"/>
    </xf>
    <xf numFmtId="7" fontId="0" fillId="0" borderId="1" xfId="1" applyNumberFormat="1" applyFont="1" applyFill="1" applyBorder="1" applyAlignment="1">
      <alignment horizontal="right" vertical="center"/>
    </xf>
    <xf numFmtId="7" fontId="0" fillId="0" borderId="6" xfId="1" applyNumberFormat="1" applyFont="1" applyFill="1" applyBorder="1" applyAlignment="1">
      <alignment vertical="center" wrapText="1"/>
    </xf>
    <xf numFmtId="7" fontId="0" fillId="0" borderId="7" xfId="1" applyNumberFormat="1" applyFont="1" applyFill="1" applyBorder="1" applyAlignment="1">
      <alignment vertical="center" wrapText="1"/>
    </xf>
    <xf numFmtId="7" fontId="0" fillId="0" borderId="7" xfId="1" applyNumberFormat="1" applyFont="1" applyFill="1" applyBorder="1" applyAlignment="1">
      <alignment horizontal="right" vertical="center"/>
    </xf>
    <xf numFmtId="7" fontId="0" fillId="0" borderId="8" xfId="1" applyNumberFormat="1" applyFont="1" applyFill="1" applyBorder="1" applyAlignment="1">
      <alignment horizontal="right" vertical="center"/>
    </xf>
    <xf numFmtId="7" fontId="0" fillId="0" borderId="9" xfId="1" applyNumberFormat="1" applyFont="1" applyFill="1" applyBorder="1" applyAlignment="1">
      <alignment vertical="center" wrapText="1"/>
    </xf>
    <xf numFmtId="7" fontId="0" fillId="0" borderId="10" xfId="1" applyNumberFormat="1" applyFont="1" applyFill="1" applyBorder="1" applyAlignment="1">
      <alignment horizontal="right" vertical="center"/>
    </xf>
    <xf numFmtId="7" fontId="0" fillId="0" borderId="11" xfId="1" applyNumberFormat="1" applyFont="1" applyFill="1" applyBorder="1" applyAlignment="1">
      <alignment vertical="center" wrapText="1"/>
    </xf>
    <xf numFmtId="7" fontId="0" fillId="0" borderId="12" xfId="1" applyNumberFormat="1" applyFont="1" applyFill="1" applyBorder="1" applyAlignment="1">
      <alignment vertical="center" wrapText="1"/>
    </xf>
    <xf numFmtId="0" fontId="1" fillId="0" borderId="3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vertical="center"/>
    </xf>
    <xf numFmtId="0" fontId="9" fillId="0" borderId="32" xfId="0" quotePrefix="1" applyFont="1" applyFill="1" applyBorder="1" applyAlignment="1">
      <alignment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vertical="center"/>
    </xf>
    <xf numFmtId="0" fontId="1" fillId="0" borderId="44" xfId="0" quotePrefix="1" applyFont="1" applyFill="1" applyBorder="1" applyAlignment="1">
      <alignment horizontal="center" vertical="center"/>
    </xf>
    <xf numFmtId="0" fontId="0" fillId="0" borderId="50" xfId="0" quotePrefix="1" applyFont="1" applyFill="1" applyBorder="1" applyAlignment="1">
      <alignment horizontal="center" vertical="center"/>
    </xf>
    <xf numFmtId="0" fontId="0" fillId="0" borderId="54" xfId="0" quotePrefix="1" applyFont="1" applyFill="1" applyBorder="1" applyAlignment="1">
      <alignment horizontal="center" vertical="center"/>
    </xf>
    <xf numFmtId="7" fontId="0" fillId="0" borderId="68" xfId="1" applyNumberFormat="1" applyFont="1" applyFill="1" applyBorder="1" applyAlignment="1">
      <alignment vertical="center" wrapText="1"/>
    </xf>
    <xf numFmtId="7" fontId="0" fillId="0" borderId="69" xfId="1" applyNumberFormat="1" applyFont="1" applyFill="1" applyBorder="1" applyAlignment="1">
      <alignment vertical="center" wrapText="1"/>
    </xf>
    <xf numFmtId="7" fontId="0" fillId="0" borderId="70" xfId="1" applyNumberFormat="1" applyFont="1" applyFill="1" applyBorder="1" applyAlignment="1">
      <alignment vertical="center" wrapText="1"/>
    </xf>
    <xf numFmtId="164" fontId="0" fillId="0" borderId="70" xfId="0" applyNumberFormat="1" applyFont="1" applyFill="1" applyBorder="1" applyAlignment="1">
      <alignment horizontal="center" vertical="center"/>
    </xf>
    <xf numFmtId="165" fontId="0" fillId="0" borderId="71" xfId="0" applyNumberFormat="1" applyFont="1" applyFill="1" applyBorder="1" applyAlignment="1">
      <alignment horizontal="center" vertical="center"/>
    </xf>
    <xf numFmtId="7" fontId="0" fillId="0" borderId="12" xfId="1" applyNumberFormat="1" applyFont="1" applyFill="1" applyBorder="1" applyAlignment="1">
      <alignment horizontal="right" vertical="center"/>
    </xf>
    <xf numFmtId="7" fontId="0" fillId="0" borderId="13" xfId="1" applyNumberFormat="1" applyFont="1" applyFill="1" applyBorder="1" applyAlignment="1">
      <alignment horizontal="right" vertical="center"/>
    </xf>
    <xf numFmtId="0" fontId="1" fillId="0" borderId="14" xfId="0" applyFont="1" applyFill="1" applyBorder="1" applyAlignment="1">
      <alignment vertical="center"/>
    </xf>
    <xf numFmtId="7" fontId="0" fillId="0" borderId="72" xfId="1" applyNumberFormat="1" applyFont="1" applyFill="1" applyBorder="1" applyAlignment="1">
      <alignment vertical="center" wrapText="1"/>
    </xf>
    <xf numFmtId="7" fontId="0" fillId="0" borderId="2" xfId="1" applyNumberFormat="1" applyFont="1" applyFill="1" applyBorder="1" applyAlignment="1">
      <alignment vertical="center" wrapText="1"/>
    </xf>
    <xf numFmtId="7" fontId="0" fillId="0" borderId="73" xfId="1" applyNumberFormat="1" applyFont="1" applyFill="1" applyBorder="1" applyAlignment="1">
      <alignment vertical="center" wrapText="1"/>
    </xf>
    <xf numFmtId="7" fontId="0" fillId="0" borderId="74" xfId="1" applyNumberFormat="1" applyFont="1" applyFill="1" applyBorder="1" applyAlignment="1">
      <alignment vertical="center" wrapText="1"/>
    </xf>
    <xf numFmtId="7" fontId="0" fillId="0" borderId="75" xfId="1" applyNumberFormat="1" applyFont="1" applyFill="1" applyBorder="1" applyAlignment="1">
      <alignment vertical="center" wrapText="1"/>
    </xf>
    <xf numFmtId="7" fontId="0" fillId="0" borderId="76" xfId="1" applyNumberFormat="1" applyFont="1" applyFill="1" applyBorder="1" applyAlignment="1">
      <alignment vertical="center" wrapText="1"/>
    </xf>
    <xf numFmtId="0" fontId="1" fillId="0" borderId="77" xfId="0" applyFont="1" applyFill="1" applyBorder="1" applyAlignment="1">
      <alignment horizontal="center" vertical="center" wrapText="1"/>
    </xf>
    <xf numFmtId="9" fontId="0" fillId="0" borderId="23" xfId="2" applyFont="1" applyFill="1" applyBorder="1" applyAlignment="1">
      <alignment horizontal="center"/>
    </xf>
    <xf numFmtId="9" fontId="0" fillId="0" borderId="46" xfId="2" applyFont="1" applyFill="1" applyBorder="1" applyAlignment="1">
      <alignment horizontal="center"/>
    </xf>
    <xf numFmtId="9" fontId="0" fillId="0" borderId="46" xfId="0" applyNumberFormat="1" applyFont="1" applyFill="1" applyBorder="1"/>
    <xf numFmtId="0" fontId="0" fillId="0" borderId="47" xfId="0" applyFont="1" applyFill="1" applyBorder="1"/>
    <xf numFmtId="0" fontId="0" fillId="0" borderId="46" xfId="0" applyFont="1" applyFill="1" applyBorder="1"/>
    <xf numFmtId="9" fontId="0" fillId="0" borderId="46" xfId="2" applyFont="1" applyFill="1" applyBorder="1"/>
    <xf numFmtId="0" fontId="14" fillId="0" borderId="0" xfId="0" applyFont="1" applyFill="1" applyAlignment="1">
      <alignment horizontal="left"/>
    </xf>
    <xf numFmtId="0" fontId="12" fillId="7" borderId="15" xfId="0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11" fillId="7" borderId="16" xfId="0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2" fillId="7" borderId="6" xfId="0" quotePrefix="1" applyFont="1" applyFill="1" applyBorder="1" applyAlignment="1">
      <alignment horizontal="center" vertical="center"/>
    </xf>
    <xf numFmtId="0" fontId="12" fillId="7" borderId="7" xfId="0" quotePrefix="1" applyFont="1" applyFill="1" applyBorder="1" applyAlignment="1">
      <alignment horizontal="center" vertical="center"/>
    </xf>
    <xf numFmtId="0" fontId="12" fillId="7" borderId="8" xfId="0" quotePrefix="1" applyFont="1" applyFill="1" applyBorder="1" applyAlignment="1">
      <alignment horizontal="center" vertical="center"/>
    </xf>
    <xf numFmtId="0" fontId="8" fillId="2" borderId="0" xfId="0" quotePrefix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/>
    </xf>
    <xf numFmtId="0" fontId="7" fillId="4" borderId="1" xfId="0" quotePrefix="1" applyFont="1" applyFill="1" applyBorder="1" applyAlignment="1">
      <alignment horizontal="center" vertical="center"/>
    </xf>
    <xf numFmtId="0" fontId="7" fillId="4" borderId="2" xfId="0" quotePrefix="1" applyFont="1" applyFill="1" applyBorder="1" applyAlignment="1">
      <alignment horizontal="center" vertical="center"/>
    </xf>
    <xf numFmtId="0" fontId="7" fillId="4" borderId="3" xfId="0" quotePrefix="1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/>
    </xf>
    <xf numFmtId="0" fontId="9" fillId="0" borderId="46" xfId="0" applyFont="1" applyFill="1" applyBorder="1" applyAlignment="1">
      <alignment horizontal="center"/>
    </xf>
    <xf numFmtId="0" fontId="9" fillId="0" borderId="47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47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center" vertical="center"/>
    </xf>
    <xf numFmtId="0" fontId="0" fillId="0" borderId="47" xfId="0" applyFont="1" applyFill="1" applyBorder="1" applyAlignment="1">
      <alignment horizontal="center" vertical="center"/>
    </xf>
    <xf numFmtId="0" fontId="0" fillId="0" borderId="23" xfId="0" quotePrefix="1" applyFont="1" applyFill="1" applyBorder="1" applyAlignment="1">
      <alignment horizontal="center" vertical="center"/>
    </xf>
    <xf numFmtId="0" fontId="0" fillId="0" borderId="46" xfId="0" quotePrefix="1" applyFont="1" applyFill="1" applyBorder="1" applyAlignment="1">
      <alignment horizontal="center" vertical="center"/>
    </xf>
    <xf numFmtId="0" fontId="0" fillId="0" borderId="47" xfId="0" quotePrefix="1" applyFont="1" applyFill="1" applyBorder="1" applyAlignment="1">
      <alignment horizontal="center" vertical="center"/>
    </xf>
    <xf numFmtId="164" fontId="0" fillId="0" borderId="25" xfId="0" applyNumberFormat="1" applyFont="1" applyFill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horizontal="center" vertical="center" wrapText="1"/>
    </xf>
    <xf numFmtId="164" fontId="0" fillId="0" borderId="27" xfId="0" applyNumberFormat="1" applyFont="1" applyFill="1" applyBorder="1" applyAlignment="1">
      <alignment horizontal="center" vertical="center" wrapText="1"/>
    </xf>
    <xf numFmtId="164" fontId="0" fillId="0" borderId="24" xfId="0" applyNumberFormat="1" applyFont="1" applyFill="1" applyBorder="1" applyAlignment="1">
      <alignment horizontal="center" vertical="center" wrapText="1"/>
    </xf>
    <xf numFmtId="9" fontId="0" fillId="0" borderId="26" xfId="2" applyFont="1" applyFill="1" applyBorder="1" applyAlignment="1">
      <alignment horizontal="center" vertical="center"/>
    </xf>
    <xf numFmtId="9" fontId="0" fillId="0" borderId="28" xfId="2" applyFont="1" applyFill="1" applyBorder="1" applyAlignment="1">
      <alignment horizontal="center" vertical="center"/>
    </xf>
    <xf numFmtId="164" fontId="0" fillId="0" borderId="29" xfId="0" applyNumberFormat="1" applyFont="1" applyFill="1" applyBorder="1" applyAlignment="1">
      <alignment horizontal="center" vertical="center" wrapText="1"/>
    </xf>
    <xf numFmtId="0" fontId="0" fillId="0" borderId="42" xfId="0" applyFont="1" applyFill="1" applyBorder="1" applyAlignment="1">
      <alignment horizontal="center" vertical="center"/>
    </xf>
    <xf numFmtId="0" fontId="9" fillId="0" borderId="23" xfId="0" quotePrefix="1" applyFont="1" applyFill="1" applyBorder="1" applyAlignment="1">
      <alignment horizontal="center" vertical="center"/>
    </xf>
    <xf numFmtId="0" fontId="9" fillId="0" borderId="46" xfId="0" quotePrefix="1" applyFont="1" applyFill="1" applyBorder="1" applyAlignment="1">
      <alignment horizontal="center" vertical="center"/>
    </xf>
    <xf numFmtId="0" fontId="9" fillId="0" borderId="32" xfId="0" quotePrefix="1" applyFont="1" applyFill="1" applyBorder="1" applyAlignment="1">
      <alignment horizontal="center" vertical="center"/>
    </xf>
    <xf numFmtId="0" fontId="9" fillId="0" borderId="53" xfId="0" quotePrefix="1" applyFont="1" applyFill="1" applyBorder="1" applyAlignment="1">
      <alignment horizontal="center" vertical="center"/>
    </xf>
    <xf numFmtId="0" fontId="0" fillId="0" borderId="0" xfId="0" quotePrefix="1" applyFont="1" applyFill="1" applyBorder="1" applyAlignment="1">
      <alignment horizontal="center" vertical="center"/>
    </xf>
    <xf numFmtId="0" fontId="1" fillId="0" borderId="23" xfId="0" quotePrefix="1" applyFont="1" applyFill="1" applyBorder="1" applyAlignment="1">
      <alignment horizontal="center" vertical="center"/>
    </xf>
    <xf numFmtId="0" fontId="1" fillId="0" borderId="46" xfId="0" quotePrefix="1" applyFont="1" applyFill="1" applyBorder="1" applyAlignment="1">
      <alignment horizontal="center" vertical="center"/>
    </xf>
    <xf numFmtId="0" fontId="1" fillId="0" borderId="47" xfId="0" quotePrefix="1" applyFont="1" applyFill="1" applyBorder="1" applyAlignment="1">
      <alignment horizontal="center" vertical="center"/>
    </xf>
    <xf numFmtId="0" fontId="0" fillId="0" borderId="39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 vertical="center"/>
    </xf>
    <xf numFmtId="9" fontId="0" fillId="0" borderId="0" xfId="2" applyFont="1" applyFill="1" applyBorder="1" applyAlignment="1">
      <alignment horizontal="center"/>
    </xf>
    <xf numFmtId="9" fontId="0" fillId="0" borderId="30" xfId="2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3" xfId="0" applyFont="1" applyFill="1" applyBorder="1" applyAlignment="1">
      <alignment horizontal="center" vertical="center"/>
    </xf>
    <xf numFmtId="7" fontId="0" fillId="0" borderId="41" xfId="1" applyNumberFormat="1" applyFont="1" applyFill="1" applyBorder="1" applyAlignment="1">
      <alignment horizontal="center" vertical="center" wrapText="1"/>
    </xf>
    <xf numFmtId="7" fontId="0" fillId="0" borderId="42" xfId="1" applyNumberFormat="1" applyFont="1" applyFill="1" applyBorder="1" applyAlignment="1">
      <alignment horizontal="center" vertical="center" wrapText="1"/>
    </xf>
    <xf numFmtId="7" fontId="0" fillId="0" borderId="39" xfId="1" applyNumberFormat="1" applyFont="1" applyFill="1" applyBorder="1" applyAlignment="1">
      <alignment horizontal="center" vertical="center" wrapText="1"/>
    </xf>
    <xf numFmtId="164" fontId="0" fillId="0" borderId="61" xfId="0" applyNumberFormat="1" applyFont="1" applyFill="1" applyBorder="1" applyAlignment="1">
      <alignment horizontal="center" vertical="center" wrapText="1"/>
    </xf>
    <xf numFmtId="164" fontId="0" fillId="0" borderId="67" xfId="0" applyNumberFormat="1" applyFont="1" applyFill="1" applyBorder="1" applyAlignment="1">
      <alignment horizontal="center" vertical="center" wrapText="1"/>
    </xf>
    <xf numFmtId="0" fontId="1" fillId="0" borderId="22" xfId="0" quotePrefix="1" applyFont="1" applyFill="1" applyBorder="1" applyAlignment="1">
      <alignment horizontal="center" vertical="center"/>
    </xf>
    <xf numFmtId="9" fontId="0" fillId="0" borderId="23" xfId="2" applyFont="1" applyFill="1" applyBorder="1" applyAlignment="1">
      <alignment horizontal="center"/>
    </xf>
    <xf numFmtId="9" fontId="0" fillId="0" borderId="46" xfId="2" applyFont="1" applyFill="1" applyBorder="1" applyAlignment="1">
      <alignment horizontal="center"/>
    </xf>
    <xf numFmtId="9" fontId="0" fillId="0" borderId="47" xfId="2" applyFont="1" applyFill="1" applyBorder="1" applyAlignment="1">
      <alignment horizontal="center"/>
    </xf>
    <xf numFmtId="0" fontId="9" fillId="0" borderId="47" xfId="0" quotePrefix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2.jpeg"/><Relationship Id="rId5" Type="http://schemas.openxmlformats.org/officeDocument/2006/relationships/image" Target="../media/image5.jpe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2.jpeg"/><Relationship Id="rId5" Type="http://schemas.openxmlformats.org/officeDocument/2006/relationships/image" Target="../media/image5.jpe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2.jpeg"/><Relationship Id="rId5" Type="http://schemas.openxmlformats.org/officeDocument/2006/relationships/image" Target="../media/image5.jpe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0</xdr:row>
      <xdr:rowOff>180975</xdr:rowOff>
    </xdr:from>
    <xdr:to>
      <xdr:col>2</xdr:col>
      <xdr:colOff>204107</xdr:colOff>
      <xdr:row>3</xdr:row>
      <xdr:rowOff>123825</xdr:rowOff>
    </xdr:to>
    <xdr:pic>
      <xdr:nvPicPr>
        <xdr:cNvPr id="3" name="Picture 2" descr="Description: Description: image00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180975"/>
          <a:ext cx="1772557" cy="64588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180975</xdr:rowOff>
    </xdr:from>
    <xdr:to>
      <xdr:col>2</xdr:col>
      <xdr:colOff>19050</xdr:colOff>
      <xdr:row>4</xdr:row>
      <xdr:rowOff>142875</xdr:rowOff>
    </xdr:to>
    <xdr:pic>
      <xdr:nvPicPr>
        <xdr:cNvPr id="4" name="Picture 3" descr="Description: Description: image00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180975"/>
          <a:ext cx="3505200" cy="8001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0</xdr:row>
      <xdr:rowOff>180975</xdr:rowOff>
    </xdr:from>
    <xdr:to>
      <xdr:col>2</xdr:col>
      <xdr:colOff>795618</xdr:colOff>
      <xdr:row>4</xdr:row>
      <xdr:rowOff>180975</xdr:rowOff>
    </xdr:to>
    <xdr:pic>
      <xdr:nvPicPr>
        <xdr:cNvPr id="2" name="Picture 1" descr="Description: Description: image001">
          <a:extLst>
            <a:ext uri="{FF2B5EF4-FFF2-40B4-BE49-F238E27FC236}">
              <a16:creationId xmlns:a16="http://schemas.microsoft.com/office/drawing/2014/main" id="{9D43475C-3F43-4823-8854-CDF5A42EBBE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180975"/>
          <a:ext cx="2367243" cy="8858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123889</xdr:colOff>
      <xdr:row>43</xdr:row>
      <xdr:rowOff>32995</xdr:rowOff>
    </xdr:from>
    <xdr:to>
      <xdr:col>4</xdr:col>
      <xdr:colOff>594338</xdr:colOff>
      <xdr:row>44</xdr:row>
      <xdr:rowOff>156882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E41A6B-ABE1-44BE-BDCA-F00023AAA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5574020" y="8841789"/>
          <a:ext cx="333437" cy="470449"/>
        </a:xfrm>
        <a:prstGeom prst="rect">
          <a:avLst/>
        </a:prstGeom>
      </xdr:spPr>
    </xdr:pic>
    <xdr:clientData/>
  </xdr:twoCellAnchor>
  <xdr:twoCellAnchor editAs="oneCell">
    <xdr:from>
      <xdr:col>4</xdr:col>
      <xdr:colOff>78441</xdr:colOff>
      <xdr:row>9</xdr:row>
      <xdr:rowOff>56028</xdr:rowOff>
    </xdr:from>
    <xdr:to>
      <xdr:col>4</xdr:col>
      <xdr:colOff>593911</xdr:colOff>
      <xdr:row>12</xdr:row>
      <xdr:rowOff>134471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D65B08-9A30-453F-8C49-C74F7C3889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492" r="11111" b="7247"/>
        <a:stretch/>
      </xdr:blipFill>
      <xdr:spPr>
        <a:xfrm>
          <a:off x="5460066" y="2246778"/>
          <a:ext cx="515470" cy="611843"/>
        </a:xfrm>
        <a:prstGeom prst="rect">
          <a:avLst/>
        </a:prstGeom>
      </xdr:spPr>
    </xdr:pic>
    <xdr:clientData/>
  </xdr:twoCellAnchor>
  <xdr:twoCellAnchor editAs="oneCell">
    <xdr:from>
      <xdr:col>4</xdr:col>
      <xdr:colOff>105239</xdr:colOff>
      <xdr:row>15</xdr:row>
      <xdr:rowOff>78443</xdr:rowOff>
    </xdr:from>
    <xdr:to>
      <xdr:col>4</xdr:col>
      <xdr:colOff>598947</xdr:colOff>
      <xdr:row>19</xdr:row>
      <xdr:rowOff>168089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8BE6244-F27A-4AF2-BFF5-15587E43BA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353" t="6848" r="10481" b="7231"/>
        <a:stretch/>
      </xdr:blipFill>
      <xdr:spPr>
        <a:xfrm>
          <a:off x="5486864" y="3402668"/>
          <a:ext cx="493708" cy="851646"/>
        </a:xfrm>
        <a:prstGeom prst="rect">
          <a:avLst/>
        </a:prstGeom>
      </xdr:spPr>
    </xdr:pic>
    <xdr:clientData/>
  </xdr:twoCellAnchor>
  <xdr:twoCellAnchor editAs="oneCell">
    <xdr:from>
      <xdr:col>4</xdr:col>
      <xdr:colOff>58592</xdr:colOff>
      <xdr:row>22</xdr:row>
      <xdr:rowOff>190501</xdr:rowOff>
    </xdr:from>
    <xdr:to>
      <xdr:col>4</xdr:col>
      <xdr:colOff>697242</xdr:colOff>
      <xdr:row>28</xdr:row>
      <xdr:rowOff>44825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00CB803-E17A-4280-B5F4-59DD495EC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0217" y="4876801"/>
          <a:ext cx="638650" cy="1111624"/>
        </a:xfrm>
        <a:prstGeom prst="rect">
          <a:avLst/>
        </a:prstGeom>
      </xdr:spPr>
    </xdr:pic>
    <xdr:clientData/>
  </xdr:twoCellAnchor>
  <xdr:twoCellAnchor editAs="oneCell">
    <xdr:from>
      <xdr:col>4</xdr:col>
      <xdr:colOff>25799</xdr:colOff>
      <xdr:row>33</xdr:row>
      <xdr:rowOff>112060</xdr:rowOff>
    </xdr:from>
    <xdr:to>
      <xdr:col>4</xdr:col>
      <xdr:colOff>706259</xdr:colOff>
      <xdr:row>38</xdr:row>
      <xdr:rowOff>168089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C3C7F65-51AA-4405-9BC5-5041BBA10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7424" y="6893860"/>
          <a:ext cx="680460" cy="1103779"/>
        </a:xfrm>
        <a:prstGeom prst="rect">
          <a:avLst/>
        </a:prstGeom>
      </xdr:spPr>
    </xdr:pic>
    <xdr:clientData/>
  </xdr:twoCellAnchor>
  <xdr:twoCellAnchor editAs="oneCell">
    <xdr:from>
      <xdr:col>4</xdr:col>
      <xdr:colOff>112058</xdr:colOff>
      <xdr:row>51</xdr:row>
      <xdr:rowOff>81318</xdr:rowOff>
    </xdr:from>
    <xdr:to>
      <xdr:col>4</xdr:col>
      <xdr:colOff>616323</xdr:colOff>
      <xdr:row>54</xdr:row>
      <xdr:rowOff>114869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B951B8F-785A-4F60-A1C1-3FE9709BF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3683" y="10635018"/>
          <a:ext cx="504265" cy="662201"/>
        </a:xfrm>
        <a:prstGeom prst="rect">
          <a:avLst/>
        </a:prstGeom>
      </xdr:spPr>
    </xdr:pic>
    <xdr:clientData/>
  </xdr:twoCellAnchor>
  <xdr:twoCellAnchor editAs="oneCell">
    <xdr:from>
      <xdr:col>4</xdr:col>
      <xdr:colOff>33617</xdr:colOff>
      <xdr:row>59</xdr:row>
      <xdr:rowOff>150654</xdr:rowOff>
    </xdr:from>
    <xdr:to>
      <xdr:col>4</xdr:col>
      <xdr:colOff>673679</xdr:colOff>
      <xdr:row>65</xdr:row>
      <xdr:rowOff>152398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4B64C37-0682-4393-8940-CF5624B77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5242" y="12380754"/>
          <a:ext cx="640062" cy="1259044"/>
        </a:xfrm>
        <a:prstGeom prst="rect">
          <a:avLst/>
        </a:prstGeom>
      </xdr:spPr>
    </xdr:pic>
    <xdr:clientData/>
  </xdr:twoCellAnchor>
  <xdr:twoCellAnchor editAs="oneCell">
    <xdr:from>
      <xdr:col>4</xdr:col>
      <xdr:colOff>293948</xdr:colOff>
      <xdr:row>70</xdr:row>
      <xdr:rowOff>11207</xdr:rowOff>
    </xdr:from>
    <xdr:to>
      <xdr:col>4</xdr:col>
      <xdr:colOff>496285</xdr:colOff>
      <xdr:row>71</xdr:row>
      <xdr:rowOff>151863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10A666F-B415-4928-ACEE-266348567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5573" y="14546357"/>
          <a:ext cx="202337" cy="350206"/>
        </a:xfrm>
        <a:prstGeom prst="rect">
          <a:avLst/>
        </a:prstGeom>
      </xdr:spPr>
    </xdr:pic>
    <xdr:clientData/>
  </xdr:twoCellAnchor>
  <xdr:twoCellAnchor editAs="oneCell">
    <xdr:from>
      <xdr:col>4</xdr:col>
      <xdr:colOff>257734</xdr:colOff>
      <xdr:row>47</xdr:row>
      <xdr:rowOff>51626</xdr:rowOff>
    </xdr:from>
    <xdr:to>
      <xdr:col>4</xdr:col>
      <xdr:colOff>481853</xdr:colOff>
      <xdr:row>48</xdr:row>
      <xdr:rowOff>182126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52143A1-124F-4561-A72D-816630742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639359" y="9767126"/>
          <a:ext cx="224119" cy="340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0</xdr:row>
      <xdr:rowOff>180975</xdr:rowOff>
    </xdr:from>
    <xdr:to>
      <xdr:col>2</xdr:col>
      <xdr:colOff>795618</xdr:colOff>
      <xdr:row>4</xdr:row>
      <xdr:rowOff>180975</xdr:rowOff>
    </xdr:to>
    <xdr:pic>
      <xdr:nvPicPr>
        <xdr:cNvPr id="2" name="Picture 1" descr="Description: Description: image001">
          <a:extLst>
            <a:ext uri="{FF2B5EF4-FFF2-40B4-BE49-F238E27FC236}">
              <a16:creationId xmlns:a16="http://schemas.microsoft.com/office/drawing/2014/main" id="{E18749C6-BF48-47D1-82C8-D958338693A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180975"/>
          <a:ext cx="2367243" cy="8858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123889</xdr:colOff>
      <xdr:row>43</xdr:row>
      <xdr:rowOff>32995</xdr:rowOff>
    </xdr:from>
    <xdr:to>
      <xdr:col>4</xdr:col>
      <xdr:colOff>594338</xdr:colOff>
      <xdr:row>44</xdr:row>
      <xdr:rowOff>156882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005416-6412-49E3-89AE-8A697A459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5574020" y="8832264"/>
          <a:ext cx="333437" cy="470449"/>
        </a:xfrm>
        <a:prstGeom prst="rect">
          <a:avLst/>
        </a:prstGeom>
      </xdr:spPr>
    </xdr:pic>
    <xdr:clientData/>
  </xdr:twoCellAnchor>
  <xdr:twoCellAnchor editAs="oneCell">
    <xdr:from>
      <xdr:col>4</xdr:col>
      <xdr:colOff>78441</xdr:colOff>
      <xdr:row>9</xdr:row>
      <xdr:rowOff>56028</xdr:rowOff>
    </xdr:from>
    <xdr:to>
      <xdr:col>4</xdr:col>
      <xdr:colOff>593911</xdr:colOff>
      <xdr:row>12</xdr:row>
      <xdr:rowOff>134471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4F16E9F-CEB0-4409-BA83-DDBA1ECCEE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492" r="11111" b="7247"/>
        <a:stretch/>
      </xdr:blipFill>
      <xdr:spPr>
        <a:xfrm>
          <a:off x="5460066" y="2237253"/>
          <a:ext cx="515470" cy="611843"/>
        </a:xfrm>
        <a:prstGeom prst="rect">
          <a:avLst/>
        </a:prstGeom>
      </xdr:spPr>
    </xdr:pic>
    <xdr:clientData/>
  </xdr:twoCellAnchor>
  <xdr:twoCellAnchor editAs="oneCell">
    <xdr:from>
      <xdr:col>4</xdr:col>
      <xdr:colOff>105239</xdr:colOff>
      <xdr:row>15</xdr:row>
      <xdr:rowOff>78443</xdr:rowOff>
    </xdr:from>
    <xdr:to>
      <xdr:col>4</xdr:col>
      <xdr:colOff>598947</xdr:colOff>
      <xdr:row>19</xdr:row>
      <xdr:rowOff>168089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2D00A9A-CF9A-4DCD-AEB0-34E121B1A6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353" t="6848" r="10481" b="7231"/>
        <a:stretch/>
      </xdr:blipFill>
      <xdr:spPr>
        <a:xfrm>
          <a:off x="5486864" y="3393143"/>
          <a:ext cx="493708" cy="851646"/>
        </a:xfrm>
        <a:prstGeom prst="rect">
          <a:avLst/>
        </a:prstGeom>
      </xdr:spPr>
    </xdr:pic>
    <xdr:clientData/>
  </xdr:twoCellAnchor>
  <xdr:twoCellAnchor editAs="oneCell">
    <xdr:from>
      <xdr:col>4</xdr:col>
      <xdr:colOff>58592</xdr:colOff>
      <xdr:row>22</xdr:row>
      <xdr:rowOff>190501</xdr:rowOff>
    </xdr:from>
    <xdr:to>
      <xdr:col>4</xdr:col>
      <xdr:colOff>697242</xdr:colOff>
      <xdr:row>28</xdr:row>
      <xdr:rowOff>44825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DFEA7B-00E9-409F-A1F5-A50632361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0217" y="4867276"/>
          <a:ext cx="638650" cy="1111624"/>
        </a:xfrm>
        <a:prstGeom prst="rect">
          <a:avLst/>
        </a:prstGeom>
      </xdr:spPr>
    </xdr:pic>
    <xdr:clientData/>
  </xdr:twoCellAnchor>
  <xdr:twoCellAnchor editAs="oneCell">
    <xdr:from>
      <xdr:col>4</xdr:col>
      <xdr:colOff>25799</xdr:colOff>
      <xdr:row>33</xdr:row>
      <xdr:rowOff>112060</xdr:rowOff>
    </xdr:from>
    <xdr:to>
      <xdr:col>4</xdr:col>
      <xdr:colOff>706259</xdr:colOff>
      <xdr:row>38</xdr:row>
      <xdr:rowOff>168089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1BA82A1-4894-400B-B9EF-5C389F313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7424" y="6884335"/>
          <a:ext cx="680460" cy="1103779"/>
        </a:xfrm>
        <a:prstGeom prst="rect">
          <a:avLst/>
        </a:prstGeom>
      </xdr:spPr>
    </xdr:pic>
    <xdr:clientData/>
  </xdr:twoCellAnchor>
  <xdr:twoCellAnchor editAs="oneCell">
    <xdr:from>
      <xdr:col>4</xdr:col>
      <xdr:colOff>112058</xdr:colOff>
      <xdr:row>51</xdr:row>
      <xdr:rowOff>81318</xdr:rowOff>
    </xdr:from>
    <xdr:to>
      <xdr:col>4</xdr:col>
      <xdr:colOff>616323</xdr:colOff>
      <xdr:row>54</xdr:row>
      <xdr:rowOff>114869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AECE123-1015-4E62-88B4-2FC8059E6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3683" y="10625493"/>
          <a:ext cx="504265" cy="662201"/>
        </a:xfrm>
        <a:prstGeom prst="rect">
          <a:avLst/>
        </a:prstGeom>
      </xdr:spPr>
    </xdr:pic>
    <xdr:clientData/>
  </xdr:twoCellAnchor>
  <xdr:twoCellAnchor editAs="oneCell">
    <xdr:from>
      <xdr:col>4</xdr:col>
      <xdr:colOff>33617</xdr:colOff>
      <xdr:row>59</xdr:row>
      <xdr:rowOff>150654</xdr:rowOff>
    </xdr:from>
    <xdr:to>
      <xdr:col>4</xdr:col>
      <xdr:colOff>673679</xdr:colOff>
      <xdr:row>65</xdr:row>
      <xdr:rowOff>152398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F355585-76CF-4559-BFBD-85773E4DA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5242" y="12371229"/>
          <a:ext cx="640062" cy="1259044"/>
        </a:xfrm>
        <a:prstGeom prst="rect">
          <a:avLst/>
        </a:prstGeom>
      </xdr:spPr>
    </xdr:pic>
    <xdr:clientData/>
  </xdr:twoCellAnchor>
  <xdr:twoCellAnchor editAs="oneCell">
    <xdr:from>
      <xdr:col>4</xdr:col>
      <xdr:colOff>293948</xdr:colOff>
      <xdr:row>70</xdr:row>
      <xdr:rowOff>11207</xdr:rowOff>
    </xdr:from>
    <xdr:to>
      <xdr:col>4</xdr:col>
      <xdr:colOff>496285</xdr:colOff>
      <xdr:row>71</xdr:row>
      <xdr:rowOff>151863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D645C4D-B787-4ECF-8648-1ECD71B48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5573" y="14536832"/>
          <a:ext cx="202337" cy="350206"/>
        </a:xfrm>
        <a:prstGeom prst="rect">
          <a:avLst/>
        </a:prstGeom>
      </xdr:spPr>
    </xdr:pic>
    <xdr:clientData/>
  </xdr:twoCellAnchor>
  <xdr:twoCellAnchor editAs="oneCell">
    <xdr:from>
      <xdr:col>4</xdr:col>
      <xdr:colOff>257734</xdr:colOff>
      <xdr:row>47</xdr:row>
      <xdr:rowOff>51626</xdr:rowOff>
    </xdr:from>
    <xdr:to>
      <xdr:col>4</xdr:col>
      <xdr:colOff>481853</xdr:colOff>
      <xdr:row>48</xdr:row>
      <xdr:rowOff>182126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793E334-CEC7-4E33-8007-C35BD7EAC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639359" y="9757601"/>
          <a:ext cx="224119" cy="340050"/>
        </a:xfrm>
        <a:prstGeom prst="rect">
          <a:avLst/>
        </a:prstGeom>
      </xdr:spPr>
    </xdr:pic>
    <xdr:clientData/>
  </xdr:twoCellAnchor>
  <xdr:twoCellAnchor editAs="oneCell">
    <xdr:from>
      <xdr:col>4</xdr:col>
      <xdr:colOff>44434</xdr:colOff>
      <xdr:row>77</xdr:row>
      <xdr:rowOff>56028</xdr:rowOff>
    </xdr:from>
    <xdr:to>
      <xdr:col>4</xdr:col>
      <xdr:colOff>683558</xdr:colOff>
      <xdr:row>82</xdr:row>
      <xdr:rowOff>134470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BB00272-585C-49EB-9C22-BD303A2A4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3258" y="15822704"/>
          <a:ext cx="639124" cy="103094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0</xdr:row>
      <xdr:rowOff>180975</xdr:rowOff>
    </xdr:from>
    <xdr:to>
      <xdr:col>2</xdr:col>
      <xdr:colOff>795618</xdr:colOff>
      <xdr:row>4</xdr:row>
      <xdr:rowOff>180975</xdr:rowOff>
    </xdr:to>
    <xdr:pic>
      <xdr:nvPicPr>
        <xdr:cNvPr id="2" name="Picture 1" descr="Description: Description: image001">
          <a:extLst>
            <a:ext uri="{FF2B5EF4-FFF2-40B4-BE49-F238E27FC236}">
              <a16:creationId xmlns:a16="http://schemas.microsoft.com/office/drawing/2014/main" id="{186E7DE1-E292-4891-A8C7-C5E3055B8B0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180975"/>
          <a:ext cx="2367243" cy="8858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123889</xdr:colOff>
      <xdr:row>43</xdr:row>
      <xdr:rowOff>32995</xdr:rowOff>
    </xdr:from>
    <xdr:to>
      <xdr:col>4</xdr:col>
      <xdr:colOff>594338</xdr:colOff>
      <xdr:row>44</xdr:row>
      <xdr:rowOff>156882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F3538F-8E51-4BBC-9640-32D58DF37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5574020" y="8832264"/>
          <a:ext cx="333437" cy="470449"/>
        </a:xfrm>
        <a:prstGeom prst="rect">
          <a:avLst/>
        </a:prstGeom>
      </xdr:spPr>
    </xdr:pic>
    <xdr:clientData/>
  </xdr:twoCellAnchor>
  <xdr:twoCellAnchor editAs="oneCell">
    <xdr:from>
      <xdr:col>4</xdr:col>
      <xdr:colOff>78441</xdr:colOff>
      <xdr:row>9</xdr:row>
      <xdr:rowOff>56028</xdr:rowOff>
    </xdr:from>
    <xdr:to>
      <xdr:col>4</xdr:col>
      <xdr:colOff>593911</xdr:colOff>
      <xdr:row>12</xdr:row>
      <xdr:rowOff>134471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AD96D3-74CD-4CB4-B705-75FEB666A7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492" r="11111" b="7247"/>
        <a:stretch/>
      </xdr:blipFill>
      <xdr:spPr>
        <a:xfrm>
          <a:off x="5460066" y="2237253"/>
          <a:ext cx="515470" cy="611843"/>
        </a:xfrm>
        <a:prstGeom prst="rect">
          <a:avLst/>
        </a:prstGeom>
      </xdr:spPr>
    </xdr:pic>
    <xdr:clientData/>
  </xdr:twoCellAnchor>
  <xdr:twoCellAnchor editAs="oneCell">
    <xdr:from>
      <xdr:col>4</xdr:col>
      <xdr:colOff>105239</xdr:colOff>
      <xdr:row>15</xdr:row>
      <xdr:rowOff>78443</xdr:rowOff>
    </xdr:from>
    <xdr:to>
      <xdr:col>4</xdr:col>
      <xdr:colOff>598947</xdr:colOff>
      <xdr:row>19</xdr:row>
      <xdr:rowOff>168089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F8BAD13-E2BA-4505-BE51-C3C7E11300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353" t="6848" r="10481" b="7231"/>
        <a:stretch/>
      </xdr:blipFill>
      <xdr:spPr>
        <a:xfrm>
          <a:off x="5486864" y="3393143"/>
          <a:ext cx="493708" cy="851646"/>
        </a:xfrm>
        <a:prstGeom prst="rect">
          <a:avLst/>
        </a:prstGeom>
      </xdr:spPr>
    </xdr:pic>
    <xdr:clientData/>
  </xdr:twoCellAnchor>
  <xdr:twoCellAnchor editAs="oneCell">
    <xdr:from>
      <xdr:col>4</xdr:col>
      <xdr:colOff>58592</xdr:colOff>
      <xdr:row>22</xdr:row>
      <xdr:rowOff>190501</xdr:rowOff>
    </xdr:from>
    <xdr:to>
      <xdr:col>4</xdr:col>
      <xdr:colOff>697242</xdr:colOff>
      <xdr:row>28</xdr:row>
      <xdr:rowOff>44825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C914F8E-0DBD-4727-A169-71D667221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0217" y="4867276"/>
          <a:ext cx="638650" cy="1111624"/>
        </a:xfrm>
        <a:prstGeom prst="rect">
          <a:avLst/>
        </a:prstGeom>
      </xdr:spPr>
    </xdr:pic>
    <xdr:clientData/>
  </xdr:twoCellAnchor>
  <xdr:twoCellAnchor editAs="oneCell">
    <xdr:from>
      <xdr:col>4</xdr:col>
      <xdr:colOff>25799</xdr:colOff>
      <xdr:row>33</xdr:row>
      <xdr:rowOff>112060</xdr:rowOff>
    </xdr:from>
    <xdr:to>
      <xdr:col>4</xdr:col>
      <xdr:colOff>706259</xdr:colOff>
      <xdr:row>38</xdr:row>
      <xdr:rowOff>168089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54D8B7-3827-4365-A38F-10013E994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7424" y="6884335"/>
          <a:ext cx="680460" cy="1103779"/>
        </a:xfrm>
        <a:prstGeom prst="rect">
          <a:avLst/>
        </a:prstGeom>
      </xdr:spPr>
    </xdr:pic>
    <xdr:clientData/>
  </xdr:twoCellAnchor>
  <xdr:twoCellAnchor editAs="oneCell">
    <xdr:from>
      <xdr:col>4</xdr:col>
      <xdr:colOff>112058</xdr:colOff>
      <xdr:row>51</xdr:row>
      <xdr:rowOff>81318</xdr:rowOff>
    </xdr:from>
    <xdr:to>
      <xdr:col>4</xdr:col>
      <xdr:colOff>616323</xdr:colOff>
      <xdr:row>54</xdr:row>
      <xdr:rowOff>114869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BE4DA64-0F02-4246-9071-CC769F71C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3683" y="10625493"/>
          <a:ext cx="504265" cy="662201"/>
        </a:xfrm>
        <a:prstGeom prst="rect">
          <a:avLst/>
        </a:prstGeom>
      </xdr:spPr>
    </xdr:pic>
    <xdr:clientData/>
  </xdr:twoCellAnchor>
  <xdr:twoCellAnchor editAs="oneCell">
    <xdr:from>
      <xdr:col>4</xdr:col>
      <xdr:colOff>33617</xdr:colOff>
      <xdr:row>59</xdr:row>
      <xdr:rowOff>150654</xdr:rowOff>
    </xdr:from>
    <xdr:to>
      <xdr:col>4</xdr:col>
      <xdr:colOff>673679</xdr:colOff>
      <xdr:row>65</xdr:row>
      <xdr:rowOff>152398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BE4A339-4396-4268-A5F6-A7DF1F92D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5242" y="12371229"/>
          <a:ext cx="640062" cy="1259044"/>
        </a:xfrm>
        <a:prstGeom prst="rect">
          <a:avLst/>
        </a:prstGeom>
      </xdr:spPr>
    </xdr:pic>
    <xdr:clientData/>
  </xdr:twoCellAnchor>
  <xdr:twoCellAnchor editAs="oneCell">
    <xdr:from>
      <xdr:col>4</xdr:col>
      <xdr:colOff>293948</xdr:colOff>
      <xdr:row>70</xdr:row>
      <xdr:rowOff>11207</xdr:rowOff>
    </xdr:from>
    <xdr:to>
      <xdr:col>4</xdr:col>
      <xdr:colOff>496285</xdr:colOff>
      <xdr:row>71</xdr:row>
      <xdr:rowOff>151863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B6AC98C-FF80-48E1-B67C-9BF9F3EC5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5573" y="14536832"/>
          <a:ext cx="202337" cy="350206"/>
        </a:xfrm>
        <a:prstGeom prst="rect">
          <a:avLst/>
        </a:prstGeom>
      </xdr:spPr>
    </xdr:pic>
    <xdr:clientData/>
  </xdr:twoCellAnchor>
  <xdr:twoCellAnchor editAs="oneCell">
    <xdr:from>
      <xdr:col>4</xdr:col>
      <xdr:colOff>257734</xdr:colOff>
      <xdr:row>47</xdr:row>
      <xdr:rowOff>51626</xdr:rowOff>
    </xdr:from>
    <xdr:to>
      <xdr:col>4</xdr:col>
      <xdr:colOff>481853</xdr:colOff>
      <xdr:row>48</xdr:row>
      <xdr:rowOff>182126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A05903F-C82B-43D1-BF0B-9B7133589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639359" y="9757601"/>
          <a:ext cx="224119" cy="340050"/>
        </a:xfrm>
        <a:prstGeom prst="rect">
          <a:avLst/>
        </a:prstGeom>
      </xdr:spPr>
    </xdr:pic>
    <xdr:clientData/>
  </xdr:twoCellAnchor>
  <xdr:twoCellAnchor editAs="oneCell">
    <xdr:from>
      <xdr:col>4</xdr:col>
      <xdr:colOff>33232</xdr:colOff>
      <xdr:row>77</xdr:row>
      <xdr:rowOff>44825</xdr:rowOff>
    </xdr:from>
    <xdr:to>
      <xdr:col>4</xdr:col>
      <xdr:colOff>691104</xdr:colOff>
      <xdr:row>82</xdr:row>
      <xdr:rowOff>123267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9B745F9-C711-481D-A586-03CE79C3F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4857" y="15437225"/>
          <a:ext cx="657872" cy="103094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0</xdr:row>
      <xdr:rowOff>180975</xdr:rowOff>
    </xdr:from>
    <xdr:to>
      <xdr:col>2</xdr:col>
      <xdr:colOff>795618</xdr:colOff>
      <xdr:row>4</xdr:row>
      <xdr:rowOff>180975</xdr:rowOff>
    </xdr:to>
    <xdr:pic>
      <xdr:nvPicPr>
        <xdr:cNvPr id="2" name="Picture 1" descr="Description: Description: image001">
          <a:extLst>
            <a:ext uri="{FF2B5EF4-FFF2-40B4-BE49-F238E27FC236}">
              <a16:creationId xmlns:a16="http://schemas.microsoft.com/office/drawing/2014/main" id="{AE983E20-EF32-444E-869B-F1ABE41D34C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180975"/>
          <a:ext cx="2367243" cy="8858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123889</xdr:colOff>
      <xdr:row>43</xdr:row>
      <xdr:rowOff>32995</xdr:rowOff>
    </xdr:from>
    <xdr:to>
      <xdr:col>4</xdr:col>
      <xdr:colOff>594338</xdr:colOff>
      <xdr:row>44</xdr:row>
      <xdr:rowOff>156882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972913-FC7D-4692-B0BA-73093448F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5574020" y="8832264"/>
          <a:ext cx="333437" cy="470449"/>
        </a:xfrm>
        <a:prstGeom prst="rect">
          <a:avLst/>
        </a:prstGeom>
      </xdr:spPr>
    </xdr:pic>
    <xdr:clientData/>
  </xdr:twoCellAnchor>
  <xdr:twoCellAnchor editAs="oneCell">
    <xdr:from>
      <xdr:col>4</xdr:col>
      <xdr:colOff>78441</xdr:colOff>
      <xdr:row>9</xdr:row>
      <xdr:rowOff>56028</xdr:rowOff>
    </xdr:from>
    <xdr:to>
      <xdr:col>4</xdr:col>
      <xdr:colOff>593911</xdr:colOff>
      <xdr:row>12</xdr:row>
      <xdr:rowOff>134471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17E40DA-902E-4600-B3DC-1456F6DA9B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492" r="11111" b="7247"/>
        <a:stretch/>
      </xdr:blipFill>
      <xdr:spPr>
        <a:xfrm>
          <a:off x="5460066" y="2237253"/>
          <a:ext cx="515470" cy="611843"/>
        </a:xfrm>
        <a:prstGeom prst="rect">
          <a:avLst/>
        </a:prstGeom>
      </xdr:spPr>
    </xdr:pic>
    <xdr:clientData/>
  </xdr:twoCellAnchor>
  <xdr:twoCellAnchor editAs="oneCell">
    <xdr:from>
      <xdr:col>4</xdr:col>
      <xdr:colOff>105239</xdr:colOff>
      <xdr:row>15</xdr:row>
      <xdr:rowOff>78443</xdr:rowOff>
    </xdr:from>
    <xdr:to>
      <xdr:col>4</xdr:col>
      <xdr:colOff>598947</xdr:colOff>
      <xdr:row>19</xdr:row>
      <xdr:rowOff>168089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B066EC0-891A-432B-8C08-4FDE850882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353" t="6848" r="10481" b="7231"/>
        <a:stretch/>
      </xdr:blipFill>
      <xdr:spPr>
        <a:xfrm>
          <a:off x="5486864" y="3393143"/>
          <a:ext cx="493708" cy="851646"/>
        </a:xfrm>
        <a:prstGeom prst="rect">
          <a:avLst/>
        </a:prstGeom>
      </xdr:spPr>
    </xdr:pic>
    <xdr:clientData/>
  </xdr:twoCellAnchor>
  <xdr:twoCellAnchor editAs="oneCell">
    <xdr:from>
      <xdr:col>4</xdr:col>
      <xdr:colOff>58592</xdr:colOff>
      <xdr:row>22</xdr:row>
      <xdr:rowOff>190501</xdr:rowOff>
    </xdr:from>
    <xdr:to>
      <xdr:col>4</xdr:col>
      <xdr:colOff>697242</xdr:colOff>
      <xdr:row>28</xdr:row>
      <xdr:rowOff>44825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10E81B3-0ED7-420B-BBD3-B88550D5A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0217" y="4867276"/>
          <a:ext cx="638650" cy="1111624"/>
        </a:xfrm>
        <a:prstGeom prst="rect">
          <a:avLst/>
        </a:prstGeom>
      </xdr:spPr>
    </xdr:pic>
    <xdr:clientData/>
  </xdr:twoCellAnchor>
  <xdr:twoCellAnchor editAs="oneCell">
    <xdr:from>
      <xdr:col>4</xdr:col>
      <xdr:colOff>25799</xdr:colOff>
      <xdr:row>33</xdr:row>
      <xdr:rowOff>112060</xdr:rowOff>
    </xdr:from>
    <xdr:to>
      <xdr:col>4</xdr:col>
      <xdr:colOff>706259</xdr:colOff>
      <xdr:row>38</xdr:row>
      <xdr:rowOff>168089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1425A95-885E-4EFF-89EF-0FAD1F05E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7424" y="6884335"/>
          <a:ext cx="680460" cy="1103779"/>
        </a:xfrm>
        <a:prstGeom prst="rect">
          <a:avLst/>
        </a:prstGeom>
      </xdr:spPr>
    </xdr:pic>
    <xdr:clientData/>
  </xdr:twoCellAnchor>
  <xdr:twoCellAnchor editAs="oneCell">
    <xdr:from>
      <xdr:col>4</xdr:col>
      <xdr:colOff>112058</xdr:colOff>
      <xdr:row>51</xdr:row>
      <xdr:rowOff>81318</xdr:rowOff>
    </xdr:from>
    <xdr:to>
      <xdr:col>4</xdr:col>
      <xdr:colOff>616323</xdr:colOff>
      <xdr:row>54</xdr:row>
      <xdr:rowOff>114869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466D8FB-5652-4003-80BB-8C4FB8347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3683" y="10625493"/>
          <a:ext cx="504265" cy="662201"/>
        </a:xfrm>
        <a:prstGeom prst="rect">
          <a:avLst/>
        </a:prstGeom>
      </xdr:spPr>
    </xdr:pic>
    <xdr:clientData/>
  </xdr:twoCellAnchor>
  <xdr:twoCellAnchor editAs="oneCell">
    <xdr:from>
      <xdr:col>4</xdr:col>
      <xdr:colOff>33617</xdr:colOff>
      <xdr:row>59</xdr:row>
      <xdr:rowOff>150654</xdr:rowOff>
    </xdr:from>
    <xdr:to>
      <xdr:col>4</xdr:col>
      <xdr:colOff>673679</xdr:colOff>
      <xdr:row>65</xdr:row>
      <xdr:rowOff>152398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E077873-3525-4710-A638-CE1757FD8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5242" y="12371229"/>
          <a:ext cx="640062" cy="1259044"/>
        </a:xfrm>
        <a:prstGeom prst="rect">
          <a:avLst/>
        </a:prstGeom>
      </xdr:spPr>
    </xdr:pic>
    <xdr:clientData/>
  </xdr:twoCellAnchor>
  <xdr:twoCellAnchor editAs="oneCell">
    <xdr:from>
      <xdr:col>4</xdr:col>
      <xdr:colOff>293948</xdr:colOff>
      <xdr:row>70</xdr:row>
      <xdr:rowOff>11207</xdr:rowOff>
    </xdr:from>
    <xdr:to>
      <xdr:col>4</xdr:col>
      <xdr:colOff>496285</xdr:colOff>
      <xdr:row>71</xdr:row>
      <xdr:rowOff>151863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6F30C28-94B4-438D-899E-AE75D331F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5573" y="14536832"/>
          <a:ext cx="202337" cy="350206"/>
        </a:xfrm>
        <a:prstGeom prst="rect">
          <a:avLst/>
        </a:prstGeom>
      </xdr:spPr>
    </xdr:pic>
    <xdr:clientData/>
  </xdr:twoCellAnchor>
  <xdr:twoCellAnchor editAs="oneCell">
    <xdr:from>
      <xdr:col>4</xdr:col>
      <xdr:colOff>257734</xdr:colOff>
      <xdr:row>47</xdr:row>
      <xdr:rowOff>51626</xdr:rowOff>
    </xdr:from>
    <xdr:to>
      <xdr:col>4</xdr:col>
      <xdr:colOff>481853</xdr:colOff>
      <xdr:row>48</xdr:row>
      <xdr:rowOff>182126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A6B79EC-3444-4788-BE02-29B146B1D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639359" y="9757601"/>
          <a:ext cx="224119" cy="340050"/>
        </a:xfrm>
        <a:prstGeom prst="rect">
          <a:avLst/>
        </a:prstGeom>
      </xdr:spPr>
    </xdr:pic>
    <xdr:clientData/>
  </xdr:twoCellAnchor>
  <xdr:twoCellAnchor editAs="oneCell">
    <xdr:from>
      <xdr:col>4</xdr:col>
      <xdr:colOff>33232</xdr:colOff>
      <xdr:row>78</xdr:row>
      <xdr:rowOff>44825</xdr:rowOff>
    </xdr:from>
    <xdr:to>
      <xdr:col>4</xdr:col>
      <xdr:colOff>691104</xdr:colOff>
      <xdr:row>83</xdr:row>
      <xdr:rowOff>123267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9E42645-E748-4666-9080-54EB18A1A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4857" y="15437225"/>
          <a:ext cx="657872" cy="103094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0</xdr:row>
      <xdr:rowOff>180975</xdr:rowOff>
    </xdr:from>
    <xdr:to>
      <xdr:col>2</xdr:col>
      <xdr:colOff>795618</xdr:colOff>
      <xdr:row>4</xdr:row>
      <xdr:rowOff>180975</xdr:rowOff>
    </xdr:to>
    <xdr:pic>
      <xdr:nvPicPr>
        <xdr:cNvPr id="2" name="Picture 1" descr="Description: Description: image001">
          <a:extLst>
            <a:ext uri="{FF2B5EF4-FFF2-40B4-BE49-F238E27FC236}">
              <a16:creationId xmlns:a16="http://schemas.microsoft.com/office/drawing/2014/main" id="{F989BA58-8ED9-43BE-84E3-19D728F7910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180975"/>
          <a:ext cx="2367243" cy="8858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123889</xdr:colOff>
      <xdr:row>43</xdr:row>
      <xdr:rowOff>32995</xdr:rowOff>
    </xdr:from>
    <xdr:to>
      <xdr:col>4</xdr:col>
      <xdr:colOff>594338</xdr:colOff>
      <xdr:row>44</xdr:row>
      <xdr:rowOff>156882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821588-2659-4FE0-A714-E112871D8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5574020" y="8832264"/>
          <a:ext cx="333437" cy="470449"/>
        </a:xfrm>
        <a:prstGeom prst="rect">
          <a:avLst/>
        </a:prstGeom>
      </xdr:spPr>
    </xdr:pic>
    <xdr:clientData/>
  </xdr:twoCellAnchor>
  <xdr:twoCellAnchor editAs="oneCell">
    <xdr:from>
      <xdr:col>4</xdr:col>
      <xdr:colOff>78441</xdr:colOff>
      <xdr:row>9</xdr:row>
      <xdr:rowOff>56028</xdr:rowOff>
    </xdr:from>
    <xdr:to>
      <xdr:col>4</xdr:col>
      <xdr:colOff>593911</xdr:colOff>
      <xdr:row>12</xdr:row>
      <xdr:rowOff>134471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2AEB355-5EA7-4B13-A1C8-3C20C9C781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492" r="11111" b="7247"/>
        <a:stretch/>
      </xdr:blipFill>
      <xdr:spPr>
        <a:xfrm>
          <a:off x="5460066" y="2237253"/>
          <a:ext cx="515470" cy="611843"/>
        </a:xfrm>
        <a:prstGeom prst="rect">
          <a:avLst/>
        </a:prstGeom>
      </xdr:spPr>
    </xdr:pic>
    <xdr:clientData/>
  </xdr:twoCellAnchor>
  <xdr:twoCellAnchor editAs="oneCell">
    <xdr:from>
      <xdr:col>4</xdr:col>
      <xdr:colOff>105239</xdr:colOff>
      <xdr:row>15</xdr:row>
      <xdr:rowOff>78443</xdr:rowOff>
    </xdr:from>
    <xdr:to>
      <xdr:col>4</xdr:col>
      <xdr:colOff>598947</xdr:colOff>
      <xdr:row>19</xdr:row>
      <xdr:rowOff>168089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C04A3C7-B9CD-48A8-89A1-D9BB9B3B31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353" t="6848" r="10481" b="7231"/>
        <a:stretch/>
      </xdr:blipFill>
      <xdr:spPr>
        <a:xfrm>
          <a:off x="5486864" y="3393143"/>
          <a:ext cx="493708" cy="851646"/>
        </a:xfrm>
        <a:prstGeom prst="rect">
          <a:avLst/>
        </a:prstGeom>
      </xdr:spPr>
    </xdr:pic>
    <xdr:clientData/>
  </xdr:twoCellAnchor>
  <xdr:twoCellAnchor editAs="oneCell">
    <xdr:from>
      <xdr:col>4</xdr:col>
      <xdr:colOff>58592</xdr:colOff>
      <xdr:row>22</xdr:row>
      <xdr:rowOff>190501</xdr:rowOff>
    </xdr:from>
    <xdr:to>
      <xdr:col>4</xdr:col>
      <xdr:colOff>697242</xdr:colOff>
      <xdr:row>28</xdr:row>
      <xdr:rowOff>44825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189D63-A68E-47BF-8519-E7538502D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0217" y="4867276"/>
          <a:ext cx="638650" cy="1111624"/>
        </a:xfrm>
        <a:prstGeom prst="rect">
          <a:avLst/>
        </a:prstGeom>
      </xdr:spPr>
    </xdr:pic>
    <xdr:clientData/>
  </xdr:twoCellAnchor>
  <xdr:twoCellAnchor editAs="oneCell">
    <xdr:from>
      <xdr:col>4</xdr:col>
      <xdr:colOff>25799</xdr:colOff>
      <xdr:row>33</xdr:row>
      <xdr:rowOff>112060</xdr:rowOff>
    </xdr:from>
    <xdr:to>
      <xdr:col>4</xdr:col>
      <xdr:colOff>706259</xdr:colOff>
      <xdr:row>38</xdr:row>
      <xdr:rowOff>168089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2C82E55-B710-43C2-BC04-6844CF15F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7424" y="6884335"/>
          <a:ext cx="680460" cy="1103779"/>
        </a:xfrm>
        <a:prstGeom prst="rect">
          <a:avLst/>
        </a:prstGeom>
      </xdr:spPr>
    </xdr:pic>
    <xdr:clientData/>
  </xdr:twoCellAnchor>
  <xdr:twoCellAnchor editAs="oneCell">
    <xdr:from>
      <xdr:col>4</xdr:col>
      <xdr:colOff>112058</xdr:colOff>
      <xdr:row>51</xdr:row>
      <xdr:rowOff>81318</xdr:rowOff>
    </xdr:from>
    <xdr:to>
      <xdr:col>4</xdr:col>
      <xdr:colOff>616323</xdr:colOff>
      <xdr:row>54</xdr:row>
      <xdr:rowOff>114869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1291433-DA1C-412E-A8FA-D4B88C56F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3683" y="10625493"/>
          <a:ext cx="504265" cy="662201"/>
        </a:xfrm>
        <a:prstGeom prst="rect">
          <a:avLst/>
        </a:prstGeom>
      </xdr:spPr>
    </xdr:pic>
    <xdr:clientData/>
  </xdr:twoCellAnchor>
  <xdr:twoCellAnchor editAs="oneCell">
    <xdr:from>
      <xdr:col>4</xdr:col>
      <xdr:colOff>33617</xdr:colOff>
      <xdr:row>59</xdr:row>
      <xdr:rowOff>150654</xdr:rowOff>
    </xdr:from>
    <xdr:to>
      <xdr:col>4</xdr:col>
      <xdr:colOff>673679</xdr:colOff>
      <xdr:row>65</xdr:row>
      <xdr:rowOff>152398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2974F7A-D76C-4F4E-9365-316CD8516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5242" y="12371229"/>
          <a:ext cx="640062" cy="1259044"/>
        </a:xfrm>
        <a:prstGeom prst="rect">
          <a:avLst/>
        </a:prstGeom>
      </xdr:spPr>
    </xdr:pic>
    <xdr:clientData/>
  </xdr:twoCellAnchor>
  <xdr:twoCellAnchor editAs="oneCell">
    <xdr:from>
      <xdr:col>4</xdr:col>
      <xdr:colOff>293948</xdr:colOff>
      <xdr:row>70</xdr:row>
      <xdr:rowOff>11207</xdr:rowOff>
    </xdr:from>
    <xdr:to>
      <xdr:col>4</xdr:col>
      <xdr:colOff>496285</xdr:colOff>
      <xdr:row>71</xdr:row>
      <xdr:rowOff>151863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8D65977-EE2A-47CD-B275-A6AAE1008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5573" y="14536832"/>
          <a:ext cx="202337" cy="350206"/>
        </a:xfrm>
        <a:prstGeom prst="rect">
          <a:avLst/>
        </a:prstGeom>
      </xdr:spPr>
    </xdr:pic>
    <xdr:clientData/>
  </xdr:twoCellAnchor>
  <xdr:twoCellAnchor editAs="oneCell">
    <xdr:from>
      <xdr:col>4</xdr:col>
      <xdr:colOff>257734</xdr:colOff>
      <xdr:row>47</xdr:row>
      <xdr:rowOff>51626</xdr:rowOff>
    </xdr:from>
    <xdr:to>
      <xdr:col>4</xdr:col>
      <xdr:colOff>481853</xdr:colOff>
      <xdr:row>48</xdr:row>
      <xdr:rowOff>182126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58A9675-D334-4FDF-8679-20BCEA498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639359" y="9757601"/>
          <a:ext cx="224119" cy="340050"/>
        </a:xfrm>
        <a:prstGeom prst="rect">
          <a:avLst/>
        </a:prstGeom>
      </xdr:spPr>
    </xdr:pic>
    <xdr:clientData/>
  </xdr:twoCellAnchor>
  <xdr:twoCellAnchor editAs="oneCell">
    <xdr:from>
      <xdr:col>4</xdr:col>
      <xdr:colOff>33232</xdr:colOff>
      <xdr:row>78</xdr:row>
      <xdr:rowOff>44825</xdr:rowOff>
    </xdr:from>
    <xdr:to>
      <xdr:col>4</xdr:col>
      <xdr:colOff>691104</xdr:colOff>
      <xdr:row>83</xdr:row>
      <xdr:rowOff>123267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FD16D8-7A18-4809-B47F-46AFE3D39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4857" y="15437225"/>
          <a:ext cx="657872" cy="10309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saacson%20Ladders/Desktop/Hermanus/Consumable%20costing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umables List"/>
      <sheetName val="Monthly expenses"/>
      <sheetName val="Profiles Needed"/>
      <sheetName val="Extension Profiles"/>
      <sheetName val="Factory Equipment"/>
      <sheetName val="Factory Staff"/>
    </sheetNames>
    <sheetDataSet>
      <sheetData sheetId="0">
        <row r="2">
          <cell r="J2">
            <v>181.04991830238723</v>
          </cell>
          <cell r="M2">
            <v>142.57409018567634</v>
          </cell>
          <cell r="P2">
            <v>325.7015543766579</v>
          </cell>
          <cell r="S2">
            <v>500.14634482758629</v>
          </cell>
          <cell r="V2">
            <v>683.91923289124679</v>
          </cell>
          <cell r="Y2">
            <v>883.99799257294455</v>
          </cell>
          <cell r="AB2">
            <v>1092.9524010610078</v>
          </cell>
          <cell r="AE2">
            <v>1296.9385941644559</v>
          </cell>
          <cell r="AH2">
            <v>1508.7436445623341</v>
          </cell>
          <cell r="AK2">
            <v>483.48633846153859</v>
          </cell>
          <cell r="AN2">
            <v>541.59076923076952</v>
          </cell>
          <cell r="AQ2">
            <v>207.2913846153846</v>
          </cell>
          <cell r="AT2">
            <v>275.92826153846158</v>
          </cell>
          <cell r="AW2">
            <v>601.51520000000005</v>
          </cell>
          <cell r="AZ2">
            <v>642.73316923076936</v>
          </cell>
          <cell r="BF2">
            <v>719.12433846153863</v>
          </cell>
          <cell r="BI2">
            <v>805.38595384615394</v>
          </cell>
          <cell r="BL2">
            <v>889.98756923076951</v>
          </cell>
          <cell r="BO2">
            <v>947.64446153846154</v>
          </cell>
          <cell r="BR2">
            <v>679.82541538461567</v>
          </cell>
          <cell r="BU2">
            <v>698.75827692307712</v>
          </cell>
          <cell r="BX2">
            <v>769.87286153846162</v>
          </cell>
          <cell r="CA2">
            <v>857.19430769230769</v>
          </cell>
          <cell r="CD2">
            <v>815.08713846153853</v>
          </cell>
          <cell r="CG2">
            <v>902.40858461538471</v>
          </cell>
          <cell r="CJ2">
            <v>873.25156923076929</v>
          </cell>
          <cell r="CM2">
            <v>931.41600000000005</v>
          </cell>
          <cell r="CP2">
            <v>1018.7374461538462</v>
          </cell>
          <cell r="CS2">
            <v>1054.2199384615383</v>
          </cell>
          <cell r="CV2">
            <v>1141.5413846153845</v>
          </cell>
          <cell r="CY2">
            <v>170.47189867374001</v>
          </cell>
          <cell r="DB2">
            <v>212.54990291777182</v>
          </cell>
          <cell r="DE2">
            <v>312.62683289124675</v>
          </cell>
          <cell r="DH2">
            <v>421.43944137931044</v>
          </cell>
          <cell r="DK2">
            <v>542.5329793103449</v>
          </cell>
          <cell r="DN2">
            <v>165.34455172413789</v>
          </cell>
          <cell r="DQ2">
            <v>185.9847405835543</v>
          </cell>
          <cell r="DT2">
            <v>290.71125941644573</v>
          </cell>
          <cell r="DW2">
            <v>380.77020159151198</v>
          </cell>
          <cell r="DZ2">
            <v>209.1130318302387</v>
          </cell>
          <cell r="EC2">
            <v>276.80517082228124</v>
          </cell>
          <cell r="EF2">
            <v>413.59909177718845</v>
          </cell>
          <cell r="EI2">
            <v>557.19436551724152</v>
          </cell>
          <cell r="EL2">
            <v>740.7407490716181</v>
          </cell>
          <cell r="EO2">
            <v>917.18478249336874</v>
          </cell>
          <cell r="ER2">
            <v>1075.636166578249</v>
          </cell>
          <cell r="EU2">
            <v>1236.8674848806365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29"/>
  <sheetViews>
    <sheetView topLeftCell="A10" zoomScale="84" zoomScaleNormal="84" workbookViewId="0">
      <selection activeCell="D3" sqref="D3"/>
    </sheetView>
  </sheetViews>
  <sheetFormatPr defaultRowHeight="15" x14ac:dyDescent="0.25"/>
  <cols>
    <col min="1" max="1" width="2.7109375" customWidth="1"/>
    <col min="2" max="2" width="27.42578125" customWidth="1"/>
    <col min="3" max="4" width="39.42578125" style="35" bestFit="1" customWidth="1"/>
    <col min="5" max="13" width="23.42578125" style="35" customWidth="1"/>
    <col min="14" max="16" width="10" bestFit="1" customWidth="1"/>
  </cols>
  <sheetData>
    <row r="1" spans="2:16" x14ac:dyDescent="0.25"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2:16" ht="21" x14ac:dyDescent="0.35">
      <c r="C2" s="60"/>
      <c r="D2" s="60"/>
      <c r="E2" s="60"/>
      <c r="F2" s="60"/>
      <c r="G2" s="256" t="s">
        <v>95</v>
      </c>
      <c r="H2" s="256"/>
      <c r="I2" s="65"/>
      <c r="J2" s="65"/>
      <c r="K2" s="65"/>
      <c r="L2" s="65"/>
      <c r="M2" s="65"/>
    </row>
    <row r="3" spans="2:16" ht="18.75" x14ac:dyDescent="0.3">
      <c r="C3" s="60"/>
      <c r="D3" s="60"/>
      <c r="E3" s="60"/>
      <c r="F3" s="60"/>
      <c r="G3" s="66" t="s">
        <v>74</v>
      </c>
      <c r="H3" s="60"/>
      <c r="I3" s="60"/>
      <c r="J3" s="60"/>
      <c r="K3" s="60"/>
      <c r="L3" s="60"/>
      <c r="M3" s="60"/>
    </row>
    <row r="4" spans="2:16" x14ac:dyDescent="0.25"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</row>
    <row r="5" spans="2:16" ht="15.75" thickBot="1" x14ac:dyDescent="0.3"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t="s">
        <v>160</v>
      </c>
      <c r="O5" t="s">
        <v>158</v>
      </c>
      <c r="P5" t="s">
        <v>161</v>
      </c>
    </row>
    <row r="6" spans="2:16" ht="19.5" thickBot="1" x14ac:dyDescent="0.35">
      <c r="B6" s="257" t="s">
        <v>75</v>
      </c>
      <c r="C6" s="258"/>
      <c r="D6" s="258"/>
      <c r="E6" s="259"/>
      <c r="F6" s="259"/>
      <c r="G6" s="259"/>
      <c r="H6" s="260"/>
      <c r="I6" s="69"/>
      <c r="J6" s="69"/>
      <c r="K6" s="69"/>
      <c r="L6" s="69"/>
      <c r="M6" s="69"/>
      <c r="N6" t="s">
        <v>157</v>
      </c>
      <c r="O6" t="s">
        <v>159</v>
      </c>
      <c r="P6" t="s">
        <v>157</v>
      </c>
    </row>
    <row r="7" spans="2:16" ht="18.75" customHeight="1" thickBot="1" x14ac:dyDescent="0.3">
      <c r="B7" s="53" t="s">
        <v>0</v>
      </c>
      <c r="C7" s="53" t="s">
        <v>34</v>
      </c>
      <c r="D7" s="53" t="s">
        <v>100</v>
      </c>
      <c r="E7" s="54" t="s">
        <v>1</v>
      </c>
      <c r="F7" s="54" t="s">
        <v>2</v>
      </c>
      <c r="G7" s="54" t="s">
        <v>3</v>
      </c>
      <c r="H7" s="54" t="s">
        <v>4</v>
      </c>
      <c r="I7" s="70"/>
      <c r="J7" s="70"/>
      <c r="K7" s="70"/>
      <c r="L7" s="70"/>
      <c r="M7" s="70"/>
    </row>
    <row r="8" spans="2:16" ht="14.25" customHeight="1" x14ac:dyDescent="0.25">
      <c r="B8" s="49" t="s">
        <v>76</v>
      </c>
      <c r="C8" s="50" t="s">
        <v>110</v>
      </c>
      <c r="D8" s="55">
        <f>'[1]Consumables List'!$DN$2</f>
        <v>165.34455172413789</v>
      </c>
      <c r="E8" s="51">
        <v>321</v>
      </c>
      <c r="F8" s="51">
        <v>332</v>
      </c>
      <c r="G8" s="51">
        <v>432</v>
      </c>
      <c r="H8" s="52">
        <v>277</v>
      </c>
      <c r="I8" s="68">
        <f>+G8-F8</f>
        <v>100</v>
      </c>
      <c r="J8" s="68"/>
      <c r="K8" s="68"/>
      <c r="L8" s="68"/>
      <c r="M8" s="68"/>
    </row>
    <row r="9" spans="2:16" ht="14.25" customHeight="1" x14ac:dyDescent="0.25">
      <c r="B9" s="44" t="s">
        <v>77</v>
      </c>
      <c r="C9" s="33" t="s">
        <v>111</v>
      </c>
      <c r="D9" s="56">
        <f>'[1]Consumables List'!$DQ$2</f>
        <v>185.9847405835543</v>
      </c>
      <c r="E9" s="36">
        <v>377</v>
      </c>
      <c r="F9" s="36">
        <v>390</v>
      </c>
      <c r="G9" s="36">
        <v>507</v>
      </c>
      <c r="H9" s="45">
        <v>325</v>
      </c>
      <c r="I9" s="68">
        <f t="shared" ref="I9:I54" si="0">+G9-F9</f>
        <v>117</v>
      </c>
      <c r="J9" s="68"/>
      <c r="K9" s="68"/>
      <c r="L9" s="68"/>
      <c r="M9" s="68"/>
    </row>
    <row r="10" spans="2:16" ht="13.5" customHeight="1" x14ac:dyDescent="0.25">
      <c r="B10" s="44" t="s">
        <v>78</v>
      </c>
      <c r="C10" s="33" t="s">
        <v>112</v>
      </c>
      <c r="D10" s="56">
        <f>'[1]Consumables List'!$DT$2</f>
        <v>290.71125941644573</v>
      </c>
      <c r="E10" s="36">
        <v>523</v>
      </c>
      <c r="F10" s="36">
        <v>575</v>
      </c>
      <c r="G10" s="36">
        <v>680</v>
      </c>
      <c r="H10" s="45">
        <v>453</v>
      </c>
      <c r="I10" s="68">
        <f t="shared" si="0"/>
        <v>105</v>
      </c>
      <c r="J10" s="67"/>
      <c r="K10" s="67"/>
      <c r="L10" s="67"/>
      <c r="M10" s="67"/>
      <c r="N10" s="67">
        <v>795</v>
      </c>
      <c r="P10" s="68">
        <v>599</v>
      </c>
    </row>
    <row r="11" spans="2:16" x14ac:dyDescent="0.25">
      <c r="B11" s="44" t="s">
        <v>79</v>
      </c>
      <c r="C11" s="33" t="s">
        <v>113</v>
      </c>
      <c r="D11" s="56">
        <f>'[1]Consumables List'!$DW$2</f>
        <v>380.77020159151198</v>
      </c>
      <c r="E11" s="36">
        <v>684</v>
      </c>
      <c r="F11" s="36">
        <v>753</v>
      </c>
      <c r="G11" s="36">
        <v>890</v>
      </c>
      <c r="H11" s="45">
        <v>594</v>
      </c>
      <c r="I11" s="68">
        <f t="shared" si="0"/>
        <v>137</v>
      </c>
      <c r="J11" s="67"/>
      <c r="K11" s="67"/>
      <c r="L11" s="67"/>
      <c r="M11" s="67"/>
      <c r="N11" s="67"/>
    </row>
    <row r="12" spans="2:16" x14ac:dyDescent="0.25">
      <c r="B12" s="44" t="s">
        <v>102</v>
      </c>
      <c r="C12" s="33" t="s">
        <v>114</v>
      </c>
      <c r="D12" s="56">
        <f>'[1]Consumables List'!$CY$2</f>
        <v>170.47189867374001</v>
      </c>
      <c r="E12" s="36"/>
      <c r="F12" s="36"/>
      <c r="G12" s="36"/>
      <c r="H12" s="45"/>
      <c r="I12" s="68"/>
      <c r="J12" s="68"/>
      <c r="K12" s="68"/>
      <c r="L12" s="68"/>
      <c r="M12" s="68"/>
    </row>
    <row r="13" spans="2:16" x14ac:dyDescent="0.25">
      <c r="B13" s="44" t="s">
        <v>91</v>
      </c>
      <c r="C13" s="33" t="s">
        <v>115</v>
      </c>
      <c r="D13" s="56">
        <f>'[1]Consumables List'!$DB$2</f>
        <v>212.54990291777182</v>
      </c>
      <c r="E13" s="36">
        <v>501</v>
      </c>
      <c r="F13" s="36">
        <v>540</v>
      </c>
      <c r="G13" s="36">
        <v>694</v>
      </c>
      <c r="H13" s="45">
        <v>462</v>
      </c>
      <c r="I13" s="68">
        <f t="shared" si="0"/>
        <v>154</v>
      </c>
      <c r="J13" s="68"/>
      <c r="K13" s="68"/>
      <c r="L13" s="68"/>
      <c r="M13" s="68"/>
    </row>
    <row r="14" spans="2:16" x14ac:dyDescent="0.25">
      <c r="B14" s="44" t="s">
        <v>92</v>
      </c>
      <c r="C14" s="33" t="s">
        <v>116</v>
      </c>
      <c r="D14" s="56">
        <f>'[1]Consumables List'!$DE$2</f>
        <v>312.62683289124675</v>
      </c>
      <c r="E14" s="36">
        <v>632</v>
      </c>
      <c r="F14" s="36">
        <v>681</v>
      </c>
      <c r="G14" s="36">
        <v>875</v>
      </c>
      <c r="H14" s="45">
        <v>584</v>
      </c>
      <c r="I14" s="68">
        <f t="shared" si="0"/>
        <v>194</v>
      </c>
      <c r="J14" s="67"/>
      <c r="K14" s="67"/>
      <c r="L14" s="67"/>
      <c r="M14" s="67"/>
      <c r="N14" s="67">
        <v>595</v>
      </c>
      <c r="O14" s="68">
        <v>600</v>
      </c>
    </row>
    <row r="15" spans="2:16" x14ac:dyDescent="0.25">
      <c r="B15" s="44" t="s">
        <v>93</v>
      </c>
      <c r="C15" s="33" t="s">
        <v>117</v>
      </c>
      <c r="D15" s="56">
        <f>'[1]Consumables List'!$DH$2</f>
        <v>421.43944137931044</v>
      </c>
      <c r="E15" s="36">
        <v>819</v>
      </c>
      <c r="F15" s="36">
        <v>882</v>
      </c>
      <c r="G15" s="36">
        <v>1134</v>
      </c>
      <c r="H15" s="45">
        <v>756</v>
      </c>
      <c r="I15" s="68">
        <f t="shared" si="0"/>
        <v>252</v>
      </c>
      <c r="J15" s="68"/>
      <c r="K15" s="68"/>
      <c r="L15" s="68"/>
      <c r="M15" s="68"/>
      <c r="O15" s="68">
        <v>1200</v>
      </c>
    </row>
    <row r="16" spans="2:16" x14ac:dyDescent="0.25">
      <c r="B16" s="44" t="s">
        <v>94</v>
      </c>
      <c r="C16" s="33" t="s">
        <v>118</v>
      </c>
      <c r="D16" s="56">
        <f>'[1]Consumables List'!$DK$2</f>
        <v>542.5329793103449</v>
      </c>
      <c r="E16" s="36">
        <v>1072</v>
      </c>
      <c r="F16" s="36">
        <v>1072</v>
      </c>
      <c r="G16" s="36">
        <v>1378</v>
      </c>
      <c r="H16" s="45">
        <v>919</v>
      </c>
      <c r="I16" s="68">
        <f t="shared" si="0"/>
        <v>306</v>
      </c>
      <c r="J16" s="68"/>
      <c r="K16" s="68"/>
      <c r="L16" s="68"/>
      <c r="M16" s="68"/>
      <c r="O16" s="68">
        <v>1750</v>
      </c>
    </row>
    <row r="17" spans="2:14" ht="17.100000000000001" customHeight="1" x14ac:dyDescent="0.25">
      <c r="B17" s="44" t="s">
        <v>82</v>
      </c>
      <c r="C17" s="33" t="s">
        <v>119</v>
      </c>
      <c r="D17" s="57">
        <f>'[1]Consumables List'!$DZ$2</f>
        <v>209.1130318302387</v>
      </c>
      <c r="E17" s="36">
        <v>417</v>
      </c>
      <c r="F17" s="36">
        <v>430</v>
      </c>
      <c r="G17" s="36">
        <v>538</v>
      </c>
      <c r="H17" s="45">
        <v>363</v>
      </c>
      <c r="I17" s="68">
        <f t="shared" si="0"/>
        <v>108</v>
      </c>
      <c r="J17" s="68"/>
      <c r="K17" s="68"/>
      <c r="L17" s="68"/>
      <c r="M17" s="68"/>
    </row>
    <row r="18" spans="2:14" ht="17.100000000000001" customHeight="1" x14ac:dyDescent="0.25">
      <c r="B18" s="46" t="s">
        <v>5</v>
      </c>
      <c r="C18" s="33" t="s">
        <v>120</v>
      </c>
      <c r="D18" s="57">
        <f>'[1]Consumables List'!$EC$2</f>
        <v>276.80517082228124</v>
      </c>
      <c r="E18" s="36">
        <v>655</v>
      </c>
      <c r="F18" s="36">
        <v>698</v>
      </c>
      <c r="G18" s="36">
        <v>873</v>
      </c>
      <c r="H18" s="45">
        <v>589</v>
      </c>
      <c r="I18" s="68">
        <f t="shared" si="0"/>
        <v>175</v>
      </c>
      <c r="J18" s="67"/>
      <c r="K18" s="67"/>
      <c r="L18" s="67"/>
      <c r="M18" s="67"/>
      <c r="N18" s="67">
        <v>599</v>
      </c>
    </row>
    <row r="19" spans="2:14" ht="17.100000000000001" customHeight="1" x14ac:dyDescent="0.25">
      <c r="B19" s="46" t="s">
        <v>6</v>
      </c>
      <c r="C19" s="33" t="s">
        <v>121</v>
      </c>
      <c r="D19" s="57">
        <f>'[1]Consumables List'!$EF$2</f>
        <v>413.59909177718845</v>
      </c>
      <c r="E19" s="36">
        <v>854</v>
      </c>
      <c r="F19" s="36">
        <v>911</v>
      </c>
      <c r="G19" s="36">
        <v>1138</v>
      </c>
      <c r="H19" s="45">
        <v>768</v>
      </c>
      <c r="I19" s="68">
        <f t="shared" si="0"/>
        <v>227</v>
      </c>
      <c r="J19" s="67"/>
      <c r="K19" s="67"/>
      <c r="L19" s="67"/>
      <c r="M19" s="67"/>
      <c r="N19" s="67">
        <v>729</v>
      </c>
    </row>
    <row r="20" spans="2:14" ht="17.100000000000001" customHeight="1" x14ac:dyDescent="0.25">
      <c r="B20" s="46" t="s">
        <v>7</v>
      </c>
      <c r="C20" s="33" t="s">
        <v>122</v>
      </c>
      <c r="D20" s="57">
        <f>'[1]Consumables List'!$EI$2</f>
        <v>557.19436551724152</v>
      </c>
      <c r="E20" s="36">
        <v>1112</v>
      </c>
      <c r="F20" s="36">
        <v>1186</v>
      </c>
      <c r="G20" s="36">
        <v>1630</v>
      </c>
      <c r="H20" s="45">
        <v>999</v>
      </c>
      <c r="I20" s="68">
        <f t="shared" si="0"/>
        <v>444</v>
      </c>
      <c r="J20" s="67"/>
      <c r="K20" s="67"/>
      <c r="L20" s="67"/>
      <c r="M20" s="67"/>
      <c r="N20" s="67">
        <v>1199</v>
      </c>
    </row>
    <row r="21" spans="2:14" ht="17.100000000000001" customHeight="1" x14ac:dyDescent="0.25">
      <c r="B21" s="46" t="s">
        <v>8</v>
      </c>
      <c r="C21" s="33" t="s">
        <v>123</v>
      </c>
      <c r="D21" s="57">
        <f>'[1]Consumables List'!$EL$2</f>
        <v>740.7407490716181</v>
      </c>
      <c r="E21" s="36">
        <v>1355</v>
      </c>
      <c r="F21" s="36">
        <v>1580</v>
      </c>
      <c r="G21" s="36">
        <v>1987</v>
      </c>
      <c r="H21" s="45">
        <v>1310</v>
      </c>
      <c r="I21" s="68">
        <f t="shared" si="0"/>
        <v>407</v>
      </c>
      <c r="J21" s="68"/>
      <c r="K21" s="68"/>
      <c r="L21" s="68"/>
      <c r="M21" s="68"/>
    </row>
    <row r="22" spans="2:14" ht="17.100000000000001" customHeight="1" x14ac:dyDescent="0.25">
      <c r="B22" s="46" t="s">
        <v>9</v>
      </c>
      <c r="C22" s="33" t="s">
        <v>124</v>
      </c>
      <c r="D22" s="57">
        <f>'[1]Consumables List'!$EO$2</f>
        <v>917.18478249336874</v>
      </c>
      <c r="E22" s="36">
        <v>1868</v>
      </c>
      <c r="F22" s="36">
        <v>2081</v>
      </c>
      <c r="G22" s="36">
        <v>2348</v>
      </c>
      <c r="H22" s="45">
        <v>1548</v>
      </c>
      <c r="I22" s="68">
        <f t="shared" si="0"/>
        <v>267</v>
      </c>
      <c r="J22" s="68"/>
      <c r="K22" s="68"/>
      <c r="L22" s="68"/>
      <c r="M22" s="68"/>
    </row>
    <row r="23" spans="2:14" ht="17.100000000000001" customHeight="1" x14ac:dyDescent="0.25">
      <c r="B23" s="46" t="s">
        <v>10</v>
      </c>
      <c r="C23" s="33" t="s">
        <v>125</v>
      </c>
      <c r="D23" s="57">
        <f>'[1]Consumables List'!$ER$2</f>
        <v>1075.636166578249</v>
      </c>
      <c r="E23" s="36">
        <v>2186</v>
      </c>
      <c r="F23" s="36">
        <v>2435</v>
      </c>
      <c r="G23" s="36">
        <v>2873</v>
      </c>
      <c r="H23" s="45">
        <v>1811</v>
      </c>
      <c r="I23" s="68">
        <f t="shared" si="0"/>
        <v>438</v>
      </c>
      <c r="J23" s="68"/>
      <c r="K23" s="68"/>
      <c r="L23" s="68"/>
      <c r="M23" s="68"/>
    </row>
    <row r="24" spans="2:14" ht="17.100000000000001" customHeight="1" x14ac:dyDescent="0.25">
      <c r="B24" s="46" t="s">
        <v>103</v>
      </c>
      <c r="C24" s="33" t="s">
        <v>126</v>
      </c>
      <c r="D24" s="56">
        <f>'[1]Consumables List'!$EU$2</f>
        <v>1236.8674848806365</v>
      </c>
      <c r="E24" s="36">
        <v>2707</v>
      </c>
      <c r="F24" s="36">
        <v>2854</v>
      </c>
      <c r="G24" s="36">
        <v>3366</v>
      </c>
      <c r="H24" s="45">
        <v>2195</v>
      </c>
      <c r="I24" s="68">
        <f t="shared" si="0"/>
        <v>512</v>
      </c>
      <c r="J24" s="68"/>
      <c r="K24" s="68"/>
      <c r="L24" s="68"/>
      <c r="M24" s="68"/>
    </row>
    <row r="25" spans="2:14" ht="17.100000000000001" customHeight="1" x14ac:dyDescent="0.25">
      <c r="B25" s="44" t="s">
        <v>96</v>
      </c>
      <c r="C25" s="33" t="s">
        <v>127</v>
      </c>
      <c r="D25" s="57">
        <f>'[1]Consumables List'!$M$2</f>
        <v>142.57409018567634</v>
      </c>
      <c r="E25" s="36">
        <v>289</v>
      </c>
      <c r="F25" s="36">
        <v>299</v>
      </c>
      <c r="G25" s="36">
        <v>375</v>
      </c>
      <c r="H25" s="45">
        <v>249</v>
      </c>
      <c r="I25" s="68">
        <f t="shared" si="0"/>
        <v>76</v>
      </c>
      <c r="J25" s="68"/>
      <c r="K25" s="68"/>
      <c r="L25" s="68"/>
      <c r="M25" s="68"/>
    </row>
    <row r="26" spans="2:14" ht="17.100000000000001" customHeight="1" x14ac:dyDescent="0.25">
      <c r="B26" s="46" t="s">
        <v>11</v>
      </c>
      <c r="C26" s="33" t="s">
        <v>128</v>
      </c>
      <c r="D26" s="57">
        <f>'[1]Consumables List'!$J$2</f>
        <v>181.04991830238723</v>
      </c>
      <c r="E26" s="36">
        <v>344</v>
      </c>
      <c r="F26" s="36">
        <v>392</v>
      </c>
      <c r="G26" s="36">
        <v>475</v>
      </c>
      <c r="H26" s="45">
        <v>309</v>
      </c>
      <c r="I26" s="68">
        <f t="shared" si="0"/>
        <v>83</v>
      </c>
      <c r="J26" s="68"/>
      <c r="K26" s="68"/>
      <c r="L26" s="68"/>
      <c r="M26" s="68"/>
    </row>
    <row r="27" spans="2:14" ht="17.100000000000001" customHeight="1" x14ac:dyDescent="0.25">
      <c r="B27" s="46" t="s">
        <v>12</v>
      </c>
      <c r="C27" s="33" t="s">
        <v>129</v>
      </c>
      <c r="D27" s="57">
        <f>'[1]Consumables List'!$P$2</f>
        <v>325.7015543766579</v>
      </c>
      <c r="E27" s="36">
        <v>890</v>
      </c>
      <c r="F27" s="36">
        <v>944</v>
      </c>
      <c r="G27" s="36">
        <v>1186</v>
      </c>
      <c r="H27" s="45">
        <v>782</v>
      </c>
      <c r="I27" s="68">
        <f t="shared" si="0"/>
        <v>242</v>
      </c>
      <c r="J27" s="68"/>
      <c r="K27" s="68"/>
      <c r="L27" s="68"/>
      <c r="M27" s="68"/>
    </row>
    <row r="28" spans="2:14" ht="17.100000000000001" customHeight="1" x14ac:dyDescent="0.25">
      <c r="B28" s="46" t="s">
        <v>13</v>
      </c>
      <c r="C28" s="33" t="s">
        <v>130</v>
      </c>
      <c r="D28" s="57">
        <f>'[1]Consumables List'!$S$2</f>
        <v>500.14634482758629</v>
      </c>
      <c r="E28" s="36">
        <v>1153</v>
      </c>
      <c r="F28" s="36">
        <v>1223</v>
      </c>
      <c r="G28" s="36">
        <v>1572</v>
      </c>
      <c r="H28" s="45">
        <v>1013</v>
      </c>
      <c r="I28" s="68">
        <f t="shared" si="0"/>
        <v>349</v>
      </c>
      <c r="J28" s="68"/>
      <c r="K28" s="68"/>
      <c r="L28" s="68"/>
      <c r="M28" s="68"/>
    </row>
    <row r="29" spans="2:14" ht="17.100000000000001" customHeight="1" x14ac:dyDescent="0.25">
      <c r="B29" s="46" t="s">
        <v>14</v>
      </c>
      <c r="C29" s="33" t="s">
        <v>131</v>
      </c>
      <c r="D29" s="57">
        <f>'[1]Consumables List'!$V$2</f>
        <v>683.91923289124679</v>
      </c>
      <c r="E29" s="36">
        <v>1441</v>
      </c>
      <c r="F29" s="36">
        <v>1528</v>
      </c>
      <c r="G29" s="36">
        <v>1964</v>
      </c>
      <c r="H29" s="45">
        <v>1266</v>
      </c>
      <c r="I29" s="68">
        <f t="shared" si="0"/>
        <v>436</v>
      </c>
      <c r="J29" s="68"/>
      <c r="K29" s="68"/>
      <c r="L29" s="68"/>
      <c r="M29" s="68"/>
    </row>
    <row r="30" spans="2:14" ht="17.100000000000001" customHeight="1" x14ac:dyDescent="0.25">
      <c r="B30" s="46" t="s">
        <v>28</v>
      </c>
      <c r="C30" s="33" t="s">
        <v>132</v>
      </c>
      <c r="D30" s="57">
        <f>'[1]Consumables List'!$Y$2</f>
        <v>883.99799257294455</v>
      </c>
      <c r="E30" s="36">
        <v>1799</v>
      </c>
      <c r="F30" s="36">
        <v>1908</v>
      </c>
      <c r="G30" s="36">
        <v>2453</v>
      </c>
      <c r="H30" s="45">
        <v>1581</v>
      </c>
      <c r="I30" s="68">
        <f t="shared" si="0"/>
        <v>545</v>
      </c>
      <c r="J30" s="68"/>
      <c r="K30" s="68"/>
      <c r="L30" s="68"/>
      <c r="M30" s="68"/>
    </row>
    <row r="31" spans="2:14" ht="17.100000000000001" customHeight="1" x14ac:dyDescent="0.25">
      <c r="B31" s="46" t="s">
        <v>29</v>
      </c>
      <c r="C31" s="33" t="s">
        <v>133</v>
      </c>
      <c r="D31" s="57">
        <f>'[1]Consumables List'!$AB$2</f>
        <v>1092.9524010610078</v>
      </c>
      <c r="E31" s="36">
        <v>2129</v>
      </c>
      <c r="F31" s="36">
        <v>2258</v>
      </c>
      <c r="G31" s="36">
        <v>2903</v>
      </c>
      <c r="H31" s="45">
        <v>1871</v>
      </c>
      <c r="I31" s="68">
        <f t="shared" si="0"/>
        <v>645</v>
      </c>
      <c r="J31" s="68"/>
      <c r="K31" s="68"/>
      <c r="L31" s="68"/>
      <c r="M31" s="68"/>
    </row>
    <row r="32" spans="2:14" ht="17.100000000000001" customHeight="1" x14ac:dyDescent="0.25">
      <c r="B32" s="46" t="s">
        <v>30</v>
      </c>
      <c r="C32" s="33" t="s">
        <v>134</v>
      </c>
      <c r="D32" s="57">
        <f>'[1]Consumables List'!$AE$2</f>
        <v>1296.9385941644559</v>
      </c>
      <c r="E32" s="36">
        <v>2580</v>
      </c>
      <c r="F32" s="36">
        <v>2809</v>
      </c>
      <c r="G32" s="36">
        <v>3492</v>
      </c>
      <c r="H32" s="45">
        <v>2278</v>
      </c>
      <c r="I32" s="68">
        <f t="shared" si="0"/>
        <v>683</v>
      </c>
      <c r="J32" s="68"/>
      <c r="K32" s="68"/>
      <c r="L32" s="68"/>
      <c r="M32" s="68"/>
    </row>
    <row r="33" spans="2:16" ht="17.100000000000001" customHeight="1" x14ac:dyDescent="0.25">
      <c r="B33" s="46" t="s">
        <v>31</v>
      </c>
      <c r="C33" s="33" t="s">
        <v>135</v>
      </c>
      <c r="D33" s="56">
        <f>'[1]Consumables List'!$AH$2</f>
        <v>1508.7436445623341</v>
      </c>
      <c r="E33" s="36">
        <v>3106</v>
      </c>
      <c r="F33" s="36">
        <v>3380</v>
      </c>
      <c r="G33" s="36">
        <v>4202</v>
      </c>
      <c r="H33" s="45">
        <v>2741</v>
      </c>
      <c r="I33" s="68">
        <f t="shared" si="0"/>
        <v>822</v>
      </c>
      <c r="J33" s="68"/>
      <c r="K33" s="68"/>
      <c r="L33" s="68"/>
      <c r="M33" s="68"/>
    </row>
    <row r="34" spans="2:16" ht="17.100000000000001" customHeight="1" x14ac:dyDescent="0.25">
      <c r="B34" s="44" t="s">
        <v>15</v>
      </c>
      <c r="C34" s="33" t="s">
        <v>136</v>
      </c>
      <c r="D34" s="56">
        <f>'[1]Consumables List'!$AQ$2</f>
        <v>207.2913846153846</v>
      </c>
      <c r="E34" s="36">
        <v>598</v>
      </c>
      <c r="F34" s="36">
        <v>634</v>
      </c>
      <c r="G34" s="36">
        <v>797</v>
      </c>
      <c r="H34" s="45">
        <v>471</v>
      </c>
      <c r="I34" s="68">
        <f t="shared" si="0"/>
        <v>163</v>
      </c>
      <c r="J34" s="68"/>
      <c r="K34" s="68"/>
      <c r="L34" s="68"/>
      <c r="M34" s="68"/>
    </row>
    <row r="35" spans="2:16" ht="17.100000000000001" customHeight="1" x14ac:dyDescent="0.25">
      <c r="B35" s="44" t="s">
        <v>16</v>
      </c>
      <c r="C35" s="33" t="s">
        <v>137</v>
      </c>
      <c r="D35" s="56">
        <f>'[1]Consumables List'!$AT$2</f>
        <v>275.92826153846158</v>
      </c>
      <c r="E35" s="36">
        <v>685</v>
      </c>
      <c r="F35" s="36">
        <v>726</v>
      </c>
      <c r="G35" s="36">
        <v>913</v>
      </c>
      <c r="H35" s="45">
        <v>602</v>
      </c>
      <c r="I35" s="68">
        <f t="shared" si="0"/>
        <v>187</v>
      </c>
      <c r="J35" s="67"/>
      <c r="K35" s="67"/>
      <c r="L35" s="67"/>
      <c r="M35" s="67"/>
      <c r="N35" s="67">
        <v>599</v>
      </c>
    </row>
    <row r="36" spans="2:16" ht="17.100000000000001" customHeight="1" x14ac:dyDescent="0.25">
      <c r="B36" s="44" t="s">
        <v>104</v>
      </c>
      <c r="C36" s="33" t="s">
        <v>138</v>
      </c>
      <c r="D36" s="56">
        <f>'[1]Consumables List'!$AW$2</f>
        <v>601.51520000000005</v>
      </c>
      <c r="E36" s="36"/>
      <c r="F36" s="36"/>
      <c r="G36" s="36"/>
      <c r="H36" s="45"/>
      <c r="I36" s="68"/>
      <c r="J36" s="68"/>
      <c r="K36" s="68"/>
      <c r="L36" s="68"/>
      <c r="M36" s="68"/>
    </row>
    <row r="37" spans="2:16" ht="17.100000000000001" customHeight="1" x14ac:dyDescent="0.25">
      <c r="B37" s="44" t="s">
        <v>17</v>
      </c>
      <c r="C37" s="33" t="s">
        <v>139</v>
      </c>
      <c r="D37" s="56">
        <f>'[1]Consumables List'!$AZ$2</f>
        <v>642.73316923076936</v>
      </c>
      <c r="E37" s="36">
        <v>1437</v>
      </c>
      <c r="F37" s="36">
        <v>1525</v>
      </c>
      <c r="G37" s="36">
        <v>1917</v>
      </c>
      <c r="H37" s="45">
        <v>1307</v>
      </c>
      <c r="I37" s="68">
        <f t="shared" si="0"/>
        <v>392</v>
      </c>
      <c r="J37" s="68"/>
      <c r="K37" s="68"/>
      <c r="L37" s="68"/>
      <c r="M37" s="68"/>
    </row>
    <row r="38" spans="2:16" ht="17.100000000000001" customHeight="1" x14ac:dyDescent="0.25">
      <c r="B38" s="44" t="s">
        <v>83</v>
      </c>
      <c r="C38" s="33" t="s">
        <v>140</v>
      </c>
      <c r="D38" s="56">
        <f>'[1]Consumables List'!$BF$2</f>
        <v>719.12433846153863</v>
      </c>
      <c r="E38" s="36">
        <v>1148</v>
      </c>
      <c r="F38" s="36">
        <v>1218</v>
      </c>
      <c r="G38" s="36">
        <v>1531</v>
      </c>
      <c r="H38" s="45">
        <v>1009</v>
      </c>
      <c r="I38" s="68">
        <f t="shared" si="0"/>
        <v>313</v>
      </c>
      <c r="J38" s="68"/>
      <c r="K38" s="68"/>
      <c r="L38" s="68"/>
      <c r="M38" s="68"/>
    </row>
    <row r="39" spans="2:16" ht="17.100000000000001" customHeight="1" x14ac:dyDescent="0.25">
      <c r="B39" s="44" t="s">
        <v>90</v>
      </c>
      <c r="C39" s="33" t="s">
        <v>141</v>
      </c>
      <c r="D39" s="56">
        <f>'[1]Consumables List'!$BI$2</f>
        <v>805.38595384615394</v>
      </c>
      <c r="E39" s="36">
        <v>1431</v>
      </c>
      <c r="F39" s="36">
        <v>1518</v>
      </c>
      <c r="G39" s="36">
        <v>1907</v>
      </c>
      <c r="H39" s="45">
        <v>1257</v>
      </c>
      <c r="I39" s="68">
        <f t="shared" si="0"/>
        <v>389</v>
      </c>
      <c r="J39" s="68"/>
      <c r="K39" s="68"/>
      <c r="L39" s="68"/>
      <c r="M39" s="68"/>
      <c r="O39" s="68">
        <v>2000</v>
      </c>
    </row>
    <row r="40" spans="2:16" ht="17.100000000000001" customHeight="1" x14ac:dyDescent="0.25">
      <c r="B40" s="44" t="s">
        <v>20</v>
      </c>
      <c r="C40" s="33" t="s">
        <v>142</v>
      </c>
      <c r="D40" s="56">
        <f>'[1]Consumables List'!$BL$2</f>
        <v>889.98756923076951</v>
      </c>
      <c r="E40" s="36">
        <v>1739</v>
      </c>
      <c r="F40" s="36">
        <v>1844</v>
      </c>
      <c r="G40" s="36">
        <v>2318</v>
      </c>
      <c r="H40" s="45">
        <v>1528</v>
      </c>
      <c r="I40" s="68">
        <f t="shared" si="0"/>
        <v>474</v>
      </c>
      <c r="J40" s="67"/>
      <c r="K40" s="67"/>
      <c r="L40" s="67"/>
      <c r="M40" s="67"/>
      <c r="N40" s="67">
        <v>1975</v>
      </c>
    </row>
    <row r="41" spans="2:16" ht="17.100000000000001" customHeight="1" x14ac:dyDescent="0.25">
      <c r="B41" s="44" t="s">
        <v>21</v>
      </c>
      <c r="C41" s="33" t="s">
        <v>143</v>
      </c>
      <c r="D41" s="56">
        <f>'[1]Consumables List'!$BO$2</f>
        <v>947.64446153846154</v>
      </c>
      <c r="E41" s="36">
        <v>1885</v>
      </c>
      <c r="F41" s="36">
        <v>1999</v>
      </c>
      <c r="G41" s="36">
        <v>2514</v>
      </c>
      <c r="H41" s="45">
        <v>1657</v>
      </c>
      <c r="I41" s="68">
        <f t="shared" si="0"/>
        <v>515</v>
      </c>
      <c r="J41" s="68"/>
      <c r="K41" s="68"/>
      <c r="L41" s="68"/>
      <c r="M41" s="68"/>
    </row>
    <row r="42" spans="2:16" ht="17.100000000000001" customHeight="1" x14ac:dyDescent="0.25">
      <c r="B42" s="44" t="s">
        <v>84</v>
      </c>
      <c r="C42" s="33" t="s">
        <v>144</v>
      </c>
      <c r="D42" s="56">
        <f>'[1]Consumables List'!$BR$2</f>
        <v>679.82541538461567</v>
      </c>
      <c r="E42" s="36">
        <v>1230</v>
      </c>
      <c r="F42" s="36">
        <v>1305</v>
      </c>
      <c r="G42" s="36">
        <v>1640</v>
      </c>
      <c r="H42" s="45">
        <v>1118</v>
      </c>
      <c r="I42" s="68">
        <f t="shared" si="0"/>
        <v>335</v>
      </c>
      <c r="J42" s="68"/>
      <c r="K42" s="68"/>
      <c r="L42" s="68"/>
      <c r="M42" s="68"/>
    </row>
    <row r="43" spans="2:16" ht="17.100000000000001" customHeight="1" x14ac:dyDescent="0.25">
      <c r="B43" s="44" t="s">
        <v>97</v>
      </c>
      <c r="C43" s="33" t="s">
        <v>145</v>
      </c>
      <c r="D43" s="56">
        <f>'[1]Consumables List'!$BU$2</f>
        <v>698.75827692307712</v>
      </c>
      <c r="E43" s="36">
        <v>1375</v>
      </c>
      <c r="F43" s="36">
        <v>1458</v>
      </c>
      <c r="G43" s="36">
        <v>1833</v>
      </c>
      <c r="H43" s="45">
        <v>1250</v>
      </c>
      <c r="I43" s="68">
        <f t="shared" si="0"/>
        <v>375</v>
      </c>
      <c r="J43" s="67"/>
      <c r="K43" s="67"/>
      <c r="L43" s="67"/>
      <c r="M43" s="67"/>
      <c r="N43" s="67">
        <v>1499</v>
      </c>
    </row>
    <row r="44" spans="2:16" ht="17.100000000000001" customHeight="1" x14ac:dyDescent="0.25">
      <c r="B44" s="44" t="s">
        <v>18</v>
      </c>
      <c r="C44" s="33" t="s">
        <v>146</v>
      </c>
      <c r="D44" s="56">
        <f>'[1]Consumables List'!$BX$2</f>
        <v>769.87286153846162</v>
      </c>
      <c r="E44" s="36">
        <v>1410</v>
      </c>
      <c r="F44" s="36">
        <v>1455</v>
      </c>
      <c r="G44" s="36">
        <v>1939</v>
      </c>
      <c r="H44" s="45">
        <v>1322</v>
      </c>
      <c r="I44" s="68">
        <f t="shared" si="0"/>
        <v>484</v>
      </c>
      <c r="J44" s="67"/>
      <c r="K44" s="67"/>
      <c r="L44" s="67"/>
      <c r="M44" s="67"/>
      <c r="N44" s="67">
        <v>1799</v>
      </c>
      <c r="O44" s="68">
        <v>1498</v>
      </c>
      <c r="P44" s="68">
        <v>1475</v>
      </c>
    </row>
    <row r="45" spans="2:16" ht="17.100000000000001" customHeight="1" x14ac:dyDescent="0.25">
      <c r="B45" s="44" t="s">
        <v>105</v>
      </c>
      <c r="C45" s="33" t="s">
        <v>147</v>
      </c>
      <c r="D45" s="56">
        <f>'[1]Consumables List'!$CA$2</f>
        <v>857.19430769230769</v>
      </c>
      <c r="E45" s="36"/>
      <c r="F45" s="36"/>
      <c r="G45" s="36"/>
      <c r="H45" s="45"/>
      <c r="I45" s="68"/>
      <c r="J45" s="68"/>
      <c r="K45" s="68"/>
      <c r="L45" s="68"/>
      <c r="M45" s="68"/>
    </row>
    <row r="46" spans="2:16" ht="17.100000000000001" customHeight="1" x14ac:dyDescent="0.25">
      <c r="B46" s="44" t="s">
        <v>85</v>
      </c>
      <c r="C46" s="33" t="s">
        <v>148</v>
      </c>
      <c r="D46" s="56">
        <f>'[1]Consumables List'!$CD$2</f>
        <v>815.08713846153853</v>
      </c>
      <c r="E46" s="36">
        <v>1517</v>
      </c>
      <c r="F46" s="36">
        <v>1609</v>
      </c>
      <c r="G46" s="36">
        <v>2023</v>
      </c>
      <c r="H46" s="45">
        <v>1380</v>
      </c>
      <c r="I46" s="68">
        <f t="shared" si="0"/>
        <v>414</v>
      </c>
      <c r="J46" s="68"/>
      <c r="K46" s="68"/>
      <c r="L46" s="68"/>
      <c r="M46" s="68"/>
    </row>
    <row r="47" spans="2:16" ht="17.100000000000001" customHeight="1" x14ac:dyDescent="0.25">
      <c r="B47" s="44" t="s">
        <v>106</v>
      </c>
      <c r="C47" s="33" t="s">
        <v>149</v>
      </c>
      <c r="D47" s="56">
        <f>'[1]Consumables List'!$CG$2</f>
        <v>902.40858461538471</v>
      </c>
      <c r="E47" s="36"/>
      <c r="F47" s="36"/>
      <c r="G47" s="36"/>
      <c r="H47" s="45"/>
      <c r="I47" s="68"/>
      <c r="J47" s="68"/>
      <c r="K47" s="68"/>
      <c r="L47" s="68"/>
      <c r="M47" s="68"/>
    </row>
    <row r="48" spans="2:16" ht="17.100000000000001" customHeight="1" x14ac:dyDescent="0.25">
      <c r="B48" s="44" t="s">
        <v>107</v>
      </c>
      <c r="C48" s="33" t="s">
        <v>150</v>
      </c>
      <c r="D48" s="56">
        <f>'[1]Consumables List'!$CJ$2</f>
        <v>873.25156923076929</v>
      </c>
      <c r="E48" s="36"/>
      <c r="F48" s="36"/>
      <c r="G48" s="36"/>
      <c r="H48" s="45"/>
      <c r="I48" s="68"/>
      <c r="J48" s="68"/>
      <c r="K48" s="68"/>
      <c r="L48" s="68"/>
      <c r="M48" s="68"/>
    </row>
    <row r="49" spans="2:14" ht="17.100000000000001" customHeight="1" x14ac:dyDescent="0.25">
      <c r="B49" s="44" t="s">
        <v>81</v>
      </c>
      <c r="C49" s="33" t="s">
        <v>151</v>
      </c>
      <c r="D49" s="56">
        <f>'[1]Consumables List'!$CM$2</f>
        <v>931.41600000000005</v>
      </c>
      <c r="E49" s="36">
        <v>1799</v>
      </c>
      <c r="F49" s="36">
        <v>1898</v>
      </c>
      <c r="G49" s="36">
        <v>2386</v>
      </c>
      <c r="H49" s="45">
        <v>1681</v>
      </c>
      <c r="I49" s="68">
        <f t="shared" si="0"/>
        <v>488</v>
      </c>
      <c r="J49" s="67"/>
      <c r="K49" s="67"/>
      <c r="L49" s="67"/>
      <c r="M49" s="67"/>
      <c r="N49" s="67">
        <v>2499</v>
      </c>
    </row>
    <row r="50" spans="2:14" ht="17.100000000000001" customHeight="1" x14ac:dyDescent="0.25">
      <c r="B50" s="44" t="s">
        <v>108</v>
      </c>
      <c r="C50" s="33" t="s">
        <v>152</v>
      </c>
      <c r="D50" s="56">
        <f>'[1]Consumables List'!$CP$2</f>
        <v>1018.7374461538462</v>
      </c>
      <c r="E50" s="36"/>
      <c r="F50" s="36"/>
      <c r="G50" s="36"/>
      <c r="H50" s="45"/>
      <c r="I50" s="68"/>
      <c r="J50" s="68"/>
      <c r="K50" s="68"/>
      <c r="L50" s="68"/>
      <c r="M50" s="68"/>
    </row>
    <row r="51" spans="2:14" ht="17.100000000000001" customHeight="1" x14ac:dyDescent="0.25">
      <c r="B51" s="44" t="s">
        <v>19</v>
      </c>
      <c r="C51" s="33" t="s">
        <v>153</v>
      </c>
      <c r="D51" s="56">
        <f>'[1]Consumables List'!$CS$2</f>
        <v>1054.2199384615383</v>
      </c>
      <c r="E51" s="36">
        <v>2157</v>
      </c>
      <c r="F51" s="36">
        <v>2277</v>
      </c>
      <c r="G51" s="36">
        <v>2637</v>
      </c>
      <c r="H51" s="45">
        <v>1917</v>
      </c>
      <c r="I51" s="68">
        <f t="shared" si="0"/>
        <v>360</v>
      </c>
      <c r="J51" s="67"/>
      <c r="K51" s="67"/>
      <c r="L51" s="67"/>
      <c r="M51" s="67"/>
      <c r="N51" s="67">
        <v>3499</v>
      </c>
    </row>
    <row r="52" spans="2:14" ht="17.100000000000001" customHeight="1" x14ac:dyDescent="0.25">
      <c r="B52" s="44" t="s">
        <v>109</v>
      </c>
      <c r="C52" s="33" t="s">
        <v>154</v>
      </c>
      <c r="D52" s="56">
        <f>'[1]Consumables List'!$CV$2</f>
        <v>1141.5413846153845</v>
      </c>
      <c r="E52" s="36"/>
      <c r="F52" s="36"/>
      <c r="G52" s="36"/>
      <c r="H52" s="45"/>
      <c r="I52" s="68"/>
      <c r="J52" s="68"/>
      <c r="K52" s="68"/>
      <c r="L52" s="68"/>
      <c r="M52" s="68"/>
    </row>
    <row r="53" spans="2:14" ht="17.100000000000001" customHeight="1" x14ac:dyDescent="0.25">
      <c r="B53" s="44" t="s">
        <v>86</v>
      </c>
      <c r="C53" s="33" t="s">
        <v>155</v>
      </c>
      <c r="D53" s="56">
        <f>'[1]Consumables List'!$AK$2</f>
        <v>483.48633846153859</v>
      </c>
      <c r="E53" s="36">
        <v>1034</v>
      </c>
      <c r="F53" s="36">
        <v>1096</v>
      </c>
      <c r="G53" s="36">
        <v>1378</v>
      </c>
      <c r="H53" s="45">
        <v>846</v>
      </c>
      <c r="I53" s="68">
        <f t="shared" si="0"/>
        <v>282</v>
      </c>
      <c r="J53" s="67"/>
      <c r="K53" s="67"/>
      <c r="L53" s="67"/>
      <c r="M53" s="67"/>
      <c r="N53" s="67">
        <v>998</v>
      </c>
    </row>
    <row r="54" spans="2:14" ht="17.100000000000001" customHeight="1" thickBot="1" x14ac:dyDescent="0.3">
      <c r="B54" s="47" t="s">
        <v>87</v>
      </c>
      <c r="C54" s="37" t="s">
        <v>156</v>
      </c>
      <c r="D54" s="58">
        <f>'[1]Consumables List'!$AN$2</f>
        <v>541.59076923076952</v>
      </c>
      <c r="E54" s="42">
        <v>1125</v>
      </c>
      <c r="F54" s="42">
        <v>1193</v>
      </c>
      <c r="G54" s="42">
        <v>1499</v>
      </c>
      <c r="H54" s="48">
        <v>920</v>
      </c>
      <c r="I54" s="68">
        <f t="shared" si="0"/>
        <v>306</v>
      </c>
      <c r="J54" s="68"/>
      <c r="K54" s="68"/>
      <c r="L54" s="68"/>
      <c r="M54" s="68"/>
    </row>
    <row r="55" spans="2:14" ht="15.75" thickBot="1" x14ac:dyDescent="0.3"/>
    <row r="56" spans="2:14" ht="18.75" x14ac:dyDescent="0.25">
      <c r="B56" s="262" t="s">
        <v>55</v>
      </c>
      <c r="C56" s="263"/>
      <c r="D56" s="263"/>
      <c r="E56" s="263"/>
      <c r="F56" s="263"/>
      <c r="G56" s="263"/>
      <c r="H56" s="264"/>
      <c r="I56" s="71"/>
      <c r="J56" s="71"/>
      <c r="K56" s="71"/>
      <c r="L56" s="71"/>
      <c r="M56" s="71"/>
    </row>
    <row r="57" spans="2:14" x14ac:dyDescent="0.25">
      <c r="B57" s="27" t="s">
        <v>0</v>
      </c>
      <c r="C57" s="28" t="s">
        <v>34</v>
      </c>
      <c r="D57" s="28" t="s">
        <v>101</v>
      </c>
      <c r="E57" s="29" t="s">
        <v>1</v>
      </c>
      <c r="F57" s="29" t="s">
        <v>2</v>
      </c>
      <c r="G57" s="29" t="s">
        <v>3</v>
      </c>
      <c r="H57" s="30" t="s">
        <v>4</v>
      </c>
      <c r="I57" s="70"/>
      <c r="J57" s="70"/>
      <c r="K57" s="70"/>
      <c r="L57" s="70"/>
      <c r="M57" s="70"/>
    </row>
    <row r="58" spans="2:14" x14ac:dyDescent="0.25">
      <c r="B58" s="31" t="s">
        <v>56</v>
      </c>
      <c r="C58" s="34" t="s">
        <v>63</v>
      </c>
      <c r="D58" s="34"/>
      <c r="E58" s="38">
        <v>2233</v>
      </c>
      <c r="F58" s="38">
        <v>2387</v>
      </c>
      <c r="G58" s="38">
        <v>3819.2</v>
      </c>
      <c r="H58" s="39">
        <v>2160</v>
      </c>
      <c r="I58" s="72"/>
      <c r="J58" s="72"/>
      <c r="K58" s="72"/>
      <c r="L58" s="72"/>
      <c r="M58" s="72"/>
    </row>
    <row r="59" spans="2:14" x14ac:dyDescent="0.25">
      <c r="B59" s="31" t="s">
        <v>57</v>
      </c>
      <c r="C59" s="34" t="s">
        <v>64</v>
      </c>
      <c r="D59" s="34"/>
      <c r="E59" s="38">
        <v>2595.5</v>
      </c>
      <c r="F59" s="38">
        <v>2774.5</v>
      </c>
      <c r="G59" s="38">
        <v>4439.2</v>
      </c>
      <c r="H59" s="39">
        <v>2505</v>
      </c>
      <c r="I59" s="72"/>
      <c r="J59" s="72"/>
      <c r="K59" s="72"/>
      <c r="L59" s="72"/>
      <c r="M59" s="72"/>
    </row>
    <row r="60" spans="2:14" x14ac:dyDescent="0.25">
      <c r="B60" s="31" t="s">
        <v>58</v>
      </c>
      <c r="C60" s="34" t="s">
        <v>65</v>
      </c>
      <c r="D60" s="34"/>
      <c r="E60" s="38">
        <v>3262.5</v>
      </c>
      <c r="F60" s="38">
        <v>3487.5</v>
      </c>
      <c r="G60" s="38">
        <v>5580</v>
      </c>
      <c r="H60" s="39">
        <v>3150</v>
      </c>
      <c r="I60" s="72"/>
      <c r="J60" s="72"/>
      <c r="K60" s="72"/>
      <c r="L60" s="72"/>
      <c r="M60" s="72"/>
    </row>
    <row r="61" spans="2:14" x14ac:dyDescent="0.25">
      <c r="B61" s="31" t="s">
        <v>59</v>
      </c>
      <c r="C61" s="34" t="s">
        <v>66</v>
      </c>
      <c r="D61" s="34"/>
      <c r="E61" s="38">
        <v>3973</v>
      </c>
      <c r="F61" s="38">
        <v>4247</v>
      </c>
      <c r="G61" s="38">
        <v>6795.2</v>
      </c>
      <c r="H61" s="39">
        <v>3690</v>
      </c>
      <c r="I61" s="72"/>
      <c r="J61" s="72"/>
      <c r="K61" s="72"/>
      <c r="L61" s="72"/>
      <c r="M61" s="72"/>
    </row>
    <row r="62" spans="2:14" x14ac:dyDescent="0.25">
      <c r="B62" s="31" t="s">
        <v>60</v>
      </c>
      <c r="C62" s="34" t="s">
        <v>67</v>
      </c>
      <c r="D62" s="34"/>
      <c r="E62" s="38">
        <v>4582</v>
      </c>
      <c r="F62" s="38">
        <v>4898</v>
      </c>
      <c r="G62" s="38">
        <v>7836.7999999999993</v>
      </c>
      <c r="H62" s="39">
        <v>4125</v>
      </c>
      <c r="I62" s="72"/>
      <c r="J62" s="72"/>
      <c r="K62" s="72"/>
      <c r="L62" s="72"/>
      <c r="M62" s="72"/>
    </row>
    <row r="63" spans="2:14" x14ac:dyDescent="0.25">
      <c r="B63" s="31" t="s">
        <v>61</v>
      </c>
      <c r="C63" s="34" t="s">
        <v>68</v>
      </c>
      <c r="D63" s="34"/>
      <c r="E63" s="38">
        <v>5582.5</v>
      </c>
      <c r="F63" s="38">
        <v>5967.5</v>
      </c>
      <c r="G63" s="38">
        <v>9548</v>
      </c>
      <c r="H63" s="39">
        <v>5175</v>
      </c>
      <c r="I63" s="72"/>
      <c r="J63" s="72"/>
      <c r="K63" s="72"/>
      <c r="L63" s="72"/>
      <c r="M63" s="72"/>
    </row>
    <row r="64" spans="2:14" ht="15.75" thickBot="1" x14ac:dyDescent="0.3">
      <c r="B64" s="32" t="s">
        <v>62</v>
      </c>
      <c r="C64" s="40" t="s">
        <v>70</v>
      </c>
      <c r="D64" s="40"/>
      <c r="E64" s="41" t="s">
        <v>98</v>
      </c>
      <c r="F64" s="41" t="s">
        <v>98</v>
      </c>
      <c r="G64" s="42" t="s">
        <v>98</v>
      </c>
      <c r="H64" s="43" t="s">
        <v>98</v>
      </c>
      <c r="I64" s="73"/>
      <c r="J64" s="73"/>
      <c r="K64" s="73"/>
      <c r="L64" s="73"/>
      <c r="M64" s="73"/>
    </row>
    <row r="65" spans="2:13" s="59" customFormat="1" x14ac:dyDescent="0.25"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</row>
    <row r="66" spans="2:13" s="59" customFormat="1" x14ac:dyDescent="0.25">
      <c r="B66" s="61" t="s">
        <v>22</v>
      </c>
      <c r="C66" s="62"/>
      <c r="D66" s="62"/>
      <c r="E66" s="60"/>
      <c r="F66" s="60"/>
      <c r="G66" s="60"/>
      <c r="H66" s="60"/>
      <c r="I66" s="60"/>
      <c r="J66" s="60"/>
      <c r="K66" s="60"/>
      <c r="L66" s="60"/>
      <c r="M66" s="60"/>
    </row>
    <row r="67" spans="2:13" s="59" customFormat="1" x14ac:dyDescent="0.25">
      <c r="B67" s="61" t="s">
        <v>99</v>
      </c>
      <c r="C67" s="62"/>
      <c r="D67" s="62"/>
      <c r="E67" s="60"/>
      <c r="F67" s="60"/>
      <c r="G67" s="60"/>
      <c r="H67" s="60"/>
      <c r="I67" s="60"/>
      <c r="J67" s="60"/>
      <c r="K67" s="60"/>
      <c r="L67" s="60"/>
      <c r="M67" s="60"/>
    </row>
    <row r="68" spans="2:13" s="59" customFormat="1" x14ac:dyDescent="0.25">
      <c r="B68" s="61" t="s">
        <v>25</v>
      </c>
      <c r="C68" s="62"/>
      <c r="D68" s="62"/>
      <c r="E68" s="60"/>
      <c r="F68" s="60"/>
      <c r="G68" s="60"/>
      <c r="H68" s="60"/>
      <c r="I68" s="60"/>
      <c r="J68" s="60"/>
      <c r="K68" s="60"/>
      <c r="L68" s="60"/>
      <c r="M68" s="60"/>
    </row>
    <row r="69" spans="2:13" s="59" customFormat="1" x14ac:dyDescent="0.25">
      <c r="B69" s="61" t="s">
        <v>26</v>
      </c>
      <c r="C69" s="62"/>
      <c r="D69" s="62"/>
      <c r="E69" s="60"/>
      <c r="F69" s="60"/>
      <c r="G69" s="60"/>
      <c r="H69" s="60"/>
      <c r="I69" s="60"/>
      <c r="J69" s="60"/>
      <c r="K69" s="60"/>
      <c r="L69" s="60"/>
      <c r="M69" s="60"/>
    </row>
    <row r="70" spans="2:13" s="59" customFormat="1" x14ac:dyDescent="0.25">
      <c r="B70" s="63"/>
      <c r="C70" s="64"/>
      <c r="D70" s="64"/>
      <c r="E70" s="60"/>
      <c r="F70" s="60"/>
      <c r="G70" s="60"/>
      <c r="H70" s="60"/>
      <c r="I70" s="60"/>
      <c r="J70" s="60"/>
      <c r="K70" s="60"/>
      <c r="L70" s="60"/>
      <c r="M70" s="60"/>
    </row>
    <row r="71" spans="2:13" s="59" customFormat="1" x14ac:dyDescent="0.25">
      <c r="B71" s="261" t="s">
        <v>80</v>
      </c>
      <c r="C71" s="261"/>
      <c r="D71" s="261"/>
      <c r="E71" s="261"/>
      <c r="F71" s="261"/>
      <c r="G71" s="261"/>
      <c r="H71" s="60"/>
      <c r="I71" s="60"/>
      <c r="J71" s="60"/>
      <c r="K71" s="60"/>
      <c r="L71" s="60"/>
      <c r="M71" s="60"/>
    </row>
    <row r="72" spans="2:13" s="59" customFormat="1" x14ac:dyDescent="0.25"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</row>
    <row r="73" spans="2:13" s="59" customFormat="1" x14ac:dyDescent="0.25"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</row>
    <row r="74" spans="2:13" s="59" customFormat="1" x14ac:dyDescent="0.25"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</row>
    <row r="75" spans="2:13" s="59" customFormat="1" x14ac:dyDescent="0.25"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</row>
    <row r="76" spans="2:13" s="59" customFormat="1" x14ac:dyDescent="0.25"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</row>
    <row r="77" spans="2:13" s="59" customFormat="1" x14ac:dyDescent="0.25"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</row>
    <row r="78" spans="2:13" s="59" customFormat="1" x14ac:dyDescent="0.25"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</row>
    <row r="79" spans="2:13" s="59" customFormat="1" x14ac:dyDescent="0.25"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</row>
    <row r="80" spans="2:13" s="59" customFormat="1" x14ac:dyDescent="0.25"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</row>
    <row r="81" spans="3:13" s="59" customFormat="1" x14ac:dyDescent="0.25"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</row>
    <row r="82" spans="3:13" s="59" customFormat="1" x14ac:dyDescent="0.25"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</row>
    <row r="83" spans="3:13" s="59" customFormat="1" x14ac:dyDescent="0.25"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</row>
    <row r="84" spans="3:13" s="59" customFormat="1" x14ac:dyDescent="0.25"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</row>
    <row r="85" spans="3:13" s="59" customFormat="1" x14ac:dyDescent="0.25"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</row>
    <row r="86" spans="3:13" s="59" customFormat="1" x14ac:dyDescent="0.25"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</row>
    <row r="87" spans="3:13" s="59" customFormat="1" x14ac:dyDescent="0.25"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</row>
    <row r="88" spans="3:13" s="59" customFormat="1" x14ac:dyDescent="0.25"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</row>
    <row r="89" spans="3:13" s="59" customFormat="1" x14ac:dyDescent="0.25"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</row>
    <row r="90" spans="3:13" s="59" customFormat="1" x14ac:dyDescent="0.25"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</row>
    <row r="91" spans="3:13" s="59" customFormat="1" x14ac:dyDescent="0.25"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</row>
    <row r="92" spans="3:13" s="59" customFormat="1" x14ac:dyDescent="0.25"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</row>
    <row r="93" spans="3:13" s="59" customFormat="1" x14ac:dyDescent="0.25"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</row>
    <row r="94" spans="3:13" s="59" customFormat="1" x14ac:dyDescent="0.25"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</row>
    <row r="95" spans="3:13" s="59" customFormat="1" x14ac:dyDescent="0.25"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</row>
    <row r="96" spans="3:13" s="59" customFormat="1" x14ac:dyDescent="0.25"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</row>
    <row r="97" spans="3:13" s="59" customFormat="1" x14ac:dyDescent="0.25"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</row>
    <row r="98" spans="3:13" s="59" customFormat="1" x14ac:dyDescent="0.25"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</row>
    <row r="99" spans="3:13" s="59" customFormat="1" x14ac:dyDescent="0.25"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</row>
    <row r="100" spans="3:13" s="59" customFormat="1" x14ac:dyDescent="0.25"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</row>
    <row r="101" spans="3:13" s="59" customFormat="1" x14ac:dyDescent="0.25"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</row>
    <row r="102" spans="3:13" s="59" customFormat="1" x14ac:dyDescent="0.25"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</row>
    <row r="103" spans="3:13" s="59" customFormat="1" x14ac:dyDescent="0.25"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</row>
    <row r="104" spans="3:13" s="59" customFormat="1" x14ac:dyDescent="0.25"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</row>
    <row r="105" spans="3:13" s="59" customFormat="1" x14ac:dyDescent="0.25"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</row>
    <row r="106" spans="3:13" s="59" customFormat="1" x14ac:dyDescent="0.25"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</row>
    <row r="107" spans="3:13" s="59" customFormat="1" x14ac:dyDescent="0.25"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</row>
    <row r="108" spans="3:13" s="59" customFormat="1" x14ac:dyDescent="0.25"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</row>
    <row r="109" spans="3:13" s="59" customFormat="1" x14ac:dyDescent="0.25"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</row>
    <row r="110" spans="3:13" s="59" customFormat="1" x14ac:dyDescent="0.25"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</row>
    <row r="111" spans="3:13" s="59" customFormat="1" x14ac:dyDescent="0.25"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</row>
    <row r="112" spans="3:13" s="59" customFormat="1" x14ac:dyDescent="0.25"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</row>
    <row r="113" spans="3:13" s="59" customFormat="1" x14ac:dyDescent="0.25"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</row>
    <row r="114" spans="3:13" s="59" customFormat="1" x14ac:dyDescent="0.25"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</row>
    <row r="115" spans="3:13" s="59" customFormat="1" x14ac:dyDescent="0.25"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</row>
    <row r="116" spans="3:13" s="59" customFormat="1" x14ac:dyDescent="0.25"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</row>
    <row r="117" spans="3:13" s="59" customFormat="1" x14ac:dyDescent="0.25"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</row>
    <row r="118" spans="3:13" s="59" customFormat="1" x14ac:dyDescent="0.25"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</row>
    <row r="119" spans="3:13" s="59" customFormat="1" x14ac:dyDescent="0.25"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</row>
    <row r="120" spans="3:13" s="59" customFormat="1" x14ac:dyDescent="0.25"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</row>
    <row r="121" spans="3:13" s="59" customFormat="1" x14ac:dyDescent="0.25"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</row>
    <row r="122" spans="3:13" s="59" customFormat="1" x14ac:dyDescent="0.25"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</row>
    <row r="123" spans="3:13" s="59" customFormat="1" x14ac:dyDescent="0.25"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</row>
    <row r="124" spans="3:13" s="59" customFormat="1" x14ac:dyDescent="0.25"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</row>
    <row r="125" spans="3:13" s="59" customFormat="1" x14ac:dyDescent="0.25"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</row>
    <row r="126" spans="3:13" s="59" customFormat="1" x14ac:dyDescent="0.25"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</row>
    <row r="127" spans="3:13" s="59" customFormat="1" x14ac:dyDescent="0.25"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</row>
    <row r="128" spans="3:13" s="59" customFormat="1" x14ac:dyDescent="0.25"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</row>
    <row r="129" spans="3:13" s="59" customFormat="1" x14ac:dyDescent="0.25"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</row>
  </sheetData>
  <mergeCells count="4">
    <mergeCell ref="G2:H2"/>
    <mergeCell ref="B6:H6"/>
    <mergeCell ref="B71:G71"/>
    <mergeCell ref="B56:H56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1" fitToHeight="0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51"/>
  <sheetViews>
    <sheetView topLeftCell="A4" workbookViewId="0">
      <selection activeCell="A28" sqref="A28:G37"/>
    </sheetView>
  </sheetViews>
  <sheetFormatPr defaultRowHeight="15" x14ac:dyDescent="0.25"/>
  <cols>
    <col min="1" max="1" width="14.5703125" customWidth="1"/>
    <col min="2" max="2" width="41.5703125" customWidth="1"/>
    <col min="3" max="3" width="12.140625" customWidth="1"/>
    <col min="4" max="4" width="14.85546875" customWidth="1"/>
    <col min="5" max="7" width="12.7109375" customWidth="1"/>
  </cols>
  <sheetData>
    <row r="2" spans="1:7" ht="21" x14ac:dyDescent="0.35">
      <c r="F2" s="10"/>
      <c r="G2" s="6"/>
    </row>
    <row r="3" spans="1:7" ht="21" x14ac:dyDescent="0.35">
      <c r="D3" s="7" t="s">
        <v>89</v>
      </c>
    </row>
    <row r="8" spans="1:7" ht="18.75" x14ac:dyDescent="0.3">
      <c r="A8" s="266" t="s">
        <v>32</v>
      </c>
      <c r="B8" s="266"/>
      <c r="C8" s="266"/>
      <c r="D8" s="266"/>
      <c r="E8" s="266"/>
      <c r="F8" s="266"/>
      <c r="G8" s="266"/>
    </row>
    <row r="9" spans="1:7" x14ac:dyDescent="0.25">
      <c r="A9" s="19"/>
      <c r="B9" s="22"/>
      <c r="C9" s="17"/>
      <c r="D9" s="17"/>
      <c r="E9" s="17"/>
      <c r="F9" s="17"/>
      <c r="G9" s="17"/>
    </row>
    <row r="10" spans="1:7" ht="28.5" customHeight="1" x14ac:dyDescent="0.25">
      <c r="A10" s="13" t="s">
        <v>0</v>
      </c>
      <c r="B10" s="21" t="s">
        <v>34</v>
      </c>
      <c r="C10" s="18" t="s">
        <v>33</v>
      </c>
      <c r="D10" s="11" t="s">
        <v>1</v>
      </c>
      <c r="E10" s="11" t="s">
        <v>2</v>
      </c>
      <c r="F10" s="11" t="s">
        <v>3</v>
      </c>
      <c r="G10" s="11" t="s">
        <v>88</v>
      </c>
    </row>
    <row r="11" spans="1:7" ht="20.25" customHeight="1" x14ac:dyDescent="0.25">
      <c r="A11" s="268" t="s">
        <v>35</v>
      </c>
      <c r="B11" s="269"/>
      <c r="C11" s="269"/>
      <c r="D11" s="269"/>
      <c r="E11" s="269"/>
      <c r="F11" s="269"/>
      <c r="G11" s="269"/>
    </row>
    <row r="12" spans="1:7" ht="18" customHeight="1" x14ac:dyDescent="0.25">
      <c r="A12" s="14" t="s">
        <v>36</v>
      </c>
      <c r="B12" s="20" t="s">
        <v>53</v>
      </c>
      <c r="C12" s="23" t="s">
        <v>41</v>
      </c>
      <c r="D12" s="12">
        <v>36</v>
      </c>
      <c r="E12" s="25">
        <v>40</v>
      </c>
      <c r="F12" s="12">
        <v>66</v>
      </c>
      <c r="G12" s="12">
        <v>34</v>
      </c>
    </row>
    <row r="13" spans="1:7" ht="18" customHeight="1" x14ac:dyDescent="0.25">
      <c r="A13" s="14" t="s">
        <v>37</v>
      </c>
      <c r="B13" s="20" t="s">
        <v>53</v>
      </c>
      <c r="C13" s="23" t="s">
        <v>69</v>
      </c>
      <c r="D13" s="12">
        <v>45</v>
      </c>
      <c r="E13" s="25">
        <v>49</v>
      </c>
      <c r="F13" s="12">
        <v>84</v>
      </c>
      <c r="G13" s="12">
        <v>43</v>
      </c>
    </row>
    <row r="14" spans="1:7" ht="18" customHeight="1" x14ac:dyDescent="0.25">
      <c r="A14" s="14" t="s">
        <v>38</v>
      </c>
      <c r="B14" s="20" t="s">
        <v>53</v>
      </c>
      <c r="C14" s="23" t="s">
        <v>42</v>
      </c>
      <c r="D14" s="12">
        <v>66</v>
      </c>
      <c r="E14" s="25">
        <v>72</v>
      </c>
      <c r="F14" s="12">
        <v>123</v>
      </c>
      <c r="G14" s="12">
        <v>64</v>
      </c>
    </row>
    <row r="15" spans="1:7" ht="18" customHeight="1" x14ac:dyDescent="0.25">
      <c r="A15" s="14" t="s">
        <v>39</v>
      </c>
      <c r="B15" s="20" t="s">
        <v>53</v>
      </c>
      <c r="C15" s="23" t="s">
        <v>43</v>
      </c>
      <c r="D15" s="12">
        <v>88</v>
      </c>
      <c r="E15" s="25">
        <v>96</v>
      </c>
      <c r="F15" s="12">
        <v>165</v>
      </c>
      <c r="G15" s="12">
        <v>85</v>
      </c>
    </row>
    <row r="16" spans="1:7" ht="18" customHeight="1" x14ac:dyDescent="0.25">
      <c r="A16" s="14" t="s">
        <v>40</v>
      </c>
      <c r="B16" s="20" t="s">
        <v>53</v>
      </c>
      <c r="C16" s="23" t="s">
        <v>44</v>
      </c>
      <c r="D16" s="12">
        <v>109</v>
      </c>
      <c r="E16" s="25">
        <v>119</v>
      </c>
      <c r="F16" s="12">
        <v>204</v>
      </c>
      <c r="G16" s="12">
        <v>105</v>
      </c>
    </row>
    <row r="17" spans="1:7" ht="24.75" customHeight="1" x14ac:dyDescent="0.25">
      <c r="A17" s="267" t="s">
        <v>45</v>
      </c>
      <c r="B17" s="267"/>
      <c r="C17" s="267"/>
      <c r="D17" s="267"/>
      <c r="E17" s="267"/>
      <c r="F17" s="267"/>
      <c r="G17" s="267"/>
    </row>
    <row r="18" spans="1:7" ht="27" customHeight="1" x14ac:dyDescent="0.25">
      <c r="A18" s="13" t="s">
        <v>0</v>
      </c>
      <c r="B18" s="21" t="s">
        <v>34</v>
      </c>
      <c r="C18" s="18" t="s">
        <v>33</v>
      </c>
      <c r="D18" s="11" t="s">
        <v>1</v>
      </c>
      <c r="E18" s="11" t="s">
        <v>2</v>
      </c>
      <c r="F18" s="11" t="s">
        <v>3</v>
      </c>
      <c r="G18" s="11" t="s">
        <v>88</v>
      </c>
    </row>
    <row r="19" spans="1:7" ht="18" customHeight="1" x14ac:dyDescent="0.25">
      <c r="A19" s="14" t="s">
        <v>46</v>
      </c>
      <c r="B19" s="20" t="s">
        <v>54</v>
      </c>
      <c r="C19" s="23" t="s">
        <v>49</v>
      </c>
      <c r="D19" s="12">
        <v>51</v>
      </c>
      <c r="E19" s="25">
        <v>54</v>
      </c>
      <c r="F19" s="12">
        <v>87</v>
      </c>
      <c r="G19" s="25">
        <v>48</v>
      </c>
    </row>
    <row r="20" spans="1:7" ht="18" customHeight="1" x14ac:dyDescent="0.25">
      <c r="A20" s="14" t="s">
        <v>47</v>
      </c>
      <c r="B20" s="20" t="s">
        <v>54</v>
      </c>
      <c r="C20" s="23" t="s">
        <v>50</v>
      </c>
      <c r="D20" s="12">
        <v>74</v>
      </c>
      <c r="E20" s="25">
        <v>78</v>
      </c>
      <c r="F20" s="12">
        <v>126</v>
      </c>
      <c r="G20" s="25">
        <v>69</v>
      </c>
    </row>
    <row r="21" spans="1:7" ht="18" customHeight="1" x14ac:dyDescent="0.25">
      <c r="A21" s="14" t="s">
        <v>72</v>
      </c>
      <c r="B21" s="20" t="s">
        <v>54</v>
      </c>
      <c r="C21" s="23" t="s">
        <v>51</v>
      </c>
      <c r="D21" s="12">
        <v>98</v>
      </c>
      <c r="E21" s="25">
        <v>104</v>
      </c>
      <c r="F21" s="12">
        <v>140</v>
      </c>
      <c r="G21" s="25">
        <v>92</v>
      </c>
    </row>
    <row r="22" spans="1:7" ht="18" customHeight="1" x14ac:dyDescent="0.25">
      <c r="A22" s="14" t="s">
        <v>48</v>
      </c>
      <c r="B22" s="20" t="s">
        <v>54</v>
      </c>
      <c r="C22" s="23" t="s">
        <v>52</v>
      </c>
      <c r="D22" s="12">
        <v>121</v>
      </c>
      <c r="E22" s="25">
        <v>128</v>
      </c>
      <c r="F22" s="12">
        <v>173</v>
      </c>
      <c r="G22" s="25">
        <v>114</v>
      </c>
    </row>
    <row r="23" spans="1:7" ht="18" customHeight="1" x14ac:dyDescent="0.25">
      <c r="A23" s="14" t="s">
        <v>71</v>
      </c>
      <c r="B23" s="20" t="s">
        <v>54</v>
      </c>
      <c r="C23" s="23" t="s">
        <v>44</v>
      </c>
      <c r="D23" s="12">
        <v>144</v>
      </c>
      <c r="E23" s="25">
        <v>152</v>
      </c>
      <c r="F23" s="12">
        <v>205</v>
      </c>
      <c r="G23" s="25">
        <v>135</v>
      </c>
    </row>
    <row r="24" spans="1:7" ht="17.100000000000001" customHeight="1" x14ac:dyDescent="0.25">
      <c r="A24" s="4"/>
      <c r="B24" s="8"/>
      <c r="C24" s="8"/>
      <c r="D24" s="9"/>
      <c r="E24" s="9"/>
      <c r="F24" s="9"/>
      <c r="G24" s="9"/>
    </row>
    <row r="25" spans="1:7" ht="17.100000000000001" customHeight="1" x14ac:dyDescent="0.25">
      <c r="A25" s="4"/>
      <c r="B25" s="4"/>
      <c r="C25" s="4"/>
      <c r="D25" s="5"/>
      <c r="E25" s="5"/>
      <c r="F25" s="5"/>
      <c r="G25" s="5"/>
    </row>
    <row r="26" spans="1:7" ht="17.100000000000001" customHeight="1" x14ac:dyDescent="0.25">
      <c r="A26" s="4"/>
      <c r="B26" s="4"/>
      <c r="C26" s="4"/>
      <c r="D26" s="5"/>
      <c r="E26" s="5"/>
      <c r="F26" s="5"/>
      <c r="G26" s="5"/>
    </row>
    <row r="27" spans="1:7" ht="17.100000000000001" customHeight="1" x14ac:dyDescent="0.25">
      <c r="A27" s="4"/>
      <c r="B27" s="4"/>
      <c r="C27" s="4"/>
      <c r="D27" s="5"/>
      <c r="E27" s="5"/>
      <c r="F27" s="5"/>
      <c r="G27" s="5"/>
    </row>
    <row r="28" spans="1:7" ht="18" customHeight="1" x14ac:dyDescent="0.25">
      <c r="A28" s="265" t="s">
        <v>55</v>
      </c>
      <c r="B28" s="265"/>
      <c r="C28" s="265"/>
      <c r="D28" s="265"/>
      <c r="E28" s="265"/>
      <c r="F28" s="265"/>
      <c r="G28" s="265"/>
    </row>
    <row r="29" spans="1:7" ht="30" customHeight="1" x14ac:dyDescent="0.25">
      <c r="A29" s="13" t="s">
        <v>0</v>
      </c>
      <c r="B29" s="15" t="s">
        <v>34</v>
      </c>
      <c r="C29" s="18"/>
      <c r="D29" s="11" t="s">
        <v>1</v>
      </c>
      <c r="E29" s="11" t="s">
        <v>2</v>
      </c>
      <c r="F29" s="11" t="s">
        <v>3</v>
      </c>
      <c r="G29" s="11" t="s">
        <v>4</v>
      </c>
    </row>
    <row r="30" spans="1:7" ht="17.100000000000001" customHeight="1" x14ac:dyDescent="0.25">
      <c r="A30" s="14" t="s">
        <v>56</v>
      </c>
      <c r="B30" s="16" t="s">
        <v>63</v>
      </c>
      <c r="C30" s="23"/>
      <c r="D30" s="26">
        <v>2233</v>
      </c>
      <c r="E30" s="26">
        <v>2387</v>
      </c>
      <c r="F30" s="12">
        <v>3819.2</v>
      </c>
      <c r="G30" s="24">
        <v>2160</v>
      </c>
    </row>
    <row r="31" spans="1:7" ht="17.100000000000001" customHeight="1" x14ac:dyDescent="0.25">
      <c r="A31" s="14" t="s">
        <v>57</v>
      </c>
      <c r="B31" s="16" t="s">
        <v>64</v>
      </c>
      <c r="C31" s="23"/>
      <c r="D31" s="26">
        <v>2595.5</v>
      </c>
      <c r="E31" s="26">
        <v>2774.5</v>
      </c>
      <c r="F31" s="12">
        <v>4439.2</v>
      </c>
      <c r="G31" s="24">
        <v>2505</v>
      </c>
    </row>
    <row r="32" spans="1:7" ht="17.100000000000001" customHeight="1" x14ac:dyDescent="0.25">
      <c r="A32" s="14" t="s">
        <v>58</v>
      </c>
      <c r="B32" s="16" t="s">
        <v>65</v>
      </c>
      <c r="C32" s="23"/>
      <c r="D32" s="26">
        <v>3262.5</v>
      </c>
      <c r="E32" s="26">
        <v>3487.5</v>
      </c>
      <c r="F32" s="12">
        <v>5580</v>
      </c>
      <c r="G32" s="24">
        <v>3150</v>
      </c>
    </row>
    <row r="33" spans="1:7" ht="17.100000000000001" customHeight="1" x14ac:dyDescent="0.25">
      <c r="A33" s="14" t="s">
        <v>59</v>
      </c>
      <c r="B33" s="16" t="s">
        <v>66</v>
      </c>
      <c r="C33" s="23"/>
      <c r="D33" s="26">
        <v>3973</v>
      </c>
      <c r="E33" s="26">
        <v>4247</v>
      </c>
      <c r="F33" s="12">
        <v>6795.2</v>
      </c>
      <c r="G33" s="24">
        <v>3690</v>
      </c>
    </row>
    <row r="34" spans="1:7" ht="17.100000000000001" customHeight="1" x14ac:dyDescent="0.25">
      <c r="A34" s="14" t="s">
        <v>60</v>
      </c>
      <c r="B34" s="16" t="s">
        <v>67</v>
      </c>
      <c r="C34" s="23"/>
      <c r="D34" s="26">
        <v>4582</v>
      </c>
      <c r="E34" s="26">
        <v>4898</v>
      </c>
      <c r="F34" s="12">
        <v>7836.7999999999993</v>
      </c>
      <c r="G34" s="24">
        <v>4125</v>
      </c>
    </row>
    <row r="35" spans="1:7" ht="17.100000000000001" customHeight="1" x14ac:dyDescent="0.25">
      <c r="A35" s="14" t="s">
        <v>61</v>
      </c>
      <c r="B35" s="16" t="s">
        <v>68</v>
      </c>
      <c r="C35" s="23"/>
      <c r="D35" s="26">
        <v>5582.5</v>
      </c>
      <c r="E35" s="26">
        <v>5967.5</v>
      </c>
      <c r="F35" s="12">
        <v>9548</v>
      </c>
      <c r="G35" s="24">
        <v>5175</v>
      </c>
    </row>
    <row r="36" spans="1:7" ht="17.100000000000001" customHeight="1" x14ac:dyDescent="0.25">
      <c r="A36" s="14" t="s">
        <v>62</v>
      </c>
      <c r="B36" s="16" t="s">
        <v>70</v>
      </c>
      <c r="C36" s="23"/>
      <c r="D36" s="24" t="s">
        <v>98</v>
      </c>
      <c r="E36" s="24" t="s">
        <v>98</v>
      </c>
      <c r="F36" s="12" t="s">
        <v>98</v>
      </c>
      <c r="G36" s="24" t="s">
        <v>98</v>
      </c>
    </row>
    <row r="37" spans="1:7" ht="17.100000000000001" customHeight="1" x14ac:dyDescent="0.25">
      <c r="A37" s="14"/>
      <c r="B37" s="16"/>
      <c r="C37" s="23"/>
      <c r="D37" s="12"/>
      <c r="E37" s="12"/>
      <c r="F37" s="12"/>
      <c r="G37" s="12"/>
    </row>
    <row r="38" spans="1:7" ht="18" customHeight="1" x14ac:dyDescent="0.25">
      <c r="A38" s="4"/>
      <c r="B38" s="4"/>
      <c r="C38" s="4"/>
      <c r="D38" s="5"/>
      <c r="E38" s="5"/>
      <c r="F38" s="5"/>
      <c r="G38" s="5"/>
    </row>
    <row r="39" spans="1:7" ht="18" customHeight="1" x14ac:dyDescent="0.25">
      <c r="A39" s="4"/>
      <c r="B39" s="4"/>
      <c r="C39" s="4"/>
      <c r="D39" s="5"/>
      <c r="E39" s="5"/>
      <c r="F39" s="5"/>
      <c r="G39" s="5"/>
    </row>
    <row r="40" spans="1:7" x14ac:dyDescent="0.25">
      <c r="A40" s="1" t="s">
        <v>22</v>
      </c>
      <c r="B40" s="1"/>
      <c r="C40" s="1"/>
    </row>
    <row r="41" spans="1:7" x14ac:dyDescent="0.25">
      <c r="A41" s="1" t="s">
        <v>23</v>
      </c>
      <c r="B41" s="1"/>
      <c r="C41" s="1"/>
    </row>
    <row r="42" spans="1:7" x14ac:dyDescent="0.25">
      <c r="A42" s="1" t="s">
        <v>24</v>
      </c>
      <c r="B42" s="1"/>
      <c r="C42" s="1"/>
    </row>
    <row r="43" spans="1:7" x14ac:dyDescent="0.25">
      <c r="A43" s="1" t="s">
        <v>25</v>
      </c>
      <c r="B43" s="1"/>
      <c r="C43" s="1"/>
    </row>
    <row r="44" spans="1:7" x14ac:dyDescent="0.25">
      <c r="A44" s="1" t="s">
        <v>26</v>
      </c>
      <c r="B44" s="1"/>
      <c r="C44" s="1"/>
    </row>
    <row r="45" spans="1:7" x14ac:dyDescent="0.25">
      <c r="A45" s="3"/>
      <c r="B45" s="3"/>
      <c r="C45" s="3"/>
    </row>
    <row r="46" spans="1:7" x14ac:dyDescent="0.25">
      <c r="A46" s="2" t="s">
        <v>27</v>
      </c>
      <c r="B46" s="2"/>
      <c r="C46" s="2"/>
    </row>
    <row r="47" spans="1:7" x14ac:dyDescent="0.25">
      <c r="A47" s="2"/>
      <c r="B47" s="2"/>
      <c r="C47" s="2"/>
    </row>
    <row r="48" spans="1:7" x14ac:dyDescent="0.25">
      <c r="A48" s="2"/>
      <c r="B48" s="2"/>
      <c r="C48" s="2"/>
    </row>
    <row r="51" spans="6:7" x14ac:dyDescent="0.25">
      <c r="F51" t="s">
        <v>73</v>
      </c>
      <c r="G51" t="s">
        <v>73</v>
      </c>
    </row>
  </sheetData>
  <mergeCells count="4">
    <mergeCell ref="A28:G28"/>
    <mergeCell ref="A8:G8"/>
    <mergeCell ref="A17:G17"/>
    <mergeCell ref="A11:G11"/>
  </mergeCells>
  <pageMargins left="0.25" right="0.25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49083-34EF-4878-A6D4-A1359D83CD14}">
  <sheetPr>
    <pageSetUpPr fitToPage="1"/>
  </sheetPr>
  <dimension ref="B2:R150"/>
  <sheetViews>
    <sheetView showGridLines="0" tabSelected="1" topLeftCell="A52" zoomScale="85" zoomScaleNormal="85" workbookViewId="0">
      <selection activeCell="S91" sqref="S91"/>
    </sheetView>
  </sheetViews>
  <sheetFormatPr defaultRowHeight="15" x14ac:dyDescent="0.25"/>
  <cols>
    <col min="1" max="1" width="2.7109375" customWidth="1"/>
    <col min="2" max="2" width="27.42578125" style="59" customWidth="1"/>
    <col min="3" max="3" width="39.42578125" style="60" bestFit="1" customWidth="1"/>
    <col min="4" max="4" width="11.140625" style="60" bestFit="1" customWidth="1"/>
    <col min="5" max="5" width="11.140625" style="60" customWidth="1"/>
    <col min="6" max="6" width="39.42578125" style="60" hidden="1" customWidth="1"/>
    <col min="7" max="7" width="23.42578125" style="60" hidden="1" customWidth="1"/>
    <col min="8" max="8" width="20" style="60" hidden="1" customWidth="1"/>
    <col min="9" max="9" width="23.42578125" style="60" hidden="1" customWidth="1"/>
    <col min="10" max="10" width="23.42578125" style="60" customWidth="1"/>
    <col min="11" max="11" width="32.140625" style="60" hidden="1" customWidth="1"/>
    <col min="12" max="13" width="23.42578125" style="60" hidden="1" customWidth="1"/>
    <col min="14" max="14" width="27.28515625" style="60" hidden="1" customWidth="1"/>
    <col min="15" max="16" width="23.42578125" style="60" hidden="1" customWidth="1"/>
    <col min="17" max="18" width="9.140625" style="59" customWidth="1"/>
    <col min="19" max="29" width="9.140625" customWidth="1"/>
    <col min="30" max="30" width="1" customWidth="1"/>
  </cols>
  <sheetData>
    <row r="2" spans="2:16" ht="21" x14ac:dyDescent="0.35">
      <c r="M2" s="256" t="s">
        <v>95</v>
      </c>
      <c r="N2" s="256"/>
      <c r="O2" s="256"/>
      <c r="P2" s="256"/>
    </row>
    <row r="3" spans="2:16" ht="18.75" x14ac:dyDescent="0.3">
      <c r="M3" s="66" t="s">
        <v>74</v>
      </c>
      <c r="N3" s="66"/>
      <c r="O3" s="66"/>
    </row>
    <row r="4" spans="2:16" x14ac:dyDescent="0.25">
      <c r="F4" s="78"/>
    </row>
    <row r="5" spans="2:16" ht="15.75" thickBot="1" x14ac:dyDescent="0.3"/>
    <row r="6" spans="2:16" ht="19.5" thickBot="1" x14ac:dyDescent="0.35">
      <c r="B6" s="271" t="s">
        <v>187</v>
      </c>
      <c r="C6" s="272"/>
      <c r="D6" s="272"/>
      <c r="E6" s="272"/>
      <c r="F6" s="272"/>
      <c r="G6" s="272"/>
      <c r="H6" s="272"/>
      <c r="I6" s="272"/>
      <c r="J6" s="272"/>
      <c r="K6" s="192"/>
      <c r="L6" s="192"/>
      <c r="M6" s="192"/>
      <c r="N6" s="192"/>
      <c r="O6" s="192"/>
      <c r="P6" s="129"/>
    </row>
    <row r="7" spans="2:16" ht="19.5" thickBot="1" x14ac:dyDescent="0.35">
      <c r="B7" s="190"/>
      <c r="C7" s="191"/>
      <c r="D7" s="191"/>
      <c r="E7" s="191"/>
      <c r="F7" s="191"/>
      <c r="G7" s="128" t="s">
        <v>4</v>
      </c>
      <c r="H7" s="131" t="s">
        <v>4</v>
      </c>
      <c r="I7" s="129"/>
      <c r="J7" s="174" t="s">
        <v>1</v>
      </c>
      <c r="K7" s="131" t="s">
        <v>1</v>
      </c>
      <c r="L7" s="140"/>
      <c r="M7" s="174" t="s">
        <v>186</v>
      </c>
      <c r="N7" s="131" t="s">
        <v>2</v>
      </c>
      <c r="O7" s="129"/>
      <c r="P7" s="174" t="s">
        <v>3</v>
      </c>
    </row>
    <row r="8" spans="2:16" ht="31.5" thickTop="1" thickBot="1" x14ac:dyDescent="0.3">
      <c r="B8" s="141" t="s">
        <v>0</v>
      </c>
      <c r="C8" s="98" t="s">
        <v>34</v>
      </c>
      <c r="D8" s="142" t="s">
        <v>170</v>
      </c>
      <c r="E8" s="142"/>
      <c r="F8" s="142" t="s">
        <v>162</v>
      </c>
      <c r="G8" s="173">
        <v>43405</v>
      </c>
      <c r="H8" s="99" t="s">
        <v>174</v>
      </c>
      <c r="I8" s="81" t="s">
        <v>163</v>
      </c>
      <c r="J8" s="175">
        <v>43405</v>
      </c>
      <c r="K8" s="99" t="s">
        <v>174</v>
      </c>
      <c r="L8" s="156" t="s">
        <v>163</v>
      </c>
      <c r="M8" s="173">
        <v>43405</v>
      </c>
      <c r="N8" s="99" t="s">
        <v>174</v>
      </c>
      <c r="O8" s="81" t="s">
        <v>163</v>
      </c>
      <c r="P8" s="175">
        <v>43405</v>
      </c>
    </row>
    <row r="9" spans="2:16" ht="15.75" thickBot="1" x14ac:dyDescent="0.3">
      <c r="B9" s="274" t="s">
        <v>176</v>
      </c>
      <c r="C9" s="275"/>
      <c r="D9" s="275"/>
      <c r="E9" s="275"/>
      <c r="F9" s="275"/>
      <c r="G9" s="275"/>
      <c r="H9" s="275"/>
      <c r="I9" s="275"/>
      <c r="J9" s="275"/>
      <c r="K9" s="275"/>
      <c r="L9" s="275"/>
      <c r="M9" s="275"/>
      <c r="N9" s="275"/>
      <c r="O9" s="275"/>
      <c r="P9" s="276"/>
    </row>
    <row r="10" spans="2:16" ht="14.25" customHeight="1" x14ac:dyDescent="0.25">
      <c r="B10" s="120" t="s">
        <v>76</v>
      </c>
      <c r="C10" s="94" t="s">
        <v>110</v>
      </c>
      <c r="D10" s="290" t="s">
        <v>172</v>
      </c>
      <c r="E10" s="300"/>
      <c r="F10" s="89">
        <f>'[1]Consumables List'!$DN$2</f>
        <v>165.34455172413789</v>
      </c>
      <c r="G10" s="83">
        <f>+'October 2017 Price List'!H8</f>
        <v>277</v>
      </c>
      <c r="H10" s="86">
        <f>G10-(G10*10%)</f>
        <v>249.3</v>
      </c>
      <c r="I10" s="176">
        <f>+H10/F10-1</f>
        <v>0.50776059688942188</v>
      </c>
      <c r="J10" s="102">
        <f>+'October 2017 Price List'!E8</f>
        <v>321</v>
      </c>
      <c r="K10" s="86">
        <f>J10-(J10*10%)</f>
        <v>288.89999999999998</v>
      </c>
      <c r="L10" s="84">
        <f>+K10/F10-1</f>
        <v>0.7472604750956835</v>
      </c>
      <c r="M10" s="83">
        <f>+'October 2017 Price List'!F8</f>
        <v>332</v>
      </c>
      <c r="N10" s="86">
        <f>M10-(M10*10%)</f>
        <v>298.8</v>
      </c>
      <c r="O10" s="176">
        <f>+N10/F10-1</f>
        <v>0.80713544464724918</v>
      </c>
      <c r="P10" s="102">
        <f>+'October 2017 Price List'!G8</f>
        <v>432</v>
      </c>
    </row>
    <row r="11" spans="2:16" ht="14.25" customHeight="1" x14ac:dyDescent="0.25">
      <c r="B11" s="116" t="s">
        <v>77</v>
      </c>
      <c r="C11" s="93" t="s">
        <v>111</v>
      </c>
      <c r="D11" s="290"/>
      <c r="E11" s="290"/>
      <c r="F11" s="90">
        <f>'[1]Consumables List'!$DQ$2</f>
        <v>185.9847405835543</v>
      </c>
      <c r="G11" s="83">
        <f>+'October 2017 Price List'!H9</f>
        <v>325</v>
      </c>
      <c r="H11" s="86">
        <f t="shared" ref="H11:H62" si="0">G11-(G11*10%)</f>
        <v>292.5</v>
      </c>
      <c r="I11" s="177">
        <f>+H11/F11-1</f>
        <v>0.57270967006346063</v>
      </c>
      <c r="J11" s="86">
        <f>+'October 2017 Price List'!E9</f>
        <v>377</v>
      </c>
      <c r="K11" s="86">
        <f t="shared" ref="K11:K72" si="1">J11-(J11*10%)</f>
        <v>339.3</v>
      </c>
      <c r="L11" s="85">
        <f>+K11/F11-1</f>
        <v>0.82434321727361448</v>
      </c>
      <c r="M11" s="83">
        <f>+'October 2017 Price List'!F9</f>
        <v>390</v>
      </c>
      <c r="N11" s="86">
        <f t="shared" ref="N11:N62" si="2">M11-(M11*10%)</f>
        <v>351</v>
      </c>
      <c r="O11" s="177">
        <f>+N11/F11-1</f>
        <v>0.88725160407615267</v>
      </c>
      <c r="P11" s="86">
        <f>+'October 2017 Price List'!G9</f>
        <v>507</v>
      </c>
    </row>
    <row r="12" spans="2:16" ht="13.5" customHeight="1" x14ac:dyDescent="0.25">
      <c r="B12" s="116" t="s">
        <v>78</v>
      </c>
      <c r="C12" s="93" t="s">
        <v>112</v>
      </c>
      <c r="D12" s="290"/>
      <c r="E12" s="290"/>
      <c r="F12" s="90">
        <f>'[1]Consumables List'!$DT$2</f>
        <v>290.71125941644573</v>
      </c>
      <c r="G12" s="83">
        <f>+'October 2017 Price List'!H10</f>
        <v>453</v>
      </c>
      <c r="H12" s="86">
        <f t="shared" si="0"/>
        <v>407.7</v>
      </c>
      <c r="I12" s="177">
        <f>+H12/F12-1</f>
        <v>0.40242246144297811</v>
      </c>
      <c r="J12" s="86">
        <f>+'October 2017 Price List'!E10</f>
        <v>523</v>
      </c>
      <c r="K12" s="86">
        <f t="shared" si="1"/>
        <v>470.7</v>
      </c>
      <c r="L12" s="85">
        <f t="shared" ref="L12:L72" si="3">+K12/F12-1</f>
        <v>0.61913233407213597</v>
      </c>
      <c r="M12" s="83">
        <f>+'October 2017 Price List'!F10</f>
        <v>575</v>
      </c>
      <c r="N12" s="86">
        <f t="shared" si="2"/>
        <v>517.5</v>
      </c>
      <c r="O12" s="177">
        <f>+N12/F12-1</f>
        <v>0.78011681088236751</v>
      </c>
      <c r="P12" s="86">
        <f>+'October 2017 Price List'!G10</f>
        <v>680</v>
      </c>
    </row>
    <row r="13" spans="2:16" ht="15.75" thickBot="1" x14ac:dyDescent="0.3">
      <c r="B13" s="125" t="s">
        <v>79</v>
      </c>
      <c r="C13" s="126" t="s">
        <v>113</v>
      </c>
      <c r="D13" s="290"/>
      <c r="E13" s="299"/>
      <c r="F13" s="127">
        <f>'[1]Consumables List'!$DW$2</f>
        <v>380.77020159151198</v>
      </c>
      <c r="G13" s="104">
        <f>+'October 2017 Price List'!H11</f>
        <v>594</v>
      </c>
      <c r="H13" s="105">
        <f t="shared" si="0"/>
        <v>534.6</v>
      </c>
      <c r="I13" s="178">
        <f>+H13/F13-1</f>
        <v>0.4039964203226063</v>
      </c>
      <c r="J13" s="88">
        <f>+'October 2017 Price List'!E11</f>
        <v>684</v>
      </c>
      <c r="K13" s="105">
        <f t="shared" si="1"/>
        <v>615.6</v>
      </c>
      <c r="L13" s="143">
        <f t="shared" si="3"/>
        <v>0.61672315067451655</v>
      </c>
      <c r="M13" s="104">
        <f>+'October 2017 Price List'!F11</f>
        <v>753</v>
      </c>
      <c r="N13" s="105">
        <f t="shared" si="2"/>
        <v>677.7</v>
      </c>
      <c r="O13" s="178">
        <f>+N13/F13-1</f>
        <v>0.77981364394431418</v>
      </c>
      <c r="P13" s="88">
        <f>+'October 2017 Price List'!G11</f>
        <v>890</v>
      </c>
    </row>
    <row r="14" spans="2:16" ht="15.75" thickBot="1" x14ac:dyDescent="0.3">
      <c r="B14" s="145"/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7"/>
    </row>
    <row r="15" spans="2:16" ht="15.75" thickBot="1" x14ac:dyDescent="0.3">
      <c r="B15" s="274" t="s">
        <v>177</v>
      </c>
      <c r="C15" s="275"/>
      <c r="D15" s="275"/>
      <c r="E15" s="275"/>
      <c r="F15" s="275"/>
      <c r="G15" s="275"/>
      <c r="H15" s="275"/>
      <c r="I15" s="275"/>
      <c r="J15" s="275"/>
      <c r="K15" s="275"/>
      <c r="L15" s="275"/>
      <c r="M15" s="275"/>
      <c r="N15" s="275"/>
      <c r="O15" s="275"/>
      <c r="P15" s="276"/>
    </row>
    <row r="16" spans="2:16" x14ac:dyDescent="0.25">
      <c r="B16" s="94" t="s">
        <v>102</v>
      </c>
      <c r="C16" s="94" t="s">
        <v>114</v>
      </c>
      <c r="D16" s="290" t="s">
        <v>171</v>
      </c>
      <c r="E16" s="300"/>
      <c r="F16" s="89">
        <f>'[1]Consumables List'!$CY$2</f>
        <v>170.47189867374001</v>
      </c>
      <c r="G16" s="83">
        <v>327.8</v>
      </c>
      <c r="H16" s="86">
        <f>+F16*(1+75%)</f>
        <v>298.32582267904502</v>
      </c>
      <c r="I16" s="176">
        <f>+H16/F16-1</f>
        <v>0.75</v>
      </c>
      <c r="J16" s="102">
        <v>363.4</v>
      </c>
      <c r="K16" s="86">
        <f>+F16*(1+94%)</f>
        <v>330.71548342705563</v>
      </c>
      <c r="L16" s="84">
        <f t="shared" si="3"/>
        <v>0.94</v>
      </c>
      <c r="M16" s="83">
        <v>393.4</v>
      </c>
      <c r="N16" s="86">
        <f>+F16*(1+110%)</f>
        <v>357.99098721485404</v>
      </c>
      <c r="O16" s="176">
        <f>+N16/F16-1</f>
        <v>1.1000000000000001</v>
      </c>
      <c r="P16" s="102">
        <v>492.64</v>
      </c>
    </row>
    <row r="17" spans="2:16" x14ac:dyDescent="0.25">
      <c r="B17" s="93" t="s">
        <v>91</v>
      </c>
      <c r="C17" s="93" t="s">
        <v>115</v>
      </c>
      <c r="D17" s="290"/>
      <c r="E17" s="290"/>
      <c r="F17" s="90">
        <f>'[1]Consumables List'!$DB$2</f>
        <v>212.54990291777182</v>
      </c>
      <c r="G17" s="83">
        <f>+'October 2017 Price List'!H13</f>
        <v>462</v>
      </c>
      <c r="H17" s="86">
        <f t="shared" si="0"/>
        <v>415.8</v>
      </c>
      <c r="I17" s="177">
        <f t="shared" ref="I17:I61" si="4">+H17/F17-1</f>
        <v>0.95624648278883773</v>
      </c>
      <c r="J17" s="86">
        <f>+'October 2017 Price List'!E13</f>
        <v>501</v>
      </c>
      <c r="K17" s="86">
        <f t="shared" si="1"/>
        <v>450.9</v>
      </c>
      <c r="L17" s="85">
        <f t="shared" si="3"/>
        <v>1.1213841728943885</v>
      </c>
      <c r="M17" s="83">
        <f>+'October 2017 Price List'!F13</f>
        <v>540</v>
      </c>
      <c r="N17" s="86">
        <f t="shared" si="2"/>
        <v>486</v>
      </c>
      <c r="O17" s="177">
        <f t="shared" ref="O17:O61" si="5">+N17/F17-1</f>
        <v>1.28652186299994</v>
      </c>
      <c r="P17" s="86">
        <f>+'October 2017 Price List'!G13</f>
        <v>694</v>
      </c>
    </row>
    <row r="18" spans="2:16" x14ac:dyDescent="0.25">
      <c r="B18" s="93" t="s">
        <v>92</v>
      </c>
      <c r="C18" s="93" t="s">
        <v>116</v>
      </c>
      <c r="D18" s="290"/>
      <c r="E18" s="290"/>
      <c r="F18" s="90">
        <f>'[1]Consumables List'!$DE$2</f>
        <v>312.62683289124675</v>
      </c>
      <c r="G18" s="83">
        <f>+'October 2017 Price List'!H14</f>
        <v>584</v>
      </c>
      <c r="H18" s="86">
        <f t="shared" si="0"/>
        <v>525.6</v>
      </c>
      <c r="I18" s="177">
        <f t="shared" si="4"/>
        <v>0.68123764405993925</v>
      </c>
      <c r="J18" s="86">
        <f>+'October 2017 Price List'!E14</f>
        <v>632</v>
      </c>
      <c r="K18" s="86">
        <f t="shared" si="1"/>
        <v>568.79999999999995</v>
      </c>
      <c r="L18" s="85">
        <f t="shared" si="3"/>
        <v>0.81942156001007116</v>
      </c>
      <c r="M18" s="83">
        <f>+'October 2017 Price List'!F14</f>
        <v>681</v>
      </c>
      <c r="N18" s="86">
        <f t="shared" si="2"/>
        <v>612.9</v>
      </c>
      <c r="O18" s="177">
        <f t="shared" si="5"/>
        <v>0.96048430754249758</v>
      </c>
      <c r="P18" s="86">
        <f>+'October 2017 Price List'!G14</f>
        <v>875</v>
      </c>
    </row>
    <row r="19" spans="2:16" x14ac:dyDescent="0.25">
      <c r="B19" s="93" t="s">
        <v>93</v>
      </c>
      <c r="C19" s="93" t="s">
        <v>117</v>
      </c>
      <c r="D19" s="290"/>
      <c r="E19" s="290"/>
      <c r="F19" s="90">
        <f>'[1]Consumables List'!$DH$2</f>
        <v>421.43944137931044</v>
      </c>
      <c r="G19" s="83">
        <f>+'October 2017 Price List'!H15</f>
        <v>756</v>
      </c>
      <c r="H19" s="86">
        <f t="shared" si="0"/>
        <v>680.4</v>
      </c>
      <c r="I19" s="177">
        <f t="shared" si="4"/>
        <v>0.61446683246624723</v>
      </c>
      <c r="J19" s="86">
        <f>+'October 2017 Price List'!E15</f>
        <v>819</v>
      </c>
      <c r="K19" s="86">
        <f t="shared" si="1"/>
        <v>737.1</v>
      </c>
      <c r="L19" s="85">
        <f t="shared" si="3"/>
        <v>0.74900573517176783</v>
      </c>
      <c r="M19" s="83">
        <f>+'October 2017 Price List'!F15</f>
        <v>882</v>
      </c>
      <c r="N19" s="86">
        <f t="shared" si="2"/>
        <v>793.8</v>
      </c>
      <c r="O19" s="177">
        <f t="shared" si="5"/>
        <v>0.88354463787728821</v>
      </c>
      <c r="P19" s="86">
        <f>+'October 2017 Price List'!G15</f>
        <v>1134</v>
      </c>
    </row>
    <row r="20" spans="2:16" ht="15.75" thickBot="1" x14ac:dyDescent="0.3">
      <c r="B20" s="126" t="s">
        <v>94</v>
      </c>
      <c r="C20" s="126" t="s">
        <v>118</v>
      </c>
      <c r="D20" s="290"/>
      <c r="E20" s="299"/>
      <c r="F20" s="127">
        <f>'[1]Consumables List'!$DK$2</f>
        <v>542.5329793103449</v>
      </c>
      <c r="G20" s="104">
        <f>+'October 2017 Price List'!H16</f>
        <v>919</v>
      </c>
      <c r="H20" s="105">
        <f t="shared" si="0"/>
        <v>827.1</v>
      </c>
      <c r="I20" s="178">
        <f t="shared" si="4"/>
        <v>0.52451561756004206</v>
      </c>
      <c r="J20" s="88">
        <f>+'October 2017 Price List'!E16</f>
        <v>1072</v>
      </c>
      <c r="K20" s="105">
        <f t="shared" si="1"/>
        <v>964.8</v>
      </c>
      <c r="L20" s="143">
        <f t="shared" si="3"/>
        <v>0.7783250729318445</v>
      </c>
      <c r="M20" s="104">
        <f>+'October 2017 Price List'!F16</f>
        <v>1072</v>
      </c>
      <c r="N20" s="105">
        <f t="shared" si="2"/>
        <v>964.8</v>
      </c>
      <c r="O20" s="178">
        <f t="shared" si="5"/>
        <v>0.7783250729318445</v>
      </c>
      <c r="P20" s="88">
        <f>+'October 2017 Price List'!G16</f>
        <v>1378</v>
      </c>
    </row>
    <row r="21" spans="2:16" ht="15.75" thickBot="1" x14ac:dyDescent="0.3">
      <c r="B21" s="277"/>
      <c r="C21" s="278"/>
      <c r="D21" s="278"/>
      <c r="E21" s="278"/>
      <c r="F21" s="278"/>
      <c r="G21" s="278"/>
      <c r="H21" s="278"/>
      <c r="I21" s="278"/>
      <c r="J21" s="278"/>
      <c r="K21" s="278"/>
      <c r="L21" s="278"/>
      <c r="M21" s="278"/>
      <c r="N21" s="278"/>
      <c r="O21" s="278"/>
      <c r="P21" s="279"/>
    </row>
    <row r="22" spans="2:16" ht="15.75" thickBot="1" x14ac:dyDescent="0.3">
      <c r="B22" s="274" t="s">
        <v>178</v>
      </c>
      <c r="C22" s="275"/>
      <c r="D22" s="275"/>
      <c r="E22" s="275"/>
      <c r="F22" s="275"/>
      <c r="G22" s="275"/>
      <c r="H22" s="275"/>
      <c r="I22" s="275"/>
      <c r="J22" s="275"/>
      <c r="K22" s="275"/>
      <c r="L22" s="275"/>
      <c r="M22" s="275"/>
      <c r="N22" s="275"/>
      <c r="O22" s="275"/>
      <c r="P22" s="276"/>
    </row>
    <row r="23" spans="2:16" ht="17.100000000000001" customHeight="1" x14ac:dyDescent="0.25">
      <c r="B23" s="120" t="s">
        <v>82</v>
      </c>
      <c r="C23" s="94" t="s">
        <v>119</v>
      </c>
      <c r="D23" s="290" t="s">
        <v>173</v>
      </c>
      <c r="E23" s="300"/>
      <c r="F23" s="107">
        <f>'[1]Consumables List'!$DZ$2</f>
        <v>209.1130318302387</v>
      </c>
      <c r="G23" s="83">
        <f>+'October 2017 Price List'!H17</f>
        <v>363</v>
      </c>
      <c r="H23" s="86">
        <f t="shared" si="0"/>
        <v>326.7</v>
      </c>
      <c r="I23" s="176">
        <f t="shared" si="4"/>
        <v>0.56231296127550889</v>
      </c>
      <c r="J23" s="102">
        <f>+'October 2017 Price List'!E17</f>
        <v>417</v>
      </c>
      <c r="K23" s="86">
        <f t="shared" si="1"/>
        <v>375.3</v>
      </c>
      <c r="L23" s="84">
        <f t="shared" si="3"/>
        <v>0.79472315386194836</v>
      </c>
      <c r="M23" s="83">
        <f>+'October 2017 Price List'!F17</f>
        <v>430</v>
      </c>
      <c r="N23" s="86">
        <f t="shared" si="2"/>
        <v>387</v>
      </c>
      <c r="O23" s="176">
        <f t="shared" si="5"/>
        <v>0.85067375578090609</v>
      </c>
      <c r="P23" s="102">
        <f>+'October 2017 Price List'!G17</f>
        <v>538</v>
      </c>
    </row>
    <row r="24" spans="2:16" ht="17.100000000000001" customHeight="1" x14ac:dyDescent="0.25">
      <c r="B24" s="118" t="s">
        <v>5</v>
      </c>
      <c r="C24" s="93" t="s">
        <v>120</v>
      </c>
      <c r="D24" s="290"/>
      <c r="E24" s="290"/>
      <c r="F24" s="91">
        <f>'[1]Consumables List'!$EC$2</f>
        <v>276.80517082228124</v>
      </c>
      <c r="G24" s="83">
        <f>+'October 2017 Price List'!H18</f>
        <v>589</v>
      </c>
      <c r="H24" s="86">
        <f t="shared" si="0"/>
        <v>530.1</v>
      </c>
      <c r="I24" s="177">
        <f t="shared" si="4"/>
        <v>0.91506538127621573</v>
      </c>
      <c r="J24" s="86">
        <f>+'October 2017 Price List'!E18</f>
        <v>655</v>
      </c>
      <c r="K24" s="86">
        <f t="shared" si="1"/>
        <v>589.5</v>
      </c>
      <c r="L24" s="85">
        <f t="shared" si="3"/>
        <v>1.1296567482783044</v>
      </c>
      <c r="M24" s="83">
        <f>+'October 2017 Price List'!F18</f>
        <v>698</v>
      </c>
      <c r="N24" s="86">
        <f t="shared" si="2"/>
        <v>628.20000000000005</v>
      </c>
      <c r="O24" s="177">
        <f t="shared" si="5"/>
        <v>1.2694662752645138</v>
      </c>
      <c r="P24" s="86">
        <f>+'October 2017 Price List'!G18</f>
        <v>873</v>
      </c>
    </row>
    <row r="25" spans="2:16" ht="17.100000000000001" customHeight="1" x14ac:dyDescent="0.25">
      <c r="B25" s="118" t="s">
        <v>6</v>
      </c>
      <c r="C25" s="93" t="s">
        <v>121</v>
      </c>
      <c r="D25" s="290"/>
      <c r="E25" s="290"/>
      <c r="F25" s="91">
        <f>'[1]Consumables List'!$EF$2</f>
        <v>413.59909177718845</v>
      </c>
      <c r="G25" s="83">
        <f>+'October 2017 Price List'!H19</f>
        <v>768</v>
      </c>
      <c r="H25" s="86">
        <f t="shared" si="0"/>
        <v>691.2</v>
      </c>
      <c r="I25" s="177">
        <f t="shared" si="4"/>
        <v>0.6711835536920352</v>
      </c>
      <c r="J25" s="86">
        <f>+'October 2017 Price List'!E19</f>
        <v>854</v>
      </c>
      <c r="K25" s="86">
        <f t="shared" si="1"/>
        <v>768.6</v>
      </c>
      <c r="L25" s="85">
        <f t="shared" si="3"/>
        <v>0.85832129538150803</v>
      </c>
      <c r="M25" s="83">
        <f>+'October 2017 Price List'!F19</f>
        <v>911</v>
      </c>
      <c r="N25" s="86">
        <f t="shared" si="2"/>
        <v>819.9</v>
      </c>
      <c r="O25" s="177">
        <f t="shared" si="5"/>
        <v>0.98235444975708863</v>
      </c>
      <c r="P25" s="86">
        <f>+'October 2017 Price List'!G19</f>
        <v>1138</v>
      </c>
    </row>
    <row r="26" spans="2:16" ht="17.100000000000001" customHeight="1" x14ac:dyDescent="0.25">
      <c r="B26" s="118" t="s">
        <v>7</v>
      </c>
      <c r="C26" s="93" t="s">
        <v>122</v>
      </c>
      <c r="D26" s="290"/>
      <c r="E26" s="290"/>
      <c r="F26" s="91">
        <f>'[1]Consumables List'!$EI$2</f>
        <v>557.19436551724152</v>
      </c>
      <c r="G26" s="83">
        <f>+'October 2017 Price List'!H20</f>
        <v>999</v>
      </c>
      <c r="H26" s="86">
        <f t="shared" si="0"/>
        <v>899.1</v>
      </c>
      <c r="I26" s="177">
        <f t="shared" si="4"/>
        <v>0.61362005009754306</v>
      </c>
      <c r="J26" s="86">
        <f>+'October 2017 Price List'!E20</f>
        <v>1112</v>
      </c>
      <c r="K26" s="86">
        <f t="shared" si="1"/>
        <v>1000.8</v>
      </c>
      <c r="L26" s="85">
        <f t="shared" si="3"/>
        <v>0.79614163734581367</v>
      </c>
      <c r="M26" s="83">
        <f>+'October 2017 Price List'!F20</f>
        <v>1186</v>
      </c>
      <c r="N26" s="86">
        <f t="shared" si="2"/>
        <v>1067.4000000000001</v>
      </c>
      <c r="O26" s="177">
        <f t="shared" si="5"/>
        <v>0.91566904846415031</v>
      </c>
      <c r="P26" s="86">
        <f>+'October 2017 Price List'!G20</f>
        <v>1630</v>
      </c>
    </row>
    <row r="27" spans="2:16" ht="17.100000000000001" customHeight="1" x14ac:dyDescent="0.25">
      <c r="B27" s="118" t="s">
        <v>8</v>
      </c>
      <c r="C27" s="93" t="s">
        <v>123</v>
      </c>
      <c r="D27" s="290"/>
      <c r="E27" s="290"/>
      <c r="F27" s="91">
        <f>'[1]Consumables List'!$EL$2</f>
        <v>740.7407490716181</v>
      </c>
      <c r="G27" s="83">
        <f>+'October 2017 Price List'!H21</f>
        <v>1310</v>
      </c>
      <c r="H27" s="86">
        <f t="shared" si="0"/>
        <v>1179</v>
      </c>
      <c r="I27" s="177">
        <f t="shared" si="4"/>
        <v>0.59164998209921493</v>
      </c>
      <c r="J27" s="86">
        <f>+'October 2017 Price List'!E21</f>
        <v>1355</v>
      </c>
      <c r="K27" s="86">
        <f t="shared" si="1"/>
        <v>1219.5</v>
      </c>
      <c r="L27" s="85">
        <f t="shared" si="3"/>
        <v>0.6463249814843024</v>
      </c>
      <c r="M27" s="83">
        <f>+'October 2017 Price List'!F21</f>
        <v>1580</v>
      </c>
      <c r="N27" s="86">
        <f t="shared" si="2"/>
        <v>1422</v>
      </c>
      <c r="O27" s="177">
        <f t="shared" si="5"/>
        <v>0.91969997840974016</v>
      </c>
      <c r="P27" s="86">
        <f>+'October 2017 Price List'!G21</f>
        <v>1987</v>
      </c>
    </row>
    <row r="28" spans="2:16" ht="17.100000000000001" customHeight="1" x14ac:dyDescent="0.25">
      <c r="B28" s="118" t="s">
        <v>9</v>
      </c>
      <c r="C28" s="93" t="s">
        <v>124</v>
      </c>
      <c r="D28" s="290"/>
      <c r="E28" s="290"/>
      <c r="F28" s="91">
        <f>'[1]Consumables List'!$EO$2</f>
        <v>917.18478249336874</v>
      </c>
      <c r="G28" s="83">
        <f>+'October 2017 Price List'!H22</f>
        <v>1548</v>
      </c>
      <c r="H28" s="86">
        <f t="shared" si="0"/>
        <v>1393.2</v>
      </c>
      <c r="I28" s="177">
        <f t="shared" si="4"/>
        <v>0.51899598269890923</v>
      </c>
      <c r="J28" s="86">
        <f>+'October 2017 Price List'!E22</f>
        <v>1868</v>
      </c>
      <c r="K28" s="86">
        <f t="shared" si="1"/>
        <v>1681.2</v>
      </c>
      <c r="L28" s="85">
        <f t="shared" si="3"/>
        <v>0.83300032020772785</v>
      </c>
      <c r="M28" s="83">
        <f>+'October 2017 Price List'!F22</f>
        <v>2081</v>
      </c>
      <c r="N28" s="86">
        <f t="shared" si="2"/>
        <v>1872.9</v>
      </c>
      <c r="O28" s="177">
        <f t="shared" si="5"/>
        <v>1.0420094573620351</v>
      </c>
      <c r="P28" s="86">
        <f>+'October 2017 Price List'!G22</f>
        <v>2348</v>
      </c>
    </row>
    <row r="29" spans="2:16" ht="17.100000000000001" customHeight="1" thickBot="1" x14ac:dyDescent="0.3">
      <c r="B29" s="119" t="s">
        <v>10</v>
      </c>
      <c r="C29" s="96" t="s">
        <v>125</v>
      </c>
      <c r="D29" s="299"/>
      <c r="E29" s="299"/>
      <c r="F29" s="111">
        <f>'[1]Consumables List'!$ER$2</f>
        <v>1075.636166578249</v>
      </c>
      <c r="G29" s="103">
        <f>+'October 2017 Price List'!H23</f>
        <v>1811</v>
      </c>
      <c r="H29" s="88">
        <f t="shared" si="0"/>
        <v>1629.9</v>
      </c>
      <c r="I29" s="177">
        <f t="shared" si="4"/>
        <v>0.51528932425630769</v>
      </c>
      <c r="J29" s="88">
        <f>+'October 2017 Price List'!E23</f>
        <v>2186</v>
      </c>
      <c r="K29" s="86">
        <f t="shared" si="1"/>
        <v>1967.4</v>
      </c>
      <c r="L29" s="85">
        <f t="shared" si="3"/>
        <v>0.82905713021771854</v>
      </c>
      <c r="M29" s="83">
        <f>+'October 2017 Price List'!F23</f>
        <v>2435</v>
      </c>
      <c r="N29" s="88">
        <f t="shared" si="2"/>
        <v>2191.5</v>
      </c>
      <c r="O29" s="177">
        <f t="shared" si="5"/>
        <v>1.0373989533760954</v>
      </c>
      <c r="P29" s="88">
        <f>+'October 2017 Price List'!G23</f>
        <v>2873</v>
      </c>
    </row>
    <row r="30" spans="2:16" ht="17.100000000000001" hidden="1" customHeight="1" x14ac:dyDescent="0.25">
      <c r="B30" s="144" t="s">
        <v>103</v>
      </c>
      <c r="C30" s="188" t="s">
        <v>126</v>
      </c>
      <c r="D30" s="188"/>
      <c r="E30" s="106"/>
      <c r="F30" s="82">
        <f>'[1]Consumables List'!$EU$2</f>
        <v>1236.8674848806365</v>
      </c>
      <c r="G30" s="104">
        <f>+'October 2017 Price List'!H24</f>
        <v>2195</v>
      </c>
      <c r="H30" s="105">
        <f t="shared" si="0"/>
        <v>1975.5</v>
      </c>
      <c r="I30" s="143">
        <f t="shared" si="4"/>
        <v>0.59717999231796837</v>
      </c>
      <c r="J30" s="104">
        <f>+'October 2017 Price List'!E24</f>
        <v>2707</v>
      </c>
      <c r="K30" s="105">
        <f t="shared" si="1"/>
        <v>2436.3000000000002</v>
      </c>
      <c r="L30" s="143">
        <f t="shared" si="3"/>
        <v>0.96973404975159028</v>
      </c>
      <c r="M30" s="104">
        <f>+'October 2017 Price List'!F24</f>
        <v>2854</v>
      </c>
      <c r="N30" s="105">
        <f t="shared" si="2"/>
        <v>2568.6</v>
      </c>
      <c r="O30" s="143">
        <f t="shared" si="5"/>
        <v>1.0766978123350714</v>
      </c>
      <c r="P30" s="104">
        <f>+'October 2017 Price List'!G24</f>
        <v>3366</v>
      </c>
    </row>
    <row r="31" spans="2:16" ht="17.100000000000001" customHeight="1" thickBot="1" x14ac:dyDescent="0.3">
      <c r="B31" s="28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281"/>
      <c r="P31" s="282"/>
    </row>
    <row r="32" spans="2:16" ht="17.100000000000001" customHeight="1" thickBot="1" x14ac:dyDescent="0.3">
      <c r="B32" s="296" t="s">
        <v>179</v>
      </c>
      <c r="C32" s="297"/>
      <c r="D32" s="297"/>
      <c r="E32" s="297"/>
      <c r="F32" s="297"/>
      <c r="G32" s="297"/>
      <c r="H32" s="297"/>
      <c r="I32" s="297"/>
      <c r="J32" s="298"/>
      <c r="K32" s="208"/>
      <c r="L32" s="208"/>
      <c r="M32" s="208"/>
      <c r="N32" s="208"/>
      <c r="O32" s="208"/>
      <c r="P32" s="209"/>
    </row>
    <row r="33" spans="2:16" ht="17.100000000000001" customHeight="1" thickBot="1" x14ac:dyDescent="0.3">
      <c r="B33" s="189" t="s">
        <v>96</v>
      </c>
      <c r="C33" s="189" t="s">
        <v>127</v>
      </c>
      <c r="D33" s="189" t="s">
        <v>171</v>
      </c>
      <c r="E33" s="300"/>
      <c r="F33" s="169">
        <f>'[1]Consumables List'!$M$2</f>
        <v>142.57409018567634</v>
      </c>
      <c r="G33" s="170">
        <f>+'October 2017 Price List'!H25</f>
        <v>249</v>
      </c>
      <c r="H33" s="171">
        <f t="shared" si="0"/>
        <v>224.1</v>
      </c>
      <c r="I33" s="185">
        <f t="shared" si="4"/>
        <v>0.57181434374332163</v>
      </c>
      <c r="J33" s="171">
        <f>+'October 2017 Price List'!E25</f>
        <v>289</v>
      </c>
      <c r="K33" s="171">
        <f t="shared" si="1"/>
        <v>260.10000000000002</v>
      </c>
      <c r="L33" s="172">
        <f t="shared" si="3"/>
        <v>0.82431463992698784</v>
      </c>
      <c r="M33" s="170">
        <f>+'October 2017 Price List'!F25</f>
        <v>299</v>
      </c>
      <c r="N33" s="171">
        <f t="shared" si="2"/>
        <v>269.10000000000002</v>
      </c>
      <c r="O33" s="181">
        <f t="shared" si="5"/>
        <v>0.88743971397290444</v>
      </c>
      <c r="P33" s="182">
        <f>+'October 2017 Price List'!G25</f>
        <v>375</v>
      </c>
    </row>
    <row r="34" spans="2:16" ht="17.100000000000001" customHeight="1" x14ac:dyDescent="0.25">
      <c r="B34" s="108" t="s">
        <v>11</v>
      </c>
      <c r="C34" s="95" t="s">
        <v>128</v>
      </c>
      <c r="D34" s="300" t="s">
        <v>173</v>
      </c>
      <c r="E34" s="290"/>
      <c r="F34" s="109">
        <f>'[1]Consumables List'!$J$2</f>
        <v>181.04991830238723</v>
      </c>
      <c r="G34" s="101">
        <f>+'October 2017 Price List'!H26</f>
        <v>309</v>
      </c>
      <c r="H34" s="102">
        <f t="shared" si="0"/>
        <v>278.10000000000002</v>
      </c>
      <c r="I34" s="181">
        <f t="shared" si="4"/>
        <v>0.53604046114796366</v>
      </c>
      <c r="J34" s="102">
        <f>+'October 2017 Price List'!E26</f>
        <v>344</v>
      </c>
      <c r="K34" s="102">
        <f t="shared" si="1"/>
        <v>309.60000000000002</v>
      </c>
      <c r="L34" s="157">
        <f t="shared" si="3"/>
        <v>0.71002562665016011</v>
      </c>
      <c r="M34" s="101">
        <f>+'October 2017 Price List'!F26</f>
        <v>392</v>
      </c>
      <c r="N34" s="102">
        <f t="shared" si="2"/>
        <v>352.8</v>
      </c>
      <c r="O34" s="85">
        <f t="shared" si="5"/>
        <v>0.94863385362460106</v>
      </c>
      <c r="P34" s="179">
        <f>+'October 2017 Price List'!G26</f>
        <v>475</v>
      </c>
    </row>
    <row r="35" spans="2:16" ht="17.100000000000001" customHeight="1" x14ac:dyDescent="0.25">
      <c r="B35" s="97" t="s">
        <v>12</v>
      </c>
      <c r="C35" s="93" t="s">
        <v>129</v>
      </c>
      <c r="D35" s="290"/>
      <c r="E35" s="290"/>
      <c r="F35" s="91">
        <f>'[1]Consumables List'!$P$2</f>
        <v>325.7015543766579</v>
      </c>
      <c r="G35" s="83">
        <f>+'October 2017 Price List'!H27</f>
        <v>782</v>
      </c>
      <c r="H35" s="86">
        <f t="shared" si="0"/>
        <v>703.8</v>
      </c>
      <c r="I35" s="177">
        <f t="shared" si="4"/>
        <v>1.160873936714744</v>
      </c>
      <c r="J35" s="86">
        <f>+'October 2017 Price List'!E27</f>
        <v>890</v>
      </c>
      <c r="K35" s="86">
        <f t="shared" si="1"/>
        <v>801</v>
      </c>
      <c r="L35" s="85">
        <f t="shared" si="3"/>
        <v>1.4593066543172917</v>
      </c>
      <c r="M35" s="83">
        <f>+'October 2017 Price List'!F27</f>
        <v>944</v>
      </c>
      <c r="N35" s="86">
        <f t="shared" si="2"/>
        <v>849.6</v>
      </c>
      <c r="O35" s="85">
        <f t="shared" si="5"/>
        <v>1.6085230131185657</v>
      </c>
      <c r="P35" s="179">
        <f>+'October 2017 Price List'!G27</f>
        <v>1186</v>
      </c>
    </row>
    <row r="36" spans="2:16" ht="17.100000000000001" customHeight="1" x14ac:dyDescent="0.25">
      <c r="B36" s="97" t="s">
        <v>13</v>
      </c>
      <c r="C36" s="93" t="s">
        <v>130</v>
      </c>
      <c r="D36" s="290"/>
      <c r="E36" s="290"/>
      <c r="F36" s="91">
        <f>'[1]Consumables List'!$S$2</f>
        <v>500.14634482758629</v>
      </c>
      <c r="G36" s="83">
        <f>+'October 2017 Price List'!H28</f>
        <v>1013</v>
      </c>
      <c r="H36" s="86">
        <f t="shared" si="0"/>
        <v>911.7</v>
      </c>
      <c r="I36" s="177">
        <f t="shared" si="4"/>
        <v>0.82286646584268697</v>
      </c>
      <c r="J36" s="86">
        <f>+'October 2017 Price List'!E28</f>
        <v>1153</v>
      </c>
      <c r="K36" s="86">
        <f t="shared" si="1"/>
        <v>1037.7</v>
      </c>
      <c r="L36" s="85">
        <f t="shared" si="3"/>
        <v>1.0747927296314095</v>
      </c>
      <c r="M36" s="83">
        <f>+'October 2017 Price List'!F28</f>
        <v>1223</v>
      </c>
      <c r="N36" s="86">
        <f t="shared" si="2"/>
        <v>1100.7</v>
      </c>
      <c r="O36" s="85">
        <f t="shared" si="5"/>
        <v>1.2007558615257712</v>
      </c>
      <c r="P36" s="179">
        <f>+'October 2017 Price List'!G28</f>
        <v>1572</v>
      </c>
    </row>
    <row r="37" spans="2:16" ht="17.100000000000001" customHeight="1" x14ac:dyDescent="0.25">
      <c r="B37" s="97" t="s">
        <v>14</v>
      </c>
      <c r="C37" s="93" t="s">
        <v>131</v>
      </c>
      <c r="D37" s="290"/>
      <c r="E37" s="290"/>
      <c r="F37" s="91">
        <f>'[1]Consumables List'!$V$2</f>
        <v>683.91923289124679</v>
      </c>
      <c r="G37" s="83">
        <f>+'October 2017 Price List'!H29</f>
        <v>1266</v>
      </c>
      <c r="H37" s="86">
        <f t="shared" si="0"/>
        <v>1139.4000000000001</v>
      </c>
      <c r="I37" s="177">
        <f t="shared" si="4"/>
        <v>0.66598619428089911</v>
      </c>
      <c r="J37" s="86">
        <f>+'October 2017 Price List'!E29</f>
        <v>1441</v>
      </c>
      <c r="K37" s="86">
        <f t="shared" si="1"/>
        <v>1296.9000000000001</v>
      </c>
      <c r="L37" s="85">
        <f t="shared" si="3"/>
        <v>0.89627654499113385</v>
      </c>
      <c r="M37" s="83">
        <f>+'October 2017 Price List'!F29</f>
        <v>1528</v>
      </c>
      <c r="N37" s="86">
        <f t="shared" si="2"/>
        <v>1375.2</v>
      </c>
      <c r="O37" s="85">
        <f t="shared" si="5"/>
        <v>1.0107637479156506</v>
      </c>
      <c r="P37" s="179">
        <f>+'October 2017 Price List'!G29</f>
        <v>1964</v>
      </c>
    </row>
    <row r="38" spans="2:16" ht="17.100000000000001" customHeight="1" x14ac:dyDescent="0.25">
      <c r="B38" s="97" t="s">
        <v>28</v>
      </c>
      <c r="C38" s="93" t="s">
        <v>132</v>
      </c>
      <c r="D38" s="290"/>
      <c r="E38" s="290"/>
      <c r="F38" s="91">
        <f>'[1]Consumables List'!$Y$2</f>
        <v>883.99799257294455</v>
      </c>
      <c r="G38" s="83">
        <f>+'October 2017 Price List'!H30</f>
        <v>1581</v>
      </c>
      <c r="H38" s="86">
        <f t="shared" si="0"/>
        <v>1422.9</v>
      </c>
      <c r="I38" s="177">
        <f t="shared" si="4"/>
        <v>0.60961903981087051</v>
      </c>
      <c r="J38" s="86">
        <f>+'October 2017 Price List'!E30</f>
        <v>1799</v>
      </c>
      <c r="K38" s="86">
        <f t="shared" si="1"/>
        <v>1619.1</v>
      </c>
      <c r="L38" s="85">
        <f t="shared" si="3"/>
        <v>0.83156524517378605</v>
      </c>
      <c r="M38" s="83">
        <f>+'October 2017 Price List'!F30</f>
        <v>1908</v>
      </c>
      <c r="N38" s="86">
        <f t="shared" si="2"/>
        <v>1717.2</v>
      </c>
      <c r="O38" s="85">
        <f t="shared" si="5"/>
        <v>0.94253834785524404</v>
      </c>
      <c r="P38" s="179">
        <f>+'October 2017 Price List'!G30</f>
        <v>2453</v>
      </c>
    </row>
    <row r="39" spans="2:16" ht="17.100000000000001" customHeight="1" x14ac:dyDescent="0.25">
      <c r="B39" s="97" t="s">
        <v>29</v>
      </c>
      <c r="C39" s="93" t="s">
        <v>133</v>
      </c>
      <c r="D39" s="290"/>
      <c r="E39" s="290"/>
      <c r="F39" s="91">
        <f>'[1]Consumables List'!$AB$2</f>
        <v>1092.9524010610078</v>
      </c>
      <c r="G39" s="83">
        <f>+'October 2017 Price List'!H31</f>
        <v>1871</v>
      </c>
      <c r="H39" s="86">
        <f t="shared" si="0"/>
        <v>1683.9</v>
      </c>
      <c r="I39" s="177">
        <f t="shared" si="4"/>
        <v>0.5406892362058191</v>
      </c>
      <c r="J39" s="86">
        <f>+'October 2017 Price List'!E31</f>
        <v>2129</v>
      </c>
      <c r="K39" s="86">
        <f t="shared" si="1"/>
        <v>1916.1</v>
      </c>
      <c r="L39" s="85">
        <f t="shared" si="3"/>
        <v>0.75314130619037334</v>
      </c>
      <c r="M39" s="83">
        <f>+'October 2017 Price List'!F31</f>
        <v>2258</v>
      </c>
      <c r="N39" s="86">
        <f t="shared" si="2"/>
        <v>2032.2</v>
      </c>
      <c r="O39" s="85">
        <f t="shared" si="5"/>
        <v>0.85936734118265057</v>
      </c>
      <c r="P39" s="179">
        <f>+'October 2017 Price List'!G31</f>
        <v>2903</v>
      </c>
    </row>
    <row r="40" spans="2:16" ht="17.100000000000001" customHeight="1" x14ac:dyDescent="0.25">
      <c r="B40" s="97" t="s">
        <v>30</v>
      </c>
      <c r="C40" s="93" t="s">
        <v>134</v>
      </c>
      <c r="D40" s="290"/>
      <c r="E40" s="290"/>
      <c r="F40" s="91">
        <f>'[1]Consumables List'!$AE$2</f>
        <v>1296.9385941644559</v>
      </c>
      <c r="G40" s="83">
        <f>+'October 2017 Price List'!H32</f>
        <v>2278</v>
      </c>
      <c r="H40" s="86">
        <f t="shared" si="0"/>
        <v>2050.1999999999998</v>
      </c>
      <c r="I40" s="177">
        <f t="shared" si="4"/>
        <v>0.58079959161121852</v>
      </c>
      <c r="J40" s="86">
        <f>+'October 2017 Price List'!E32</f>
        <v>2580</v>
      </c>
      <c r="K40" s="86">
        <f t="shared" si="1"/>
        <v>2322</v>
      </c>
      <c r="L40" s="85">
        <f t="shared" si="3"/>
        <v>0.79037003790910632</v>
      </c>
      <c r="M40" s="83">
        <f>+'October 2017 Price List'!F32</f>
        <v>2809</v>
      </c>
      <c r="N40" s="86">
        <f t="shared" si="2"/>
        <v>2528.1</v>
      </c>
      <c r="O40" s="85">
        <f t="shared" si="5"/>
        <v>0.9492827273204183</v>
      </c>
      <c r="P40" s="179">
        <f>+'October 2017 Price List'!G32</f>
        <v>3492</v>
      </c>
    </row>
    <row r="41" spans="2:16" ht="17.100000000000001" customHeight="1" thickBot="1" x14ac:dyDescent="0.3">
      <c r="B41" s="110" t="s">
        <v>31</v>
      </c>
      <c r="C41" s="96" t="s">
        <v>135</v>
      </c>
      <c r="D41" s="299"/>
      <c r="E41" s="299"/>
      <c r="F41" s="92">
        <f>'[1]Consumables List'!$AH$2</f>
        <v>1508.7436445623341</v>
      </c>
      <c r="G41" s="103">
        <f>+'October 2017 Price List'!H33</f>
        <v>2741</v>
      </c>
      <c r="H41" s="88">
        <f t="shared" si="0"/>
        <v>2466.9</v>
      </c>
      <c r="I41" s="186">
        <f t="shared" si="4"/>
        <v>0.63506902507325158</v>
      </c>
      <c r="J41" s="88">
        <f>+'October 2017 Price List'!E33</f>
        <v>3106</v>
      </c>
      <c r="K41" s="88">
        <f t="shared" si="1"/>
        <v>2795.4</v>
      </c>
      <c r="L41" s="158">
        <f t="shared" si="3"/>
        <v>0.85279985110453094</v>
      </c>
      <c r="M41" s="103">
        <f>+'October 2017 Price List'!F33</f>
        <v>3380</v>
      </c>
      <c r="N41" s="88">
        <f t="shared" si="2"/>
        <v>3042</v>
      </c>
      <c r="O41" s="158">
        <f t="shared" si="5"/>
        <v>1.0162471013307517</v>
      </c>
      <c r="P41" s="180">
        <f>+'October 2017 Price List'!G33</f>
        <v>4202</v>
      </c>
    </row>
    <row r="42" spans="2:16" ht="17.100000000000001" customHeight="1" thickBot="1" x14ac:dyDescent="0.3">
      <c r="B42" s="295"/>
      <c r="C42" s="295"/>
      <c r="D42" s="295"/>
      <c r="E42" s="295"/>
      <c r="F42" s="295"/>
      <c r="G42" s="295"/>
      <c r="H42" s="295"/>
      <c r="I42" s="295"/>
      <c r="J42" s="295"/>
      <c r="K42" s="295"/>
      <c r="L42" s="295"/>
      <c r="M42" s="295"/>
      <c r="N42" s="295"/>
      <c r="O42" s="295"/>
      <c r="P42" s="295"/>
    </row>
    <row r="43" spans="2:16" ht="17.100000000000001" customHeight="1" thickBot="1" x14ac:dyDescent="0.3">
      <c r="B43" s="296" t="s">
        <v>180</v>
      </c>
      <c r="C43" s="297"/>
      <c r="D43" s="297"/>
      <c r="E43" s="297"/>
      <c r="F43" s="297"/>
      <c r="G43" s="297"/>
      <c r="H43" s="297"/>
      <c r="I43" s="297"/>
      <c r="J43" s="298"/>
      <c r="K43" s="208"/>
      <c r="L43" s="208"/>
      <c r="M43" s="208"/>
      <c r="N43" s="208"/>
      <c r="O43" s="208"/>
      <c r="P43" s="209"/>
    </row>
    <row r="44" spans="2:16" ht="17.100000000000001" customHeight="1" x14ac:dyDescent="0.25">
      <c r="B44" s="120" t="s">
        <v>15</v>
      </c>
      <c r="C44" s="94" t="s">
        <v>136</v>
      </c>
      <c r="D44" s="290" t="s">
        <v>171</v>
      </c>
      <c r="E44" s="290"/>
      <c r="F44" s="89">
        <f>'[1]Consumables List'!$AQ$2</f>
        <v>207.2913846153846</v>
      </c>
      <c r="G44" s="83">
        <f>+'October 2017 Price List'!H34</f>
        <v>471</v>
      </c>
      <c r="H44" s="86">
        <f t="shared" si="0"/>
        <v>423.9</v>
      </c>
      <c r="I44" s="176">
        <f t="shared" si="4"/>
        <v>1.0449475060746893</v>
      </c>
      <c r="J44" s="102">
        <f>+'October 2017 Price List'!E34</f>
        <v>598</v>
      </c>
      <c r="K44" s="86">
        <f t="shared" si="1"/>
        <v>538.20000000000005</v>
      </c>
      <c r="L44" s="84">
        <f t="shared" si="3"/>
        <v>1.596345241258311</v>
      </c>
      <c r="M44" s="83">
        <f>+'October 2017 Price List'!F34</f>
        <v>634</v>
      </c>
      <c r="N44" s="86">
        <f t="shared" si="2"/>
        <v>570.6</v>
      </c>
      <c r="O44" s="176">
        <f t="shared" si="5"/>
        <v>1.7526469614678413</v>
      </c>
      <c r="P44" s="86">
        <f>+'October 2017 Price List'!G34</f>
        <v>797</v>
      </c>
    </row>
    <row r="45" spans="2:16" ht="17.100000000000001" customHeight="1" thickBot="1" x14ac:dyDescent="0.3">
      <c r="B45" s="125" t="s">
        <v>16</v>
      </c>
      <c r="C45" s="126" t="s">
        <v>137</v>
      </c>
      <c r="D45" s="290"/>
      <c r="E45" s="299"/>
      <c r="F45" s="127">
        <f>'[1]Consumables List'!$AT$2</f>
        <v>275.92826153846158</v>
      </c>
      <c r="G45" s="104">
        <f>+'October 2017 Price List'!H35</f>
        <v>602</v>
      </c>
      <c r="H45" s="105">
        <f t="shared" si="0"/>
        <v>541.79999999999995</v>
      </c>
      <c r="I45" s="178">
        <f t="shared" si="4"/>
        <v>0.96355384902998975</v>
      </c>
      <c r="J45" s="88">
        <f>+'October 2017 Price List'!E35</f>
        <v>685</v>
      </c>
      <c r="K45" s="105">
        <f t="shared" si="1"/>
        <v>616.5</v>
      </c>
      <c r="L45" s="143">
        <f t="shared" si="3"/>
        <v>1.2342763896769822</v>
      </c>
      <c r="M45" s="104">
        <f>+'October 2017 Price List'!F35</f>
        <v>726</v>
      </c>
      <c r="N45" s="105">
        <f t="shared" si="2"/>
        <v>653.4</v>
      </c>
      <c r="O45" s="178">
        <f t="shared" si="5"/>
        <v>1.3680068013218816</v>
      </c>
      <c r="P45" s="88">
        <f>+'October 2017 Price List'!G35</f>
        <v>913</v>
      </c>
    </row>
    <row r="46" spans="2:16" ht="17.100000000000001" customHeight="1" thickBot="1" x14ac:dyDescent="0.3">
      <c r="B46" s="145"/>
      <c r="C46" s="146"/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7"/>
    </row>
    <row r="47" spans="2:16" ht="17.100000000000001" customHeight="1" thickBot="1" x14ac:dyDescent="0.3">
      <c r="B47" s="274" t="s">
        <v>181</v>
      </c>
      <c r="C47" s="275"/>
      <c r="D47" s="275"/>
      <c r="E47" s="275"/>
      <c r="F47" s="275"/>
      <c r="G47" s="275"/>
      <c r="H47" s="275"/>
      <c r="I47" s="275"/>
      <c r="J47" s="276"/>
      <c r="K47" s="149"/>
      <c r="L47" s="149"/>
      <c r="M47" s="149"/>
      <c r="N47" s="149"/>
      <c r="O47" s="149"/>
      <c r="P47" s="150"/>
    </row>
    <row r="48" spans="2:16" ht="17.100000000000001" customHeight="1" x14ac:dyDescent="0.25">
      <c r="B48" s="94" t="s">
        <v>104</v>
      </c>
      <c r="C48" s="94" t="s">
        <v>138</v>
      </c>
      <c r="D48" s="290" t="s">
        <v>171</v>
      </c>
      <c r="E48" s="300"/>
      <c r="F48" s="89">
        <f>'[1]Consumables List'!$AW$2</f>
        <v>601.51520000000005</v>
      </c>
      <c r="G48" s="83">
        <v>1158</v>
      </c>
      <c r="H48" s="86">
        <f>(F48*1.75)</f>
        <v>1052.6516000000001</v>
      </c>
      <c r="I48" s="176">
        <f t="shared" si="4"/>
        <v>0.75</v>
      </c>
      <c r="J48" s="102">
        <v>1290.6500000000001</v>
      </c>
      <c r="K48" s="86">
        <f>+F48*(1+95%)</f>
        <v>1172.9546400000002</v>
      </c>
      <c r="L48" s="84">
        <f t="shared" si="3"/>
        <v>0.95000000000000018</v>
      </c>
      <c r="M48" s="83">
        <v>1143</v>
      </c>
      <c r="N48" s="86">
        <f>+F48*(1+111%)</f>
        <v>1269.1970720000004</v>
      </c>
      <c r="O48" s="176">
        <f t="shared" si="5"/>
        <v>1.1100000000000003</v>
      </c>
      <c r="P48" s="102">
        <v>1754.5</v>
      </c>
    </row>
    <row r="49" spans="2:16" ht="17.100000000000001" customHeight="1" thickBot="1" x14ac:dyDescent="0.3">
      <c r="B49" s="126" t="s">
        <v>17</v>
      </c>
      <c r="C49" s="126" t="s">
        <v>168</v>
      </c>
      <c r="D49" s="290"/>
      <c r="E49" s="299"/>
      <c r="F49" s="127">
        <f>'[1]Consumables List'!$AZ$2</f>
        <v>642.73316923076936</v>
      </c>
      <c r="G49" s="104">
        <f>+'October 2017 Price List'!H37</f>
        <v>1307</v>
      </c>
      <c r="H49" s="105">
        <f t="shared" si="0"/>
        <v>1176.3</v>
      </c>
      <c r="I49" s="178">
        <f t="shared" si="4"/>
        <v>0.83015294108410442</v>
      </c>
      <c r="J49" s="88">
        <f>+'October 2017 Price List'!E37</f>
        <v>1437</v>
      </c>
      <c r="K49" s="105">
        <f t="shared" si="1"/>
        <v>1293.3</v>
      </c>
      <c r="L49" s="143">
        <f t="shared" si="3"/>
        <v>1.0121880461651553</v>
      </c>
      <c r="M49" s="104">
        <f>+'October 2017 Price List'!F37</f>
        <v>1525</v>
      </c>
      <c r="N49" s="105">
        <f t="shared" si="2"/>
        <v>1372.5</v>
      </c>
      <c r="O49" s="178">
        <f t="shared" si="5"/>
        <v>1.1354118096046362</v>
      </c>
      <c r="P49" s="88">
        <f>+'October 2017 Price List'!G37</f>
        <v>1917</v>
      </c>
    </row>
    <row r="50" spans="2:16" ht="17.100000000000001" customHeight="1" thickBot="1" x14ac:dyDescent="0.3">
      <c r="B50" s="277"/>
      <c r="C50" s="278"/>
      <c r="D50" s="278"/>
      <c r="E50" s="278"/>
      <c r="F50" s="278"/>
      <c r="G50" s="278"/>
      <c r="H50" s="278"/>
      <c r="I50" s="278"/>
      <c r="J50" s="278"/>
      <c r="K50" s="278"/>
      <c r="L50" s="278"/>
      <c r="M50" s="278"/>
      <c r="N50" s="278"/>
      <c r="O50" s="278"/>
      <c r="P50" s="279"/>
    </row>
    <row r="51" spans="2:16" ht="17.100000000000001" customHeight="1" thickBot="1" x14ac:dyDescent="0.3">
      <c r="B51" s="274" t="s">
        <v>182</v>
      </c>
      <c r="C51" s="275"/>
      <c r="D51" s="275"/>
      <c r="E51" s="275"/>
      <c r="F51" s="275"/>
      <c r="G51" s="275"/>
      <c r="H51" s="275"/>
      <c r="I51" s="275"/>
      <c r="J51" s="276"/>
      <c r="K51" s="149"/>
      <c r="L51" s="149"/>
      <c r="M51" s="149"/>
      <c r="N51" s="149"/>
      <c r="O51" s="149"/>
      <c r="P51" s="150"/>
    </row>
    <row r="52" spans="2:16" ht="17.100000000000001" customHeight="1" x14ac:dyDescent="0.25">
      <c r="B52" s="94" t="s">
        <v>83</v>
      </c>
      <c r="C52" s="94" t="s">
        <v>169</v>
      </c>
      <c r="D52" s="290" t="s">
        <v>171</v>
      </c>
      <c r="E52" s="300"/>
      <c r="F52" s="89">
        <f>'[1]Consumables List'!$BF$2</f>
        <v>719.12433846153863</v>
      </c>
      <c r="G52" s="83">
        <f>+'October 2017 Price List'!H38</f>
        <v>1009</v>
      </c>
      <c r="H52" s="86">
        <f t="shared" si="0"/>
        <v>908.1</v>
      </c>
      <c r="I52" s="176">
        <f t="shared" si="4"/>
        <v>0.26278579576759586</v>
      </c>
      <c r="J52" s="102">
        <f>+'October 2017 Price List'!E38</f>
        <v>1148</v>
      </c>
      <c r="K52" s="86">
        <f t="shared" si="1"/>
        <v>1033.2</v>
      </c>
      <c r="L52" s="84">
        <f t="shared" si="3"/>
        <v>0.43674736723607555</v>
      </c>
      <c r="M52" s="83">
        <f>+'October 2017 Price List'!F38</f>
        <v>1218</v>
      </c>
      <c r="N52" s="86">
        <f t="shared" si="2"/>
        <v>1096.2</v>
      </c>
      <c r="O52" s="176">
        <f t="shared" si="5"/>
        <v>0.52435391401876297</v>
      </c>
      <c r="P52" s="102">
        <f>+'October 2017 Price List'!G38</f>
        <v>1531</v>
      </c>
    </row>
    <row r="53" spans="2:16" ht="17.100000000000001" customHeight="1" x14ac:dyDescent="0.25">
      <c r="B53" s="93" t="s">
        <v>90</v>
      </c>
      <c r="C53" s="93" t="s">
        <v>141</v>
      </c>
      <c r="D53" s="290"/>
      <c r="E53" s="290"/>
      <c r="F53" s="90">
        <f>'[1]Consumables List'!$BI$2</f>
        <v>805.38595384615394</v>
      </c>
      <c r="G53" s="83">
        <f>+'October 2017 Price List'!H39</f>
        <v>1257</v>
      </c>
      <c r="H53" s="86">
        <f t="shared" si="0"/>
        <v>1131.3</v>
      </c>
      <c r="I53" s="177">
        <f t="shared" si="4"/>
        <v>0.40466815270049095</v>
      </c>
      <c r="J53" s="86">
        <f>+'October 2017 Price List'!E39</f>
        <v>1431</v>
      </c>
      <c r="K53" s="86">
        <f t="shared" si="1"/>
        <v>1287.9000000000001</v>
      </c>
      <c r="L53" s="85">
        <f t="shared" si="3"/>
        <v>0.59910909030580983</v>
      </c>
      <c r="M53" s="83">
        <f>+'October 2017 Price List'!F39</f>
        <v>1518</v>
      </c>
      <c r="N53" s="86">
        <f t="shared" si="2"/>
        <v>1366.2</v>
      </c>
      <c r="O53" s="177">
        <f t="shared" si="5"/>
        <v>0.69632955910846905</v>
      </c>
      <c r="P53" s="86">
        <f>+'October 2017 Price List'!G39</f>
        <v>1907</v>
      </c>
    </row>
    <row r="54" spans="2:16" ht="17.100000000000001" customHeight="1" x14ac:dyDescent="0.25">
      <c r="B54" s="93" t="s">
        <v>20</v>
      </c>
      <c r="C54" s="93" t="s">
        <v>142</v>
      </c>
      <c r="D54" s="290"/>
      <c r="E54" s="290"/>
      <c r="F54" s="90">
        <f>'[1]Consumables List'!$BL$2</f>
        <v>889.98756923076951</v>
      </c>
      <c r="G54" s="83">
        <f>+'October 2017 Price List'!H40</f>
        <v>1528</v>
      </c>
      <c r="H54" s="86">
        <f t="shared" si="0"/>
        <v>1375.2</v>
      </c>
      <c r="I54" s="177">
        <f t="shared" si="4"/>
        <v>0.54519012123799371</v>
      </c>
      <c r="J54" s="86">
        <f>+'October 2017 Price List'!E40</f>
        <v>1739</v>
      </c>
      <c r="K54" s="86">
        <f t="shared" si="1"/>
        <v>1565.1</v>
      </c>
      <c r="L54" s="85">
        <f t="shared" si="3"/>
        <v>0.75856388797962748</v>
      </c>
      <c r="M54" s="83">
        <f>+'October 2017 Price List'!F40</f>
        <v>1844</v>
      </c>
      <c r="N54" s="86">
        <f t="shared" si="2"/>
        <v>1659.6</v>
      </c>
      <c r="O54" s="177">
        <f t="shared" si="5"/>
        <v>0.86474514631077226</v>
      </c>
      <c r="P54" s="86">
        <f>+'October 2017 Price List'!G40</f>
        <v>2318</v>
      </c>
    </row>
    <row r="55" spans="2:16" ht="17.100000000000001" customHeight="1" thickBot="1" x14ac:dyDescent="0.3">
      <c r="B55" s="126" t="s">
        <v>21</v>
      </c>
      <c r="C55" s="126" t="s">
        <v>143</v>
      </c>
      <c r="D55" s="290"/>
      <c r="E55" s="299"/>
      <c r="F55" s="127">
        <f>'[1]Consumables List'!$BO$2</f>
        <v>947.64446153846154</v>
      </c>
      <c r="G55" s="104">
        <f>+'October 2017 Price List'!H41</f>
        <v>1657</v>
      </c>
      <c r="H55" s="105">
        <f t="shared" si="0"/>
        <v>1491.3</v>
      </c>
      <c r="I55" s="178">
        <f t="shared" si="4"/>
        <v>0.57369146396839188</v>
      </c>
      <c r="J55" s="88">
        <f>+'October 2017 Price List'!E41</f>
        <v>1885</v>
      </c>
      <c r="K55" s="105">
        <f t="shared" si="1"/>
        <v>1696.5</v>
      </c>
      <c r="L55" s="143">
        <f t="shared" si="3"/>
        <v>0.79022837029596782</v>
      </c>
      <c r="M55" s="104">
        <f>+'October 2017 Price List'!F41</f>
        <v>1999</v>
      </c>
      <c r="N55" s="105">
        <f t="shared" si="2"/>
        <v>1799.1</v>
      </c>
      <c r="O55" s="178">
        <f t="shared" si="5"/>
        <v>0.89849682345975568</v>
      </c>
      <c r="P55" s="88">
        <f>+'October 2017 Price List'!G41</f>
        <v>2514</v>
      </c>
    </row>
    <row r="56" spans="2:16" ht="17.100000000000001" customHeight="1" thickBot="1" x14ac:dyDescent="0.3">
      <c r="B56" s="277"/>
      <c r="C56" s="278"/>
      <c r="D56" s="278"/>
      <c r="E56" s="278"/>
      <c r="F56" s="278"/>
      <c r="G56" s="278"/>
      <c r="H56" s="278"/>
      <c r="I56" s="278"/>
      <c r="J56" s="278"/>
      <c r="K56" s="278"/>
      <c r="L56" s="278"/>
      <c r="M56" s="278"/>
      <c r="N56" s="278"/>
      <c r="O56" s="278"/>
      <c r="P56" s="279"/>
    </row>
    <row r="57" spans="2:16" ht="17.100000000000001" customHeight="1" thickBot="1" x14ac:dyDescent="0.3">
      <c r="B57" s="274" t="s">
        <v>183</v>
      </c>
      <c r="C57" s="275"/>
      <c r="D57" s="275"/>
      <c r="E57" s="275"/>
      <c r="F57" s="275"/>
      <c r="G57" s="275"/>
      <c r="H57" s="275"/>
      <c r="I57" s="275"/>
      <c r="J57" s="276"/>
      <c r="K57" s="149"/>
      <c r="L57" s="149"/>
      <c r="M57" s="149"/>
      <c r="N57" s="149"/>
      <c r="O57" s="149"/>
      <c r="P57" s="150"/>
    </row>
    <row r="58" spans="2:16" ht="17.100000000000001" customHeight="1" x14ac:dyDescent="0.25">
      <c r="B58" s="94" t="s">
        <v>84</v>
      </c>
      <c r="C58" s="94" t="s">
        <v>144</v>
      </c>
      <c r="D58" s="290" t="s">
        <v>171</v>
      </c>
      <c r="E58" s="300"/>
      <c r="F58" s="89">
        <f>'[1]Consumables List'!$BR$2</f>
        <v>679.82541538461567</v>
      </c>
      <c r="G58" s="83">
        <f>+'October 2017 Price List'!H42</f>
        <v>1118</v>
      </c>
      <c r="H58" s="86">
        <f t="shared" si="0"/>
        <v>1006.2</v>
      </c>
      <c r="I58" s="176">
        <f t="shared" si="4"/>
        <v>0.48008588268318242</v>
      </c>
      <c r="J58" s="102">
        <f>+'October 2017 Price List'!E42</f>
        <v>1230</v>
      </c>
      <c r="K58" s="86">
        <f t="shared" si="1"/>
        <v>1107</v>
      </c>
      <c r="L58" s="84">
        <f t="shared" si="3"/>
        <v>0.62835924481244576</v>
      </c>
      <c r="M58" s="83">
        <f>+'October 2017 Price List'!F42</f>
        <v>1305</v>
      </c>
      <c r="N58" s="86">
        <f t="shared" si="2"/>
        <v>1174.5</v>
      </c>
      <c r="O58" s="176">
        <f t="shared" si="5"/>
        <v>0.72764944266686316</v>
      </c>
      <c r="P58" s="102">
        <f>+'October 2017 Price List'!G42</f>
        <v>1640</v>
      </c>
    </row>
    <row r="59" spans="2:16" ht="17.100000000000001" customHeight="1" x14ac:dyDescent="0.25">
      <c r="B59" s="93" t="s">
        <v>97</v>
      </c>
      <c r="C59" s="93" t="s">
        <v>145</v>
      </c>
      <c r="D59" s="290"/>
      <c r="E59" s="290"/>
      <c r="F59" s="90">
        <f>'[1]Consumables List'!$BU$2</f>
        <v>698.75827692307712</v>
      </c>
      <c r="G59" s="83">
        <f>+'October 2017 Price List'!H43</f>
        <v>1250</v>
      </c>
      <c r="H59" s="86">
        <f t="shared" si="0"/>
        <v>1125</v>
      </c>
      <c r="I59" s="177">
        <f t="shared" si="4"/>
        <v>0.60999881812326029</v>
      </c>
      <c r="J59" s="86">
        <f>+'October 2017 Price List'!E43</f>
        <v>1375</v>
      </c>
      <c r="K59" s="86">
        <f t="shared" si="1"/>
        <v>1237.5</v>
      </c>
      <c r="L59" s="85">
        <f t="shared" si="3"/>
        <v>0.77099869993558623</v>
      </c>
      <c r="M59" s="83">
        <f>+'October 2017 Price List'!F43</f>
        <v>1458</v>
      </c>
      <c r="N59" s="86">
        <f t="shared" si="2"/>
        <v>1312.2</v>
      </c>
      <c r="O59" s="177">
        <f t="shared" si="5"/>
        <v>0.87790262145897091</v>
      </c>
      <c r="P59" s="86">
        <f>+'October 2017 Price List'!G43</f>
        <v>1833</v>
      </c>
    </row>
    <row r="60" spans="2:16" ht="17.100000000000001" customHeight="1" x14ac:dyDescent="0.25">
      <c r="B60" s="93" t="s">
        <v>18</v>
      </c>
      <c r="C60" s="93" t="s">
        <v>146</v>
      </c>
      <c r="D60" s="290"/>
      <c r="E60" s="290"/>
      <c r="F60" s="90">
        <f>'[1]Consumables List'!$BX$2</f>
        <v>769.87286153846162</v>
      </c>
      <c r="G60" s="83">
        <f>+'October 2017 Price List'!H44</f>
        <v>1322</v>
      </c>
      <c r="H60" s="86">
        <f t="shared" si="0"/>
        <v>1189.8</v>
      </c>
      <c r="I60" s="177">
        <f t="shared" si="4"/>
        <v>0.54544998199103212</v>
      </c>
      <c r="J60" s="86">
        <f>+'October 2017 Price List'!E44</f>
        <v>1410</v>
      </c>
      <c r="K60" s="86">
        <f t="shared" si="1"/>
        <v>1269</v>
      </c>
      <c r="L60" s="85">
        <f t="shared" si="3"/>
        <v>0.64832411089815101</v>
      </c>
      <c r="M60" s="83">
        <f>+'October 2017 Price List'!F44</f>
        <v>1455</v>
      </c>
      <c r="N60" s="86">
        <f t="shared" si="2"/>
        <v>1309.5</v>
      </c>
      <c r="O60" s="177">
        <f t="shared" si="5"/>
        <v>0.70093019954383662</v>
      </c>
      <c r="P60" s="86">
        <f>+'October 2017 Price List'!G44</f>
        <v>1939</v>
      </c>
    </row>
    <row r="61" spans="2:16" ht="17.100000000000001" customHeight="1" x14ac:dyDescent="0.25">
      <c r="B61" s="93" t="s">
        <v>105</v>
      </c>
      <c r="C61" s="93" t="s">
        <v>147</v>
      </c>
      <c r="D61" s="290"/>
      <c r="E61" s="290"/>
      <c r="F61" s="90">
        <f>'[1]Consumables List'!$CA$2</f>
        <v>857.19430769230769</v>
      </c>
      <c r="G61" s="83">
        <f>G60+150</f>
        <v>1472</v>
      </c>
      <c r="H61" s="87">
        <f>+H60+150</f>
        <v>1339.8</v>
      </c>
      <c r="I61" s="177">
        <f t="shared" si="4"/>
        <v>0.56300617955214527</v>
      </c>
      <c r="J61" s="86">
        <f>J60+150</f>
        <v>1560</v>
      </c>
      <c r="K61" s="86">
        <f t="shared" si="1"/>
        <v>1404</v>
      </c>
      <c r="L61" s="85">
        <f t="shared" si="3"/>
        <v>0.63790168390148683</v>
      </c>
      <c r="M61" s="83">
        <f>M60+150</f>
        <v>1605</v>
      </c>
      <c r="N61" s="87">
        <f>+N60+150</f>
        <v>1459.5</v>
      </c>
      <c r="O61" s="177">
        <f t="shared" si="5"/>
        <v>0.70264779747451578</v>
      </c>
      <c r="P61" s="86">
        <f>P60+150</f>
        <v>2089</v>
      </c>
    </row>
    <row r="62" spans="2:16" ht="17.100000000000001" customHeight="1" x14ac:dyDescent="0.25">
      <c r="B62" s="93" t="s">
        <v>85</v>
      </c>
      <c r="C62" s="93" t="s">
        <v>148</v>
      </c>
      <c r="D62" s="290"/>
      <c r="E62" s="290"/>
      <c r="F62" s="90">
        <f>'[1]Consumables List'!$CD$2</f>
        <v>815.08713846153853</v>
      </c>
      <c r="G62" s="83">
        <f>+'October 2017 Price List'!H46</f>
        <v>1380</v>
      </c>
      <c r="H62" s="86">
        <f t="shared" si="0"/>
        <v>1242</v>
      </c>
      <c r="I62" s="177">
        <f>+H62/F62-1</f>
        <v>0.52376346208118485</v>
      </c>
      <c r="J62" s="86">
        <f>+'October 2017 Price List'!E46</f>
        <v>1517</v>
      </c>
      <c r="K62" s="86">
        <f t="shared" si="1"/>
        <v>1365.3</v>
      </c>
      <c r="L62" s="85">
        <f t="shared" si="3"/>
        <v>0.67503563186750526</v>
      </c>
      <c r="M62" s="83">
        <f>+'October 2017 Price List'!F46</f>
        <v>1609</v>
      </c>
      <c r="N62" s="86">
        <f t="shared" si="2"/>
        <v>1448.1</v>
      </c>
      <c r="O62" s="177">
        <f>+N62/F62-1</f>
        <v>0.77661986267291749</v>
      </c>
      <c r="P62" s="86">
        <f>+'October 2017 Price List'!G46</f>
        <v>2023</v>
      </c>
    </row>
    <row r="63" spans="2:16" ht="17.100000000000001" customHeight="1" x14ac:dyDescent="0.25">
      <c r="B63" s="93" t="s">
        <v>106</v>
      </c>
      <c r="C63" s="93" t="s">
        <v>149</v>
      </c>
      <c r="D63" s="290"/>
      <c r="E63" s="290"/>
      <c r="F63" s="90">
        <f>'[1]Consumables List'!$CG$2</f>
        <v>902.40858461538471</v>
      </c>
      <c r="G63" s="83">
        <f>G62+150</f>
        <v>1530</v>
      </c>
      <c r="H63" s="87">
        <f>+H62+150</f>
        <v>1392</v>
      </c>
      <c r="I63" s="177">
        <f t="shared" ref="I63:I71" si="6">+H63/F63-1</f>
        <v>0.54253851717654467</v>
      </c>
      <c r="J63" s="86">
        <f>J62+150</f>
        <v>1667</v>
      </c>
      <c r="K63" s="86">
        <f>K62+150</f>
        <v>1515.3</v>
      </c>
      <c r="L63" s="85">
        <f t="shared" si="3"/>
        <v>0.67917285565920849</v>
      </c>
      <c r="M63" s="83">
        <f>M62+150</f>
        <v>1759</v>
      </c>
      <c r="N63" s="87">
        <f>+N62+150</f>
        <v>1598.1</v>
      </c>
      <c r="O63" s="177">
        <f>+N63/F63-1</f>
        <v>0.77092730193953729</v>
      </c>
      <c r="P63" s="86">
        <f>P62+150</f>
        <v>2173</v>
      </c>
    </row>
    <row r="64" spans="2:16" ht="17.100000000000001" customHeight="1" x14ac:dyDescent="0.25">
      <c r="B64" s="93" t="s">
        <v>107</v>
      </c>
      <c r="C64" s="93" t="s">
        <v>150</v>
      </c>
      <c r="D64" s="290"/>
      <c r="E64" s="290"/>
      <c r="F64" s="90">
        <f>'[1]Consumables List'!$CJ$2</f>
        <v>873.25156923076929</v>
      </c>
      <c r="G64" s="83">
        <v>1681</v>
      </c>
      <c r="H64" s="87">
        <f>+F64*1.75</f>
        <v>1528.1902461538461</v>
      </c>
      <c r="I64" s="177">
        <f t="shared" si="6"/>
        <v>0.74999999999999978</v>
      </c>
      <c r="J64" s="86">
        <v>1719.43</v>
      </c>
      <c r="K64" s="86">
        <f>F64*(1+79%)</f>
        <v>1563.1203089230771</v>
      </c>
      <c r="L64" s="85">
        <f t="shared" si="3"/>
        <v>0.79</v>
      </c>
      <c r="M64" s="83">
        <v>2036.43</v>
      </c>
      <c r="N64" s="87">
        <f>+F64*(1+112%)</f>
        <v>1851.293326769231</v>
      </c>
      <c r="O64" s="177">
        <f t="shared" ref="O64:O72" si="7">+N64/F64-1</f>
        <v>1.1200000000000001</v>
      </c>
      <c r="P64" s="86">
        <v>2077</v>
      </c>
    </row>
    <row r="65" spans="2:16" s="59" customFormat="1" ht="17.100000000000001" customHeight="1" x14ac:dyDescent="0.25">
      <c r="B65" s="93" t="s">
        <v>81</v>
      </c>
      <c r="C65" s="93" t="s">
        <v>151</v>
      </c>
      <c r="D65" s="290"/>
      <c r="E65" s="290"/>
      <c r="F65" s="90">
        <f>'[1]Consumables List'!$CM$2</f>
        <v>931.41600000000005</v>
      </c>
      <c r="G65" s="83">
        <f>+'October 2017 Price List'!H49</f>
        <v>1681</v>
      </c>
      <c r="H65" s="86">
        <f t="shared" ref="H65" si="8">G65-(G65*10%)</f>
        <v>1512.9</v>
      </c>
      <c r="I65" s="177">
        <f t="shared" si="6"/>
        <v>0.6243010641861424</v>
      </c>
      <c r="J65" s="86">
        <f>+'October 2017 Price List'!E49</f>
        <v>1799</v>
      </c>
      <c r="K65" s="86">
        <f t="shared" si="1"/>
        <v>1619.1</v>
      </c>
      <c r="L65" s="85">
        <f t="shared" si="3"/>
        <v>0.7383210080136049</v>
      </c>
      <c r="M65" s="83">
        <f>+'October 2017 Price List'!F49</f>
        <v>1898</v>
      </c>
      <c r="N65" s="86">
        <f t="shared" ref="N65" si="9">M65-(M65*10%)</f>
        <v>1708.2</v>
      </c>
      <c r="O65" s="177">
        <f t="shared" si="7"/>
        <v>0.83398180834342539</v>
      </c>
      <c r="P65" s="86">
        <f>+'October 2017 Price List'!G49</f>
        <v>2386</v>
      </c>
    </row>
    <row r="66" spans="2:16" ht="17.100000000000001" customHeight="1" x14ac:dyDescent="0.25">
      <c r="B66" s="93" t="s">
        <v>108</v>
      </c>
      <c r="C66" s="93" t="s">
        <v>152</v>
      </c>
      <c r="D66" s="290"/>
      <c r="E66" s="290"/>
      <c r="F66" s="90">
        <f>'[1]Consumables List'!$CP$2</f>
        <v>1018.7374461538462</v>
      </c>
      <c r="G66" s="83">
        <f>G65+150</f>
        <v>1831</v>
      </c>
      <c r="H66" s="87">
        <f>+H65+150</f>
        <v>1662.9</v>
      </c>
      <c r="I66" s="177">
        <f t="shared" si="6"/>
        <v>0.6323145932037082</v>
      </c>
      <c r="J66" s="86">
        <f>J65+150</f>
        <v>1949</v>
      </c>
      <c r="K66" s="86">
        <f t="shared" si="1"/>
        <v>1754.1</v>
      </c>
      <c r="L66" s="85">
        <f t="shared" si="3"/>
        <v>0.72183716876458259</v>
      </c>
      <c r="M66" s="83">
        <f>M65+150</f>
        <v>2048</v>
      </c>
      <c r="N66" s="87">
        <f>+N65+150</f>
        <v>1858.2</v>
      </c>
      <c r="O66" s="177">
        <f t="shared" si="7"/>
        <v>0.82402247705281773</v>
      </c>
      <c r="P66" s="86">
        <f>P65+150</f>
        <v>2536</v>
      </c>
    </row>
    <row r="67" spans="2:16" ht="17.100000000000001" customHeight="1" x14ac:dyDescent="0.25">
      <c r="B67" s="93" t="s">
        <v>19</v>
      </c>
      <c r="C67" s="93" t="s">
        <v>153</v>
      </c>
      <c r="D67" s="290"/>
      <c r="E67" s="290"/>
      <c r="F67" s="90">
        <f>'[1]Consumables List'!$CS$2</f>
        <v>1054.2199384615383</v>
      </c>
      <c r="G67" s="83">
        <f>+'October 2017 Price List'!H51</f>
        <v>1917</v>
      </c>
      <c r="H67" s="86">
        <f t="shared" ref="H67" si="10">G67-(G67*10%)</f>
        <v>1725.3</v>
      </c>
      <c r="I67" s="177">
        <f t="shared" si="6"/>
        <v>0.63656551830900998</v>
      </c>
      <c r="J67" s="86">
        <f>+'October 2017 Price List'!E51</f>
        <v>2157</v>
      </c>
      <c r="K67" s="86">
        <f t="shared" si="1"/>
        <v>1941.3</v>
      </c>
      <c r="L67" s="85">
        <f t="shared" si="3"/>
        <v>0.8414563500221881</v>
      </c>
      <c r="M67" s="83">
        <f>+'October 2017 Price List'!F51</f>
        <v>2277</v>
      </c>
      <c r="N67" s="86">
        <f t="shared" ref="N67" si="11">M67-(M67*10%)</f>
        <v>2049.3000000000002</v>
      </c>
      <c r="O67" s="177">
        <f t="shared" si="7"/>
        <v>0.94390176587877739</v>
      </c>
      <c r="P67" s="86">
        <f>+'October 2017 Price List'!G51</f>
        <v>2637</v>
      </c>
    </row>
    <row r="68" spans="2:16" ht="17.100000000000001" customHeight="1" thickBot="1" x14ac:dyDescent="0.3">
      <c r="B68" s="126" t="s">
        <v>109</v>
      </c>
      <c r="C68" s="126" t="s">
        <v>154</v>
      </c>
      <c r="D68" s="290"/>
      <c r="E68" s="299"/>
      <c r="F68" s="127">
        <f>'[1]Consumables List'!$CV$2</f>
        <v>1141.5413846153845</v>
      </c>
      <c r="G68" s="104">
        <f>G67+150</f>
        <v>2067</v>
      </c>
      <c r="H68" s="151">
        <f>+H67+150</f>
        <v>1875.3</v>
      </c>
      <c r="I68" s="178">
        <f t="shared" si="6"/>
        <v>0.64277881229145128</v>
      </c>
      <c r="J68" s="88">
        <f>J67+150</f>
        <v>2307</v>
      </c>
      <c r="K68" s="105">
        <f t="shared" si="1"/>
        <v>2076.3000000000002</v>
      </c>
      <c r="L68" s="143">
        <f t="shared" si="3"/>
        <v>0.81885652853449598</v>
      </c>
      <c r="M68" s="104">
        <f>M67+150</f>
        <v>2427</v>
      </c>
      <c r="N68" s="151">
        <f>+N67+150</f>
        <v>2199.3000000000002</v>
      </c>
      <c r="O68" s="178">
        <f t="shared" si="7"/>
        <v>0.92660557877277716</v>
      </c>
      <c r="P68" s="88">
        <f>P67+150</f>
        <v>2787</v>
      </c>
    </row>
    <row r="69" spans="2:16" ht="17.100000000000001" customHeight="1" thickBot="1" x14ac:dyDescent="0.3">
      <c r="B69" s="277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278"/>
      <c r="P69" s="279"/>
    </row>
    <row r="70" spans="2:16" ht="17.100000000000001" customHeight="1" thickBot="1" x14ac:dyDescent="0.3">
      <c r="B70" s="274" t="s">
        <v>184</v>
      </c>
      <c r="C70" s="275"/>
      <c r="D70" s="275"/>
      <c r="E70" s="275"/>
      <c r="F70" s="275"/>
      <c r="G70" s="275"/>
      <c r="H70" s="275"/>
      <c r="I70" s="275"/>
      <c r="J70" s="276"/>
      <c r="K70" s="149"/>
      <c r="L70" s="149"/>
      <c r="M70" s="149"/>
      <c r="N70" s="149"/>
      <c r="O70" s="149"/>
      <c r="P70" s="150"/>
    </row>
    <row r="71" spans="2:16" ht="17.100000000000001" customHeight="1" x14ac:dyDescent="0.25">
      <c r="B71" s="120" t="s">
        <v>188</v>
      </c>
      <c r="C71" s="94" t="s">
        <v>155</v>
      </c>
      <c r="D71" s="290" t="s">
        <v>171</v>
      </c>
      <c r="E71" s="300"/>
      <c r="F71" s="89">
        <f>'[1]Consumables List'!$AK$2</f>
        <v>483.48633846153859</v>
      </c>
      <c r="G71" s="83">
        <f>+'October 2017 Price List'!H53</f>
        <v>846</v>
      </c>
      <c r="H71" s="86">
        <f t="shared" ref="H71:H72" si="12">G71-(G71*10%)</f>
        <v>761.4</v>
      </c>
      <c r="I71" s="176">
        <f t="shared" si="6"/>
        <v>0.5748118187222977</v>
      </c>
      <c r="J71" s="102">
        <f>+'October 2017 Price List'!E53</f>
        <v>1034</v>
      </c>
      <c r="K71" s="86">
        <f t="shared" si="1"/>
        <v>930.6</v>
      </c>
      <c r="L71" s="84">
        <f t="shared" si="3"/>
        <v>0.92477000066058612</v>
      </c>
      <c r="M71" s="83">
        <f>+'October 2017 Price List'!F53</f>
        <v>1096</v>
      </c>
      <c r="N71" s="86">
        <f t="shared" ref="N71:N72" si="13">M71-(M71*10%)</f>
        <v>986.4</v>
      </c>
      <c r="O71" s="176">
        <f t="shared" si="7"/>
        <v>1.0401817415125749</v>
      </c>
      <c r="P71" s="102">
        <f>+'October 2017 Price List'!G53</f>
        <v>1378</v>
      </c>
    </row>
    <row r="72" spans="2:16" ht="17.100000000000001" customHeight="1" thickBot="1" x14ac:dyDescent="0.3">
      <c r="B72" s="117" t="s">
        <v>189</v>
      </c>
      <c r="C72" s="96" t="s">
        <v>156</v>
      </c>
      <c r="D72" s="299"/>
      <c r="E72" s="299"/>
      <c r="F72" s="92">
        <f>'[1]Consumables List'!$AN$2</f>
        <v>541.59076923076952</v>
      </c>
      <c r="G72" s="83">
        <f>+'October 2017 Price List'!H54</f>
        <v>920</v>
      </c>
      <c r="H72" s="88">
        <f t="shared" si="12"/>
        <v>828</v>
      </c>
      <c r="I72" s="177">
        <f>+H72/F72-1</f>
        <v>0.52882960168619997</v>
      </c>
      <c r="J72" s="88">
        <f>+'October 2017 Price List'!E54</f>
        <v>1125</v>
      </c>
      <c r="K72" s="88">
        <f t="shared" si="1"/>
        <v>1012.5</v>
      </c>
      <c r="L72" s="85">
        <f t="shared" si="3"/>
        <v>0.86949271945323359</v>
      </c>
      <c r="M72" s="83">
        <f>+'October 2017 Price List'!F54</f>
        <v>1193</v>
      </c>
      <c r="N72" s="88">
        <f t="shared" si="13"/>
        <v>1073.7</v>
      </c>
      <c r="O72" s="177">
        <f t="shared" si="7"/>
        <v>0.98249316827351807</v>
      </c>
      <c r="P72" s="88">
        <f>+'October 2017 Price List'!G54</f>
        <v>1499</v>
      </c>
    </row>
    <row r="73" spans="2:16" ht="17.100000000000001" hidden="1" customHeight="1" thickBot="1" x14ac:dyDescent="0.25">
      <c r="B73" s="121"/>
      <c r="C73" s="106"/>
      <c r="D73" s="106"/>
      <c r="E73" s="106"/>
      <c r="F73" s="80"/>
      <c r="G73" s="283" t="s">
        <v>167</v>
      </c>
      <c r="H73" s="284"/>
      <c r="I73" s="287">
        <f>AVERAGE(I10:I72)</f>
        <v>0.62876266654483892</v>
      </c>
      <c r="J73" s="289" t="s">
        <v>164</v>
      </c>
      <c r="K73" s="284"/>
      <c r="L73" s="287">
        <f>AVERAGE(L10:L72)</f>
        <v>0.83802408651039839</v>
      </c>
      <c r="M73" s="283" t="s">
        <v>165</v>
      </c>
      <c r="N73" s="284"/>
      <c r="O73" s="287">
        <f>AVERAGE(O10:O72)</f>
        <v>0.96507594902937166</v>
      </c>
      <c r="P73" s="289" t="s">
        <v>166</v>
      </c>
    </row>
    <row r="74" spans="2:16" ht="17.100000000000001" hidden="1" customHeight="1" thickBot="1" x14ac:dyDescent="0.3">
      <c r="B74" s="121"/>
      <c r="C74" s="106"/>
      <c r="D74" s="106"/>
      <c r="E74" s="106"/>
      <c r="F74" s="80"/>
      <c r="G74" s="289"/>
      <c r="H74" s="284"/>
      <c r="I74" s="302"/>
      <c r="J74" s="289"/>
      <c r="K74" s="284"/>
      <c r="L74" s="288"/>
      <c r="M74" s="285"/>
      <c r="N74" s="286"/>
      <c r="O74" s="288"/>
      <c r="P74" s="285"/>
    </row>
    <row r="75" spans="2:16" ht="15.75" hidden="1" thickBot="1" x14ac:dyDescent="0.3">
      <c r="B75" s="301"/>
      <c r="C75" s="301"/>
      <c r="D75" s="301"/>
      <c r="E75" s="301"/>
      <c r="F75" s="301"/>
      <c r="G75" s="301"/>
      <c r="H75" s="301"/>
      <c r="I75" s="301"/>
      <c r="J75" s="301"/>
      <c r="K75" s="301"/>
      <c r="L75" s="124">
        <v>1.18</v>
      </c>
      <c r="M75" s="122"/>
      <c r="N75" s="122"/>
      <c r="O75" s="123">
        <v>1.36</v>
      </c>
      <c r="P75" s="122"/>
    </row>
    <row r="76" spans="2:16" ht="19.5" hidden="1" thickBot="1" x14ac:dyDescent="0.3">
      <c r="B76" s="291" t="s">
        <v>55</v>
      </c>
      <c r="C76" s="292"/>
      <c r="D76" s="292"/>
      <c r="E76" s="292"/>
      <c r="F76" s="293"/>
      <c r="G76" s="293"/>
      <c r="H76" s="293"/>
      <c r="I76" s="293"/>
      <c r="J76" s="294"/>
      <c r="K76" s="166"/>
      <c r="L76" s="166"/>
      <c r="M76" s="166"/>
      <c r="N76" s="229"/>
      <c r="O76" s="229"/>
      <c r="P76" s="166"/>
    </row>
    <row r="77" spans="2:16" ht="15.75" hidden="1" thickBot="1" x14ac:dyDescent="0.3">
      <c r="B77" s="230" t="s">
        <v>0</v>
      </c>
      <c r="C77" s="227" t="s">
        <v>34</v>
      </c>
      <c r="D77" s="231"/>
      <c r="E77" s="228"/>
      <c r="F77" s="303"/>
      <c r="G77" s="304"/>
      <c r="H77" s="304"/>
      <c r="I77" s="304"/>
      <c r="J77" s="304"/>
      <c r="K77" s="304"/>
      <c r="L77" s="304"/>
      <c r="M77" s="304"/>
      <c r="N77" s="304"/>
      <c r="O77" s="304"/>
      <c r="P77" s="305"/>
    </row>
    <row r="78" spans="2:16" ht="15" hidden="1" customHeight="1" x14ac:dyDescent="0.25">
      <c r="B78" s="232" t="s">
        <v>56</v>
      </c>
      <c r="C78" s="108" t="s">
        <v>63</v>
      </c>
      <c r="D78" s="306" t="s">
        <v>173</v>
      </c>
      <c r="E78" s="306"/>
      <c r="F78" s="235">
        <v>1540</v>
      </c>
      <c r="G78" s="219">
        <f>(F78*50%)+F78</f>
        <v>2310</v>
      </c>
      <c r="H78" s="220"/>
      <c r="I78" s="220"/>
      <c r="J78" s="220">
        <f>(F78*60%)+F78</f>
        <v>2464</v>
      </c>
      <c r="K78" s="220"/>
      <c r="L78" s="220"/>
      <c r="M78" s="220">
        <f>(F78*70%)+F78</f>
        <v>2618</v>
      </c>
      <c r="N78" s="220"/>
      <c r="O78" s="221"/>
      <c r="P78" s="222">
        <f>(F78*80%)+F78</f>
        <v>2772</v>
      </c>
    </row>
    <row r="79" spans="2:16" hidden="1" x14ac:dyDescent="0.25">
      <c r="B79" s="114" t="s">
        <v>57</v>
      </c>
      <c r="C79" s="97" t="s">
        <v>64</v>
      </c>
      <c r="D79" s="307"/>
      <c r="E79" s="307"/>
      <c r="F79" s="236">
        <v>1700</v>
      </c>
      <c r="G79" s="223">
        <f t="shared" ref="G79:G83" si="14">(F79*50%)+F79</f>
        <v>2550</v>
      </c>
      <c r="H79" s="214"/>
      <c r="I79" s="214"/>
      <c r="J79" s="214">
        <f t="shared" ref="J79:J83" si="15">(F79*60%)+F79</f>
        <v>2720</v>
      </c>
      <c r="K79" s="214"/>
      <c r="L79" s="214"/>
      <c r="M79" s="214">
        <f t="shared" ref="M79:M83" si="16">(F79*70%)+F79</f>
        <v>2890</v>
      </c>
      <c r="N79" s="214"/>
      <c r="O79" s="218"/>
      <c r="P79" s="224">
        <f t="shared" ref="P79:P83" si="17">(F79*80%)+F79</f>
        <v>3060</v>
      </c>
    </row>
    <row r="80" spans="2:16" hidden="1" x14ac:dyDescent="0.25">
      <c r="B80" s="114" t="s">
        <v>58</v>
      </c>
      <c r="C80" s="97" t="s">
        <v>65</v>
      </c>
      <c r="D80" s="307"/>
      <c r="E80" s="307"/>
      <c r="F80" s="236">
        <v>2470</v>
      </c>
      <c r="G80" s="223">
        <f t="shared" si="14"/>
        <v>3705</v>
      </c>
      <c r="H80" s="214"/>
      <c r="I80" s="214"/>
      <c r="J80" s="214">
        <f t="shared" si="15"/>
        <v>3952</v>
      </c>
      <c r="K80" s="214"/>
      <c r="L80" s="214"/>
      <c r="M80" s="214">
        <f t="shared" si="16"/>
        <v>4199</v>
      </c>
      <c r="N80" s="214"/>
      <c r="O80" s="218"/>
      <c r="P80" s="224">
        <f t="shared" si="17"/>
        <v>4446</v>
      </c>
    </row>
    <row r="81" spans="2:16" hidden="1" x14ac:dyDescent="0.25">
      <c r="B81" s="114" t="s">
        <v>59</v>
      </c>
      <c r="C81" s="97" t="s">
        <v>66</v>
      </c>
      <c r="D81" s="307"/>
      <c r="E81" s="307"/>
      <c r="F81" s="236">
        <v>3020</v>
      </c>
      <c r="G81" s="223">
        <f t="shared" si="14"/>
        <v>4530</v>
      </c>
      <c r="H81" s="214"/>
      <c r="I81" s="214"/>
      <c r="J81" s="214">
        <f t="shared" si="15"/>
        <v>4832</v>
      </c>
      <c r="K81" s="214"/>
      <c r="L81" s="214"/>
      <c r="M81" s="214">
        <f t="shared" si="16"/>
        <v>5134</v>
      </c>
      <c r="N81" s="214"/>
      <c r="O81" s="218"/>
      <c r="P81" s="224">
        <f t="shared" si="17"/>
        <v>5436</v>
      </c>
    </row>
    <row r="82" spans="2:16" hidden="1" x14ac:dyDescent="0.25">
      <c r="B82" s="114" t="s">
        <v>60</v>
      </c>
      <c r="C82" s="97" t="s">
        <v>67</v>
      </c>
      <c r="D82" s="307"/>
      <c r="E82" s="307"/>
      <c r="F82" s="236">
        <v>3480</v>
      </c>
      <c r="G82" s="223">
        <f t="shared" si="14"/>
        <v>5220</v>
      </c>
      <c r="H82" s="214"/>
      <c r="I82" s="214"/>
      <c r="J82" s="214">
        <f t="shared" si="15"/>
        <v>5568</v>
      </c>
      <c r="K82" s="214"/>
      <c r="L82" s="214"/>
      <c r="M82" s="214">
        <f t="shared" si="16"/>
        <v>5916</v>
      </c>
      <c r="N82" s="214"/>
      <c r="O82" s="218"/>
      <c r="P82" s="224">
        <f t="shared" si="17"/>
        <v>6264</v>
      </c>
    </row>
    <row r="83" spans="2:16" ht="15.75" hidden="1" thickBot="1" x14ac:dyDescent="0.3">
      <c r="B83" s="114" t="s">
        <v>61</v>
      </c>
      <c r="C83" s="110" t="s">
        <v>68</v>
      </c>
      <c r="D83" s="308"/>
      <c r="E83" s="308"/>
      <c r="F83" s="236">
        <v>4240</v>
      </c>
      <c r="G83" s="225">
        <f t="shared" si="14"/>
        <v>6360</v>
      </c>
      <c r="H83" s="226"/>
      <c r="I83" s="226"/>
      <c r="J83" s="226">
        <f t="shared" si="15"/>
        <v>6784</v>
      </c>
      <c r="K83" s="226"/>
      <c r="L83" s="226"/>
      <c r="M83" s="226">
        <f t="shared" si="16"/>
        <v>7208</v>
      </c>
      <c r="N83" s="226"/>
      <c r="O83" s="240"/>
      <c r="P83" s="241">
        <f t="shared" si="17"/>
        <v>7632</v>
      </c>
    </row>
    <row r="84" spans="2:16" ht="15.75" hidden="1" customHeight="1" thickBot="1" x14ac:dyDescent="0.3">
      <c r="B84" s="115" t="s">
        <v>62</v>
      </c>
      <c r="C84" s="234" t="s">
        <v>70</v>
      </c>
      <c r="D84" s="213"/>
      <c r="E84" s="213"/>
      <c r="F84" s="225"/>
      <c r="G84" s="237"/>
      <c r="H84" s="237"/>
      <c r="I84" s="237"/>
      <c r="J84" s="237"/>
      <c r="K84" s="237"/>
      <c r="L84" s="237"/>
      <c r="M84" s="237"/>
      <c r="N84" s="237"/>
      <c r="O84" s="238"/>
      <c r="P84" s="239"/>
    </row>
    <row r="85" spans="2:16" ht="15.75" thickBot="1" x14ac:dyDescent="0.3">
      <c r="B85" s="270"/>
      <c r="C85" s="270"/>
      <c r="D85" s="270"/>
      <c r="E85" s="270"/>
      <c r="F85" s="270"/>
      <c r="G85" s="270"/>
      <c r="H85" s="270"/>
      <c r="I85" s="82"/>
      <c r="J85" s="82"/>
      <c r="K85" s="82"/>
      <c r="L85" s="82"/>
      <c r="M85" s="139"/>
      <c r="N85" s="139"/>
      <c r="O85" s="139"/>
      <c r="P85" s="82"/>
    </row>
    <row r="86" spans="2:16" s="59" customFormat="1" x14ac:dyDescent="0.25">
      <c r="B86" s="133"/>
      <c r="C86" s="77"/>
      <c r="D86" s="77"/>
      <c r="E86" s="77"/>
      <c r="F86" s="77"/>
      <c r="G86" s="77"/>
      <c r="H86" s="77"/>
      <c r="I86" s="77"/>
      <c r="J86" s="134"/>
      <c r="K86" s="134"/>
      <c r="L86" s="77"/>
      <c r="M86" s="77"/>
      <c r="N86" s="77"/>
      <c r="O86" s="77"/>
      <c r="P86" s="134"/>
    </row>
    <row r="87" spans="2:16" s="59" customFormat="1" x14ac:dyDescent="0.25">
      <c r="B87" s="135" t="s">
        <v>22</v>
      </c>
      <c r="C87" s="75"/>
      <c r="D87" s="75"/>
      <c r="E87" s="75"/>
      <c r="F87" s="75"/>
      <c r="G87" s="74"/>
      <c r="H87" s="74"/>
      <c r="I87" s="74"/>
      <c r="J87" s="136"/>
      <c r="K87" s="136"/>
      <c r="L87" s="74"/>
      <c r="M87" s="74"/>
      <c r="N87" s="74"/>
      <c r="O87" s="74"/>
      <c r="P87" s="136"/>
    </row>
    <row r="88" spans="2:16" s="59" customFormat="1" x14ac:dyDescent="0.25">
      <c r="B88" s="135" t="s">
        <v>175</v>
      </c>
      <c r="C88" s="75"/>
      <c r="D88" s="75"/>
      <c r="E88" s="75"/>
      <c r="F88" s="75"/>
      <c r="G88" s="74"/>
      <c r="H88" s="74"/>
      <c r="I88" s="74"/>
      <c r="J88" s="136"/>
      <c r="K88" s="136"/>
      <c r="L88" s="74"/>
      <c r="M88" s="74"/>
      <c r="N88" s="74"/>
      <c r="O88" s="74"/>
      <c r="P88" s="136"/>
    </row>
    <row r="89" spans="2:16" s="59" customFormat="1" x14ac:dyDescent="0.25">
      <c r="B89" s="135" t="s">
        <v>25</v>
      </c>
      <c r="C89" s="75"/>
      <c r="D89" s="75"/>
      <c r="E89" s="75"/>
      <c r="F89" s="75"/>
      <c r="G89" s="74"/>
      <c r="H89" s="74"/>
      <c r="I89" s="74"/>
      <c r="J89" s="136"/>
      <c r="K89" s="136"/>
      <c r="L89" s="74"/>
      <c r="M89" s="74"/>
      <c r="N89" s="74"/>
      <c r="O89" s="74"/>
      <c r="P89" s="136"/>
    </row>
    <row r="90" spans="2:16" s="59" customFormat="1" x14ac:dyDescent="0.25">
      <c r="B90" s="135" t="s">
        <v>26</v>
      </c>
      <c r="C90" s="75"/>
      <c r="D90" s="75"/>
      <c r="E90" s="75"/>
      <c r="F90" s="75"/>
      <c r="G90" s="74"/>
      <c r="H90" s="74"/>
      <c r="I90" s="74"/>
      <c r="J90" s="136"/>
      <c r="K90" s="136"/>
      <c r="L90" s="74"/>
      <c r="M90" s="74"/>
      <c r="N90" s="74"/>
      <c r="O90" s="74"/>
      <c r="P90" s="136"/>
    </row>
    <row r="91" spans="2:16" s="59" customFormat="1" x14ac:dyDescent="0.25">
      <c r="B91" s="137"/>
      <c r="C91" s="76"/>
      <c r="D91" s="76"/>
      <c r="E91" s="76"/>
      <c r="F91" s="76"/>
      <c r="G91" s="74"/>
      <c r="H91" s="74"/>
      <c r="I91" s="74"/>
      <c r="J91" s="136"/>
      <c r="K91" s="136"/>
      <c r="L91" s="74"/>
      <c r="M91" s="74"/>
      <c r="N91" s="74"/>
      <c r="O91" s="74"/>
      <c r="P91" s="136"/>
    </row>
    <row r="92" spans="2:16" s="59" customFormat="1" ht="15.75" thickBot="1" x14ac:dyDescent="0.3">
      <c r="B92" s="153" t="s">
        <v>80</v>
      </c>
      <c r="C92" s="154"/>
      <c r="D92" s="154"/>
      <c r="E92" s="154"/>
      <c r="F92" s="154"/>
      <c r="G92" s="154"/>
      <c r="H92" s="154"/>
      <c r="I92" s="154"/>
      <c r="J92" s="155"/>
      <c r="K92" s="155"/>
      <c r="L92" s="154"/>
      <c r="M92" s="154"/>
      <c r="N92" s="167"/>
      <c r="O92" s="167"/>
      <c r="P92" s="138"/>
    </row>
    <row r="93" spans="2:16" s="59" customFormat="1" x14ac:dyDescent="0.25">
      <c r="B93" s="132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</row>
    <row r="94" spans="2:16" s="59" customFormat="1" x14ac:dyDescent="0.25"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</row>
    <row r="95" spans="2:16" s="59" customFormat="1" x14ac:dyDescent="0.25"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</row>
    <row r="96" spans="2:16" s="59" customFormat="1" x14ac:dyDescent="0.25"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</row>
    <row r="97" spans="3:16" s="59" customFormat="1" x14ac:dyDescent="0.25"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</row>
    <row r="98" spans="3:16" s="59" customFormat="1" x14ac:dyDescent="0.25"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</row>
    <row r="99" spans="3:16" s="59" customFormat="1" x14ac:dyDescent="0.25"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</row>
    <row r="100" spans="3:16" s="59" customFormat="1" x14ac:dyDescent="0.25"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</row>
    <row r="101" spans="3:16" s="59" customFormat="1" x14ac:dyDescent="0.25"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</row>
    <row r="102" spans="3:16" s="59" customFormat="1" x14ac:dyDescent="0.25"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</row>
    <row r="103" spans="3:16" s="59" customFormat="1" x14ac:dyDescent="0.25"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</row>
    <row r="104" spans="3:16" s="59" customFormat="1" x14ac:dyDescent="0.25"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</row>
    <row r="105" spans="3:16" s="59" customFormat="1" x14ac:dyDescent="0.25"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</row>
    <row r="106" spans="3:16" s="59" customFormat="1" x14ac:dyDescent="0.25"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</row>
    <row r="107" spans="3:16" s="59" customFormat="1" x14ac:dyDescent="0.25"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</row>
    <row r="108" spans="3:16" s="59" customFormat="1" x14ac:dyDescent="0.25"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</row>
    <row r="109" spans="3:16" s="59" customFormat="1" x14ac:dyDescent="0.25"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</row>
    <row r="110" spans="3:16" s="59" customFormat="1" x14ac:dyDescent="0.25"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</row>
    <row r="111" spans="3:16" s="59" customFormat="1" x14ac:dyDescent="0.25"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</row>
    <row r="112" spans="3:16" s="59" customFormat="1" x14ac:dyDescent="0.25"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</row>
    <row r="113" spans="3:16" s="59" customFormat="1" x14ac:dyDescent="0.25"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</row>
    <row r="114" spans="3:16" s="59" customFormat="1" x14ac:dyDescent="0.25"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</row>
    <row r="115" spans="3:16" s="59" customFormat="1" x14ac:dyDescent="0.25"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</row>
    <row r="116" spans="3:16" s="59" customFormat="1" x14ac:dyDescent="0.25"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</row>
    <row r="117" spans="3:16" s="59" customFormat="1" x14ac:dyDescent="0.25"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</row>
    <row r="118" spans="3:16" s="59" customFormat="1" x14ac:dyDescent="0.25"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</row>
    <row r="119" spans="3:16" s="59" customFormat="1" x14ac:dyDescent="0.25"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</row>
    <row r="120" spans="3:16" s="59" customFormat="1" x14ac:dyDescent="0.25"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</row>
    <row r="121" spans="3:16" s="59" customFormat="1" x14ac:dyDescent="0.25"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</row>
    <row r="122" spans="3:16" s="59" customFormat="1" x14ac:dyDescent="0.25"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</row>
    <row r="123" spans="3:16" s="59" customFormat="1" x14ac:dyDescent="0.25"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</row>
    <row r="124" spans="3:16" s="59" customFormat="1" x14ac:dyDescent="0.25"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</row>
    <row r="125" spans="3:16" s="59" customFormat="1" x14ac:dyDescent="0.25"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</row>
    <row r="126" spans="3:16" s="59" customFormat="1" x14ac:dyDescent="0.25"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</row>
    <row r="127" spans="3:16" s="59" customFormat="1" x14ac:dyDescent="0.25"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</row>
    <row r="128" spans="3:16" s="59" customFormat="1" x14ac:dyDescent="0.25"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</row>
    <row r="129" spans="3:16" s="59" customFormat="1" x14ac:dyDescent="0.25"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</row>
    <row r="130" spans="3:16" s="59" customFormat="1" x14ac:dyDescent="0.25"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</row>
    <row r="131" spans="3:16" s="59" customFormat="1" x14ac:dyDescent="0.25"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</row>
    <row r="132" spans="3:16" s="59" customFormat="1" x14ac:dyDescent="0.25"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</row>
    <row r="133" spans="3:16" s="59" customFormat="1" x14ac:dyDescent="0.25"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</row>
    <row r="134" spans="3:16" s="59" customFormat="1" x14ac:dyDescent="0.25"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</row>
    <row r="135" spans="3:16" s="59" customFormat="1" x14ac:dyDescent="0.25"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</row>
    <row r="136" spans="3:16" s="59" customFormat="1" x14ac:dyDescent="0.25"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</row>
    <row r="137" spans="3:16" s="59" customFormat="1" x14ac:dyDescent="0.25"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</row>
    <row r="138" spans="3:16" s="59" customFormat="1" x14ac:dyDescent="0.25"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</row>
    <row r="139" spans="3:16" s="59" customFormat="1" x14ac:dyDescent="0.25"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</row>
    <row r="140" spans="3:16" s="59" customFormat="1" x14ac:dyDescent="0.25"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</row>
    <row r="141" spans="3:16" s="59" customFormat="1" x14ac:dyDescent="0.25"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</row>
    <row r="142" spans="3:16" s="59" customFormat="1" x14ac:dyDescent="0.25"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</row>
    <row r="143" spans="3:16" s="59" customFormat="1" x14ac:dyDescent="0.25"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</row>
    <row r="144" spans="3:16" s="59" customFormat="1" x14ac:dyDescent="0.25"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</row>
    <row r="145" spans="3:16" s="59" customFormat="1" x14ac:dyDescent="0.25"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</row>
    <row r="146" spans="3:16" s="59" customFormat="1" x14ac:dyDescent="0.25"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</row>
    <row r="147" spans="3:16" s="59" customFormat="1" x14ac:dyDescent="0.25"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</row>
    <row r="148" spans="3:16" s="59" customFormat="1" x14ac:dyDescent="0.25"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</row>
    <row r="149" spans="3:16" s="59" customFormat="1" x14ac:dyDescent="0.25"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</row>
    <row r="150" spans="3:16" s="59" customFormat="1" x14ac:dyDescent="0.25"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</row>
  </sheetData>
  <mergeCells count="48">
    <mergeCell ref="B6:J6"/>
    <mergeCell ref="B32:J32"/>
    <mergeCell ref="B43:J43"/>
    <mergeCell ref="B47:J47"/>
    <mergeCell ref="B51:J51"/>
    <mergeCell ref="F77:P77"/>
    <mergeCell ref="E78:E83"/>
    <mergeCell ref="D78:D83"/>
    <mergeCell ref="E48:E49"/>
    <mergeCell ref="E52:E55"/>
    <mergeCell ref="E58:E68"/>
    <mergeCell ref="E71:E72"/>
    <mergeCell ref="B56:P56"/>
    <mergeCell ref="B69:P69"/>
    <mergeCell ref="B57:J57"/>
    <mergeCell ref="B70:J70"/>
    <mergeCell ref="E10:E13"/>
    <mergeCell ref="E16:E20"/>
    <mergeCell ref="E23:E29"/>
    <mergeCell ref="E33:E41"/>
    <mergeCell ref="E44:E45"/>
    <mergeCell ref="M2:P2"/>
    <mergeCell ref="D10:D13"/>
    <mergeCell ref="D16:D20"/>
    <mergeCell ref="B76:J76"/>
    <mergeCell ref="B42:P42"/>
    <mergeCell ref="D23:D29"/>
    <mergeCell ref="D34:D41"/>
    <mergeCell ref="B75:K75"/>
    <mergeCell ref="D71:D72"/>
    <mergeCell ref="G73:H74"/>
    <mergeCell ref="I73:I74"/>
    <mergeCell ref="J73:K74"/>
    <mergeCell ref="L73:L74"/>
    <mergeCell ref="B85:H85"/>
    <mergeCell ref="B9:P9"/>
    <mergeCell ref="B15:P15"/>
    <mergeCell ref="B21:P21"/>
    <mergeCell ref="B22:P22"/>
    <mergeCell ref="B31:P31"/>
    <mergeCell ref="M73:N74"/>
    <mergeCell ref="O73:O74"/>
    <mergeCell ref="P73:P74"/>
    <mergeCell ref="D52:D55"/>
    <mergeCell ref="D58:D68"/>
    <mergeCell ref="D44:D45"/>
    <mergeCell ref="D48:D49"/>
    <mergeCell ref="B50:P50"/>
  </mergeCells>
  <pageMargins left="0.39370078740157483" right="0.39370078740157483" top="0.39370078740157483" bottom="0.39370078740157483" header="0.31496062992125984" footer="0.31496062992125984"/>
  <pageSetup paperSize="9" scale="5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512FD-E7AC-4D0C-B04B-C533C7346305}">
  <sheetPr>
    <pageSetUpPr fitToPage="1"/>
  </sheetPr>
  <dimension ref="B2:R149"/>
  <sheetViews>
    <sheetView showGridLines="0" zoomScale="85" zoomScaleNormal="85" workbookViewId="0">
      <selection activeCell="X89" sqref="X89"/>
    </sheetView>
  </sheetViews>
  <sheetFormatPr defaultRowHeight="15" x14ac:dyDescent="0.25"/>
  <cols>
    <col min="1" max="1" width="2.7109375" customWidth="1"/>
    <col min="2" max="2" width="27.42578125" style="59" customWidth="1"/>
    <col min="3" max="3" width="39.42578125" style="60" bestFit="1" customWidth="1"/>
    <col min="4" max="4" width="11.140625" style="60" bestFit="1" customWidth="1"/>
    <col min="5" max="5" width="11.140625" style="60" customWidth="1"/>
    <col min="6" max="6" width="39.42578125" style="60" hidden="1" customWidth="1"/>
    <col min="7" max="7" width="23.42578125" style="60" customWidth="1"/>
    <col min="8" max="8" width="20" style="60" hidden="1" customWidth="1"/>
    <col min="9" max="10" width="23.42578125" style="60" hidden="1" customWidth="1"/>
    <col min="11" max="11" width="32.140625" style="60" hidden="1" customWidth="1"/>
    <col min="12" max="13" width="23.42578125" style="60" hidden="1" customWidth="1"/>
    <col min="14" max="14" width="27.28515625" style="60" hidden="1" customWidth="1"/>
    <col min="15" max="16" width="23.42578125" style="60" hidden="1" customWidth="1"/>
    <col min="17" max="17" width="9.140625" style="59" hidden="1" customWidth="1"/>
    <col min="18" max="18" width="9.140625" style="59" customWidth="1"/>
    <col min="19" max="29" width="9.140625" customWidth="1"/>
    <col min="30" max="30" width="1" customWidth="1"/>
  </cols>
  <sheetData>
    <row r="2" spans="2:16" ht="21" x14ac:dyDescent="0.35">
      <c r="M2" s="256" t="s">
        <v>95</v>
      </c>
      <c r="N2" s="256"/>
      <c r="O2" s="256"/>
      <c r="P2" s="256"/>
    </row>
    <row r="3" spans="2:16" ht="18.75" x14ac:dyDescent="0.3">
      <c r="M3" s="66" t="s">
        <v>74</v>
      </c>
      <c r="N3" s="66"/>
      <c r="O3" s="66"/>
    </row>
    <row r="4" spans="2:16" x14ac:dyDescent="0.25">
      <c r="F4" s="78"/>
    </row>
    <row r="5" spans="2:16" ht="15.75" thickBot="1" x14ac:dyDescent="0.3"/>
    <row r="6" spans="2:16" ht="19.5" thickBot="1" x14ac:dyDescent="0.35">
      <c r="B6" s="271" t="s">
        <v>187</v>
      </c>
      <c r="C6" s="272"/>
      <c r="D6" s="272"/>
      <c r="E6" s="272"/>
      <c r="F6" s="272"/>
      <c r="G6" s="273"/>
      <c r="H6" s="192"/>
      <c r="I6" s="192"/>
      <c r="J6" s="192"/>
      <c r="K6" s="192"/>
      <c r="L6" s="192"/>
      <c r="M6" s="192"/>
      <c r="N6" s="192"/>
      <c r="O6" s="192"/>
      <c r="P6" s="192"/>
    </row>
    <row r="7" spans="2:16" ht="19.5" thickBot="1" x14ac:dyDescent="0.35">
      <c r="B7" s="190"/>
      <c r="C7" s="191"/>
      <c r="D7" s="191"/>
      <c r="E7" s="191"/>
      <c r="F7" s="191"/>
      <c r="G7" s="174" t="s">
        <v>4</v>
      </c>
      <c r="H7" s="131" t="s">
        <v>4</v>
      </c>
      <c r="I7" s="129"/>
      <c r="J7" s="174" t="s">
        <v>1</v>
      </c>
      <c r="K7" s="131" t="s">
        <v>1</v>
      </c>
      <c r="L7" s="193"/>
      <c r="M7" s="174" t="s">
        <v>186</v>
      </c>
      <c r="N7" s="131" t="s">
        <v>2</v>
      </c>
      <c r="O7" s="129"/>
      <c r="P7" s="184" t="s">
        <v>3</v>
      </c>
    </row>
    <row r="8" spans="2:16" ht="31.5" thickTop="1" thickBot="1" x14ac:dyDescent="0.3">
      <c r="B8" s="98" t="s">
        <v>0</v>
      </c>
      <c r="C8" s="98" t="s">
        <v>34</v>
      </c>
      <c r="D8" s="142" t="s">
        <v>170</v>
      </c>
      <c r="E8" s="142"/>
      <c r="F8" s="142" t="s">
        <v>162</v>
      </c>
      <c r="G8" s="175">
        <v>43405</v>
      </c>
      <c r="H8" s="99" t="s">
        <v>174</v>
      </c>
      <c r="I8" s="100" t="s">
        <v>163</v>
      </c>
      <c r="J8" s="173">
        <v>43405</v>
      </c>
      <c r="K8" s="99" t="s">
        <v>174</v>
      </c>
      <c r="L8" s="156" t="s">
        <v>163</v>
      </c>
      <c r="M8" s="173">
        <v>43405</v>
      </c>
      <c r="N8" s="99" t="s">
        <v>174</v>
      </c>
      <c r="O8" s="81" t="s">
        <v>163</v>
      </c>
      <c r="P8" s="175">
        <v>43405</v>
      </c>
    </row>
    <row r="9" spans="2:16" ht="15.75" thickBot="1" x14ac:dyDescent="0.3">
      <c r="B9" s="274" t="s">
        <v>176</v>
      </c>
      <c r="C9" s="275"/>
      <c r="D9" s="275"/>
      <c r="E9" s="275"/>
      <c r="F9" s="275"/>
      <c r="G9" s="276"/>
      <c r="H9" s="149"/>
      <c r="I9" s="149"/>
      <c r="J9" s="149"/>
      <c r="K9" s="149"/>
      <c r="L9" s="149"/>
      <c r="M9" s="149"/>
      <c r="N9" s="149"/>
      <c r="O9" s="149"/>
      <c r="P9" s="150"/>
    </row>
    <row r="10" spans="2:16" ht="14.25" customHeight="1" x14ac:dyDescent="0.25">
      <c r="B10" s="94" t="s">
        <v>76</v>
      </c>
      <c r="C10" s="94" t="s">
        <v>110</v>
      </c>
      <c r="D10" s="290" t="s">
        <v>172</v>
      </c>
      <c r="E10" s="300"/>
      <c r="F10" s="89">
        <f>'[1]Consumables List'!$DN$2</f>
        <v>165.34455172413789</v>
      </c>
      <c r="G10" s="102">
        <f>+'October 2017 Price List'!H8</f>
        <v>277</v>
      </c>
      <c r="H10" s="86">
        <f>G10-(G10*10%)</f>
        <v>249.3</v>
      </c>
      <c r="I10" s="84">
        <f>+H10/F10-1</f>
        <v>0.50776059688942188</v>
      </c>
      <c r="J10" s="83">
        <f>+'October 2017 Price List'!E8</f>
        <v>321</v>
      </c>
      <c r="K10" s="86">
        <f>J10-(J10*10%)</f>
        <v>288.89999999999998</v>
      </c>
      <c r="L10" s="84">
        <f>+K10/F10-1</f>
        <v>0.7472604750956835</v>
      </c>
      <c r="M10" s="83">
        <f>+'October 2017 Price List'!F8</f>
        <v>332</v>
      </c>
      <c r="N10" s="86">
        <f>M10-(M10*10%)</f>
        <v>298.8</v>
      </c>
      <c r="O10" s="176">
        <f>+N10/F10-1</f>
        <v>0.80713544464724918</v>
      </c>
      <c r="P10" s="102">
        <f>+'October 2017 Price List'!G8</f>
        <v>432</v>
      </c>
    </row>
    <row r="11" spans="2:16" ht="14.25" customHeight="1" x14ac:dyDescent="0.25">
      <c r="B11" s="93" t="s">
        <v>77</v>
      </c>
      <c r="C11" s="93" t="s">
        <v>111</v>
      </c>
      <c r="D11" s="290"/>
      <c r="E11" s="290"/>
      <c r="F11" s="90">
        <f>'[1]Consumables List'!$DQ$2</f>
        <v>185.9847405835543</v>
      </c>
      <c r="G11" s="86">
        <f>+'October 2017 Price List'!H9</f>
        <v>325</v>
      </c>
      <c r="H11" s="86">
        <f t="shared" ref="H11:H62" si="0">G11-(G11*10%)</f>
        <v>292.5</v>
      </c>
      <c r="I11" s="85">
        <f>+H11/F11-1</f>
        <v>0.57270967006346063</v>
      </c>
      <c r="J11" s="83">
        <f>+'October 2017 Price List'!E9</f>
        <v>377</v>
      </c>
      <c r="K11" s="86">
        <f t="shared" ref="K11:K72" si="1">J11-(J11*10%)</f>
        <v>339.3</v>
      </c>
      <c r="L11" s="85">
        <f>+K11/F11-1</f>
        <v>0.82434321727361448</v>
      </c>
      <c r="M11" s="83">
        <f>+'October 2017 Price List'!F9</f>
        <v>390</v>
      </c>
      <c r="N11" s="86">
        <f t="shared" ref="N11:N62" si="2">M11-(M11*10%)</f>
        <v>351</v>
      </c>
      <c r="O11" s="177">
        <f>+N11/F11-1</f>
        <v>0.88725160407615267</v>
      </c>
      <c r="P11" s="86">
        <f>+'October 2017 Price List'!G9</f>
        <v>507</v>
      </c>
    </row>
    <row r="12" spans="2:16" ht="13.5" customHeight="1" x14ac:dyDescent="0.25">
      <c r="B12" s="93" t="s">
        <v>78</v>
      </c>
      <c r="C12" s="93" t="s">
        <v>112</v>
      </c>
      <c r="D12" s="290"/>
      <c r="E12" s="290"/>
      <c r="F12" s="90">
        <f>'[1]Consumables List'!$DT$2</f>
        <v>290.71125941644573</v>
      </c>
      <c r="G12" s="86">
        <f>+'October 2017 Price List'!H10</f>
        <v>453</v>
      </c>
      <c r="H12" s="86">
        <f t="shared" si="0"/>
        <v>407.7</v>
      </c>
      <c r="I12" s="85">
        <f>+H12/F12-1</f>
        <v>0.40242246144297811</v>
      </c>
      <c r="J12" s="83">
        <f>+'October 2017 Price List'!E10</f>
        <v>523</v>
      </c>
      <c r="K12" s="86">
        <f t="shared" si="1"/>
        <v>470.7</v>
      </c>
      <c r="L12" s="85">
        <f t="shared" ref="L12:L72" si="3">+K12/F12-1</f>
        <v>0.61913233407213597</v>
      </c>
      <c r="M12" s="83">
        <f>+'October 2017 Price List'!F10</f>
        <v>575</v>
      </c>
      <c r="N12" s="86">
        <f t="shared" si="2"/>
        <v>517.5</v>
      </c>
      <c r="O12" s="177">
        <f>+N12/F12-1</f>
        <v>0.78011681088236751</v>
      </c>
      <c r="P12" s="86">
        <f>+'October 2017 Price List'!G10</f>
        <v>680</v>
      </c>
    </row>
    <row r="13" spans="2:16" ht="15.75" thickBot="1" x14ac:dyDescent="0.3">
      <c r="B13" s="126" t="s">
        <v>79</v>
      </c>
      <c r="C13" s="126" t="s">
        <v>113</v>
      </c>
      <c r="D13" s="290"/>
      <c r="E13" s="299"/>
      <c r="F13" s="127">
        <f>'[1]Consumables List'!$DW$2</f>
        <v>380.77020159151198</v>
      </c>
      <c r="G13" s="88">
        <f>+'October 2017 Price List'!H11</f>
        <v>594</v>
      </c>
      <c r="H13" s="105">
        <f t="shared" si="0"/>
        <v>534.6</v>
      </c>
      <c r="I13" s="143">
        <f>+H13/F13-1</f>
        <v>0.4039964203226063</v>
      </c>
      <c r="J13" s="104">
        <f>+'October 2017 Price List'!E11</f>
        <v>684</v>
      </c>
      <c r="K13" s="105">
        <f t="shared" si="1"/>
        <v>615.6</v>
      </c>
      <c r="L13" s="143">
        <f t="shared" si="3"/>
        <v>0.61672315067451655</v>
      </c>
      <c r="M13" s="104">
        <f>+'October 2017 Price List'!F11</f>
        <v>753</v>
      </c>
      <c r="N13" s="105">
        <f t="shared" si="2"/>
        <v>677.7</v>
      </c>
      <c r="O13" s="178">
        <f>+N13/F13-1</f>
        <v>0.77981364394431418</v>
      </c>
      <c r="P13" s="88">
        <f>+'October 2017 Price List'!G11</f>
        <v>890</v>
      </c>
    </row>
    <row r="14" spans="2:16" ht="15.75" thickBot="1" x14ac:dyDescent="0.3">
      <c r="B14" s="145"/>
      <c r="C14" s="146"/>
      <c r="D14" s="146"/>
      <c r="E14" s="146"/>
      <c r="F14" s="146"/>
      <c r="G14" s="147"/>
      <c r="H14" s="146"/>
      <c r="I14" s="146"/>
      <c r="J14" s="146"/>
      <c r="K14" s="146"/>
      <c r="L14" s="146"/>
      <c r="M14" s="146"/>
      <c r="N14" s="146"/>
      <c r="O14" s="146"/>
      <c r="P14" s="147"/>
    </row>
    <row r="15" spans="2:16" ht="15.75" thickBot="1" x14ac:dyDescent="0.3">
      <c r="B15" s="274" t="s">
        <v>177</v>
      </c>
      <c r="C15" s="275"/>
      <c r="D15" s="275"/>
      <c r="E15" s="275"/>
      <c r="F15" s="275"/>
      <c r="G15" s="276"/>
      <c r="H15" s="149"/>
      <c r="I15" s="149"/>
      <c r="J15" s="149"/>
      <c r="K15" s="149"/>
      <c r="L15" s="149"/>
      <c r="M15" s="149"/>
      <c r="N15" s="149"/>
      <c r="O15" s="149"/>
      <c r="P15" s="150"/>
    </row>
    <row r="16" spans="2:16" x14ac:dyDescent="0.25">
      <c r="B16" s="94" t="s">
        <v>102</v>
      </c>
      <c r="C16" s="94" t="s">
        <v>114</v>
      </c>
      <c r="D16" s="290" t="s">
        <v>171</v>
      </c>
      <c r="E16" s="300"/>
      <c r="F16" s="89">
        <f>'[1]Consumables List'!$CY$2</f>
        <v>170.47189867374001</v>
      </c>
      <c r="G16" s="102">
        <v>327.8</v>
      </c>
      <c r="H16" s="86">
        <f>+F16*(1+75%)</f>
        <v>298.32582267904502</v>
      </c>
      <c r="I16" s="84">
        <f>+H16/F16-1</f>
        <v>0.75</v>
      </c>
      <c r="J16" s="83">
        <v>363.4</v>
      </c>
      <c r="K16" s="86">
        <f>+F16*(1+94%)</f>
        <v>330.71548342705563</v>
      </c>
      <c r="L16" s="84">
        <f t="shared" si="3"/>
        <v>0.94</v>
      </c>
      <c r="M16" s="83">
        <v>393.4</v>
      </c>
      <c r="N16" s="86">
        <f>+F16*(1+110%)</f>
        <v>357.99098721485404</v>
      </c>
      <c r="O16" s="176">
        <f>+N16/F16-1</f>
        <v>1.1000000000000001</v>
      </c>
      <c r="P16" s="102">
        <v>492.64</v>
      </c>
    </row>
    <row r="17" spans="2:16" x14ac:dyDescent="0.25">
      <c r="B17" s="93" t="s">
        <v>91</v>
      </c>
      <c r="C17" s="93" t="s">
        <v>115</v>
      </c>
      <c r="D17" s="290"/>
      <c r="E17" s="290"/>
      <c r="F17" s="90">
        <f>'[1]Consumables List'!$DB$2</f>
        <v>212.54990291777182</v>
      </c>
      <c r="G17" s="86">
        <f>+'October 2017 Price List'!H13</f>
        <v>462</v>
      </c>
      <c r="H17" s="86">
        <f t="shared" si="0"/>
        <v>415.8</v>
      </c>
      <c r="I17" s="85">
        <f t="shared" ref="I17:I61" si="4">+H17/F17-1</f>
        <v>0.95624648278883773</v>
      </c>
      <c r="J17" s="83">
        <f>+'October 2017 Price List'!E13</f>
        <v>501</v>
      </c>
      <c r="K17" s="86">
        <f t="shared" si="1"/>
        <v>450.9</v>
      </c>
      <c r="L17" s="85">
        <f t="shared" si="3"/>
        <v>1.1213841728943885</v>
      </c>
      <c r="M17" s="83">
        <f>+'October 2017 Price List'!F13</f>
        <v>540</v>
      </c>
      <c r="N17" s="86">
        <f t="shared" si="2"/>
        <v>486</v>
      </c>
      <c r="O17" s="177">
        <f t="shared" ref="O17:O61" si="5">+N17/F17-1</f>
        <v>1.28652186299994</v>
      </c>
      <c r="P17" s="86">
        <f>+'October 2017 Price List'!G13</f>
        <v>694</v>
      </c>
    </row>
    <row r="18" spans="2:16" x14ac:dyDescent="0.25">
      <c r="B18" s="93" t="s">
        <v>92</v>
      </c>
      <c r="C18" s="93" t="s">
        <v>116</v>
      </c>
      <c r="D18" s="290"/>
      <c r="E18" s="290"/>
      <c r="F18" s="90">
        <f>'[1]Consumables List'!$DE$2</f>
        <v>312.62683289124675</v>
      </c>
      <c r="G18" s="86">
        <f>+'October 2017 Price List'!H14</f>
        <v>584</v>
      </c>
      <c r="H18" s="86">
        <f t="shared" si="0"/>
        <v>525.6</v>
      </c>
      <c r="I18" s="85">
        <f t="shared" si="4"/>
        <v>0.68123764405993925</v>
      </c>
      <c r="J18" s="83">
        <f>+'October 2017 Price List'!E14</f>
        <v>632</v>
      </c>
      <c r="K18" s="86">
        <f t="shared" si="1"/>
        <v>568.79999999999995</v>
      </c>
      <c r="L18" s="85">
        <f t="shared" si="3"/>
        <v>0.81942156001007116</v>
      </c>
      <c r="M18" s="83">
        <f>+'October 2017 Price List'!F14</f>
        <v>681</v>
      </c>
      <c r="N18" s="86">
        <f t="shared" si="2"/>
        <v>612.9</v>
      </c>
      <c r="O18" s="177">
        <f t="shared" si="5"/>
        <v>0.96048430754249758</v>
      </c>
      <c r="P18" s="86">
        <f>+'October 2017 Price List'!G14</f>
        <v>875</v>
      </c>
    </row>
    <row r="19" spans="2:16" x14ac:dyDescent="0.25">
      <c r="B19" s="93" t="s">
        <v>93</v>
      </c>
      <c r="C19" s="93" t="s">
        <v>117</v>
      </c>
      <c r="D19" s="290"/>
      <c r="E19" s="290"/>
      <c r="F19" s="90">
        <f>'[1]Consumables List'!$DH$2</f>
        <v>421.43944137931044</v>
      </c>
      <c r="G19" s="86">
        <f>+'October 2017 Price List'!H15</f>
        <v>756</v>
      </c>
      <c r="H19" s="86">
        <f t="shared" si="0"/>
        <v>680.4</v>
      </c>
      <c r="I19" s="85">
        <f t="shared" si="4"/>
        <v>0.61446683246624723</v>
      </c>
      <c r="J19" s="83">
        <f>+'October 2017 Price List'!E15</f>
        <v>819</v>
      </c>
      <c r="K19" s="86">
        <f t="shared" si="1"/>
        <v>737.1</v>
      </c>
      <c r="L19" s="85">
        <f t="shared" si="3"/>
        <v>0.74900573517176783</v>
      </c>
      <c r="M19" s="83">
        <f>+'October 2017 Price List'!F15</f>
        <v>882</v>
      </c>
      <c r="N19" s="86">
        <f t="shared" si="2"/>
        <v>793.8</v>
      </c>
      <c r="O19" s="177">
        <f t="shared" si="5"/>
        <v>0.88354463787728821</v>
      </c>
      <c r="P19" s="86">
        <f>+'October 2017 Price List'!G15</f>
        <v>1134</v>
      </c>
    </row>
    <row r="20" spans="2:16" ht="15.75" thickBot="1" x14ac:dyDescent="0.3">
      <c r="B20" s="126" t="s">
        <v>94</v>
      </c>
      <c r="C20" s="126" t="s">
        <v>118</v>
      </c>
      <c r="D20" s="290"/>
      <c r="E20" s="299"/>
      <c r="F20" s="127">
        <f>'[1]Consumables List'!$DK$2</f>
        <v>542.5329793103449</v>
      </c>
      <c r="G20" s="105">
        <f>+'October 2017 Price List'!H16</f>
        <v>919</v>
      </c>
      <c r="H20" s="105">
        <f t="shared" si="0"/>
        <v>827.1</v>
      </c>
      <c r="I20" s="143">
        <f t="shared" si="4"/>
        <v>0.52451561756004206</v>
      </c>
      <c r="J20" s="104">
        <f>+'October 2017 Price List'!E16</f>
        <v>1072</v>
      </c>
      <c r="K20" s="105">
        <f t="shared" si="1"/>
        <v>964.8</v>
      </c>
      <c r="L20" s="143">
        <f t="shared" si="3"/>
        <v>0.7783250729318445</v>
      </c>
      <c r="M20" s="104">
        <f>+'October 2017 Price List'!F16</f>
        <v>1072</v>
      </c>
      <c r="N20" s="105">
        <f t="shared" si="2"/>
        <v>964.8</v>
      </c>
      <c r="O20" s="178">
        <f t="shared" si="5"/>
        <v>0.7783250729318445</v>
      </c>
      <c r="P20" s="88">
        <f>+'October 2017 Price List'!G16</f>
        <v>1378</v>
      </c>
    </row>
    <row r="21" spans="2:16" ht="15.75" thickBot="1" x14ac:dyDescent="0.3">
      <c r="B21" s="145"/>
      <c r="C21" s="146"/>
      <c r="D21" s="146"/>
      <c r="E21" s="146"/>
      <c r="F21" s="146"/>
      <c r="G21" s="203"/>
      <c r="H21" s="146"/>
      <c r="I21" s="146"/>
      <c r="J21" s="146"/>
      <c r="K21" s="146"/>
      <c r="L21" s="146"/>
      <c r="M21" s="146"/>
      <c r="N21" s="146"/>
      <c r="O21" s="146"/>
      <c r="P21" s="147"/>
    </row>
    <row r="22" spans="2:16" ht="15.75" thickBot="1" x14ac:dyDescent="0.3">
      <c r="B22" s="202" t="s">
        <v>178</v>
      </c>
      <c r="C22" s="149"/>
      <c r="D22" s="149"/>
      <c r="E22" s="149"/>
      <c r="F22" s="149"/>
      <c r="G22" s="150"/>
      <c r="H22" s="149"/>
      <c r="I22" s="149"/>
      <c r="J22" s="149"/>
      <c r="K22" s="149"/>
      <c r="L22" s="149"/>
      <c r="M22" s="149"/>
      <c r="N22" s="149"/>
      <c r="O22" s="149"/>
      <c r="P22" s="150"/>
    </row>
    <row r="23" spans="2:16" ht="17.100000000000001" customHeight="1" x14ac:dyDescent="0.25">
      <c r="B23" s="94" t="s">
        <v>82</v>
      </c>
      <c r="C23" s="94" t="s">
        <v>119</v>
      </c>
      <c r="D23" s="290" t="s">
        <v>173</v>
      </c>
      <c r="E23" s="300"/>
      <c r="F23" s="107">
        <f>'[1]Consumables List'!$DZ$2</f>
        <v>209.1130318302387</v>
      </c>
      <c r="G23" s="102">
        <f>+'October 2017 Price List'!H17</f>
        <v>363</v>
      </c>
      <c r="H23" s="86">
        <f t="shared" si="0"/>
        <v>326.7</v>
      </c>
      <c r="I23" s="84">
        <f t="shared" si="4"/>
        <v>0.56231296127550889</v>
      </c>
      <c r="J23" s="83">
        <f>+'October 2017 Price List'!E17</f>
        <v>417</v>
      </c>
      <c r="K23" s="86">
        <f t="shared" si="1"/>
        <v>375.3</v>
      </c>
      <c r="L23" s="84">
        <f t="shared" si="3"/>
        <v>0.79472315386194836</v>
      </c>
      <c r="M23" s="83">
        <f>+'October 2017 Price List'!F17</f>
        <v>430</v>
      </c>
      <c r="N23" s="86">
        <f t="shared" si="2"/>
        <v>387</v>
      </c>
      <c r="O23" s="176">
        <f t="shared" si="5"/>
        <v>0.85067375578090609</v>
      </c>
      <c r="P23" s="102">
        <f>+'October 2017 Price List'!G17</f>
        <v>538</v>
      </c>
    </row>
    <row r="24" spans="2:16" ht="17.100000000000001" customHeight="1" x14ac:dyDescent="0.25">
      <c r="B24" s="97" t="s">
        <v>5</v>
      </c>
      <c r="C24" s="93" t="s">
        <v>120</v>
      </c>
      <c r="D24" s="290"/>
      <c r="E24" s="290"/>
      <c r="F24" s="91">
        <f>'[1]Consumables List'!$EC$2</f>
        <v>276.80517082228124</v>
      </c>
      <c r="G24" s="86">
        <f>+'October 2017 Price List'!H18</f>
        <v>589</v>
      </c>
      <c r="H24" s="86">
        <f t="shared" si="0"/>
        <v>530.1</v>
      </c>
      <c r="I24" s="85">
        <f t="shared" si="4"/>
        <v>0.91506538127621573</v>
      </c>
      <c r="J24" s="83">
        <f>+'October 2017 Price List'!E18</f>
        <v>655</v>
      </c>
      <c r="K24" s="86">
        <f t="shared" si="1"/>
        <v>589.5</v>
      </c>
      <c r="L24" s="85">
        <f t="shared" si="3"/>
        <v>1.1296567482783044</v>
      </c>
      <c r="M24" s="83">
        <f>+'October 2017 Price List'!F18</f>
        <v>698</v>
      </c>
      <c r="N24" s="86">
        <f t="shared" si="2"/>
        <v>628.20000000000005</v>
      </c>
      <c r="O24" s="177">
        <f t="shared" si="5"/>
        <v>1.2694662752645138</v>
      </c>
      <c r="P24" s="86">
        <f>+'October 2017 Price List'!G18</f>
        <v>873</v>
      </c>
    </row>
    <row r="25" spans="2:16" ht="17.100000000000001" customHeight="1" x14ac:dyDescent="0.25">
      <c r="B25" s="97" t="s">
        <v>6</v>
      </c>
      <c r="C25" s="93" t="s">
        <v>121</v>
      </c>
      <c r="D25" s="290"/>
      <c r="E25" s="290"/>
      <c r="F25" s="91">
        <f>'[1]Consumables List'!$EF$2</f>
        <v>413.59909177718845</v>
      </c>
      <c r="G25" s="86">
        <f>+'October 2017 Price List'!H19</f>
        <v>768</v>
      </c>
      <c r="H25" s="86">
        <f t="shared" si="0"/>
        <v>691.2</v>
      </c>
      <c r="I25" s="85">
        <f t="shared" si="4"/>
        <v>0.6711835536920352</v>
      </c>
      <c r="J25" s="83">
        <f>+'October 2017 Price List'!E19</f>
        <v>854</v>
      </c>
      <c r="K25" s="86">
        <f t="shared" si="1"/>
        <v>768.6</v>
      </c>
      <c r="L25" s="85">
        <f t="shared" si="3"/>
        <v>0.85832129538150803</v>
      </c>
      <c r="M25" s="83">
        <f>+'October 2017 Price List'!F19</f>
        <v>911</v>
      </c>
      <c r="N25" s="86">
        <f t="shared" si="2"/>
        <v>819.9</v>
      </c>
      <c r="O25" s="177">
        <f t="shared" si="5"/>
        <v>0.98235444975708863</v>
      </c>
      <c r="P25" s="86">
        <f>+'October 2017 Price List'!G19</f>
        <v>1138</v>
      </c>
    </row>
    <row r="26" spans="2:16" ht="17.100000000000001" customHeight="1" x14ac:dyDescent="0.25">
      <c r="B26" s="97" t="s">
        <v>7</v>
      </c>
      <c r="C26" s="93" t="s">
        <v>122</v>
      </c>
      <c r="D26" s="290"/>
      <c r="E26" s="290"/>
      <c r="F26" s="91">
        <f>'[1]Consumables List'!$EI$2</f>
        <v>557.19436551724152</v>
      </c>
      <c r="G26" s="86">
        <f>+'October 2017 Price List'!H20</f>
        <v>999</v>
      </c>
      <c r="H26" s="86">
        <f t="shared" si="0"/>
        <v>899.1</v>
      </c>
      <c r="I26" s="85">
        <f t="shared" si="4"/>
        <v>0.61362005009754306</v>
      </c>
      <c r="J26" s="83">
        <f>+'October 2017 Price List'!E20</f>
        <v>1112</v>
      </c>
      <c r="K26" s="86">
        <f t="shared" si="1"/>
        <v>1000.8</v>
      </c>
      <c r="L26" s="85">
        <f t="shared" si="3"/>
        <v>0.79614163734581367</v>
      </c>
      <c r="M26" s="83">
        <f>+'October 2017 Price List'!F20</f>
        <v>1186</v>
      </c>
      <c r="N26" s="86">
        <f t="shared" si="2"/>
        <v>1067.4000000000001</v>
      </c>
      <c r="O26" s="177">
        <f t="shared" si="5"/>
        <v>0.91566904846415031</v>
      </c>
      <c r="P26" s="86">
        <f>+'October 2017 Price List'!G20</f>
        <v>1630</v>
      </c>
    </row>
    <row r="27" spans="2:16" ht="17.100000000000001" customHeight="1" x14ac:dyDescent="0.25">
      <c r="B27" s="97" t="s">
        <v>8</v>
      </c>
      <c r="C27" s="93" t="s">
        <v>123</v>
      </c>
      <c r="D27" s="290"/>
      <c r="E27" s="290"/>
      <c r="F27" s="91">
        <f>'[1]Consumables List'!$EL$2</f>
        <v>740.7407490716181</v>
      </c>
      <c r="G27" s="86">
        <f>+'October 2017 Price List'!H21</f>
        <v>1310</v>
      </c>
      <c r="H27" s="86">
        <f t="shared" si="0"/>
        <v>1179</v>
      </c>
      <c r="I27" s="85">
        <f t="shared" si="4"/>
        <v>0.59164998209921493</v>
      </c>
      <c r="J27" s="83">
        <f>+'October 2017 Price List'!E21</f>
        <v>1355</v>
      </c>
      <c r="K27" s="86">
        <f t="shared" si="1"/>
        <v>1219.5</v>
      </c>
      <c r="L27" s="85">
        <f t="shared" si="3"/>
        <v>0.6463249814843024</v>
      </c>
      <c r="M27" s="83">
        <f>+'October 2017 Price List'!F21</f>
        <v>1580</v>
      </c>
      <c r="N27" s="86">
        <f t="shared" si="2"/>
        <v>1422</v>
      </c>
      <c r="O27" s="177">
        <f t="shared" si="5"/>
        <v>0.91969997840974016</v>
      </c>
      <c r="P27" s="86">
        <f>+'October 2017 Price List'!G21</f>
        <v>1987</v>
      </c>
    </row>
    <row r="28" spans="2:16" ht="17.100000000000001" customHeight="1" x14ac:dyDescent="0.25">
      <c r="B28" s="97" t="s">
        <v>9</v>
      </c>
      <c r="C28" s="93" t="s">
        <v>124</v>
      </c>
      <c r="D28" s="290"/>
      <c r="E28" s="290"/>
      <c r="F28" s="91">
        <f>'[1]Consumables List'!$EO$2</f>
        <v>917.18478249336874</v>
      </c>
      <c r="G28" s="86">
        <f>+'October 2017 Price List'!H22</f>
        <v>1548</v>
      </c>
      <c r="H28" s="86">
        <f t="shared" si="0"/>
        <v>1393.2</v>
      </c>
      <c r="I28" s="85">
        <f t="shared" si="4"/>
        <v>0.51899598269890923</v>
      </c>
      <c r="J28" s="83">
        <f>+'October 2017 Price List'!E22</f>
        <v>1868</v>
      </c>
      <c r="K28" s="86">
        <f t="shared" si="1"/>
        <v>1681.2</v>
      </c>
      <c r="L28" s="85">
        <f t="shared" si="3"/>
        <v>0.83300032020772785</v>
      </c>
      <c r="M28" s="83">
        <f>+'October 2017 Price List'!F22</f>
        <v>2081</v>
      </c>
      <c r="N28" s="86">
        <f t="shared" si="2"/>
        <v>1872.9</v>
      </c>
      <c r="O28" s="177">
        <f t="shared" si="5"/>
        <v>1.0420094573620351</v>
      </c>
      <c r="P28" s="86">
        <f>+'October 2017 Price List'!G22</f>
        <v>2348</v>
      </c>
    </row>
    <row r="29" spans="2:16" ht="17.100000000000001" customHeight="1" thickBot="1" x14ac:dyDescent="0.3">
      <c r="B29" s="110" t="s">
        <v>10</v>
      </c>
      <c r="C29" s="96" t="s">
        <v>125</v>
      </c>
      <c r="D29" s="299"/>
      <c r="E29" s="299"/>
      <c r="F29" s="111">
        <f>'[1]Consumables List'!$ER$2</f>
        <v>1075.636166578249</v>
      </c>
      <c r="G29" s="88">
        <f>+'October 2017 Price List'!H23</f>
        <v>1811</v>
      </c>
      <c r="H29" s="88">
        <f t="shared" si="0"/>
        <v>1629.9</v>
      </c>
      <c r="I29" s="85">
        <f t="shared" si="4"/>
        <v>0.51528932425630769</v>
      </c>
      <c r="J29" s="83">
        <f>+'October 2017 Price List'!E23</f>
        <v>2186</v>
      </c>
      <c r="K29" s="86">
        <f t="shared" si="1"/>
        <v>1967.4</v>
      </c>
      <c r="L29" s="85">
        <f t="shared" si="3"/>
        <v>0.82905713021771854</v>
      </c>
      <c r="M29" s="83">
        <f>+'October 2017 Price List'!F23</f>
        <v>2435</v>
      </c>
      <c r="N29" s="88">
        <f t="shared" si="2"/>
        <v>2191.5</v>
      </c>
      <c r="O29" s="177">
        <f t="shared" si="5"/>
        <v>1.0373989533760954</v>
      </c>
      <c r="P29" s="88">
        <f>+'October 2017 Price List'!G23</f>
        <v>2873</v>
      </c>
    </row>
    <row r="30" spans="2:16" ht="17.100000000000001" hidden="1" customHeight="1" x14ac:dyDescent="0.3">
      <c r="B30" s="194" t="s">
        <v>103</v>
      </c>
      <c r="C30" s="188" t="s">
        <v>126</v>
      </c>
      <c r="D30" s="188"/>
      <c r="E30" s="106"/>
      <c r="F30" s="82">
        <f>'[1]Consumables List'!$EU$2</f>
        <v>1236.8674848806365</v>
      </c>
      <c r="G30" s="104">
        <f>+'October 2017 Price List'!H24</f>
        <v>2195</v>
      </c>
      <c r="H30" s="105">
        <f t="shared" si="0"/>
        <v>1975.5</v>
      </c>
      <c r="I30" s="143">
        <f t="shared" si="4"/>
        <v>0.59717999231796837</v>
      </c>
      <c r="J30" s="104">
        <f>+'October 2017 Price List'!E24</f>
        <v>2707</v>
      </c>
      <c r="K30" s="105">
        <f t="shared" si="1"/>
        <v>2436.3000000000002</v>
      </c>
      <c r="L30" s="143">
        <f t="shared" si="3"/>
        <v>0.96973404975159028</v>
      </c>
      <c r="M30" s="104">
        <f>+'October 2017 Price List'!F24</f>
        <v>2854</v>
      </c>
      <c r="N30" s="105">
        <f t="shared" si="2"/>
        <v>2568.6</v>
      </c>
      <c r="O30" s="143">
        <f t="shared" si="5"/>
        <v>1.0766978123350714</v>
      </c>
      <c r="P30" s="195">
        <f>+'October 2017 Price List'!G24</f>
        <v>3366</v>
      </c>
    </row>
    <row r="31" spans="2:16" ht="17.100000000000001" customHeight="1" thickBot="1" x14ac:dyDescent="0.3">
      <c r="B31" s="204"/>
      <c r="C31" s="205"/>
      <c r="D31" s="205"/>
      <c r="E31" s="205"/>
      <c r="F31" s="205"/>
      <c r="G31" s="206"/>
      <c r="H31" s="205"/>
      <c r="I31" s="205"/>
      <c r="J31" s="205"/>
      <c r="K31" s="205"/>
      <c r="L31" s="205"/>
      <c r="M31" s="205"/>
      <c r="N31" s="205"/>
      <c r="O31" s="205"/>
      <c r="P31" s="206"/>
    </row>
    <row r="32" spans="2:16" ht="17.100000000000001" customHeight="1" thickBot="1" x14ac:dyDescent="0.3">
      <c r="B32" s="296" t="s">
        <v>179</v>
      </c>
      <c r="C32" s="297"/>
      <c r="D32" s="297"/>
      <c r="E32" s="297"/>
      <c r="F32" s="297"/>
      <c r="G32" s="298"/>
      <c r="H32" s="208"/>
      <c r="I32" s="208"/>
      <c r="J32" s="208"/>
      <c r="K32" s="208"/>
      <c r="L32" s="208"/>
      <c r="M32" s="208"/>
      <c r="N32" s="208"/>
      <c r="O32" s="208"/>
      <c r="P32" s="209"/>
    </row>
    <row r="33" spans="2:16" ht="17.100000000000001" customHeight="1" thickBot="1" x14ac:dyDescent="0.3">
      <c r="B33" s="189" t="s">
        <v>96</v>
      </c>
      <c r="C33" s="189" t="s">
        <v>127</v>
      </c>
      <c r="D33" s="189" t="s">
        <v>171</v>
      </c>
      <c r="E33" s="300"/>
      <c r="F33" s="169">
        <f>'[1]Consumables List'!$M$2</f>
        <v>142.57409018567634</v>
      </c>
      <c r="G33" s="182">
        <f>+'October 2017 Price List'!H25</f>
        <v>249</v>
      </c>
      <c r="H33" s="171">
        <f t="shared" si="0"/>
        <v>224.1</v>
      </c>
      <c r="I33" s="172">
        <f t="shared" si="4"/>
        <v>0.57181434374332163</v>
      </c>
      <c r="J33" s="170">
        <f>+'October 2017 Price List'!E25</f>
        <v>289</v>
      </c>
      <c r="K33" s="171">
        <f t="shared" si="1"/>
        <v>260.10000000000002</v>
      </c>
      <c r="L33" s="172">
        <f t="shared" si="3"/>
        <v>0.82431463992698784</v>
      </c>
      <c r="M33" s="170">
        <f>+'October 2017 Price List'!F25</f>
        <v>299</v>
      </c>
      <c r="N33" s="171">
        <f t="shared" si="2"/>
        <v>269.10000000000002</v>
      </c>
      <c r="O33" s="181">
        <f t="shared" si="5"/>
        <v>0.88743971397290444</v>
      </c>
      <c r="P33" s="182">
        <f>+'October 2017 Price List'!G25</f>
        <v>375</v>
      </c>
    </row>
    <row r="34" spans="2:16" ht="17.100000000000001" customHeight="1" x14ac:dyDescent="0.25">
      <c r="B34" s="108" t="s">
        <v>11</v>
      </c>
      <c r="C34" s="95" t="s">
        <v>128</v>
      </c>
      <c r="D34" s="300" t="s">
        <v>173</v>
      </c>
      <c r="E34" s="290"/>
      <c r="F34" s="109">
        <f>'[1]Consumables List'!$J$2</f>
        <v>181.04991830238723</v>
      </c>
      <c r="G34" s="102">
        <f>+'October 2017 Price List'!H26</f>
        <v>309</v>
      </c>
      <c r="H34" s="102">
        <f t="shared" si="0"/>
        <v>278.10000000000002</v>
      </c>
      <c r="I34" s="157">
        <f t="shared" si="4"/>
        <v>0.53604046114796366</v>
      </c>
      <c r="J34" s="101">
        <f>+'October 2017 Price List'!E26</f>
        <v>344</v>
      </c>
      <c r="K34" s="102">
        <f t="shared" si="1"/>
        <v>309.60000000000002</v>
      </c>
      <c r="L34" s="157">
        <f t="shared" si="3"/>
        <v>0.71002562665016011</v>
      </c>
      <c r="M34" s="101">
        <f>+'October 2017 Price List'!F26</f>
        <v>392</v>
      </c>
      <c r="N34" s="102">
        <f t="shared" si="2"/>
        <v>352.8</v>
      </c>
      <c r="O34" s="85">
        <f t="shared" si="5"/>
        <v>0.94863385362460106</v>
      </c>
      <c r="P34" s="179">
        <f>+'October 2017 Price List'!G26</f>
        <v>475</v>
      </c>
    </row>
    <row r="35" spans="2:16" ht="17.100000000000001" customHeight="1" x14ac:dyDescent="0.25">
      <c r="B35" s="97" t="s">
        <v>12</v>
      </c>
      <c r="C35" s="93" t="s">
        <v>129</v>
      </c>
      <c r="D35" s="290"/>
      <c r="E35" s="290"/>
      <c r="F35" s="91">
        <f>'[1]Consumables List'!$P$2</f>
        <v>325.7015543766579</v>
      </c>
      <c r="G35" s="86">
        <f>+'October 2017 Price List'!H27</f>
        <v>782</v>
      </c>
      <c r="H35" s="86">
        <f t="shared" si="0"/>
        <v>703.8</v>
      </c>
      <c r="I35" s="85">
        <f t="shared" si="4"/>
        <v>1.160873936714744</v>
      </c>
      <c r="J35" s="83">
        <f>+'October 2017 Price List'!E27</f>
        <v>890</v>
      </c>
      <c r="K35" s="86">
        <f t="shared" si="1"/>
        <v>801</v>
      </c>
      <c r="L35" s="85">
        <f t="shared" si="3"/>
        <v>1.4593066543172917</v>
      </c>
      <c r="M35" s="83">
        <f>+'October 2017 Price List'!F27</f>
        <v>944</v>
      </c>
      <c r="N35" s="86">
        <f t="shared" si="2"/>
        <v>849.6</v>
      </c>
      <c r="O35" s="85">
        <f t="shared" si="5"/>
        <v>1.6085230131185657</v>
      </c>
      <c r="P35" s="179">
        <f>+'October 2017 Price List'!G27</f>
        <v>1186</v>
      </c>
    </row>
    <row r="36" spans="2:16" ht="17.100000000000001" customHeight="1" x14ac:dyDescent="0.25">
      <c r="B36" s="97" t="s">
        <v>13</v>
      </c>
      <c r="C36" s="93" t="s">
        <v>130</v>
      </c>
      <c r="D36" s="290"/>
      <c r="E36" s="290"/>
      <c r="F36" s="91">
        <f>'[1]Consumables List'!$S$2</f>
        <v>500.14634482758629</v>
      </c>
      <c r="G36" s="86">
        <f>+'October 2017 Price List'!H28</f>
        <v>1013</v>
      </c>
      <c r="H36" s="86">
        <f t="shared" si="0"/>
        <v>911.7</v>
      </c>
      <c r="I36" s="85">
        <f t="shared" si="4"/>
        <v>0.82286646584268697</v>
      </c>
      <c r="J36" s="83">
        <f>+'October 2017 Price List'!E28</f>
        <v>1153</v>
      </c>
      <c r="K36" s="86">
        <f t="shared" si="1"/>
        <v>1037.7</v>
      </c>
      <c r="L36" s="85">
        <f t="shared" si="3"/>
        <v>1.0747927296314095</v>
      </c>
      <c r="M36" s="83">
        <f>+'October 2017 Price List'!F28</f>
        <v>1223</v>
      </c>
      <c r="N36" s="86">
        <f t="shared" si="2"/>
        <v>1100.7</v>
      </c>
      <c r="O36" s="85">
        <f t="shared" si="5"/>
        <v>1.2007558615257712</v>
      </c>
      <c r="P36" s="179">
        <f>+'October 2017 Price List'!G28</f>
        <v>1572</v>
      </c>
    </row>
    <row r="37" spans="2:16" ht="17.100000000000001" customHeight="1" x14ac:dyDescent="0.25">
      <c r="B37" s="97" t="s">
        <v>14</v>
      </c>
      <c r="C37" s="93" t="s">
        <v>131</v>
      </c>
      <c r="D37" s="290"/>
      <c r="E37" s="290"/>
      <c r="F37" s="91">
        <f>'[1]Consumables List'!$V$2</f>
        <v>683.91923289124679</v>
      </c>
      <c r="G37" s="86">
        <f>+'October 2017 Price List'!H29</f>
        <v>1266</v>
      </c>
      <c r="H37" s="86">
        <f t="shared" si="0"/>
        <v>1139.4000000000001</v>
      </c>
      <c r="I37" s="85">
        <f t="shared" si="4"/>
        <v>0.66598619428089911</v>
      </c>
      <c r="J37" s="83">
        <f>+'October 2017 Price List'!E29</f>
        <v>1441</v>
      </c>
      <c r="K37" s="86">
        <f t="shared" si="1"/>
        <v>1296.9000000000001</v>
      </c>
      <c r="L37" s="85">
        <f t="shared" si="3"/>
        <v>0.89627654499113385</v>
      </c>
      <c r="M37" s="83">
        <f>+'October 2017 Price List'!F29</f>
        <v>1528</v>
      </c>
      <c r="N37" s="86">
        <f t="shared" si="2"/>
        <v>1375.2</v>
      </c>
      <c r="O37" s="85">
        <f t="shared" si="5"/>
        <v>1.0107637479156506</v>
      </c>
      <c r="P37" s="179">
        <f>+'October 2017 Price List'!G29</f>
        <v>1964</v>
      </c>
    </row>
    <row r="38" spans="2:16" ht="17.100000000000001" customHeight="1" x14ac:dyDescent="0.25">
      <c r="B38" s="97" t="s">
        <v>28</v>
      </c>
      <c r="C38" s="93" t="s">
        <v>132</v>
      </c>
      <c r="D38" s="290"/>
      <c r="E38" s="290"/>
      <c r="F38" s="91">
        <f>'[1]Consumables List'!$Y$2</f>
        <v>883.99799257294455</v>
      </c>
      <c r="G38" s="86">
        <f>+'October 2017 Price List'!H30</f>
        <v>1581</v>
      </c>
      <c r="H38" s="86">
        <f t="shared" si="0"/>
        <v>1422.9</v>
      </c>
      <c r="I38" s="85">
        <f t="shared" si="4"/>
        <v>0.60961903981087051</v>
      </c>
      <c r="J38" s="83">
        <f>+'October 2017 Price List'!E30</f>
        <v>1799</v>
      </c>
      <c r="K38" s="86">
        <f t="shared" si="1"/>
        <v>1619.1</v>
      </c>
      <c r="L38" s="85">
        <f t="shared" si="3"/>
        <v>0.83156524517378605</v>
      </c>
      <c r="M38" s="83">
        <f>+'October 2017 Price List'!F30</f>
        <v>1908</v>
      </c>
      <c r="N38" s="86">
        <f t="shared" si="2"/>
        <v>1717.2</v>
      </c>
      <c r="O38" s="85">
        <f t="shared" si="5"/>
        <v>0.94253834785524404</v>
      </c>
      <c r="P38" s="179">
        <f>+'October 2017 Price List'!G30</f>
        <v>2453</v>
      </c>
    </row>
    <row r="39" spans="2:16" ht="17.100000000000001" customHeight="1" x14ac:dyDescent="0.25">
      <c r="B39" s="97" t="s">
        <v>29</v>
      </c>
      <c r="C39" s="93" t="s">
        <v>133</v>
      </c>
      <c r="D39" s="290"/>
      <c r="E39" s="290"/>
      <c r="F39" s="91">
        <f>'[1]Consumables List'!$AB$2</f>
        <v>1092.9524010610078</v>
      </c>
      <c r="G39" s="86">
        <f>+'October 2017 Price List'!H31</f>
        <v>1871</v>
      </c>
      <c r="H39" s="86">
        <f t="shared" si="0"/>
        <v>1683.9</v>
      </c>
      <c r="I39" s="85">
        <f t="shared" si="4"/>
        <v>0.5406892362058191</v>
      </c>
      <c r="J39" s="83">
        <f>+'October 2017 Price List'!E31</f>
        <v>2129</v>
      </c>
      <c r="K39" s="86">
        <f t="shared" si="1"/>
        <v>1916.1</v>
      </c>
      <c r="L39" s="85">
        <f t="shared" si="3"/>
        <v>0.75314130619037334</v>
      </c>
      <c r="M39" s="83">
        <f>+'October 2017 Price List'!F31</f>
        <v>2258</v>
      </c>
      <c r="N39" s="86">
        <f t="shared" si="2"/>
        <v>2032.2</v>
      </c>
      <c r="O39" s="85">
        <f t="shared" si="5"/>
        <v>0.85936734118265057</v>
      </c>
      <c r="P39" s="179">
        <f>+'October 2017 Price List'!G31</f>
        <v>2903</v>
      </c>
    </row>
    <row r="40" spans="2:16" ht="17.100000000000001" customHeight="1" x14ac:dyDescent="0.25">
      <c r="B40" s="97" t="s">
        <v>30</v>
      </c>
      <c r="C40" s="93" t="s">
        <v>134</v>
      </c>
      <c r="D40" s="290"/>
      <c r="E40" s="290"/>
      <c r="F40" s="91">
        <f>'[1]Consumables List'!$AE$2</f>
        <v>1296.9385941644559</v>
      </c>
      <c r="G40" s="86">
        <f>+'October 2017 Price List'!H32</f>
        <v>2278</v>
      </c>
      <c r="H40" s="86">
        <f t="shared" si="0"/>
        <v>2050.1999999999998</v>
      </c>
      <c r="I40" s="85">
        <f t="shared" si="4"/>
        <v>0.58079959161121852</v>
      </c>
      <c r="J40" s="83">
        <f>+'October 2017 Price List'!E32</f>
        <v>2580</v>
      </c>
      <c r="K40" s="86">
        <f t="shared" si="1"/>
        <v>2322</v>
      </c>
      <c r="L40" s="85">
        <f t="shared" si="3"/>
        <v>0.79037003790910632</v>
      </c>
      <c r="M40" s="83">
        <f>+'October 2017 Price List'!F32</f>
        <v>2809</v>
      </c>
      <c r="N40" s="86">
        <f t="shared" si="2"/>
        <v>2528.1</v>
      </c>
      <c r="O40" s="85">
        <f t="shared" si="5"/>
        <v>0.9492827273204183</v>
      </c>
      <c r="P40" s="179">
        <f>+'October 2017 Price List'!G32</f>
        <v>3492</v>
      </c>
    </row>
    <row r="41" spans="2:16" ht="17.100000000000001" customHeight="1" thickBot="1" x14ac:dyDescent="0.3">
      <c r="B41" s="110" t="s">
        <v>31</v>
      </c>
      <c r="C41" s="96" t="s">
        <v>135</v>
      </c>
      <c r="D41" s="299"/>
      <c r="E41" s="299"/>
      <c r="F41" s="92">
        <f>'[1]Consumables List'!$AH$2</f>
        <v>1508.7436445623341</v>
      </c>
      <c r="G41" s="88">
        <f>+'October 2017 Price List'!H33</f>
        <v>2741</v>
      </c>
      <c r="H41" s="88">
        <f t="shared" si="0"/>
        <v>2466.9</v>
      </c>
      <c r="I41" s="158">
        <f t="shared" si="4"/>
        <v>0.63506902507325158</v>
      </c>
      <c r="J41" s="103">
        <f>+'October 2017 Price List'!E33</f>
        <v>3106</v>
      </c>
      <c r="K41" s="88">
        <f t="shared" si="1"/>
        <v>2795.4</v>
      </c>
      <c r="L41" s="158">
        <f t="shared" si="3"/>
        <v>0.85279985110453094</v>
      </c>
      <c r="M41" s="103">
        <f>+'October 2017 Price List'!F33</f>
        <v>3380</v>
      </c>
      <c r="N41" s="88">
        <f t="shared" si="2"/>
        <v>3042</v>
      </c>
      <c r="O41" s="158">
        <f t="shared" si="5"/>
        <v>1.0162471013307517</v>
      </c>
      <c r="P41" s="180">
        <f>+'October 2017 Price List'!G33</f>
        <v>4202</v>
      </c>
    </row>
    <row r="42" spans="2:16" ht="17.100000000000001" customHeight="1" thickBot="1" x14ac:dyDescent="0.3">
      <c r="B42" s="280"/>
      <c r="C42" s="281"/>
      <c r="D42" s="281"/>
      <c r="E42" s="281"/>
      <c r="F42" s="281"/>
      <c r="G42" s="282"/>
      <c r="H42" s="205"/>
      <c r="I42" s="205"/>
      <c r="J42" s="205"/>
      <c r="K42" s="205"/>
      <c r="L42" s="205"/>
      <c r="M42" s="205"/>
      <c r="N42" s="205"/>
      <c r="O42" s="205"/>
      <c r="P42" s="206"/>
    </row>
    <row r="43" spans="2:16" ht="17.100000000000001" customHeight="1" thickBot="1" x14ac:dyDescent="0.3">
      <c r="B43" s="296" t="s">
        <v>180</v>
      </c>
      <c r="C43" s="297"/>
      <c r="D43" s="297"/>
      <c r="E43" s="297"/>
      <c r="F43" s="297"/>
      <c r="G43" s="298"/>
      <c r="H43" s="208"/>
      <c r="I43" s="208"/>
      <c r="J43" s="208"/>
      <c r="K43" s="208"/>
      <c r="L43" s="208"/>
      <c r="M43" s="208"/>
      <c r="N43" s="208"/>
      <c r="O43" s="208"/>
      <c r="P43" s="209"/>
    </row>
    <row r="44" spans="2:16" ht="17.100000000000001" customHeight="1" x14ac:dyDescent="0.25">
      <c r="B44" s="94" t="s">
        <v>15</v>
      </c>
      <c r="C44" s="94" t="s">
        <v>136</v>
      </c>
      <c r="D44" s="290" t="s">
        <v>171</v>
      </c>
      <c r="E44" s="300"/>
      <c r="F44" s="89">
        <f>'[1]Consumables List'!$AQ$2</f>
        <v>207.2913846153846</v>
      </c>
      <c r="G44" s="102">
        <f>+'October 2017 Price List'!H34</f>
        <v>471</v>
      </c>
      <c r="H44" s="86">
        <f t="shared" si="0"/>
        <v>423.9</v>
      </c>
      <c r="I44" s="84">
        <f t="shared" si="4"/>
        <v>1.0449475060746893</v>
      </c>
      <c r="J44" s="83">
        <f>+'October 2017 Price List'!E34</f>
        <v>598</v>
      </c>
      <c r="K44" s="86">
        <f t="shared" si="1"/>
        <v>538.20000000000005</v>
      </c>
      <c r="L44" s="84">
        <f t="shared" si="3"/>
        <v>1.596345241258311</v>
      </c>
      <c r="M44" s="83">
        <f>+'October 2017 Price List'!F34</f>
        <v>634</v>
      </c>
      <c r="N44" s="86">
        <f t="shared" si="2"/>
        <v>570.6</v>
      </c>
      <c r="O44" s="176">
        <f t="shared" si="5"/>
        <v>1.7526469614678413</v>
      </c>
      <c r="P44" s="102">
        <f>+'October 2017 Price List'!G34</f>
        <v>797</v>
      </c>
    </row>
    <row r="45" spans="2:16" ht="17.100000000000001" customHeight="1" thickBot="1" x14ac:dyDescent="0.3">
      <c r="B45" s="126" t="s">
        <v>16</v>
      </c>
      <c r="C45" s="126" t="s">
        <v>137</v>
      </c>
      <c r="D45" s="290"/>
      <c r="E45" s="299"/>
      <c r="F45" s="127">
        <f>'[1]Consumables List'!$AT$2</f>
        <v>275.92826153846158</v>
      </c>
      <c r="G45" s="88">
        <f>+'October 2017 Price List'!H35</f>
        <v>602</v>
      </c>
      <c r="H45" s="105">
        <f t="shared" si="0"/>
        <v>541.79999999999995</v>
      </c>
      <c r="I45" s="143">
        <f t="shared" si="4"/>
        <v>0.96355384902998975</v>
      </c>
      <c r="J45" s="104">
        <f>+'October 2017 Price List'!E35</f>
        <v>685</v>
      </c>
      <c r="K45" s="105">
        <f t="shared" si="1"/>
        <v>616.5</v>
      </c>
      <c r="L45" s="143">
        <f t="shared" si="3"/>
        <v>1.2342763896769822</v>
      </c>
      <c r="M45" s="104">
        <f>+'October 2017 Price List'!F35</f>
        <v>726</v>
      </c>
      <c r="N45" s="105">
        <f t="shared" si="2"/>
        <v>653.4</v>
      </c>
      <c r="O45" s="178">
        <f t="shared" si="5"/>
        <v>1.3680068013218816</v>
      </c>
      <c r="P45" s="88">
        <f>+'October 2017 Price List'!G35</f>
        <v>913</v>
      </c>
    </row>
    <row r="46" spans="2:16" ht="17.100000000000001" customHeight="1" thickBot="1" x14ac:dyDescent="0.3">
      <c r="B46" s="145"/>
      <c r="C46" s="146"/>
      <c r="D46" s="146"/>
      <c r="E46" s="146"/>
      <c r="F46" s="146"/>
      <c r="G46" s="147"/>
      <c r="H46" s="146"/>
      <c r="I46" s="146"/>
      <c r="J46" s="146"/>
      <c r="K46" s="146"/>
      <c r="L46" s="146"/>
      <c r="M46" s="146"/>
      <c r="N46" s="146"/>
      <c r="O46" s="146"/>
      <c r="P46" s="147"/>
    </row>
    <row r="47" spans="2:16" ht="17.100000000000001" customHeight="1" thickBot="1" x14ac:dyDescent="0.3">
      <c r="B47" s="274" t="s">
        <v>181</v>
      </c>
      <c r="C47" s="275"/>
      <c r="D47" s="275"/>
      <c r="E47" s="275"/>
      <c r="F47" s="275"/>
      <c r="G47" s="276"/>
      <c r="H47" s="149"/>
      <c r="I47" s="149"/>
      <c r="J47" s="149"/>
      <c r="K47" s="149"/>
      <c r="L47" s="149"/>
      <c r="M47" s="149"/>
      <c r="N47" s="149"/>
      <c r="O47" s="149"/>
      <c r="P47" s="150"/>
    </row>
    <row r="48" spans="2:16" ht="17.100000000000001" customHeight="1" x14ac:dyDescent="0.25">
      <c r="B48" s="94" t="s">
        <v>104</v>
      </c>
      <c r="C48" s="94" t="s">
        <v>138</v>
      </c>
      <c r="D48" s="290" t="s">
        <v>171</v>
      </c>
      <c r="E48" s="300"/>
      <c r="F48" s="89">
        <f>'[1]Consumables List'!$AW$2</f>
        <v>601.51520000000005</v>
      </c>
      <c r="G48" s="102">
        <v>1158</v>
      </c>
      <c r="H48" s="86">
        <f>(F48*1.75)</f>
        <v>1052.6516000000001</v>
      </c>
      <c r="I48" s="84">
        <f t="shared" si="4"/>
        <v>0.75</v>
      </c>
      <c r="J48" s="83">
        <v>1290.6500000000001</v>
      </c>
      <c r="K48" s="86">
        <f>+F48*(1+95%)</f>
        <v>1172.9546400000002</v>
      </c>
      <c r="L48" s="84">
        <f t="shared" si="3"/>
        <v>0.95000000000000018</v>
      </c>
      <c r="M48" s="83">
        <v>1143</v>
      </c>
      <c r="N48" s="86">
        <f>+F48*(1+111%)</f>
        <v>1269.1970720000004</v>
      </c>
      <c r="O48" s="176">
        <f t="shared" si="5"/>
        <v>1.1100000000000003</v>
      </c>
      <c r="P48" s="102">
        <v>1754.5</v>
      </c>
    </row>
    <row r="49" spans="2:16" ht="17.100000000000001" customHeight="1" thickBot="1" x14ac:dyDescent="0.3">
      <c r="B49" s="126" t="s">
        <v>17</v>
      </c>
      <c r="C49" s="126" t="s">
        <v>168</v>
      </c>
      <c r="D49" s="290"/>
      <c r="E49" s="299"/>
      <c r="F49" s="127">
        <f>'[1]Consumables List'!$AZ$2</f>
        <v>642.73316923076936</v>
      </c>
      <c r="G49" s="88">
        <f>+'October 2017 Price List'!H37</f>
        <v>1307</v>
      </c>
      <c r="H49" s="105">
        <f t="shared" si="0"/>
        <v>1176.3</v>
      </c>
      <c r="I49" s="143">
        <f t="shared" si="4"/>
        <v>0.83015294108410442</v>
      </c>
      <c r="J49" s="104">
        <f>+'October 2017 Price List'!E37</f>
        <v>1437</v>
      </c>
      <c r="K49" s="105">
        <f t="shared" si="1"/>
        <v>1293.3</v>
      </c>
      <c r="L49" s="143">
        <f t="shared" si="3"/>
        <v>1.0121880461651553</v>
      </c>
      <c r="M49" s="104">
        <f>+'October 2017 Price List'!F37</f>
        <v>1525</v>
      </c>
      <c r="N49" s="105">
        <f t="shared" si="2"/>
        <v>1372.5</v>
      </c>
      <c r="O49" s="178">
        <f t="shared" si="5"/>
        <v>1.1354118096046362</v>
      </c>
      <c r="P49" s="88">
        <f>+'October 2017 Price List'!G37</f>
        <v>1917</v>
      </c>
    </row>
    <row r="50" spans="2:16" ht="17.100000000000001" customHeight="1" thickBot="1" x14ac:dyDescent="0.3">
      <c r="B50" s="145"/>
      <c r="C50" s="146"/>
      <c r="D50" s="146"/>
      <c r="E50" s="146"/>
      <c r="F50" s="146"/>
      <c r="G50" s="147"/>
      <c r="H50" s="146"/>
      <c r="I50" s="146"/>
      <c r="J50" s="146"/>
      <c r="K50" s="146"/>
      <c r="L50" s="146"/>
      <c r="M50" s="146"/>
      <c r="N50" s="146"/>
      <c r="O50" s="146"/>
      <c r="P50" s="147"/>
    </row>
    <row r="51" spans="2:16" ht="17.100000000000001" customHeight="1" thickBot="1" x14ac:dyDescent="0.3">
      <c r="B51" s="274" t="s">
        <v>182</v>
      </c>
      <c r="C51" s="275"/>
      <c r="D51" s="275"/>
      <c r="E51" s="275"/>
      <c r="F51" s="275"/>
      <c r="G51" s="276"/>
      <c r="H51" s="149"/>
      <c r="I51" s="149"/>
      <c r="J51" s="149"/>
      <c r="K51" s="149"/>
      <c r="L51" s="149"/>
      <c r="M51" s="149"/>
      <c r="N51" s="149"/>
      <c r="O51" s="149"/>
      <c r="P51" s="150"/>
    </row>
    <row r="52" spans="2:16" ht="17.100000000000001" customHeight="1" x14ac:dyDescent="0.25">
      <c r="B52" s="94" t="s">
        <v>83</v>
      </c>
      <c r="C52" s="94" t="s">
        <v>169</v>
      </c>
      <c r="D52" s="290" t="s">
        <v>171</v>
      </c>
      <c r="E52" s="300"/>
      <c r="F52" s="89">
        <f>'[1]Consumables List'!$BF$2</f>
        <v>719.12433846153863</v>
      </c>
      <c r="G52" s="102">
        <f>+'October 2017 Price List'!H38</f>
        <v>1009</v>
      </c>
      <c r="H52" s="86">
        <f t="shared" si="0"/>
        <v>908.1</v>
      </c>
      <c r="I52" s="84">
        <f t="shared" si="4"/>
        <v>0.26278579576759586</v>
      </c>
      <c r="J52" s="83">
        <f>+'October 2017 Price List'!E38</f>
        <v>1148</v>
      </c>
      <c r="K52" s="86">
        <f t="shared" si="1"/>
        <v>1033.2</v>
      </c>
      <c r="L52" s="84">
        <f t="shared" si="3"/>
        <v>0.43674736723607555</v>
      </c>
      <c r="M52" s="83">
        <f>+'October 2017 Price List'!F38</f>
        <v>1218</v>
      </c>
      <c r="N52" s="86">
        <f t="shared" si="2"/>
        <v>1096.2</v>
      </c>
      <c r="O52" s="176">
        <f t="shared" si="5"/>
        <v>0.52435391401876297</v>
      </c>
      <c r="P52" s="102">
        <f>+'October 2017 Price List'!G38</f>
        <v>1531</v>
      </c>
    </row>
    <row r="53" spans="2:16" ht="17.100000000000001" customHeight="1" x14ac:dyDescent="0.25">
      <c r="B53" s="93" t="s">
        <v>90</v>
      </c>
      <c r="C53" s="93" t="s">
        <v>141</v>
      </c>
      <c r="D53" s="290"/>
      <c r="E53" s="290"/>
      <c r="F53" s="90">
        <f>'[1]Consumables List'!$BI$2</f>
        <v>805.38595384615394</v>
      </c>
      <c r="G53" s="86">
        <f>+'October 2017 Price List'!H39</f>
        <v>1257</v>
      </c>
      <c r="H53" s="86">
        <f t="shared" si="0"/>
        <v>1131.3</v>
      </c>
      <c r="I53" s="85">
        <f t="shared" si="4"/>
        <v>0.40466815270049095</v>
      </c>
      <c r="J53" s="83">
        <f>+'October 2017 Price List'!E39</f>
        <v>1431</v>
      </c>
      <c r="K53" s="86">
        <f t="shared" si="1"/>
        <v>1287.9000000000001</v>
      </c>
      <c r="L53" s="85">
        <f t="shared" si="3"/>
        <v>0.59910909030580983</v>
      </c>
      <c r="M53" s="83">
        <f>+'October 2017 Price List'!F39</f>
        <v>1518</v>
      </c>
      <c r="N53" s="86">
        <f t="shared" si="2"/>
        <v>1366.2</v>
      </c>
      <c r="O53" s="177">
        <f t="shared" si="5"/>
        <v>0.69632955910846905</v>
      </c>
      <c r="P53" s="86">
        <f>+'October 2017 Price List'!G39</f>
        <v>1907</v>
      </c>
    </row>
    <row r="54" spans="2:16" ht="17.100000000000001" customHeight="1" x14ac:dyDescent="0.25">
      <c r="B54" s="93" t="s">
        <v>20</v>
      </c>
      <c r="C54" s="93" t="s">
        <v>142</v>
      </c>
      <c r="D54" s="290"/>
      <c r="E54" s="290"/>
      <c r="F54" s="90">
        <f>'[1]Consumables List'!$BL$2</f>
        <v>889.98756923076951</v>
      </c>
      <c r="G54" s="86">
        <f>+'October 2017 Price List'!H40</f>
        <v>1528</v>
      </c>
      <c r="H54" s="86">
        <f t="shared" si="0"/>
        <v>1375.2</v>
      </c>
      <c r="I54" s="85">
        <f t="shared" si="4"/>
        <v>0.54519012123799371</v>
      </c>
      <c r="J54" s="83">
        <f>+'October 2017 Price List'!E40</f>
        <v>1739</v>
      </c>
      <c r="K54" s="86">
        <f t="shared" si="1"/>
        <v>1565.1</v>
      </c>
      <c r="L54" s="85">
        <f t="shared" si="3"/>
        <v>0.75856388797962748</v>
      </c>
      <c r="M54" s="83">
        <f>+'October 2017 Price List'!F40</f>
        <v>1844</v>
      </c>
      <c r="N54" s="86">
        <f t="shared" si="2"/>
        <v>1659.6</v>
      </c>
      <c r="O54" s="177">
        <f t="shared" si="5"/>
        <v>0.86474514631077226</v>
      </c>
      <c r="P54" s="86">
        <f>+'October 2017 Price List'!G40</f>
        <v>2318</v>
      </c>
    </row>
    <row r="55" spans="2:16" ht="17.100000000000001" customHeight="1" thickBot="1" x14ac:dyDescent="0.3">
      <c r="B55" s="126" t="s">
        <v>21</v>
      </c>
      <c r="C55" s="126" t="s">
        <v>143</v>
      </c>
      <c r="D55" s="290"/>
      <c r="E55" s="299"/>
      <c r="F55" s="127">
        <f>'[1]Consumables List'!$BO$2</f>
        <v>947.64446153846154</v>
      </c>
      <c r="G55" s="88">
        <f>+'October 2017 Price List'!H41</f>
        <v>1657</v>
      </c>
      <c r="H55" s="105">
        <f t="shared" si="0"/>
        <v>1491.3</v>
      </c>
      <c r="I55" s="143">
        <f t="shared" si="4"/>
        <v>0.57369146396839188</v>
      </c>
      <c r="J55" s="104">
        <f>+'October 2017 Price List'!E41</f>
        <v>1885</v>
      </c>
      <c r="K55" s="105">
        <f t="shared" si="1"/>
        <v>1696.5</v>
      </c>
      <c r="L55" s="143">
        <f t="shared" si="3"/>
        <v>0.79022837029596782</v>
      </c>
      <c r="M55" s="104">
        <f>+'October 2017 Price List'!F41</f>
        <v>1999</v>
      </c>
      <c r="N55" s="105">
        <f t="shared" si="2"/>
        <v>1799.1</v>
      </c>
      <c r="O55" s="178">
        <f t="shared" si="5"/>
        <v>0.89849682345975568</v>
      </c>
      <c r="P55" s="88">
        <f>+'October 2017 Price List'!G41</f>
        <v>2514</v>
      </c>
    </row>
    <row r="56" spans="2:16" ht="17.100000000000001" customHeight="1" thickBot="1" x14ac:dyDescent="0.3">
      <c r="B56" s="145"/>
      <c r="C56" s="146"/>
      <c r="D56" s="146"/>
      <c r="E56" s="146"/>
      <c r="F56" s="146"/>
      <c r="G56" s="147"/>
      <c r="H56" s="146"/>
      <c r="I56" s="146"/>
      <c r="J56" s="146"/>
      <c r="K56" s="146"/>
      <c r="L56" s="146"/>
      <c r="M56" s="146"/>
      <c r="N56" s="146"/>
      <c r="O56" s="146"/>
      <c r="P56" s="147"/>
    </row>
    <row r="57" spans="2:16" ht="17.100000000000001" customHeight="1" thickBot="1" x14ac:dyDescent="0.3">
      <c r="B57" s="274" t="s">
        <v>183</v>
      </c>
      <c r="C57" s="275"/>
      <c r="D57" s="275"/>
      <c r="E57" s="275"/>
      <c r="F57" s="275"/>
      <c r="G57" s="276"/>
      <c r="H57" s="149"/>
      <c r="I57" s="149"/>
      <c r="J57" s="149"/>
      <c r="K57" s="149"/>
      <c r="L57" s="149"/>
      <c r="M57" s="149"/>
      <c r="N57" s="149"/>
      <c r="O57" s="149"/>
      <c r="P57" s="150"/>
    </row>
    <row r="58" spans="2:16" ht="17.100000000000001" customHeight="1" x14ac:dyDescent="0.25">
      <c r="B58" s="94" t="s">
        <v>84</v>
      </c>
      <c r="C58" s="94" t="s">
        <v>144</v>
      </c>
      <c r="D58" s="290" t="s">
        <v>171</v>
      </c>
      <c r="E58" s="300"/>
      <c r="F58" s="89">
        <f>'[1]Consumables List'!$BR$2</f>
        <v>679.82541538461567</v>
      </c>
      <c r="G58" s="102">
        <f>+'October 2017 Price List'!H42</f>
        <v>1118</v>
      </c>
      <c r="H58" s="86">
        <f t="shared" si="0"/>
        <v>1006.2</v>
      </c>
      <c r="I58" s="84">
        <f t="shared" si="4"/>
        <v>0.48008588268318242</v>
      </c>
      <c r="J58" s="83">
        <f>+'October 2017 Price List'!E42</f>
        <v>1230</v>
      </c>
      <c r="K58" s="86">
        <f t="shared" si="1"/>
        <v>1107</v>
      </c>
      <c r="L58" s="84">
        <f t="shared" si="3"/>
        <v>0.62835924481244576</v>
      </c>
      <c r="M58" s="83">
        <f>+'October 2017 Price List'!F42</f>
        <v>1305</v>
      </c>
      <c r="N58" s="86">
        <f t="shared" si="2"/>
        <v>1174.5</v>
      </c>
      <c r="O58" s="176">
        <f t="shared" si="5"/>
        <v>0.72764944266686316</v>
      </c>
      <c r="P58" s="102">
        <f>+'October 2017 Price List'!G42</f>
        <v>1640</v>
      </c>
    </row>
    <row r="59" spans="2:16" ht="17.100000000000001" customHeight="1" x14ac:dyDescent="0.25">
      <c r="B59" s="93" t="s">
        <v>97</v>
      </c>
      <c r="C59" s="93" t="s">
        <v>145</v>
      </c>
      <c r="D59" s="290"/>
      <c r="E59" s="290"/>
      <c r="F59" s="90">
        <f>'[1]Consumables List'!$BU$2</f>
        <v>698.75827692307712</v>
      </c>
      <c r="G59" s="86">
        <f>+'October 2017 Price List'!H43</f>
        <v>1250</v>
      </c>
      <c r="H59" s="86">
        <f t="shared" si="0"/>
        <v>1125</v>
      </c>
      <c r="I59" s="85">
        <f t="shared" si="4"/>
        <v>0.60999881812326029</v>
      </c>
      <c r="J59" s="83">
        <f>+'October 2017 Price List'!E43</f>
        <v>1375</v>
      </c>
      <c r="K59" s="86">
        <f t="shared" si="1"/>
        <v>1237.5</v>
      </c>
      <c r="L59" s="85">
        <f t="shared" si="3"/>
        <v>0.77099869993558623</v>
      </c>
      <c r="M59" s="83">
        <f>+'October 2017 Price List'!F43</f>
        <v>1458</v>
      </c>
      <c r="N59" s="86">
        <f t="shared" si="2"/>
        <v>1312.2</v>
      </c>
      <c r="O59" s="177">
        <f t="shared" si="5"/>
        <v>0.87790262145897091</v>
      </c>
      <c r="P59" s="86">
        <f>+'October 2017 Price List'!G43</f>
        <v>1833</v>
      </c>
    </row>
    <row r="60" spans="2:16" ht="17.100000000000001" customHeight="1" x14ac:dyDescent="0.25">
      <c r="B60" s="93" t="s">
        <v>18</v>
      </c>
      <c r="C60" s="93" t="s">
        <v>146</v>
      </c>
      <c r="D60" s="290"/>
      <c r="E60" s="290"/>
      <c r="F60" s="90">
        <f>'[1]Consumables List'!$BX$2</f>
        <v>769.87286153846162</v>
      </c>
      <c r="G60" s="86">
        <f>+'October 2017 Price List'!H44</f>
        <v>1322</v>
      </c>
      <c r="H60" s="86">
        <f t="shared" si="0"/>
        <v>1189.8</v>
      </c>
      <c r="I60" s="85">
        <f t="shared" si="4"/>
        <v>0.54544998199103212</v>
      </c>
      <c r="J60" s="83">
        <f>+'October 2017 Price List'!E44</f>
        <v>1410</v>
      </c>
      <c r="K60" s="86">
        <f t="shared" si="1"/>
        <v>1269</v>
      </c>
      <c r="L60" s="85">
        <f t="shared" si="3"/>
        <v>0.64832411089815101</v>
      </c>
      <c r="M60" s="83">
        <f>+'October 2017 Price List'!F44</f>
        <v>1455</v>
      </c>
      <c r="N60" s="86">
        <f t="shared" si="2"/>
        <v>1309.5</v>
      </c>
      <c r="O60" s="177">
        <f t="shared" si="5"/>
        <v>0.70093019954383662</v>
      </c>
      <c r="P60" s="86">
        <f>+'October 2017 Price List'!G44</f>
        <v>1939</v>
      </c>
    </row>
    <row r="61" spans="2:16" ht="17.100000000000001" customHeight="1" x14ac:dyDescent="0.25">
      <c r="B61" s="93" t="s">
        <v>105</v>
      </c>
      <c r="C61" s="93" t="s">
        <v>147</v>
      </c>
      <c r="D61" s="290"/>
      <c r="E61" s="290"/>
      <c r="F61" s="90">
        <f>'[1]Consumables List'!$CA$2</f>
        <v>857.19430769230769</v>
      </c>
      <c r="G61" s="86">
        <f>G60+150</f>
        <v>1472</v>
      </c>
      <c r="H61" s="87">
        <f>+H60+150</f>
        <v>1339.8</v>
      </c>
      <c r="I61" s="85">
        <f t="shared" si="4"/>
        <v>0.56300617955214527</v>
      </c>
      <c r="J61" s="83">
        <f>J60+150</f>
        <v>1560</v>
      </c>
      <c r="K61" s="86">
        <f t="shared" si="1"/>
        <v>1404</v>
      </c>
      <c r="L61" s="85">
        <f t="shared" si="3"/>
        <v>0.63790168390148683</v>
      </c>
      <c r="M61" s="83">
        <f>M60+150</f>
        <v>1605</v>
      </c>
      <c r="N61" s="87">
        <f>+N60+150</f>
        <v>1459.5</v>
      </c>
      <c r="O61" s="177">
        <f t="shared" si="5"/>
        <v>0.70264779747451578</v>
      </c>
      <c r="P61" s="86">
        <f>P60+150</f>
        <v>2089</v>
      </c>
    </row>
    <row r="62" spans="2:16" ht="17.100000000000001" customHeight="1" x14ac:dyDescent="0.25">
      <c r="B62" s="93" t="s">
        <v>85</v>
      </c>
      <c r="C62" s="93" t="s">
        <v>148</v>
      </c>
      <c r="D62" s="290"/>
      <c r="E62" s="290"/>
      <c r="F62" s="90">
        <f>'[1]Consumables List'!$CD$2</f>
        <v>815.08713846153853</v>
      </c>
      <c r="G62" s="86">
        <f>+'October 2017 Price List'!H46</f>
        <v>1380</v>
      </c>
      <c r="H62" s="86">
        <f t="shared" si="0"/>
        <v>1242</v>
      </c>
      <c r="I62" s="85">
        <f>+H62/F62-1</f>
        <v>0.52376346208118485</v>
      </c>
      <c r="J62" s="83">
        <f>+'October 2017 Price List'!E46</f>
        <v>1517</v>
      </c>
      <c r="K62" s="86">
        <f t="shared" si="1"/>
        <v>1365.3</v>
      </c>
      <c r="L62" s="85">
        <f t="shared" si="3"/>
        <v>0.67503563186750526</v>
      </c>
      <c r="M62" s="83">
        <f>+'October 2017 Price List'!F46</f>
        <v>1609</v>
      </c>
      <c r="N62" s="86">
        <f t="shared" si="2"/>
        <v>1448.1</v>
      </c>
      <c r="O62" s="177">
        <f>+N62/F62-1</f>
        <v>0.77661986267291749</v>
      </c>
      <c r="P62" s="86">
        <f>+'October 2017 Price List'!G46</f>
        <v>2023</v>
      </c>
    </row>
    <row r="63" spans="2:16" ht="17.100000000000001" customHeight="1" x14ac:dyDescent="0.25">
      <c r="B63" s="93" t="s">
        <v>106</v>
      </c>
      <c r="C63" s="93" t="s">
        <v>149</v>
      </c>
      <c r="D63" s="290"/>
      <c r="E63" s="290"/>
      <c r="F63" s="90">
        <f>'[1]Consumables List'!$CG$2</f>
        <v>902.40858461538471</v>
      </c>
      <c r="G63" s="86">
        <f>G62+150</f>
        <v>1530</v>
      </c>
      <c r="H63" s="87">
        <f>+H62+150</f>
        <v>1392</v>
      </c>
      <c r="I63" s="85">
        <f t="shared" ref="I63:I71" si="6">+H63/F63-1</f>
        <v>0.54253851717654467</v>
      </c>
      <c r="J63" s="83">
        <f>J62+150</f>
        <v>1667</v>
      </c>
      <c r="K63" s="86">
        <f>K62+150</f>
        <v>1515.3</v>
      </c>
      <c r="L63" s="85">
        <f t="shared" si="3"/>
        <v>0.67917285565920849</v>
      </c>
      <c r="M63" s="83">
        <f>M62+150</f>
        <v>1759</v>
      </c>
      <c r="N63" s="87">
        <f>+N62+150</f>
        <v>1598.1</v>
      </c>
      <c r="O63" s="177">
        <f>+N63/F63-1</f>
        <v>0.77092730193953729</v>
      </c>
      <c r="P63" s="86">
        <f>P62+150</f>
        <v>2173</v>
      </c>
    </row>
    <row r="64" spans="2:16" ht="17.100000000000001" customHeight="1" x14ac:dyDescent="0.25">
      <c r="B64" s="93" t="s">
        <v>107</v>
      </c>
      <c r="C64" s="93" t="s">
        <v>150</v>
      </c>
      <c r="D64" s="290"/>
      <c r="E64" s="290"/>
      <c r="F64" s="90">
        <f>'[1]Consumables List'!$CJ$2</f>
        <v>873.25156923076929</v>
      </c>
      <c r="G64" s="86">
        <v>1681</v>
      </c>
      <c r="H64" s="87">
        <f>+F64*1.75</f>
        <v>1528.1902461538461</v>
      </c>
      <c r="I64" s="85">
        <f t="shared" si="6"/>
        <v>0.74999999999999978</v>
      </c>
      <c r="J64" s="83">
        <v>1719.43</v>
      </c>
      <c r="K64" s="86">
        <f>F64*(1+79%)</f>
        <v>1563.1203089230771</v>
      </c>
      <c r="L64" s="85">
        <f t="shared" si="3"/>
        <v>0.79</v>
      </c>
      <c r="M64" s="83">
        <v>2036.43</v>
      </c>
      <c r="N64" s="87">
        <f>+F64*(1+112%)</f>
        <v>1851.293326769231</v>
      </c>
      <c r="O64" s="177">
        <f t="shared" ref="O64:O72" si="7">+N64/F64-1</f>
        <v>1.1200000000000001</v>
      </c>
      <c r="P64" s="86">
        <v>2077</v>
      </c>
    </row>
    <row r="65" spans="2:16" s="59" customFormat="1" ht="17.100000000000001" customHeight="1" x14ac:dyDescent="0.25">
      <c r="B65" s="93" t="s">
        <v>81</v>
      </c>
      <c r="C65" s="93" t="s">
        <v>151</v>
      </c>
      <c r="D65" s="290"/>
      <c r="E65" s="290"/>
      <c r="F65" s="90">
        <f>'[1]Consumables List'!$CM$2</f>
        <v>931.41600000000005</v>
      </c>
      <c r="G65" s="86">
        <f>+'October 2017 Price List'!H49</f>
        <v>1681</v>
      </c>
      <c r="H65" s="86">
        <f t="shared" ref="H65" si="8">G65-(G65*10%)</f>
        <v>1512.9</v>
      </c>
      <c r="I65" s="85">
        <f t="shared" si="6"/>
        <v>0.6243010641861424</v>
      </c>
      <c r="J65" s="83">
        <f>+'October 2017 Price List'!E49</f>
        <v>1799</v>
      </c>
      <c r="K65" s="86">
        <f t="shared" si="1"/>
        <v>1619.1</v>
      </c>
      <c r="L65" s="85">
        <f t="shared" si="3"/>
        <v>0.7383210080136049</v>
      </c>
      <c r="M65" s="83">
        <f>+'October 2017 Price List'!F49</f>
        <v>1898</v>
      </c>
      <c r="N65" s="86">
        <f t="shared" ref="N65" si="9">M65-(M65*10%)</f>
        <v>1708.2</v>
      </c>
      <c r="O65" s="177">
        <f t="shared" si="7"/>
        <v>0.83398180834342539</v>
      </c>
      <c r="P65" s="86">
        <f>+'October 2017 Price List'!G49</f>
        <v>2386</v>
      </c>
    </row>
    <row r="66" spans="2:16" ht="17.100000000000001" customHeight="1" x14ac:dyDescent="0.25">
      <c r="B66" s="93" t="s">
        <v>108</v>
      </c>
      <c r="C66" s="93" t="s">
        <v>152</v>
      </c>
      <c r="D66" s="290"/>
      <c r="E66" s="290"/>
      <c r="F66" s="90">
        <f>'[1]Consumables List'!$CP$2</f>
        <v>1018.7374461538462</v>
      </c>
      <c r="G66" s="86">
        <f>G65+150</f>
        <v>1831</v>
      </c>
      <c r="H66" s="87">
        <f>+H65+150</f>
        <v>1662.9</v>
      </c>
      <c r="I66" s="85">
        <f t="shared" si="6"/>
        <v>0.6323145932037082</v>
      </c>
      <c r="J66" s="83">
        <f>J65+150</f>
        <v>1949</v>
      </c>
      <c r="K66" s="86">
        <f t="shared" si="1"/>
        <v>1754.1</v>
      </c>
      <c r="L66" s="85">
        <f t="shared" si="3"/>
        <v>0.72183716876458259</v>
      </c>
      <c r="M66" s="83">
        <f>M65+150</f>
        <v>2048</v>
      </c>
      <c r="N66" s="87">
        <f>+N65+150</f>
        <v>1858.2</v>
      </c>
      <c r="O66" s="177">
        <f t="shared" si="7"/>
        <v>0.82402247705281773</v>
      </c>
      <c r="P66" s="86">
        <f>P65+150</f>
        <v>2536</v>
      </c>
    </row>
    <row r="67" spans="2:16" ht="17.100000000000001" customHeight="1" x14ac:dyDescent="0.25">
      <c r="B67" s="93" t="s">
        <v>19</v>
      </c>
      <c r="C67" s="93" t="s">
        <v>153</v>
      </c>
      <c r="D67" s="290"/>
      <c r="E67" s="290"/>
      <c r="F67" s="90">
        <f>'[1]Consumables List'!$CS$2</f>
        <v>1054.2199384615383</v>
      </c>
      <c r="G67" s="86">
        <f>+'October 2017 Price List'!H51</f>
        <v>1917</v>
      </c>
      <c r="H67" s="86">
        <f t="shared" ref="H67" si="10">G67-(G67*10%)</f>
        <v>1725.3</v>
      </c>
      <c r="I67" s="85">
        <f t="shared" si="6"/>
        <v>0.63656551830900998</v>
      </c>
      <c r="J67" s="83">
        <f>+'October 2017 Price List'!E51</f>
        <v>2157</v>
      </c>
      <c r="K67" s="86">
        <f t="shared" si="1"/>
        <v>1941.3</v>
      </c>
      <c r="L67" s="85">
        <f t="shared" si="3"/>
        <v>0.8414563500221881</v>
      </c>
      <c r="M67" s="83">
        <f>+'October 2017 Price List'!F51</f>
        <v>2277</v>
      </c>
      <c r="N67" s="86">
        <f t="shared" ref="N67" si="11">M67-(M67*10%)</f>
        <v>2049.3000000000002</v>
      </c>
      <c r="O67" s="177">
        <f t="shared" si="7"/>
        <v>0.94390176587877739</v>
      </c>
      <c r="P67" s="86">
        <f>+'October 2017 Price List'!G51</f>
        <v>2637</v>
      </c>
    </row>
    <row r="68" spans="2:16" ht="17.100000000000001" customHeight="1" thickBot="1" x14ac:dyDescent="0.3">
      <c r="B68" s="126" t="s">
        <v>109</v>
      </c>
      <c r="C68" s="126" t="s">
        <v>154</v>
      </c>
      <c r="D68" s="290"/>
      <c r="E68" s="299"/>
      <c r="F68" s="127">
        <f>'[1]Consumables List'!$CV$2</f>
        <v>1141.5413846153845</v>
      </c>
      <c r="G68" s="88">
        <f>G67+150</f>
        <v>2067</v>
      </c>
      <c r="H68" s="151">
        <f>+H67+150</f>
        <v>1875.3</v>
      </c>
      <c r="I68" s="143">
        <f t="shared" si="6"/>
        <v>0.64277881229145128</v>
      </c>
      <c r="J68" s="104">
        <f>J67+150</f>
        <v>2307</v>
      </c>
      <c r="K68" s="105">
        <f t="shared" si="1"/>
        <v>2076.3000000000002</v>
      </c>
      <c r="L68" s="143">
        <f t="shared" si="3"/>
        <v>0.81885652853449598</v>
      </c>
      <c r="M68" s="104">
        <f>M67+150</f>
        <v>2427</v>
      </c>
      <c r="N68" s="151">
        <f>+N67+150</f>
        <v>2199.3000000000002</v>
      </c>
      <c r="O68" s="178">
        <f t="shared" si="7"/>
        <v>0.92660557877277716</v>
      </c>
      <c r="P68" s="88">
        <f>P67+150</f>
        <v>2787</v>
      </c>
    </row>
    <row r="69" spans="2:16" ht="17.100000000000001" customHeight="1" thickBot="1" x14ac:dyDescent="0.3">
      <c r="B69" s="277"/>
      <c r="C69" s="278"/>
      <c r="D69" s="278"/>
      <c r="E69" s="278"/>
      <c r="F69" s="278"/>
      <c r="G69" s="279"/>
      <c r="H69" s="146"/>
      <c r="I69" s="146"/>
      <c r="J69" s="146"/>
      <c r="K69" s="146"/>
      <c r="L69" s="146"/>
      <c r="M69" s="146"/>
      <c r="N69" s="146"/>
      <c r="O69" s="146"/>
      <c r="P69" s="147"/>
    </row>
    <row r="70" spans="2:16" ht="17.100000000000001" customHeight="1" thickBot="1" x14ac:dyDescent="0.3">
      <c r="B70" s="274" t="s">
        <v>184</v>
      </c>
      <c r="C70" s="275"/>
      <c r="D70" s="275"/>
      <c r="E70" s="275"/>
      <c r="F70" s="275"/>
      <c r="G70" s="276"/>
      <c r="H70" s="149"/>
      <c r="I70" s="149"/>
      <c r="J70" s="149"/>
      <c r="K70" s="149"/>
      <c r="L70" s="149"/>
      <c r="M70" s="149"/>
      <c r="N70" s="149"/>
      <c r="O70" s="149"/>
      <c r="P70" s="150"/>
    </row>
    <row r="71" spans="2:16" ht="17.100000000000001" customHeight="1" x14ac:dyDescent="0.25">
      <c r="B71" s="94" t="s">
        <v>86</v>
      </c>
      <c r="C71" s="94" t="s">
        <v>155</v>
      </c>
      <c r="D71" s="290" t="s">
        <v>171</v>
      </c>
      <c r="E71" s="300"/>
      <c r="F71" s="89">
        <f>'[1]Consumables List'!$AK$2</f>
        <v>483.48633846153859</v>
      </c>
      <c r="G71" s="102">
        <f>+'October 2017 Price List'!H53</f>
        <v>846</v>
      </c>
      <c r="H71" s="86">
        <f t="shared" ref="H71:H72" si="12">G71-(G71*10%)</f>
        <v>761.4</v>
      </c>
      <c r="I71" s="84">
        <f t="shared" si="6"/>
        <v>0.5748118187222977</v>
      </c>
      <c r="J71" s="83">
        <f>+'October 2017 Price List'!E53</f>
        <v>1034</v>
      </c>
      <c r="K71" s="86">
        <f t="shared" si="1"/>
        <v>930.6</v>
      </c>
      <c r="L71" s="84">
        <f t="shared" si="3"/>
        <v>0.92477000066058612</v>
      </c>
      <c r="M71" s="83">
        <f>+'October 2017 Price List'!F53</f>
        <v>1096</v>
      </c>
      <c r="N71" s="86">
        <f t="shared" ref="N71:N72" si="13">M71-(M71*10%)</f>
        <v>986.4</v>
      </c>
      <c r="O71" s="176">
        <f t="shared" si="7"/>
        <v>1.0401817415125749</v>
      </c>
      <c r="P71" s="102">
        <f>+'October 2017 Price List'!G53</f>
        <v>1378</v>
      </c>
    </row>
    <row r="72" spans="2:16" ht="17.100000000000001" customHeight="1" thickBot="1" x14ac:dyDescent="0.3">
      <c r="B72" s="96" t="s">
        <v>87</v>
      </c>
      <c r="C72" s="96" t="s">
        <v>156</v>
      </c>
      <c r="D72" s="299"/>
      <c r="E72" s="299"/>
      <c r="F72" s="92">
        <f>'[1]Consumables List'!$AN$2</f>
        <v>541.59076923076952</v>
      </c>
      <c r="G72" s="88">
        <f>+'October 2017 Price List'!H54</f>
        <v>920</v>
      </c>
      <c r="H72" s="88">
        <f t="shared" si="12"/>
        <v>828</v>
      </c>
      <c r="I72" s="85">
        <f>+H72/F72-1</f>
        <v>0.52882960168619997</v>
      </c>
      <c r="J72" s="83">
        <f>+'October 2017 Price List'!E54</f>
        <v>1125</v>
      </c>
      <c r="K72" s="88">
        <f t="shared" si="1"/>
        <v>1012.5</v>
      </c>
      <c r="L72" s="85">
        <f t="shared" si="3"/>
        <v>0.86949271945323359</v>
      </c>
      <c r="M72" s="83">
        <f>+'October 2017 Price List'!F54</f>
        <v>1193</v>
      </c>
      <c r="N72" s="88">
        <f t="shared" si="13"/>
        <v>1073.7</v>
      </c>
      <c r="O72" s="177">
        <f t="shared" si="7"/>
        <v>0.98249316827351807</v>
      </c>
      <c r="P72" s="88">
        <f>+'October 2017 Price List'!G54</f>
        <v>1499</v>
      </c>
    </row>
    <row r="73" spans="2:16" ht="17.100000000000001" hidden="1" customHeight="1" thickBot="1" x14ac:dyDescent="0.25">
      <c r="B73" s="196"/>
      <c r="C73" s="106"/>
      <c r="D73" s="106"/>
      <c r="E73" s="106"/>
      <c r="F73" s="80"/>
      <c r="G73" s="289" t="s">
        <v>167</v>
      </c>
      <c r="H73" s="284"/>
      <c r="I73" s="287">
        <f>AVERAGE(I10:I72)</f>
        <v>0.62876266654483892</v>
      </c>
      <c r="J73" s="283" t="s">
        <v>164</v>
      </c>
      <c r="K73" s="284"/>
      <c r="L73" s="287">
        <f>AVERAGE(L10:L72)</f>
        <v>0.83802408651039839</v>
      </c>
      <c r="M73" s="283" t="s">
        <v>165</v>
      </c>
      <c r="N73" s="284"/>
      <c r="O73" s="287">
        <f>AVERAGE(O10:O72)</f>
        <v>0.96507594902937166</v>
      </c>
      <c r="P73" s="309" t="s">
        <v>166</v>
      </c>
    </row>
    <row r="74" spans="2:16" ht="17.100000000000001" hidden="1" customHeight="1" thickBot="1" x14ac:dyDescent="0.3">
      <c r="B74" s="196"/>
      <c r="C74" s="106"/>
      <c r="D74" s="106"/>
      <c r="E74" s="106"/>
      <c r="F74" s="80"/>
      <c r="G74" s="289"/>
      <c r="H74" s="284"/>
      <c r="I74" s="302"/>
      <c r="J74" s="289"/>
      <c r="K74" s="284"/>
      <c r="L74" s="288"/>
      <c r="M74" s="285"/>
      <c r="N74" s="286"/>
      <c r="O74" s="288"/>
      <c r="P74" s="310"/>
    </row>
    <row r="75" spans="2:16" ht="15.75" thickBot="1" x14ac:dyDescent="0.3">
      <c r="B75" s="312"/>
      <c r="C75" s="313"/>
      <c r="D75" s="313"/>
      <c r="E75" s="313"/>
      <c r="F75" s="313"/>
      <c r="G75" s="314"/>
      <c r="H75" s="210"/>
      <c r="I75" s="210"/>
      <c r="J75" s="210"/>
      <c r="K75" s="210"/>
      <c r="L75" s="124">
        <v>1.18</v>
      </c>
      <c r="M75" s="122"/>
      <c r="N75" s="122"/>
      <c r="O75" s="123">
        <v>1.36</v>
      </c>
      <c r="P75" s="197"/>
    </row>
    <row r="76" spans="2:16" ht="19.5" thickBot="1" x14ac:dyDescent="0.3">
      <c r="B76" s="291" t="s">
        <v>55</v>
      </c>
      <c r="C76" s="292"/>
      <c r="D76" s="292"/>
      <c r="E76" s="292"/>
      <c r="F76" s="292"/>
      <c r="G76" s="315"/>
      <c r="H76" s="152"/>
      <c r="I76" s="152"/>
      <c r="J76" s="212"/>
      <c r="K76" s="166"/>
      <c r="L76" s="166"/>
      <c r="M76" s="166"/>
      <c r="N76" s="152"/>
      <c r="O76" s="152"/>
      <c r="P76" s="198"/>
    </row>
    <row r="77" spans="2:16" ht="15.75" thickBot="1" x14ac:dyDescent="0.3">
      <c r="B77" s="79" t="s">
        <v>0</v>
      </c>
      <c r="C77" s="187" t="s">
        <v>34</v>
      </c>
      <c r="D77" s="274" t="s">
        <v>185</v>
      </c>
      <c r="E77" s="275"/>
      <c r="F77" s="275"/>
      <c r="G77" s="276"/>
      <c r="H77" s="149"/>
      <c r="I77" s="149"/>
      <c r="J77" s="150"/>
      <c r="K77" s="150"/>
      <c r="L77" s="148"/>
      <c r="M77" s="168"/>
      <c r="N77" s="168"/>
      <c r="O77" s="183"/>
      <c r="P77" s="199"/>
    </row>
    <row r="78" spans="2:16" ht="15" customHeight="1" x14ac:dyDescent="0.25">
      <c r="B78" s="232" t="s">
        <v>56</v>
      </c>
      <c r="C78" s="233" t="s">
        <v>63</v>
      </c>
      <c r="D78" s="306" t="s">
        <v>173</v>
      </c>
      <c r="E78" s="306"/>
      <c r="F78" s="162"/>
      <c r="G78" s="215">
        <f>'November 2018 Pricelist'!G78</f>
        <v>2310</v>
      </c>
      <c r="H78" s="162"/>
      <c r="I78" s="162"/>
      <c r="J78" s="163"/>
      <c r="K78" s="163"/>
      <c r="L78" s="162"/>
      <c r="M78" s="159"/>
      <c r="N78" s="159"/>
      <c r="O78" s="164"/>
      <c r="P78" s="200"/>
    </row>
    <row r="79" spans="2:16" x14ac:dyDescent="0.25">
      <c r="B79" s="114" t="s">
        <v>57</v>
      </c>
      <c r="C79" s="112" t="s">
        <v>64</v>
      </c>
      <c r="D79" s="307"/>
      <c r="E79" s="307"/>
      <c r="F79" s="159"/>
      <c r="G79" s="216">
        <f>'November 2018 Pricelist'!G79</f>
        <v>2550</v>
      </c>
      <c r="H79" s="159"/>
      <c r="I79" s="159"/>
      <c r="J79" s="160"/>
      <c r="K79" s="160"/>
      <c r="L79" s="159"/>
      <c r="M79" s="159"/>
      <c r="N79" s="159"/>
      <c r="O79" s="165"/>
      <c r="P79" s="200"/>
    </row>
    <row r="80" spans="2:16" x14ac:dyDescent="0.25">
      <c r="B80" s="114" t="s">
        <v>58</v>
      </c>
      <c r="C80" s="112" t="s">
        <v>65</v>
      </c>
      <c r="D80" s="307"/>
      <c r="E80" s="307"/>
      <c r="F80" s="159"/>
      <c r="G80" s="216">
        <f>'November 2018 Pricelist'!G80</f>
        <v>3705</v>
      </c>
      <c r="H80" s="159"/>
      <c r="I80" s="159"/>
      <c r="J80" s="160"/>
      <c r="K80" s="160"/>
      <c r="L80" s="159"/>
      <c r="M80" s="159"/>
      <c r="N80" s="159"/>
      <c r="O80" s="165"/>
      <c r="P80" s="200"/>
    </row>
    <row r="81" spans="2:16" x14ac:dyDescent="0.25">
      <c r="B81" s="114" t="s">
        <v>59</v>
      </c>
      <c r="C81" s="112" t="s">
        <v>66</v>
      </c>
      <c r="D81" s="307"/>
      <c r="E81" s="307"/>
      <c r="F81" s="159"/>
      <c r="G81" s="216">
        <f>'November 2018 Pricelist'!G81</f>
        <v>4530</v>
      </c>
      <c r="H81" s="159"/>
      <c r="I81" s="159"/>
      <c r="J81" s="160"/>
      <c r="K81" s="160"/>
      <c r="L81" s="159"/>
      <c r="M81" s="159"/>
      <c r="N81" s="159"/>
      <c r="O81" s="165"/>
      <c r="P81" s="200"/>
    </row>
    <row r="82" spans="2:16" x14ac:dyDescent="0.25">
      <c r="B82" s="114" t="s">
        <v>60</v>
      </c>
      <c r="C82" s="112" t="s">
        <v>67</v>
      </c>
      <c r="D82" s="307"/>
      <c r="E82" s="307"/>
      <c r="F82" s="159"/>
      <c r="G82" s="216">
        <f>'November 2018 Pricelist'!G82</f>
        <v>5220</v>
      </c>
      <c r="H82" s="159"/>
      <c r="I82" s="159"/>
      <c r="J82" s="160"/>
      <c r="K82" s="160"/>
      <c r="L82" s="159"/>
      <c r="M82" s="159"/>
      <c r="N82" s="159"/>
      <c r="O82" s="165"/>
      <c r="P82" s="200"/>
    </row>
    <row r="83" spans="2:16" ht="15.75" thickBot="1" x14ac:dyDescent="0.3">
      <c r="B83" s="115" t="s">
        <v>61</v>
      </c>
      <c r="C83" s="113" t="s">
        <v>68</v>
      </c>
      <c r="D83" s="308"/>
      <c r="E83" s="308"/>
      <c r="F83" s="161"/>
      <c r="G83" s="217">
        <f>'November 2018 Pricelist'!G83</f>
        <v>6360</v>
      </c>
      <c r="H83" s="159"/>
      <c r="I83" s="159"/>
      <c r="J83" s="160"/>
      <c r="K83" s="160"/>
      <c r="L83" s="159"/>
      <c r="M83" s="159"/>
      <c r="N83" s="159"/>
      <c r="O83" s="165"/>
      <c r="P83" s="200"/>
    </row>
    <row r="84" spans="2:16" ht="15.75" thickBot="1" x14ac:dyDescent="0.3">
      <c r="B84" s="311"/>
      <c r="C84" s="270"/>
      <c r="D84" s="270"/>
      <c r="E84" s="270"/>
      <c r="F84" s="270"/>
      <c r="G84" s="270"/>
      <c r="H84" s="270"/>
      <c r="I84" s="82"/>
      <c r="J84" s="82"/>
      <c r="K84" s="82"/>
      <c r="L84" s="82"/>
      <c r="M84" s="139"/>
      <c r="N84" s="139"/>
      <c r="O84" s="139"/>
      <c r="P84" s="201"/>
    </row>
    <row r="85" spans="2:16" s="59" customFormat="1" x14ac:dyDescent="0.25">
      <c r="B85" s="133"/>
      <c r="C85" s="77"/>
      <c r="D85" s="77"/>
      <c r="E85" s="77"/>
      <c r="F85" s="77"/>
      <c r="G85" s="134"/>
      <c r="H85" s="77"/>
      <c r="I85" s="77"/>
      <c r="J85" s="77"/>
      <c r="K85" s="134"/>
      <c r="L85" s="77"/>
      <c r="M85" s="77"/>
      <c r="N85" s="77"/>
      <c r="O85" s="77"/>
      <c r="P85" s="134"/>
    </row>
    <row r="86" spans="2:16" s="59" customFormat="1" x14ac:dyDescent="0.25">
      <c r="B86" s="135" t="s">
        <v>22</v>
      </c>
      <c r="C86" s="75"/>
      <c r="D86" s="75"/>
      <c r="E86" s="75"/>
      <c r="F86" s="75"/>
      <c r="G86" s="136"/>
      <c r="H86" s="74"/>
      <c r="I86" s="74"/>
      <c r="J86" s="74"/>
      <c r="K86" s="136"/>
      <c r="L86" s="74"/>
      <c r="M86" s="74"/>
      <c r="N86" s="74"/>
      <c r="O86" s="74"/>
      <c r="P86" s="136"/>
    </row>
    <row r="87" spans="2:16" s="59" customFormat="1" x14ac:dyDescent="0.25">
      <c r="B87" s="135" t="s">
        <v>175</v>
      </c>
      <c r="C87" s="75"/>
      <c r="D87" s="75"/>
      <c r="E87" s="75"/>
      <c r="F87" s="75"/>
      <c r="G87" s="136"/>
      <c r="H87" s="74"/>
      <c r="I87" s="74"/>
      <c r="J87" s="74"/>
      <c r="K87" s="136"/>
      <c r="L87" s="74"/>
      <c r="M87" s="74"/>
      <c r="N87" s="74"/>
      <c r="O87" s="74"/>
      <c r="P87" s="136"/>
    </row>
    <row r="88" spans="2:16" s="59" customFormat="1" x14ac:dyDescent="0.25">
      <c r="B88" s="135" t="s">
        <v>25</v>
      </c>
      <c r="C88" s="75"/>
      <c r="D88" s="75"/>
      <c r="E88" s="75"/>
      <c r="F88" s="75"/>
      <c r="G88" s="136"/>
      <c r="H88" s="74"/>
      <c r="I88" s="74"/>
      <c r="J88" s="74"/>
      <c r="K88" s="136"/>
      <c r="L88" s="74"/>
      <c r="M88" s="74"/>
      <c r="N88" s="74"/>
      <c r="O88" s="74"/>
      <c r="P88" s="136"/>
    </row>
    <row r="89" spans="2:16" s="59" customFormat="1" x14ac:dyDescent="0.25">
      <c r="B89" s="135" t="s">
        <v>26</v>
      </c>
      <c r="C89" s="75"/>
      <c r="D89" s="75"/>
      <c r="E89" s="75"/>
      <c r="F89" s="75"/>
      <c r="G89" s="136"/>
      <c r="H89" s="74"/>
      <c r="I89" s="74"/>
      <c r="J89" s="74"/>
      <c r="K89" s="136"/>
      <c r="L89" s="74"/>
      <c r="M89" s="74"/>
      <c r="N89" s="74"/>
      <c r="O89" s="74"/>
      <c r="P89" s="136"/>
    </row>
    <row r="90" spans="2:16" s="59" customFormat="1" x14ac:dyDescent="0.25">
      <c r="B90" s="137"/>
      <c r="C90" s="76"/>
      <c r="D90" s="76"/>
      <c r="E90" s="76"/>
      <c r="F90" s="76"/>
      <c r="G90" s="136"/>
      <c r="H90" s="74"/>
      <c r="I90" s="74"/>
      <c r="J90" s="74"/>
      <c r="K90" s="136"/>
      <c r="L90" s="74"/>
      <c r="M90" s="74"/>
      <c r="N90" s="74"/>
      <c r="O90" s="74"/>
      <c r="P90" s="136"/>
    </row>
    <row r="91" spans="2:16" s="59" customFormat="1" ht="15.75" thickBot="1" x14ac:dyDescent="0.3">
      <c r="B91" s="153" t="s">
        <v>80</v>
      </c>
      <c r="C91" s="154"/>
      <c r="D91" s="154"/>
      <c r="E91" s="154"/>
      <c r="F91" s="154"/>
      <c r="G91" s="155"/>
      <c r="H91" s="154"/>
      <c r="I91" s="154"/>
      <c r="J91" s="154"/>
      <c r="K91" s="155"/>
      <c r="L91" s="154"/>
      <c r="M91" s="154"/>
      <c r="N91" s="167"/>
      <c r="O91" s="167"/>
      <c r="P91" s="138"/>
    </row>
    <row r="92" spans="2:16" s="59" customFormat="1" x14ac:dyDescent="0.25">
      <c r="B92" s="132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</row>
    <row r="93" spans="2:16" s="59" customFormat="1" x14ac:dyDescent="0.25"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</row>
    <row r="94" spans="2:16" s="59" customFormat="1" x14ac:dyDescent="0.25"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</row>
    <row r="95" spans="2:16" s="59" customFormat="1" x14ac:dyDescent="0.25"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</row>
    <row r="96" spans="2:16" s="59" customFormat="1" x14ac:dyDescent="0.25"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</row>
    <row r="97" spans="3:16" s="59" customFormat="1" x14ac:dyDescent="0.25"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</row>
    <row r="98" spans="3:16" s="59" customFormat="1" x14ac:dyDescent="0.25"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</row>
    <row r="99" spans="3:16" s="59" customFormat="1" x14ac:dyDescent="0.25"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</row>
    <row r="100" spans="3:16" s="59" customFormat="1" x14ac:dyDescent="0.25"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</row>
    <row r="101" spans="3:16" s="59" customFormat="1" x14ac:dyDescent="0.25"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</row>
    <row r="102" spans="3:16" s="59" customFormat="1" x14ac:dyDescent="0.25"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</row>
    <row r="103" spans="3:16" s="59" customFormat="1" x14ac:dyDescent="0.25"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</row>
    <row r="104" spans="3:16" s="59" customFormat="1" x14ac:dyDescent="0.25"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</row>
    <row r="105" spans="3:16" s="59" customFormat="1" x14ac:dyDescent="0.25"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</row>
    <row r="106" spans="3:16" s="59" customFormat="1" x14ac:dyDescent="0.25"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</row>
    <row r="107" spans="3:16" s="59" customFormat="1" x14ac:dyDescent="0.25"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</row>
    <row r="108" spans="3:16" s="59" customFormat="1" x14ac:dyDescent="0.25"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</row>
    <row r="109" spans="3:16" s="59" customFormat="1" x14ac:dyDescent="0.25"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</row>
    <row r="110" spans="3:16" s="59" customFormat="1" x14ac:dyDescent="0.25"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</row>
    <row r="111" spans="3:16" s="59" customFormat="1" x14ac:dyDescent="0.25"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</row>
    <row r="112" spans="3:16" s="59" customFormat="1" x14ac:dyDescent="0.25"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</row>
    <row r="113" spans="3:16" s="59" customFormat="1" x14ac:dyDescent="0.25"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</row>
    <row r="114" spans="3:16" s="59" customFormat="1" x14ac:dyDescent="0.25"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</row>
    <row r="115" spans="3:16" s="59" customFormat="1" x14ac:dyDescent="0.25"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</row>
    <row r="116" spans="3:16" s="59" customFormat="1" x14ac:dyDescent="0.25"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</row>
    <row r="117" spans="3:16" s="59" customFormat="1" x14ac:dyDescent="0.25"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</row>
    <row r="118" spans="3:16" s="59" customFormat="1" x14ac:dyDescent="0.25"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</row>
    <row r="119" spans="3:16" s="59" customFormat="1" x14ac:dyDescent="0.25"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</row>
    <row r="120" spans="3:16" s="59" customFormat="1" x14ac:dyDescent="0.25"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</row>
    <row r="121" spans="3:16" s="59" customFormat="1" x14ac:dyDescent="0.25"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</row>
    <row r="122" spans="3:16" s="59" customFormat="1" x14ac:dyDescent="0.25"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</row>
    <row r="123" spans="3:16" s="59" customFormat="1" x14ac:dyDescent="0.25"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</row>
    <row r="124" spans="3:16" s="59" customFormat="1" x14ac:dyDescent="0.25"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</row>
    <row r="125" spans="3:16" s="59" customFormat="1" x14ac:dyDescent="0.25"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</row>
    <row r="126" spans="3:16" s="59" customFormat="1" x14ac:dyDescent="0.25"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</row>
    <row r="127" spans="3:16" s="59" customFormat="1" x14ac:dyDescent="0.25"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</row>
    <row r="128" spans="3:16" s="59" customFormat="1" x14ac:dyDescent="0.25"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</row>
    <row r="129" spans="3:16" s="59" customFormat="1" x14ac:dyDescent="0.25"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</row>
    <row r="130" spans="3:16" s="59" customFormat="1" x14ac:dyDescent="0.25"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</row>
    <row r="131" spans="3:16" s="59" customFormat="1" x14ac:dyDescent="0.25"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</row>
    <row r="132" spans="3:16" s="59" customFormat="1" x14ac:dyDescent="0.25"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</row>
    <row r="133" spans="3:16" s="59" customFormat="1" x14ac:dyDescent="0.25"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</row>
    <row r="134" spans="3:16" s="59" customFormat="1" x14ac:dyDescent="0.25"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</row>
    <row r="135" spans="3:16" s="59" customFormat="1" x14ac:dyDescent="0.25"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</row>
    <row r="136" spans="3:16" s="59" customFormat="1" x14ac:dyDescent="0.25"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</row>
    <row r="137" spans="3:16" s="59" customFormat="1" x14ac:dyDescent="0.25"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</row>
    <row r="138" spans="3:16" s="59" customFormat="1" x14ac:dyDescent="0.25"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</row>
    <row r="139" spans="3:16" s="59" customFormat="1" x14ac:dyDescent="0.25"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</row>
    <row r="140" spans="3:16" s="59" customFormat="1" x14ac:dyDescent="0.25"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</row>
    <row r="141" spans="3:16" s="59" customFormat="1" x14ac:dyDescent="0.25"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</row>
    <row r="142" spans="3:16" s="59" customFormat="1" x14ac:dyDescent="0.25"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</row>
    <row r="143" spans="3:16" s="59" customFormat="1" x14ac:dyDescent="0.25"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</row>
    <row r="144" spans="3:16" s="59" customFormat="1" x14ac:dyDescent="0.25"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</row>
    <row r="145" spans="3:16" s="59" customFormat="1" x14ac:dyDescent="0.25"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</row>
    <row r="146" spans="3:16" s="59" customFormat="1" x14ac:dyDescent="0.25"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</row>
    <row r="147" spans="3:16" s="59" customFormat="1" x14ac:dyDescent="0.25"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</row>
    <row r="148" spans="3:16" s="59" customFormat="1" x14ac:dyDescent="0.25"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</row>
    <row r="149" spans="3:16" s="59" customFormat="1" x14ac:dyDescent="0.25"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</row>
  </sheetData>
  <mergeCells count="43">
    <mergeCell ref="B69:G69"/>
    <mergeCell ref="B70:G70"/>
    <mergeCell ref="B75:G75"/>
    <mergeCell ref="B76:G76"/>
    <mergeCell ref="D78:D83"/>
    <mergeCell ref="E78:E83"/>
    <mergeCell ref="D77:G77"/>
    <mergeCell ref="P73:P74"/>
    <mergeCell ref="B84:H84"/>
    <mergeCell ref="D71:D72"/>
    <mergeCell ref="E71:E72"/>
    <mergeCell ref="G73:H74"/>
    <mergeCell ref="I73:I74"/>
    <mergeCell ref="J73:K74"/>
    <mergeCell ref="L73:L74"/>
    <mergeCell ref="M73:N74"/>
    <mergeCell ref="O73:O74"/>
    <mergeCell ref="D52:D55"/>
    <mergeCell ref="E52:E55"/>
    <mergeCell ref="D58:D68"/>
    <mergeCell ref="E58:E68"/>
    <mergeCell ref="B51:G51"/>
    <mergeCell ref="B57:G57"/>
    <mergeCell ref="D44:D45"/>
    <mergeCell ref="E44:E45"/>
    <mergeCell ref="D48:D49"/>
    <mergeCell ref="E48:E49"/>
    <mergeCell ref="B47:G47"/>
    <mergeCell ref="E33:E41"/>
    <mergeCell ref="D34:D41"/>
    <mergeCell ref="B32:G32"/>
    <mergeCell ref="B42:G42"/>
    <mergeCell ref="B43:G43"/>
    <mergeCell ref="D16:D20"/>
    <mergeCell ref="E16:E20"/>
    <mergeCell ref="D23:D29"/>
    <mergeCell ref="E23:E29"/>
    <mergeCell ref="M2:P2"/>
    <mergeCell ref="D10:D13"/>
    <mergeCell ref="E10:E13"/>
    <mergeCell ref="B6:G6"/>
    <mergeCell ref="B9:G9"/>
    <mergeCell ref="B15:G15"/>
  </mergeCells>
  <pageMargins left="0.39370078740157483" right="0.39370078740157483" top="0.39370078740157483" bottom="0.39370078740157483" header="0.31496062992125984" footer="0.31496062992125984"/>
  <pageSetup paperSize="9" scale="5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FB6DA-0F2A-4332-827D-D147455E5914}">
  <sheetPr>
    <pageSetUpPr fitToPage="1"/>
  </sheetPr>
  <dimension ref="B2:R150"/>
  <sheetViews>
    <sheetView showGridLines="0" topLeftCell="A55" zoomScale="85" zoomScaleNormal="85" workbookViewId="0">
      <selection activeCell="R86" sqref="R86"/>
    </sheetView>
  </sheetViews>
  <sheetFormatPr defaultRowHeight="15" x14ac:dyDescent="0.25"/>
  <cols>
    <col min="1" max="1" width="2.7109375" customWidth="1"/>
    <col min="2" max="2" width="27.42578125" style="59" customWidth="1"/>
    <col min="3" max="3" width="39.42578125" style="60" bestFit="1" customWidth="1"/>
    <col min="4" max="4" width="11.140625" style="60" bestFit="1" customWidth="1"/>
    <col min="5" max="5" width="11.140625" style="60" customWidth="1"/>
    <col min="6" max="6" width="39.42578125" style="60" hidden="1" customWidth="1"/>
    <col min="7" max="7" width="23.42578125" style="60" hidden="1" customWidth="1"/>
    <col min="8" max="8" width="20" style="60" hidden="1" customWidth="1"/>
    <col min="9" max="9" width="23.42578125" style="60" hidden="1" customWidth="1"/>
    <col min="10" max="10" width="23.42578125" style="60" customWidth="1"/>
    <col min="11" max="11" width="32.140625" style="60" hidden="1" customWidth="1"/>
    <col min="12" max="13" width="23.42578125" style="60" hidden="1" customWidth="1"/>
    <col min="14" max="14" width="27.28515625" style="60" hidden="1" customWidth="1"/>
    <col min="15" max="16" width="23.42578125" style="60" hidden="1" customWidth="1"/>
    <col min="17" max="18" width="9.140625" style="59" customWidth="1"/>
    <col min="19" max="29" width="9.140625" customWidth="1"/>
    <col min="30" max="30" width="1" customWidth="1"/>
  </cols>
  <sheetData>
    <row r="2" spans="2:16" ht="21" x14ac:dyDescent="0.35">
      <c r="M2" s="256" t="s">
        <v>95</v>
      </c>
      <c r="N2" s="256"/>
      <c r="O2" s="256"/>
      <c r="P2" s="256"/>
    </row>
    <row r="3" spans="2:16" ht="18.75" x14ac:dyDescent="0.3">
      <c r="M3" s="66" t="s">
        <v>74</v>
      </c>
      <c r="N3" s="66"/>
      <c r="O3" s="66"/>
    </row>
    <row r="4" spans="2:16" x14ac:dyDescent="0.25">
      <c r="F4" s="78"/>
    </row>
    <row r="5" spans="2:16" ht="15.75" thickBot="1" x14ac:dyDescent="0.3"/>
    <row r="6" spans="2:16" ht="19.5" thickBot="1" x14ac:dyDescent="0.35">
      <c r="B6" s="271" t="s">
        <v>187</v>
      </c>
      <c r="C6" s="272"/>
      <c r="D6" s="272"/>
      <c r="E6" s="272"/>
      <c r="F6" s="272"/>
      <c r="G6" s="272"/>
      <c r="H6" s="272"/>
      <c r="I6" s="272"/>
      <c r="J6" s="272"/>
      <c r="K6" s="192"/>
      <c r="L6" s="192"/>
      <c r="M6" s="192"/>
      <c r="N6" s="192"/>
      <c r="O6" s="192"/>
      <c r="P6" s="192"/>
    </row>
    <row r="7" spans="2:16" ht="19.5" thickBot="1" x14ac:dyDescent="0.35">
      <c r="B7" s="190"/>
      <c r="C7" s="191"/>
      <c r="D7" s="191"/>
      <c r="E7" s="191"/>
      <c r="F7" s="191"/>
      <c r="G7" s="128" t="s">
        <v>4</v>
      </c>
      <c r="H7" s="131" t="s">
        <v>4</v>
      </c>
      <c r="I7" s="129"/>
      <c r="J7" s="174" t="s">
        <v>1</v>
      </c>
      <c r="K7" s="131" t="s">
        <v>1</v>
      </c>
      <c r="L7" s="140"/>
      <c r="M7" s="174" t="s">
        <v>186</v>
      </c>
      <c r="N7" s="131" t="s">
        <v>2</v>
      </c>
      <c r="O7" s="129"/>
      <c r="P7" s="130" t="s">
        <v>3</v>
      </c>
    </row>
    <row r="8" spans="2:16" ht="31.5" thickTop="1" thickBot="1" x14ac:dyDescent="0.3">
      <c r="B8" s="141" t="s">
        <v>0</v>
      </c>
      <c r="C8" s="98" t="s">
        <v>34</v>
      </c>
      <c r="D8" s="142" t="s">
        <v>170</v>
      </c>
      <c r="E8" s="142"/>
      <c r="F8" s="142" t="s">
        <v>162</v>
      </c>
      <c r="G8" s="173">
        <v>43405</v>
      </c>
      <c r="H8" s="99" t="s">
        <v>174</v>
      </c>
      <c r="I8" s="81" t="s">
        <v>163</v>
      </c>
      <c r="J8" s="175">
        <v>43405</v>
      </c>
      <c r="K8" s="99" t="s">
        <v>174</v>
      </c>
      <c r="L8" s="156" t="s">
        <v>163</v>
      </c>
      <c r="M8" s="173">
        <v>43405</v>
      </c>
      <c r="N8" s="99" t="s">
        <v>174</v>
      </c>
      <c r="O8" s="81" t="s">
        <v>163</v>
      </c>
      <c r="P8" s="175">
        <v>43405</v>
      </c>
    </row>
    <row r="9" spans="2:16" ht="15.75" thickBot="1" x14ac:dyDescent="0.3">
      <c r="B9" s="274" t="s">
        <v>176</v>
      </c>
      <c r="C9" s="275"/>
      <c r="D9" s="275"/>
      <c r="E9" s="275"/>
      <c r="F9" s="275"/>
      <c r="G9" s="275"/>
      <c r="H9" s="275"/>
      <c r="I9" s="275"/>
      <c r="J9" s="276"/>
      <c r="K9" s="149"/>
      <c r="L9" s="149"/>
      <c r="M9" s="149"/>
      <c r="N9" s="149"/>
      <c r="O9" s="149"/>
      <c r="P9" s="150"/>
    </row>
    <row r="10" spans="2:16" ht="14.25" customHeight="1" x14ac:dyDescent="0.25">
      <c r="B10" s="120" t="s">
        <v>76</v>
      </c>
      <c r="C10" s="94" t="s">
        <v>110</v>
      </c>
      <c r="D10" s="290" t="s">
        <v>172</v>
      </c>
      <c r="E10" s="300"/>
      <c r="F10" s="89">
        <f>'[1]Consumables List'!$DN$2</f>
        <v>165.34455172413789</v>
      </c>
      <c r="G10" s="83">
        <f>+'October 2017 Price List'!H8</f>
        <v>277</v>
      </c>
      <c r="H10" s="86">
        <f>G10-(G10*10%)</f>
        <v>249.3</v>
      </c>
      <c r="I10" s="176">
        <f>+H10/F10-1</f>
        <v>0.50776059688942188</v>
      </c>
      <c r="J10" s="102">
        <f>+'October 2017 Price List'!E8</f>
        <v>321</v>
      </c>
      <c r="K10" s="86">
        <f>J10-(J10*10%)</f>
        <v>288.89999999999998</v>
      </c>
      <c r="L10" s="84">
        <f>+K10/F10-1</f>
        <v>0.7472604750956835</v>
      </c>
      <c r="M10" s="83">
        <f>+'October 2017 Price List'!F8</f>
        <v>332</v>
      </c>
      <c r="N10" s="86">
        <f>M10-(M10*10%)</f>
        <v>298.8</v>
      </c>
      <c r="O10" s="176">
        <f>+N10/F10-1</f>
        <v>0.80713544464724918</v>
      </c>
      <c r="P10" s="102">
        <f>+'October 2017 Price List'!G8</f>
        <v>432</v>
      </c>
    </row>
    <row r="11" spans="2:16" ht="14.25" customHeight="1" x14ac:dyDescent="0.25">
      <c r="B11" s="116" t="s">
        <v>77</v>
      </c>
      <c r="C11" s="93" t="s">
        <v>111</v>
      </c>
      <c r="D11" s="290"/>
      <c r="E11" s="290"/>
      <c r="F11" s="90">
        <f>'[1]Consumables List'!$DQ$2</f>
        <v>185.9847405835543</v>
      </c>
      <c r="G11" s="83">
        <f>+'October 2017 Price List'!H9</f>
        <v>325</v>
      </c>
      <c r="H11" s="86">
        <f t="shared" ref="H11:H62" si="0">G11-(G11*10%)</f>
        <v>292.5</v>
      </c>
      <c r="I11" s="177">
        <f>+H11/F11-1</f>
        <v>0.57270967006346063</v>
      </c>
      <c r="J11" s="86">
        <f>+'October 2017 Price List'!E9</f>
        <v>377</v>
      </c>
      <c r="K11" s="86">
        <f t="shared" ref="K11:K72" si="1">J11-(J11*10%)</f>
        <v>339.3</v>
      </c>
      <c r="L11" s="85">
        <f>+K11/F11-1</f>
        <v>0.82434321727361448</v>
      </c>
      <c r="M11" s="83">
        <f>+'October 2017 Price List'!F9</f>
        <v>390</v>
      </c>
      <c r="N11" s="86">
        <f t="shared" ref="N11:N62" si="2">M11-(M11*10%)</f>
        <v>351</v>
      </c>
      <c r="O11" s="177">
        <f>+N11/F11-1</f>
        <v>0.88725160407615267</v>
      </c>
      <c r="P11" s="86">
        <f>+'October 2017 Price List'!G9</f>
        <v>507</v>
      </c>
    </row>
    <row r="12" spans="2:16" ht="13.5" customHeight="1" x14ac:dyDescent="0.25">
      <c r="B12" s="116" t="s">
        <v>78</v>
      </c>
      <c r="C12" s="93" t="s">
        <v>112</v>
      </c>
      <c r="D12" s="290"/>
      <c r="E12" s="290"/>
      <c r="F12" s="90">
        <f>'[1]Consumables List'!$DT$2</f>
        <v>290.71125941644573</v>
      </c>
      <c r="G12" s="83">
        <f>+'October 2017 Price List'!H10</f>
        <v>453</v>
      </c>
      <c r="H12" s="86">
        <f t="shared" si="0"/>
        <v>407.7</v>
      </c>
      <c r="I12" s="177">
        <f>+H12/F12-1</f>
        <v>0.40242246144297811</v>
      </c>
      <c r="J12" s="86">
        <f>+'October 2017 Price List'!E10</f>
        <v>523</v>
      </c>
      <c r="K12" s="86">
        <f t="shared" si="1"/>
        <v>470.7</v>
      </c>
      <c r="L12" s="85">
        <f t="shared" ref="L12:L72" si="3">+K12/F12-1</f>
        <v>0.61913233407213597</v>
      </c>
      <c r="M12" s="83">
        <f>+'October 2017 Price List'!F10</f>
        <v>575</v>
      </c>
      <c r="N12" s="86">
        <f t="shared" si="2"/>
        <v>517.5</v>
      </c>
      <c r="O12" s="177">
        <f>+N12/F12-1</f>
        <v>0.78011681088236751</v>
      </c>
      <c r="P12" s="86">
        <f>+'October 2017 Price List'!G10</f>
        <v>680</v>
      </c>
    </row>
    <row r="13" spans="2:16" ht="15.75" thickBot="1" x14ac:dyDescent="0.3">
      <c r="B13" s="125" t="s">
        <v>79</v>
      </c>
      <c r="C13" s="126" t="s">
        <v>113</v>
      </c>
      <c r="D13" s="290"/>
      <c r="E13" s="299"/>
      <c r="F13" s="127">
        <f>'[1]Consumables List'!$DW$2</f>
        <v>380.77020159151198</v>
      </c>
      <c r="G13" s="104">
        <f>+'October 2017 Price List'!H11</f>
        <v>594</v>
      </c>
      <c r="H13" s="105">
        <f t="shared" si="0"/>
        <v>534.6</v>
      </c>
      <c r="I13" s="178">
        <f>+H13/F13-1</f>
        <v>0.4039964203226063</v>
      </c>
      <c r="J13" s="88">
        <f>+'October 2017 Price List'!E11</f>
        <v>684</v>
      </c>
      <c r="K13" s="105">
        <f t="shared" si="1"/>
        <v>615.6</v>
      </c>
      <c r="L13" s="143">
        <f t="shared" si="3"/>
        <v>0.61672315067451655</v>
      </c>
      <c r="M13" s="104">
        <f>+'October 2017 Price List'!F11</f>
        <v>753</v>
      </c>
      <c r="N13" s="105">
        <f t="shared" si="2"/>
        <v>677.7</v>
      </c>
      <c r="O13" s="178">
        <f>+N13/F13-1</f>
        <v>0.77981364394431418</v>
      </c>
      <c r="P13" s="88">
        <f>+'October 2017 Price List'!G11</f>
        <v>890</v>
      </c>
    </row>
    <row r="14" spans="2:16" ht="15.75" thickBot="1" x14ac:dyDescent="0.3">
      <c r="B14" s="145"/>
      <c r="C14" s="146"/>
      <c r="D14" s="146"/>
      <c r="E14" s="146"/>
      <c r="F14" s="146"/>
      <c r="G14" s="146"/>
      <c r="H14" s="146"/>
      <c r="I14" s="146"/>
      <c r="J14" s="147"/>
      <c r="K14" s="146"/>
      <c r="L14" s="146"/>
      <c r="M14" s="146"/>
      <c r="N14" s="146"/>
      <c r="O14" s="146"/>
      <c r="P14" s="147"/>
    </row>
    <row r="15" spans="2:16" ht="15.75" thickBot="1" x14ac:dyDescent="0.3">
      <c r="B15" s="274" t="s">
        <v>177</v>
      </c>
      <c r="C15" s="275"/>
      <c r="D15" s="275"/>
      <c r="E15" s="275"/>
      <c r="F15" s="275"/>
      <c r="G15" s="275"/>
      <c r="H15" s="275"/>
      <c r="I15" s="275"/>
      <c r="J15" s="276"/>
      <c r="K15" s="149"/>
      <c r="L15" s="149"/>
      <c r="M15" s="149"/>
      <c r="N15" s="149"/>
      <c r="O15" s="149"/>
      <c r="P15" s="150"/>
    </row>
    <row r="16" spans="2:16" x14ac:dyDescent="0.25">
      <c r="B16" s="94" t="s">
        <v>102</v>
      </c>
      <c r="C16" s="94" t="s">
        <v>114</v>
      </c>
      <c r="D16" s="290" t="s">
        <v>171</v>
      </c>
      <c r="E16" s="300"/>
      <c r="F16" s="89">
        <f>'[1]Consumables List'!$CY$2</f>
        <v>170.47189867374001</v>
      </c>
      <c r="G16" s="83">
        <v>327.8</v>
      </c>
      <c r="H16" s="86">
        <f>+F16*(1+75%)</f>
        <v>298.32582267904502</v>
      </c>
      <c r="I16" s="176">
        <f>+H16/F16-1</f>
        <v>0.75</v>
      </c>
      <c r="J16" s="102">
        <v>363.4</v>
      </c>
      <c r="K16" s="86">
        <f>+F16*(1+94%)</f>
        <v>330.71548342705563</v>
      </c>
      <c r="L16" s="84">
        <f t="shared" si="3"/>
        <v>0.94</v>
      </c>
      <c r="M16" s="83">
        <v>393.4</v>
      </c>
      <c r="N16" s="86">
        <f>+F16*(1+110%)</f>
        <v>357.99098721485404</v>
      </c>
      <c r="O16" s="176">
        <f>+N16/F16-1</f>
        <v>1.1000000000000001</v>
      </c>
      <c r="P16" s="102">
        <v>492.64</v>
      </c>
    </row>
    <row r="17" spans="2:16" x14ac:dyDescent="0.25">
      <c r="B17" s="93" t="s">
        <v>91</v>
      </c>
      <c r="C17" s="93" t="s">
        <v>115</v>
      </c>
      <c r="D17" s="290"/>
      <c r="E17" s="290"/>
      <c r="F17" s="90">
        <f>'[1]Consumables List'!$DB$2</f>
        <v>212.54990291777182</v>
      </c>
      <c r="G17" s="83">
        <f>+'October 2017 Price List'!H13</f>
        <v>462</v>
      </c>
      <c r="H17" s="86">
        <f t="shared" si="0"/>
        <v>415.8</v>
      </c>
      <c r="I17" s="177">
        <f t="shared" ref="I17:I61" si="4">+H17/F17-1</f>
        <v>0.95624648278883773</v>
      </c>
      <c r="J17" s="86">
        <f>+'October 2017 Price List'!E13</f>
        <v>501</v>
      </c>
      <c r="K17" s="86">
        <f t="shared" si="1"/>
        <v>450.9</v>
      </c>
      <c r="L17" s="85">
        <f t="shared" si="3"/>
        <v>1.1213841728943885</v>
      </c>
      <c r="M17" s="83">
        <f>+'October 2017 Price List'!F13</f>
        <v>540</v>
      </c>
      <c r="N17" s="86">
        <f t="shared" si="2"/>
        <v>486</v>
      </c>
      <c r="O17" s="177">
        <f t="shared" ref="O17:O61" si="5">+N17/F17-1</f>
        <v>1.28652186299994</v>
      </c>
      <c r="P17" s="86">
        <f>+'October 2017 Price List'!G13</f>
        <v>694</v>
      </c>
    </row>
    <row r="18" spans="2:16" x14ac:dyDescent="0.25">
      <c r="B18" s="93" t="s">
        <v>92</v>
      </c>
      <c r="C18" s="93" t="s">
        <v>116</v>
      </c>
      <c r="D18" s="290"/>
      <c r="E18" s="290"/>
      <c r="F18" s="90">
        <f>'[1]Consumables List'!$DE$2</f>
        <v>312.62683289124675</v>
      </c>
      <c r="G18" s="83">
        <f>+'October 2017 Price List'!H14</f>
        <v>584</v>
      </c>
      <c r="H18" s="86">
        <f t="shared" si="0"/>
        <v>525.6</v>
      </c>
      <c r="I18" s="177">
        <f t="shared" si="4"/>
        <v>0.68123764405993925</v>
      </c>
      <c r="J18" s="86">
        <f>+'October 2017 Price List'!E14</f>
        <v>632</v>
      </c>
      <c r="K18" s="86">
        <f t="shared" si="1"/>
        <v>568.79999999999995</v>
      </c>
      <c r="L18" s="85">
        <f t="shared" si="3"/>
        <v>0.81942156001007116</v>
      </c>
      <c r="M18" s="83">
        <f>+'October 2017 Price List'!F14</f>
        <v>681</v>
      </c>
      <c r="N18" s="86">
        <f t="shared" si="2"/>
        <v>612.9</v>
      </c>
      <c r="O18" s="177">
        <f t="shared" si="5"/>
        <v>0.96048430754249758</v>
      </c>
      <c r="P18" s="86">
        <f>+'October 2017 Price List'!G14</f>
        <v>875</v>
      </c>
    </row>
    <row r="19" spans="2:16" x14ac:dyDescent="0.25">
      <c r="B19" s="93" t="s">
        <v>93</v>
      </c>
      <c r="C19" s="93" t="s">
        <v>117</v>
      </c>
      <c r="D19" s="290"/>
      <c r="E19" s="290"/>
      <c r="F19" s="90">
        <f>'[1]Consumables List'!$DH$2</f>
        <v>421.43944137931044</v>
      </c>
      <c r="G19" s="83">
        <f>+'October 2017 Price List'!H15</f>
        <v>756</v>
      </c>
      <c r="H19" s="86">
        <f t="shared" si="0"/>
        <v>680.4</v>
      </c>
      <c r="I19" s="177">
        <f t="shared" si="4"/>
        <v>0.61446683246624723</v>
      </c>
      <c r="J19" s="86">
        <f>+'October 2017 Price List'!E15</f>
        <v>819</v>
      </c>
      <c r="K19" s="86">
        <f t="shared" si="1"/>
        <v>737.1</v>
      </c>
      <c r="L19" s="85">
        <f t="shared" si="3"/>
        <v>0.74900573517176783</v>
      </c>
      <c r="M19" s="83">
        <f>+'October 2017 Price List'!F15</f>
        <v>882</v>
      </c>
      <c r="N19" s="86">
        <f t="shared" si="2"/>
        <v>793.8</v>
      </c>
      <c r="O19" s="177">
        <f t="shared" si="5"/>
        <v>0.88354463787728821</v>
      </c>
      <c r="P19" s="86">
        <f>+'October 2017 Price List'!G15</f>
        <v>1134</v>
      </c>
    </row>
    <row r="20" spans="2:16" ht="15.75" thickBot="1" x14ac:dyDescent="0.3">
      <c r="B20" s="126" t="s">
        <v>94</v>
      </c>
      <c r="C20" s="126" t="s">
        <v>118</v>
      </c>
      <c r="D20" s="290"/>
      <c r="E20" s="299"/>
      <c r="F20" s="127">
        <f>'[1]Consumables List'!$DK$2</f>
        <v>542.5329793103449</v>
      </c>
      <c r="G20" s="104">
        <f>+'October 2017 Price List'!H16</f>
        <v>919</v>
      </c>
      <c r="H20" s="105">
        <f t="shared" si="0"/>
        <v>827.1</v>
      </c>
      <c r="I20" s="178">
        <f t="shared" si="4"/>
        <v>0.52451561756004206</v>
      </c>
      <c r="J20" s="88">
        <f>+'October 2017 Price List'!E16</f>
        <v>1072</v>
      </c>
      <c r="K20" s="105">
        <f t="shared" si="1"/>
        <v>964.8</v>
      </c>
      <c r="L20" s="143">
        <f t="shared" si="3"/>
        <v>0.7783250729318445</v>
      </c>
      <c r="M20" s="104">
        <f>+'October 2017 Price List'!F16</f>
        <v>1072</v>
      </c>
      <c r="N20" s="105">
        <f t="shared" si="2"/>
        <v>964.8</v>
      </c>
      <c r="O20" s="178">
        <f t="shared" si="5"/>
        <v>0.7783250729318445</v>
      </c>
      <c r="P20" s="88">
        <f>+'October 2017 Price List'!G16</f>
        <v>1378</v>
      </c>
    </row>
    <row r="21" spans="2:16" ht="15.75" thickBot="1" x14ac:dyDescent="0.3">
      <c r="B21" s="277"/>
      <c r="C21" s="278"/>
      <c r="D21" s="278"/>
      <c r="E21" s="278"/>
      <c r="F21" s="278"/>
      <c r="G21" s="278"/>
      <c r="H21" s="278"/>
      <c r="I21" s="278"/>
      <c r="J21" s="279"/>
      <c r="K21" s="146"/>
      <c r="L21" s="146"/>
      <c r="M21" s="146"/>
      <c r="N21" s="146"/>
      <c r="O21" s="146"/>
      <c r="P21" s="147"/>
    </row>
    <row r="22" spans="2:16" ht="15.75" thickBot="1" x14ac:dyDescent="0.3">
      <c r="B22" s="274" t="s">
        <v>178</v>
      </c>
      <c r="C22" s="275"/>
      <c r="D22" s="275"/>
      <c r="E22" s="275"/>
      <c r="F22" s="275"/>
      <c r="G22" s="275"/>
      <c r="H22" s="275"/>
      <c r="I22" s="275"/>
      <c r="J22" s="276"/>
      <c r="K22" s="149"/>
      <c r="L22" s="149"/>
      <c r="M22" s="149"/>
      <c r="N22" s="149"/>
      <c r="O22" s="149"/>
      <c r="P22" s="150"/>
    </row>
    <row r="23" spans="2:16" ht="17.100000000000001" customHeight="1" x14ac:dyDescent="0.25">
      <c r="B23" s="120" t="s">
        <v>82</v>
      </c>
      <c r="C23" s="94" t="s">
        <v>119</v>
      </c>
      <c r="D23" s="290" t="s">
        <v>173</v>
      </c>
      <c r="E23" s="300"/>
      <c r="F23" s="107">
        <f>'[1]Consumables List'!$DZ$2</f>
        <v>209.1130318302387</v>
      </c>
      <c r="G23" s="83">
        <f>+'October 2017 Price List'!H17</f>
        <v>363</v>
      </c>
      <c r="H23" s="86">
        <f t="shared" si="0"/>
        <v>326.7</v>
      </c>
      <c r="I23" s="176">
        <f t="shared" si="4"/>
        <v>0.56231296127550889</v>
      </c>
      <c r="J23" s="102">
        <f>+'October 2017 Price List'!E17</f>
        <v>417</v>
      </c>
      <c r="K23" s="86">
        <f t="shared" si="1"/>
        <v>375.3</v>
      </c>
      <c r="L23" s="84">
        <f t="shared" si="3"/>
        <v>0.79472315386194836</v>
      </c>
      <c r="M23" s="83">
        <f>+'October 2017 Price List'!F17</f>
        <v>430</v>
      </c>
      <c r="N23" s="86">
        <f t="shared" si="2"/>
        <v>387</v>
      </c>
      <c r="O23" s="176">
        <f t="shared" si="5"/>
        <v>0.85067375578090609</v>
      </c>
      <c r="P23" s="102">
        <f>+'October 2017 Price List'!G17</f>
        <v>538</v>
      </c>
    </row>
    <row r="24" spans="2:16" ht="17.100000000000001" customHeight="1" x14ac:dyDescent="0.25">
      <c r="B24" s="118" t="s">
        <v>5</v>
      </c>
      <c r="C24" s="93" t="s">
        <v>120</v>
      </c>
      <c r="D24" s="290"/>
      <c r="E24" s="290"/>
      <c r="F24" s="91">
        <f>'[1]Consumables List'!$EC$2</f>
        <v>276.80517082228124</v>
      </c>
      <c r="G24" s="83">
        <f>+'October 2017 Price List'!H18</f>
        <v>589</v>
      </c>
      <c r="H24" s="86">
        <f t="shared" si="0"/>
        <v>530.1</v>
      </c>
      <c r="I24" s="177">
        <f t="shared" si="4"/>
        <v>0.91506538127621573</v>
      </c>
      <c r="J24" s="86">
        <f>+'October 2017 Price List'!E18</f>
        <v>655</v>
      </c>
      <c r="K24" s="86">
        <f t="shared" si="1"/>
        <v>589.5</v>
      </c>
      <c r="L24" s="85">
        <f t="shared" si="3"/>
        <v>1.1296567482783044</v>
      </c>
      <c r="M24" s="83">
        <f>+'October 2017 Price List'!F18</f>
        <v>698</v>
      </c>
      <c r="N24" s="86">
        <f t="shared" si="2"/>
        <v>628.20000000000005</v>
      </c>
      <c r="O24" s="177">
        <f t="shared" si="5"/>
        <v>1.2694662752645138</v>
      </c>
      <c r="P24" s="86">
        <f>+'October 2017 Price List'!G18</f>
        <v>873</v>
      </c>
    </row>
    <row r="25" spans="2:16" ht="17.100000000000001" customHeight="1" x14ac:dyDescent="0.25">
      <c r="B25" s="118" t="s">
        <v>6</v>
      </c>
      <c r="C25" s="93" t="s">
        <v>121</v>
      </c>
      <c r="D25" s="290"/>
      <c r="E25" s="290"/>
      <c r="F25" s="91">
        <f>'[1]Consumables List'!$EF$2</f>
        <v>413.59909177718845</v>
      </c>
      <c r="G25" s="83">
        <f>+'October 2017 Price List'!H19</f>
        <v>768</v>
      </c>
      <c r="H25" s="86">
        <f t="shared" si="0"/>
        <v>691.2</v>
      </c>
      <c r="I25" s="177">
        <f t="shared" si="4"/>
        <v>0.6711835536920352</v>
      </c>
      <c r="J25" s="86">
        <f>+'October 2017 Price List'!E19</f>
        <v>854</v>
      </c>
      <c r="K25" s="86">
        <f t="shared" si="1"/>
        <v>768.6</v>
      </c>
      <c r="L25" s="85">
        <f t="shared" si="3"/>
        <v>0.85832129538150803</v>
      </c>
      <c r="M25" s="83">
        <f>+'October 2017 Price List'!F19</f>
        <v>911</v>
      </c>
      <c r="N25" s="86">
        <f t="shared" si="2"/>
        <v>819.9</v>
      </c>
      <c r="O25" s="177">
        <f t="shared" si="5"/>
        <v>0.98235444975708863</v>
      </c>
      <c r="P25" s="86">
        <f>+'October 2017 Price List'!G19</f>
        <v>1138</v>
      </c>
    </row>
    <row r="26" spans="2:16" ht="17.100000000000001" customHeight="1" x14ac:dyDescent="0.25">
      <c r="B26" s="118" t="s">
        <v>7</v>
      </c>
      <c r="C26" s="93" t="s">
        <v>122</v>
      </c>
      <c r="D26" s="290"/>
      <c r="E26" s="290"/>
      <c r="F26" s="91">
        <f>'[1]Consumables List'!$EI$2</f>
        <v>557.19436551724152</v>
      </c>
      <c r="G26" s="83">
        <f>+'October 2017 Price List'!H20</f>
        <v>999</v>
      </c>
      <c r="H26" s="86">
        <f t="shared" si="0"/>
        <v>899.1</v>
      </c>
      <c r="I26" s="177">
        <f t="shared" si="4"/>
        <v>0.61362005009754306</v>
      </c>
      <c r="J26" s="86">
        <f>+'October 2017 Price List'!E20</f>
        <v>1112</v>
      </c>
      <c r="K26" s="86">
        <f t="shared" si="1"/>
        <v>1000.8</v>
      </c>
      <c r="L26" s="85">
        <f t="shared" si="3"/>
        <v>0.79614163734581367</v>
      </c>
      <c r="M26" s="83">
        <f>+'October 2017 Price List'!F20</f>
        <v>1186</v>
      </c>
      <c r="N26" s="86">
        <f t="shared" si="2"/>
        <v>1067.4000000000001</v>
      </c>
      <c r="O26" s="177">
        <f t="shared" si="5"/>
        <v>0.91566904846415031</v>
      </c>
      <c r="P26" s="86">
        <f>+'October 2017 Price List'!G20</f>
        <v>1630</v>
      </c>
    </row>
    <row r="27" spans="2:16" ht="17.100000000000001" customHeight="1" x14ac:dyDescent="0.25">
      <c r="B27" s="118" t="s">
        <v>8</v>
      </c>
      <c r="C27" s="93" t="s">
        <v>123</v>
      </c>
      <c r="D27" s="290"/>
      <c r="E27" s="290"/>
      <c r="F27" s="91">
        <f>'[1]Consumables List'!$EL$2</f>
        <v>740.7407490716181</v>
      </c>
      <c r="G27" s="83">
        <f>+'October 2017 Price List'!H21</f>
        <v>1310</v>
      </c>
      <c r="H27" s="86">
        <f t="shared" si="0"/>
        <v>1179</v>
      </c>
      <c r="I27" s="177">
        <f t="shared" si="4"/>
        <v>0.59164998209921493</v>
      </c>
      <c r="J27" s="86">
        <f>+'October 2017 Price List'!E21</f>
        <v>1355</v>
      </c>
      <c r="K27" s="86">
        <f t="shared" si="1"/>
        <v>1219.5</v>
      </c>
      <c r="L27" s="85">
        <f t="shared" si="3"/>
        <v>0.6463249814843024</v>
      </c>
      <c r="M27" s="83">
        <f>+'October 2017 Price List'!F21</f>
        <v>1580</v>
      </c>
      <c r="N27" s="86">
        <f t="shared" si="2"/>
        <v>1422</v>
      </c>
      <c r="O27" s="177">
        <f t="shared" si="5"/>
        <v>0.91969997840974016</v>
      </c>
      <c r="P27" s="86">
        <f>+'October 2017 Price List'!G21</f>
        <v>1987</v>
      </c>
    </row>
    <row r="28" spans="2:16" ht="17.100000000000001" customHeight="1" x14ac:dyDescent="0.25">
      <c r="B28" s="118" t="s">
        <v>9</v>
      </c>
      <c r="C28" s="93" t="s">
        <v>124</v>
      </c>
      <c r="D28" s="290"/>
      <c r="E28" s="290"/>
      <c r="F28" s="91">
        <f>'[1]Consumables List'!$EO$2</f>
        <v>917.18478249336874</v>
      </c>
      <c r="G28" s="83">
        <f>+'October 2017 Price List'!H22</f>
        <v>1548</v>
      </c>
      <c r="H28" s="86">
        <f t="shared" si="0"/>
        <v>1393.2</v>
      </c>
      <c r="I28" s="177">
        <f t="shared" si="4"/>
        <v>0.51899598269890923</v>
      </c>
      <c r="J28" s="86">
        <f>+'October 2017 Price List'!E22</f>
        <v>1868</v>
      </c>
      <c r="K28" s="86">
        <f t="shared" si="1"/>
        <v>1681.2</v>
      </c>
      <c r="L28" s="85">
        <f t="shared" si="3"/>
        <v>0.83300032020772785</v>
      </c>
      <c r="M28" s="83">
        <f>+'October 2017 Price List'!F22</f>
        <v>2081</v>
      </c>
      <c r="N28" s="86">
        <f t="shared" si="2"/>
        <v>1872.9</v>
      </c>
      <c r="O28" s="177">
        <f t="shared" si="5"/>
        <v>1.0420094573620351</v>
      </c>
      <c r="P28" s="86">
        <f>+'October 2017 Price List'!G22</f>
        <v>2348</v>
      </c>
    </row>
    <row r="29" spans="2:16" ht="17.100000000000001" customHeight="1" thickBot="1" x14ac:dyDescent="0.3">
      <c r="B29" s="119" t="s">
        <v>10</v>
      </c>
      <c r="C29" s="96" t="s">
        <v>125</v>
      </c>
      <c r="D29" s="299"/>
      <c r="E29" s="299"/>
      <c r="F29" s="111">
        <f>'[1]Consumables List'!$ER$2</f>
        <v>1075.636166578249</v>
      </c>
      <c r="G29" s="103">
        <f>+'October 2017 Price List'!H23</f>
        <v>1811</v>
      </c>
      <c r="H29" s="88">
        <f t="shared" si="0"/>
        <v>1629.9</v>
      </c>
      <c r="I29" s="177">
        <f t="shared" si="4"/>
        <v>0.51528932425630769</v>
      </c>
      <c r="J29" s="88">
        <f>+'October 2017 Price List'!E23</f>
        <v>2186</v>
      </c>
      <c r="K29" s="86">
        <f t="shared" si="1"/>
        <v>1967.4</v>
      </c>
      <c r="L29" s="85">
        <f t="shared" si="3"/>
        <v>0.82905713021771854</v>
      </c>
      <c r="M29" s="83">
        <f>+'October 2017 Price List'!F23</f>
        <v>2435</v>
      </c>
      <c r="N29" s="88">
        <f t="shared" si="2"/>
        <v>2191.5</v>
      </c>
      <c r="O29" s="177">
        <f t="shared" si="5"/>
        <v>1.0373989533760954</v>
      </c>
      <c r="P29" s="88">
        <f>+'October 2017 Price List'!G23</f>
        <v>2873</v>
      </c>
    </row>
    <row r="30" spans="2:16" ht="17.100000000000001" hidden="1" customHeight="1" x14ac:dyDescent="0.25">
      <c r="B30" s="144" t="s">
        <v>103</v>
      </c>
      <c r="C30" s="188" t="s">
        <v>126</v>
      </c>
      <c r="D30" s="188"/>
      <c r="E30" s="106"/>
      <c r="F30" s="82">
        <f>'[1]Consumables List'!$EU$2</f>
        <v>1236.8674848806365</v>
      </c>
      <c r="G30" s="104">
        <f>+'October 2017 Price List'!H24</f>
        <v>2195</v>
      </c>
      <c r="H30" s="105">
        <f t="shared" si="0"/>
        <v>1975.5</v>
      </c>
      <c r="I30" s="143">
        <f t="shared" si="4"/>
        <v>0.59717999231796837</v>
      </c>
      <c r="J30" s="104">
        <f>+'October 2017 Price List'!E24</f>
        <v>2707</v>
      </c>
      <c r="K30" s="105">
        <f t="shared" si="1"/>
        <v>2436.3000000000002</v>
      </c>
      <c r="L30" s="143">
        <f t="shared" si="3"/>
        <v>0.96973404975159028</v>
      </c>
      <c r="M30" s="104">
        <f>+'October 2017 Price List'!F24</f>
        <v>2854</v>
      </c>
      <c r="N30" s="105">
        <f t="shared" si="2"/>
        <v>2568.6</v>
      </c>
      <c r="O30" s="143">
        <f t="shared" si="5"/>
        <v>1.0766978123350714</v>
      </c>
      <c r="P30" s="104">
        <f>+'October 2017 Price List'!G24</f>
        <v>3366</v>
      </c>
    </row>
    <row r="31" spans="2:16" ht="17.100000000000001" customHeight="1" thickBot="1" x14ac:dyDescent="0.3">
      <c r="B31" s="280"/>
      <c r="C31" s="281"/>
      <c r="D31" s="281"/>
      <c r="E31" s="281"/>
      <c r="F31" s="281"/>
      <c r="G31" s="281"/>
      <c r="H31" s="281"/>
      <c r="I31" s="281"/>
      <c r="J31" s="282"/>
      <c r="K31" s="205"/>
      <c r="L31" s="205"/>
      <c r="M31" s="205"/>
      <c r="N31" s="205"/>
      <c r="O31" s="205"/>
      <c r="P31" s="206"/>
    </row>
    <row r="32" spans="2:16" ht="17.100000000000001" customHeight="1" thickBot="1" x14ac:dyDescent="0.3">
      <c r="B32" s="296" t="s">
        <v>179</v>
      </c>
      <c r="C32" s="297"/>
      <c r="D32" s="297"/>
      <c r="E32" s="297"/>
      <c r="F32" s="297"/>
      <c r="G32" s="297"/>
      <c r="H32" s="297"/>
      <c r="I32" s="297"/>
      <c r="J32" s="298"/>
      <c r="K32" s="208"/>
      <c r="L32" s="208"/>
      <c r="M32" s="208"/>
      <c r="N32" s="208"/>
      <c r="O32" s="208"/>
      <c r="P32" s="209"/>
    </row>
    <row r="33" spans="2:16" ht="17.100000000000001" customHeight="1" thickBot="1" x14ac:dyDescent="0.3">
      <c r="B33" s="189" t="s">
        <v>96</v>
      </c>
      <c r="C33" s="189" t="s">
        <v>127</v>
      </c>
      <c r="D33" s="189" t="s">
        <v>171</v>
      </c>
      <c r="E33" s="300"/>
      <c r="F33" s="169">
        <f>'[1]Consumables List'!$M$2</f>
        <v>142.57409018567634</v>
      </c>
      <c r="G33" s="170">
        <f>+'October 2017 Price List'!H25</f>
        <v>249</v>
      </c>
      <c r="H33" s="171">
        <f t="shared" si="0"/>
        <v>224.1</v>
      </c>
      <c r="I33" s="185">
        <f t="shared" si="4"/>
        <v>0.57181434374332163</v>
      </c>
      <c r="J33" s="171">
        <f>+'October 2017 Price List'!E25</f>
        <v>289</v>
      </c>
      <c r="K33" s="171">
        <f t="shared" si="1"/>
        <v>260.10000000000002</v>
      </c>
      <c r="L33" s="172">
        <f t="shared" si="3"/>
        <v>0.82431463992698784</v>
      </c>
      <c r="M33" s="170">
        <f>+'October 2017 Price List'!F25</f>
        <v>299</v>
      </c>
      <c r="N33" s="171">
        <f t="shared" si="2"/>
        <v>269.10000000000002</v>
      </c>
      <c r="O33" s="181">
        <f t="shared" si="5"/>
        <v>0.88743971397290444</v>
      </c>
      <c r="P33" s="182">
        <f>+'October 2017 Price List'!G25</f>
        <v>375</v>
      </c>
    </row>
    <row r="34" spans="2:16" ht="17.100000000000001" customHeight="1" x14ac:dyDescent="0.25">
      <c r="B34" s="108" t="s">
        <v>11</v>
      </c>
      <c r="C34" s="95" t="s">
        <v>128</v>
      </c>
      <c r="D34" s="300" t="s">
        <v>173</v>
      </c>
      <c r="E34" s="290"/>
      <c r="F34" s="109">
        <f>'[1]Consumables List'!$J$2</f>
        <v>181.04991830238723</v>
      </c>
      <c r="G34" s="101">
        <f>+'October 2017 Price List'!H26</f>
        <v>309</v>
      </c>
      <c r="H34" s="102">
        <f t="shared" si="0"/>
        <v>278.10000000000002</v>
      </c>
      <c r="I34" s="181">
        <f t="shared" si="4"/>
        <v>0.53604046114796366</v>
      </c>
      <c r="J34" s="102">
        <f>+'October 2017 Price List'!E26</f>
        <v>344</v>
      </c>
      <c r="K34" s="102">
        <f t="shared" si="1"/>
        <v>309.60000000000002</v>
      </c>
      <c r="L34" s="157">
        <f t="shared" si="3"/>
        <v>0.71002562665016011</v>
      </c>
      <c r="M34" s="101">
        <f>+'October 2017 Price List'!F26</f>
        <v>392</v>
      </c>
      <c r="N34" s="102">
        <f t="shared" si="2"/>
        <v>352.8</v>
      </c>
      <c r="O34" s="85">
        <f t="shared" si="5"/>
        <v>0.94863385362460106</v>
      </c>
      <c r="P34" s="179">
        <f>+'October 2017 Price List'!G26</f>
        <v>475</v>
      </c>
    </row>
    <row r="35" spans="2:16" ht="17.100000000000001" customHeight="1" x14ac:dyDescent="0.25">
      <c r="B35" s="97" t="s">
        <v>12</v>
      </c>
      <c r="C35" s="93" t="s">
        <v>129</v>
      </c>
      <c r="D35" s="290"/>
      <c r="E35" s="290"/>
      <c r="F35" s="91">
        <f>'[1]Consumables List'!$P$2</f>
        <v>325.7015543766579</v>
      </c>
      <c r="G35" s="83">
        <f>+'October 2017 Price List'!H27</f>
        <v>782</v>
      </c>
      <c r="H35" s="86">
        <f t="shared" si="0"/>
        <v>703.8</v>
      </c>
      <c r="I35" s="177">
        <f t="shared" si="4"/>
        <v>1.160873936714744</v>
      </c>
      <c r="J35" s="86">
        <f>+'October 2017 Price List'!E27</f>
        <v>890</v>
      </c>
      <c r="K35" s="86">
        <f t="shared" si="1"/>
        <v>801</v>
      </c>
      <c r="L35" s="85">
        <f t="shared" si="3"/>
        <v>1.4593066543172917</v>
      </c>
      <c r="M35" s="83">
        <f>+'October 2017 Price List'!F27</f>
        <v>944</v>
      </c>
      <c r="N35" s="86">
        <f t="shared" si="2"/>
        <v>849.6</v>
      </c>
      <c r="O35" s="85">
        <f t="shared" si="5"/>
        <v>1.6085230131185657</v>
      </c>
      <c r="P35" s="179">
        <f>+'October 2017 Price List'!G27</f>
        <v>1186</v>
      </c>
    </row>
    <row r="36" spans="2:16" ht="17.100000000000001" customHeight="1" x14ac:dyDescent="0.25">
      <c r="B36" s="97" t="s">
        <v>13</v>
      </c>
      <c r="C36" s="93" t="s">
        <v>130</v>
      </c>
      <c r="D36" s="290"/>
      <c r="E36" s="290"/>
      <c r="F36" s="91">
        <f>'[1]Consumables List'!$S$2</f>
        <v>500.14634482758629</v>
      </c>
      <c r="G36" s="83">
        <f>+'October 2017 Price List'!H28</f>
        <v>1013</v>
      </c>
      <c r="H36" s="86">
        <f t="shared" si="0"/>
        <v>911.7</v>
      </c>
      <c r="I36" s="177">
        <f t="shared" si="4"/>
        <v>0.82286646584268697</v>
      </c>
      <c r="J36" s="86">
        <f>+'October 2017 Price List'!E28</f>
        <v>1153</v>
      </c>
      <c r="K36" s="86">
        <f t="shared" si="1"/>
        <v>1037.7</v>
      </c>
      <c r="L36" s="85">
        <f t="shared" si="3"/>
        <v>1.0747927296314095</v>
      </c>
      <c r="M36" s="83">
        <f>+'October 2017 Price List'!F28</f>
        <v>1223</v>
      </c>
      <c r="N36" s="86">
        <f t="shared" si="2"/>
        <v>1100.7</v>
      </c>
      <c r="O36" s="85">
        <f t="shared" si="5"/>
        <v>1.2007558615257712</v>
      </c>
      <c r="P36" s="179">
        <f>+'October 2017 Price List'!G28</f>
        <v>1572</v>
      </c>
    </row>
    <row r="37" spans="2:16" ht="17.100000000000001" customHeight="1" x14ac:dyDescent="0.25">
      <c r="B37" s="97" t="s">
        <v>14</v>
      </c>
      <c r="C37" s="93" t="s">
        <v>131</v>
      </c>
      <c r="D37" s="290"/>
      <c r="E37" s="290"/>
      <c r="F37" s="91">
        <f>'[1]Consumables List'!$V$2</f>
        <v>683.91923289124679</v>
      </c>
      <c r="G37" s="83">
        <f>+'October 2017 Price List'!H29</f>
        <v>1266</v>
      </c>
      <c r="H37" s="86">
        <f t="shared" si="0"/>
        <v>1139.4000000000001</v>
      </c>
      <c r="I37" s="177">
        <f t="shared" si="4"/>
        <v>0.66598619428089911</v>
      </c>
      <c r="J37" s="86">
        <f>+'October 2017 Price List'!E29</f>
        <v>1441</v>
      </c>
      <c r="K37" s="86">
        <f t="shared" si="1"/>
        <v>1296.9000000000001</v>
      </c>
      <c r="L37" s="85">
        <f t="shared" si="3"/>
        <v>0.89627654499113385</v>
      </c>
      <c r="M37" s="83">
        <f>+'October 2017 Price List'!F29</f>
        <v>1528</v>
      </c>
      <c r="N37" s="86">
        <f t="shared" si="2"/>
        <v>1375.2</v>
      </c>
      <c r="O37" s="85">
        <f t="shared" si="5"/>
        <v>1.0107637479156506</v>
      </c>
      <c r="P37" s="179">
        <f>+'October 2017 Price List'!G29</f>
        <v>1964</v>
      </c>
    </row>
    <row r="38" spans="2:16" ht="17.100000000000001" customHeight="1" x14ac:dyDescent="0.25">
      <c r="B38" s="97" t="s">
        <v>28</v>
      </c>
      <c r="C38" s="93" t="s">
        <v>132</v>
      </c>
      <c r="D38" s="290"/>
      <c r="E38" s="290"/>
      <c r="F38" s="91">
        <f>'[1]Consumables List'!$Y$2</f>
        <v>883.99799257294455</v>
      </c>
      <c r="G38" s="83">
        <f>+'October 2017 Price List'!H30</f>
        <v>1581</v>
      </c>
      <c r="H38" s="86">
        <f t="shared" si="0"/>
        <v>1422.9</v>
      </c>
      <c r="I38" s="177">
        <f t="shared" si="4"/>
        <v>0.60961903981087051</v>
      </c>
      <c r="J38" s="86">
        <f>+'October 2017 Price List'!E30</f>
        <v>1799</v>
      </c>
      <c r="K38" s="86">
        <f t="shared" si="1"/>
        <v>1619.1</v>
      </c>
      <c r="L38" s="85">
        <f t="shared" si="3"/>
        <v>0.83156524517378605</v>
      </c>
      <c r="M38" s="83">
        <f>+'October 2017 Price List'!F30</f>
        <v>1908</v>
      </c>
      <c r="N38" s="86">
        <f t="shared" si="2"/>
        <v>1717.2</v>
      </c>
      <c r="O38" s="85">
        <f t="shared" si="5"/>
        <v>0.94253834785524404</v>
      </c>
      <c r="P38" s="179">
        <f>+'October 2017 Price List'!G30</f>
        <v>2453</v>
      </c>
    </row>
    <row r="39" spans="2:16" ht="17.100000000000001" customHeight="1" x14ac:dyDescent="0.25">
      <c r="B39" s="97" t="s">
        <v>29</v>
      </c>
      <c r="C39" s="93" t="s">
        <v>133</v>
      </c>
      <c r="D39" s="290"/>
      <c r="E39" s="290"/>
      <c r="F39" s="91">
        <f>'[1]Consumables List'!$AB$2</f>
        <v>1092.9524010610078</v>
      </c>
      <c r="G39" s="83">
        <f>+'October 2017 Price List'!H31</f>
        <v>1871</v>
      </c>
      <c r="H39" s="86">
        <f t="shared" si="0"/>
        <v>1683.9</v>
      </c>
      <c r="I39" s="177">
        <f t="shared" si="4"/>
        <v>0.5406892362058191</v>
      </c>
      <c r="J39" s="86">
        <f>+'October 2017 Price List'!E31</f>
        <v>2129</v>
      </c>
      <c r="K39" s="86">
        <f t="shared" si="1"/>
        <v>1916.1</v>
      </c>
      <c r="L39" s="85">
        <f t="shared" si="3"/>
        <v>0.75314130619037334</v>
      </c>
      <c r="M39" s="83">
        <f>+'October 2017 Price List'!F31</f>
        <v>2258</v>
      </c>
      <c r="N39" s="86">
        <f t="shared" si="2"/>
        <v>2032.2</v>
      </c>
      <c r="O39" s="85">
        <f t="shared" si="5"/>
        <v>0.85936734118265057</v>
      </c>
      <c r="P39" s="179">
        <f>+'October 2017 Price List'!G31</f>
        <v>2903</v>
      </c>
    </row>
    <row r="40" spans="2:16" ht="17.100000000000001" customHeight="1" x14ac:dyDescent="0.25">
      <c r="B40" s="97" t="s">
        <v>30</v>
      </c>
      <c r="C40" s="93" t="s">
        <v>134</v>
      </c>
      <c r="D40" s="290"/>
      <c r="E40" s="290"/>
      <c r="F40" s="91">
        <f>'[1]Consumables List'!$AE$2</f>
        <v>1296.9385941644559</v>
      </c>
      <c r="G40" s="83">
        <f>+'October 2017 Price List'!H32</f>
        <v>2278</v>
      </c>
      <c r="H40" s="86">
        <f t="shared" si="0"/>
        <v>2050.1999999999998</v>
      </c>
      <c r="I40" s="177">
        <f t="shared" si="4"/>
        <v>0.58079959161121852</v>
      </c>
      <c r="J40" s="86">
        <f>+'October 2017 Price List'!E32</f>
        <v>2580</v>
      </c>
      <c r="K40" s="86">
        <f t="shared" si="1"/>
        <v>2322</v>
      </c>
      <c r="L40" s="85">
        <f t="shared" si="3"/>
        <v>0.79037003790910632</v>
      </c>
      <c r="M40" s="83">
        <f>+'October 2017 Price List'!F32</f>
        <v>2809</v>
      </c>
      <c r="N40" s="86">
        <f t="shared" si="2"/>
        <v>2528.1</v>
      </c>
      <c r="O40" s="85">
        <f t="shared" si="5"/>
        <v>0.9492827273204183</v>
      </c>
      <c r="P40" s="179">
        <f>+'October 2017 Price List'!G32</f>
        <v>3492</v>
      </c>
    </row>
    <row r="41" spans="2:16" ht="17.100000000000001" customHeight="1" thickBot="1" x14ac:dyDescent="0.3">
      <c r="B41" s="110" t="s">
        <v>31</v>
      </c>
      <c r="C41" s="96" t="s">
        <v>135</v>
      </c>
      <c r="D41" s="299"/>
      <c r="E41" s="299"/>
      <c r="F41" s="92">
        <f>'[1]Consumables List'!$AH$2</f>
        <v>1508.7436445623341</v>
      </c>
      <c r="G41" s="103">
        <f>+'October 2017 Price List'!H33</f>
        <v>2741</v>
      </c>
      <c r="H41" s="88">
        <f t="shared" si="0"/>
        <v>2466.9</v>
      </c>
      <c r="I41" s="186">
        <f t="shared" si="4"/>
        <v>0.63506902507325158</v>
      </c>
      <c r="J41" s="88">
        <f>+'October 2017 Price List'!E33</f>
        <v>3106</v>
      </c>
      <c r="K41" s="88">
        <f t="shared" si="1"/>
        <v>2795.4</v>
      </c>
      <c r="L41" s="158">
        <f t="shared" si="3"/>
        <v>0.85279985110453094</v>
      </c>
      <c r="M41" s="103">
        <f>+'October 2017 Price List'!F33</f>
        <v>3380</v>
      </c>
      <c r="N41" s="88">
        <f t="shared" si="2"/>
        <v>3042</v>
      </c>
      <c r="O41" s="158">
        <f t="shared" si="5"/>
        <v>1.0162471013307517</v>
      </c>
      <c r="P41" s="180">
        <f>+'October 2017 Price List'!G33</f>
        <v>4202</v>
      </c>
    </row>
    <row r="42" spans="2:16" ht="17.100000000000001" customHeight="1" thickBot="1" x14ac:dyDescent="0.3">
      <c r="B42" s="204"/>
      <c r="C42" s="205"/>
      <c r="D42" s="205"/>
      <c r="E42" s="205"/>
      <c r="F42" s="205"/>
      <c r="G42" s="205"/>
      <c r="H42" s="205"/>
      <c r="I42" s="205"/>
      <c r="J42" s="206"/>
      <c r="K42" s="205"/>
      <c r="L42" s="205"/>
      <c r="M42" s="205"/>
      <c r="N42" s="205"/>
      <c r="O42" s="205"/>
      <c r="P42" s="206"/>
    </row>
    <row r="43" spans="2:16" ht="17.100000000000001" customHeight="1" thickBot="1" x14ac:dyDescent="0.3">
      <c r="B43" s="207" t="s">
        <v>180</v>
      </c>
      <c r="C43" s="208"/>
      <c r="D43" s="208"/>
      <c r="E43" s="208"/>
      <c r="F43" s="208"/>
      <c r="G43" s="208"/>
      <c r="H43" s="208"/>
      <c r="I43" s="208"/>
      <c r="J43" s="209"/>
      <c r="K43" s="208"/>
      <c r="L43" s="208"/>
      <c r="M43" s="208"/>
      <c r="N43" s="208"/>
      <c r="O43" s="208"/>
      <c r="P43" s="209"/>
    </row>
    <row r="44" spans="2:16" ht="17.100000000000001" customHeight="1" x14ac:dyDescent="0.25">
      <c r="B44" s="120" t="s">
        <v>15</v>
      </c>
      <c r="C44" s="94" t="s">
        <v>136</v>
      </c>
      <c r="D44" s="290" t="s">
        <v>171</v>
      </c>
      <c r="E44" s="300"/>
      <c r="F44" s="89">
        <f>'[1]Consumables List'!$AQ$2</f>
        <v>207.2913846153846</v>
      </c>
      <c r="G44" s="83">
        <f>+'October 2017 Price List'!H34</f>
        <v>471</v>
      </c>
      <c r="H44" s="86">
        <f t="shared" si="0"/>
        <v>423.9</v>
      </c>
      <c r="I44" s="176">
        <f t="shared" si="4"/>
        <v>1.0449475060746893</v>
      </c>
      <c r="J44" s="102">
        <f>+'October 2017 Price List'!E34</f>
        <v>598</v>
      </c>
      <c r="K44" s="86">
        <f t="shared" si="1"/>
        <v>538.20000000000005</v>
      </c>
      <c r="L44" s="84">
        <f t="shared" si="3"/>
        <v>1.596345241258311</v>
      </c>
      <c r="M44" s="83">
        <f>+'October 2017 Price List'!F34</f>
        <v>634</v>
      </c>
      <c r="N44" s="86">
        <f t="shared" si="2"/>
        <v>570.6</v>
      </c>
      <c r="O44" s="176">
        <f t="shared" si="5"/>
        <v>1.7526469614678413</v>
      </c>
      <c r="P44" s="102">
        <f>+'October 2017 Price List'!G34</f>
        <v>797</v>
      </c>
    </row>
    <row r="45" spans="2:16" ht="17.100000000000001" customHeight="1" thickBot="1" x14ac:dyDescent="0.3">
      <c r="B45" s="125" t="s">
        <v>16</v>
      </c>
      <c r="C45" s="126" t="s">
        <v>137</v>
      </c>
      <c r="D45" s="290"/>
      <c r="E45" s="299"/>
      <c r="F45" s="127">
        <f>'[1]Consumables List'!$AT$2</f>
        <v>275.92826153846158</v>
      </c>
      <c r="G45" s="104">
        <f>+'October 2017 Price List'!H35</f>
        <v>602</v>
      </c>
      <c r="H45" s="105">
        <f t="shared" si="0"/>
        <v>541.79999999999995</v>
      </c>
      <c r="I45" s="178">
        <f t="shared" si="4"/>
        <v>0.96355384902998975</v>
      </c>
      <c r="J45" s="88">
        <f>+'October 2017 Price List'!E35</f>
        <v>685</v>
      </c>
      <c r="K45" s="105">
        <f t="shared" si="1"/>
        <v>616.5</v>
      </c>
      <c r="L45" s="143">
        <f t="shared" si="3"/>
        <v>1.2342763896769822</v>
      </c>
      <c r="M45" s="104">
        <f>+'October 2017 Price List'!F35</f>
        <v>726</v>
      </c>
      <c r="N45" s="105">
        <f t="shared" si="2"/>
        <v>653.4</v>
      </c>
      <c r="O45" s="178">
        <f t="shared" si="5"/>
        <v>1.3680068013218816</v>
      </c>
      <c r="P45" s="88">
        <f>+'October 2017 Price List'!G35</f>
        <v>913</v>
      </c>
    </row>
    <row r="46" spans="2:16" ht="17.100000000000001" customHeight="1" thickBot="1" x14ac:dyDescent="0.3">
      <c r="B46" s="145"/>
      <c r="C46" s="146"/>
      <c r="D46" s="146"/>
      <c r="E46" s="146"/>
      <c r="F46" s="146"/>
      <c r="G46" s="146"/>
      <c r="H46" s="146"/>
      <c r="I46" s="146"/>
      <c r="J46" s="147"/>
      <c r="K46" s="146"/>
      <c r="L46" s="146"/>
      <c r="M46" s="146"/>
      <c r="N46" s="146"/>
      <c r="O46" s="146"/>
      <c r="P46" s="147"/>
    </row>
    <row r="47" spans="2:16" ht="17.100000000000001" customHeight="1" thickBot="1" x14ac:dyDescent="0.3">
      <c r="B47" s="274" t="s">
        <v>181</v>
      </c>
      <c r="C47" s="275"/>
      <c r="D47" s="275"/>
      <c r="E47" s="275"/>
      <c r="F47" s="275"/>
      <c r="G47" s="275"/>
      <c r="H47" s="275"/>
      <c r="I47" s="275"/>
      <c r="J47" s="276"/>
      <c r="K47" s="149"/>
      <c r="L47" s="149"/>
      <c r="M47" s="149"/>
      <c r="N47" s="149"/>
      <c r="O47" s="149"/>
      <c r="P47" s="150"/>
    </row>
    <row r="48" spans="2:16" ht="17.100000000000001" customHeight="1" x14ac:dyDescent="0.25">
      <c r="B48" s="94" t="s">
        <v>104</v>
      </c>
      <c r="C48" s="94" t="s">
        <v>138</v>
      </c>
      <c r="D48" s="290" t="s">
        <v>171</v>
      </c>
      <c r="E48" s="300"/>
      <c r="F48" s="89">
        <f>'[1]Consumables List'!$AW$2</f>
        <v>601.51520000000005</v>
      </c>
      <c r="G48" s="83">
        <v>1158</v>
      </c>
      <c r="H48" s="86">
        <f>(F48*1.75)</f>
        <v>1052.6516000000001</v>
      </c>
      <c r="I48" s="176">
        <f t="shared" si="4"/>
        <v>0.75</v>
      </c>
      <c r="J48" s="102">
        <v>1290.6500000000001</v>
      </c>
      <c r="K48" s="86">
        <f>+F48*(1+95%)</f>
        <v>1172.9546400000002</v>
      </c>
      <c r="L48" s="84">
        <f t="shared" si="3"/>
        <v>0.95000000000000018</v>
      </c>
      <c r="M48" s="83">
        <v>1143</v>
      </c>
      <c r="N48" s="86">
        <f>+F48*(1+111%)</f>
        <v>1269.1970720000004</v>
      </c>
      <c r="O48" s="176">
        <f t="shared" si="5"/>
        <v>1.1100000000000003</v>
      </c>
      <c r="P48" s="102">
        <v>1754.5</v>
      </c>
    </row>
    <row r="49" spans="2:16" ht="17.100000000000001" customHeight="1" thickBot="1" x14ac:dyDescent="0.3">
      <c r="B49" s="126" t="s">
        <v>17</v>
      </c>
      <c r="C49" s="126" t="s">
        <v>168</v>
      </c>
      <c r="D49" s="290"/>
      <c r="E49" s="299"/>
      <c r="F49" s="127">
        <f>'[1]Consumables List'!$AZ$2</f>
        <v>642.73316923076936</v>
      </c>
      <c r="G49" s="104">
        <f>+'October 2017 Price List'!H37</f>
        <v>1307</v>
      </c>
      <c r="H49" s="105">
        <f t="shared" si="0"/>
        <v>1176.3</v>
      </c>
      <c r="I49" s="178">
        <f t="shared" si="4"/>
        <v>0.83015294108410442</v>
      </c>
      <c r="J49" s="88">
        <f>+'October 2017 Price List'!E37</f>
        <v>1437</v>
      </c>
      <c r="K49" s="105">
        <f t="shared" si="1"/>
        <v>1293.3</v>
      </c>
      <c r="L49" s="143">
        <f t="shared" si="3"/>
        <v>1.0121880461651553</v>
      </c>
      <c r="M49" s="104">
        <f>+'October 2017 Price List'!F37</f>
        <v>1525</v>
      </c>
      <c r="N49" s="105">
        <f t="shared" si="2"/>
        <v>1372.5</v>
      </c>
      <c r="O49" s="178">
        <f t="shared" si="5"/>
        <v>1.1354118096046362</v>
      </c>
      <c r="P49" s="88">
        <f>+'October 2017 Price List'!G37</f>
        <v>1917</v>
      </c>
    </row>
    <row r="50" spans="2:16" ht="17.100000000000001" customHeight="1" thickBot="1" x14ac:dyDescent="0.3">
      <c r="B50" s="145"/>
      <c r="C50" s="146"/>
      <c r="D50" s="146"/>
      <c r="E50" s="146"/>
      <c r="F50" s="146"/>
      <c r="G50" s="146"/>
      <c r="H50" s="146"/>
      <c r="I50" s="146"/>
      <c r="J50" s="147"/>
      <c r="K50" s="146"/>
      <c r="L50" s="146"/>
      <c r="M50" s="146"/>
      <c r="N50" s="146"/>
      <c r="O50" s="146"/>
      <c r="P50" s="147"/>
    </row>
    <row r="51" spans="2:16" ht="17.100000000000001" customHeight="1" thickBot="1" x14ac:dyDescent="0.3">
      <c r="B51" s="274" t="s">
        <v>182</v>
      </c>
      <c r="C51" s="275"/>
      <c r="D51" s="275"/>
      <c r="E51" s="275"/>
      <c r="F51" s="275"/>
      <c r="G51" s="275"/>
      <c r="H51" s="275"/>
      <c r="I51" s="275"/>
      <c r="J51" s="276"/>
      <c r="K51" s="149"/>
      <c r="L51" s="149"/>
      <c r="M51" s="149"/>
      <c r="N51" s="149"/>
      <c r="O51" s="149"/>
      <c r="P51" s="150"/>
    </row>
    <row r="52" spans="2:16" ht="17.100000000000001" customHeight="1" x14ac:dyDescent="0.25">
      <c r="B52" s="94" t="s">
        <v>83</v>
      </c>
      <c r="C52" s="94" t="s">
        <v>169</v>
      </c>
      <c r="D52" s="290" t="s">
        <v>171</v>
      </c>
      <c r="E52" s="300"/>
      <c r="F52" s="89">
        <f>'[1]Consumables List'!$BF$2</f>
        <v>719.12433846153863</v>
      </c>
      <c r="G52" s="83">
        <f>+'October 2017 Price List'!H38</f>
        <v>1009</v>
      </c>
      <c r="H52" s="86">
        <f t="shared" si="0"/>
        <v>908.1</v>
      </c>
      <c r="I52" s="176">
        <f t="shared" si="4"/>
        <v>0.26278579576759586</v>
      </c>
      <c r="J52" s="102">
        <f>+'October 2017 Price List'!E38</f>
        <v>1148</v>
      </c>
      <c r="K52" s="86">
        <f t="shared" si="1"/>
        <v>1033.2</v>
      </c>
      <c r="L52" s="84">
        <f t="shared" si="3"/>
        <v>0.43674736723607555</v>
      </c>
      <c r="M52" s="83">
        <f>+'October 2017 Price List'!F38</f>
        <v>1218</v>
      </c>
      <c r="N52" s="86">
        <f t="shared" si="2"/>
        <v>1096.2</v>
      </c>
      <c r="O52" s="176">
        <f t="shared" si="5"/>
        <v>0.52435391401876297</v>
      </c>
      <c r="P52" s="102">
        <f>+'October 2017 Price List'!G38</f>
        <v>1531</v>
      </c>
    </row>
    <row r="53" spans="2:16" ht="17.100000000000001" customHeight="1" x14ac:dyDescent="0.25">
      <c r="B53" s="93" t="s">
        <v>90</v>
      </c>
      <c r="C53" s="93" t="s">
        <v>141</v>
      </c>
      <c r="D53" s="290"/>
      <c r="E53" s="290"/>
      <c r="F53" s="90">
        <f>'[1]Consumables List'!$BI$2</f>
        <v>805.38595384615394</v>
      </c>
      <c r="G53" s="83">
        <f>+'October 2017 Price List'!H39</f>
        <v>1257</v>
      </c>
      <c r="H53" s="86">
        <f t="shared" si="0"/>
        <v>1131.3</v>
      </c>
      <c r="I53" s="177">
        <f t="shared" si="4"/>
        <v>0.40466815270049095</v>
      </c>
      <c r="J53" s="86">
        <f>+'October 2017 Price List'!E39</f>
        <v>1431</v>
      </c>
      <c r="K53" s="86">
        <f t="shared" si="1"/>
        <v>1287.9000000000001</v>
      </c>
      <c r="L53" s="85">
        <f t="shared" si="3"/>
        <v>0.59910909030580983</v>
      </c>
      <c r="M53" s="83">
        <f>+'October 2017 Price List'!F39</f>
        <v>1518</v>
      </c>
      <c r="N53" s="86">
        <f t="shared" si="2"/>
        <v>1366.2</v>
      </c>
      <c r="O53" s="177">
        <f t="shared" si="5"/>
        <v>0.69632955910846905</v>
      </c>
      <c r="P53" s="86">
        <f>+'October 2017 Price List'!G39</f>
        <v>1907</v>
      </c>
    </row>
    <row r="54" spans="2:16" ht="17.100000000000001" customHeight="1" x14ac:dyDescent="0.25">
      <c r="B54" s="93" t="s">
        <v>20</v>
      </c>
      <c r="C54" s="93" t="s">
        <v>142</v>
      </c>
      <c r="D54" s="290"/>
      <c r="E54" s="290"/>
      <c r="F54" s="90">
        <f>'[1]Consumables List'!$BL$2</f>
        <v>889.98756923076951</v>
      </c>
      <c r="G54" s="83">
        <f>+'October 2017 Price List'!H40</f>
        <v>1528</v>
      </c>
      <c r="H54" s="86">
        <f t="shared" si="0"/>
        <v>1375.2</v>
      </c>
      <c r="I54" s="177">
        <f t="shared" si="4"/>
        <v>0.54519012123799371</v>
      </c>
      <c r="J54" s="86">
        <f>+'October 2017 Price List'!E40</f>
        <v>1739</v>
      </c>
      <c r="K54" s="86">
        <f t="shared" si="1"/>
        <v>1565.1</v>
      </c>
      <c r="L54" s="85">
        <f t="shared" si="3"/>
        <v>0.75856388797962748</v>
      </c>
      <c r="M54" s="83">
        <f>+'October 2017 Price List'!F40</f>
        <v>1844</v>
      </c>
      <c r="N54" s="86">
        <f t="shared" si="2"/>
        <v>1659.6</v>
      </c>
      <c r="O54" s="177">
        <f t="shared" si="5"/>
        <v>0.86474514631077226</v>
      </c>
      <c r="P54" s="86">
        <f>+'October 2017 Price List'!G40</f>
        <v>2318</v>
      </c>
    </row>
    <row r="55" spans="2:16" ht="17.100000000000001" customHeight="1" thickBot="1" x14ac:dyDescent="0.3">
      <c r="B55" s="126" t="s">
        <v>21</v>
      </c>
      <c r="C55" s="126" t="s">
        <v>143</v>
      </c>
      <c r="D55" s="290"/>
      <c r="E55" s="299"/>
      <c r="F55" s="127">
        <f>'[1]Consumables List'!$BO$2</f>
        <v>947.64446153846154</v>
      </c>
      <c r="G55" s="104">
        <f>+'October 2017 Price List'!H41</f>
        <v>1657</v>
      </c>
      <c r="H55" s="105">
        <f t="shared" si="0"/>
        <v>1491.3</v>
      </c>
      <c r="I55" s="178">
        <f t="shared" si="4"/>
        <v>0.57369146396839188</v>
      </c>
      <c r="J55" s="88">
        <f>+'October 2017 Price List'!E41</f>
        <v>1885</v>
      </c>
      <c r="K55" s="105">
        <f t="shared" si="1"/>
        <v>1696.5</v>
      </c>
      <c r="L55" s="143">
        <f t="shared" si="3"/>
        <v>0.79022837029596782</v>
      </c>
      <c r="M55" s="104">
        <f>+'October 2017 Price List'!F41</f>
        <v>1999</v>
      </c>
      <c r="N55" s="105">
        <f t="shared" si="2"/>
        <v>1799.1</v>
      </c>
      <c r="O55" s="178">
        <f t="shared" si="5"/>
        <v>0.89849682345975568</v>
      </c>
      <c r="P55" s="88">
        <f>+'October 2017 Price List'!G41</f>
        <v>2514</v>
      </c>
    </row>
    <row r="56" spans="2:16" ht="17.100000000000001" customHeight="1" thickBot="1" x14ac:dyDescent="0.3">
      <c r="B56" s="277"/>
      <c r="C56" s="278"/>
      <c r="D56" s="278"/>
      <c r="E56" s="278"/>
      <c r="F56" s="278"/>
      <c r="G56" s="278"/>
      <c r="H56" s="278"/>
      <c r="I56" s="278"/>
      <c r="J56" s="279"/>
      <c r="K56" s="146"/>
      <c r="L56" s="146"/>
      <c r="M56" s="146"/>
      <c r="N56" s="146"/>
      <c r="O56" s="146"/>
      <c r="P56" s="147"/>
    </row>
    <row r="57" spans="2:16" ht="17.100000000000001" customHeight="1" thickBot="1" x14ac:dyDescent="0.3">
      <c r="B57" s="274" t="s">
        <v>183</v>
      </c>
      <c r="C57" s="275"/>
      <c r="D57" s="275"/>
      <c r="E57" s="275"/>
      <c r="F57" s="275"/>
      <c r="G57" s="275"/>
      <c r="H57" s="275"/>
      <c r="I57" s="275"/>
      <c r="J57" s="276"/>
      <c r="K57" s="149"/>
      <c r="L57" s="149"/>
      <c r="M57" s="149"/>
      <c r="N57" s="149"/>
      <c r="O57" s="149"/>
      <c r="P57" s="150"/>
    </row>
    <row r="58" spans="2:16" ht="17.100000000000001" customHeight="1" x14ac:dyDescent="0.25">
      <c r="B58" s="94" t="s">
        <v>84</v>
      </c>
      <c r="C58" s="94" t="s">
        <v>144</v>
      </c>
      <c r="D58" s="290" t="s">
        <v>171</v>
      </c>
      <c r="E58" s="300"/>
      <c r="F58" s="89">
        <f>'[1]Consumables List'!$BR$2</f>
        <v>679.82541538461567</v>
      </c>
      <c r="G58" s="83">
        <f>+'October 2017 Price List'!H42</f>
        <v>1118</v>
      </c>
      <c r="H58" s="86">
        <f t="shared" si="0"/>
        <v>1006.2</v>
      </c>
      <c r="I58" s="176">
        <f t="shared" si="4"/>
        <v>0.48008588268318242</v>
      </c>
      <c r="J58" s="102">
        <f>+'October 2017 Price List'!E42</f>
        <v>1230</v>
      </c>
      <c r="K58" s="86">
        <f t="shared" si="1"/>
        <v>1107</v>
      </c>
      <c r="L58" s="84">
        <f t="shared" si="3"/>
        <v>0.62835924481244576</v>
      </c>
      <c r="M58" s="83">
        <f>+'October 2017 Price List'!F42</f>
        <v>1305</v>
      </c>
      <c r="N58" s="86">
        <f t="shared" si="2"/>
        <v>1174.5</v>
      </c>
      <c r="O58" s="176">
        <f t="shared" si="5"/>
        <v>0.72764944266686316</v>
      </c>
      <c r="P58" s="102">
        <f>+'October 2017 Price List'!G42</f>
        <v>1640</v>
      </c>
    </row>
    <row r="59" spans="2:16" ht="17.100000000000001" customHeight="1" x14ac:dyDescent="0.25">
      <c r="B59" s="93" t="s">
        <v>97</v>
      </c>
      <c r="C59" s="93" t="s">
        <v>145</v>
      </c>
      <c r="D59" s="290"/>
      <c r="E59" s="290"/>
      <c r="F59" s="90">
        <f>'[1]Consumables List'!$BU$2</f>
        <v>698.75827692307712</v>
      </c>
      <c r="G59" s="83">
        <f>+'October 2017 Price List'!H43</f>
        <v>1250</v>
      </c>
      <c r="H59" s="86">
        <f t="shared" si="0"/>
        <v>1125</v>
      </c>
      <c r="I59" s="177">
        <f t="shared" si="4"/>
        <v>0.60999881812326029</v>
      </c>
      <c r="J59" s="86">
        <f>+'October 2017 Price List'!E43</f>
        <v>1375</v>
      </c>
      <c r="K59" s="86">
        <f t="shared" si="1"/>
        <v>1237.5</v>
      </c>
      <c r="L59" s="85">
        <f t="shared" si="3"/>
        <v>0.77099869993558623</v>
      </c>
      <c r="M59" s="83">
        <f>+'October 2017 Price List'!F43</f>
        <v>1458</v>
      </c>
      <c r="N59" s="86">
        <f t="shared" si="2"/>
        <v>1312.2</v>
      </c>
      <c r="O59" s="177">
        <f t="shared" si="5"/>
        <v>0.87790262145897091</v>
      </c>
      <c r="P59" s="86">
        <f>+'October 2017 Price List'!G43</f>
        <v>1833</v>
      </c>
    </row>
    <row r="60" spans="2:16" ht="17.100000000000001" customHeight="1" x14ac:dyDescent="0.25">
      <c r="B60" s="93" t="s">
        <v>18</v>
      </c>
      <c r="C60" s="93" t="s">
        <v>146</v>
      </c>
      <c r="D60" s="290"/>
      <c r="E60" s="290"/>
      <c r="F60" s="90">
        <f>'[1]Consumables List'!$BX$2</f>
        <v>769.87286153846162</v>
      </c>
      <c r="G60" s="83">
        <f>+'October 2017 Price List'!H44</f>
        <v>1322</v>
      </c>
      <c r="H60" s="86">
        <f t="shared" si="0"/>
        <v>1189.8</v>
      </c>
      <c r="I60" s="177">
        <f t="shared" si="4"/>
        <v>0.54544998199103212</v>
      </c>
      <c r="J60" s="86">
        <f>+'October 2017 Price List'!E44</f>
        <v>1410</v>
      </c>
      <c r="K60" s="86">
        <f t="shared" si="1"/>
        <v>1269</v>
      </c>
      <c r="L60" s="85">
        <f t="shared" si="3"/>
        <v>0.64832411089815101</v>
      </c>
      <c r="M60" s="83">
        <f>+'October 2017 Price List'!F44</f>
        <v>1455</v>
      </c>
      <c r="N60" s="86">
        <f t="shared" si="2"/>
        <v>1309.5</v>
      </c>
      <c r="O60" s="177">
        <f t="shared" si="5"/>
        <v>0.70093019954383662</v>
      </c>
      <c r="P60" s="86">
        <f>+'October 2017 Price List'!G44</f>
        <v>1939</v>
      </c>
    </row>
    <row r="61" spans="2:16" ht="17.100000000000001" customHeight="1" x14ac:dyDescent="0.25">
      <c r="B61" s="93" t="s">
        <v>105</v>
      </c>
      <c r="C61" s="93" t="s">
        <v>147</v>
      </c>
      <c r="D61" s="290"/>
      <c r="E61" s="290"/>
      <c r="F61" s="90">
        <f>'[1]Consumables List'!$CA$2</f>
        <v>857.19430769230769</v>
      </c>
      <c r="G61" s="83">
        <f>G60+150</f>
        <v>1472</v>
      </c>
      <c r="H61" s="87">
        <f>+H60+150</f>
        <v>1339.8</v>
      </c>
      <c r="I61" s="177">
        <f t="shared" si="4"/>
        <v>0.56300617955214527</v>
      </c>
      <c r="J61" s="86">
        <f>J60+150</f>
        <v>1560</v>
      </c>
      <c r="K61" s="86">
        <f t="shared" si="1"/>
        <v>1404</v>
      </c>
      <c r="L61" s="85">
        <f t="shared" si="3"/>
        <v>0.63790168390148683</v>
      </c>
      <c r="M61" s="83">
        <f>M60+150</f>
        <v>1605</v>
      </c>
      <c r="N61" s="87">
        <f>+N60+150</f>
        <v>1459.5</v>
      </c>
      <c r="O61" s="177">
        <f t="shared" si="5"/>
        <v>0.70264779747451578</v>
      </c>
      <c r="P61" s="86">
        <f>P60+150</f>
        <v>2089</v>
      </c>
    </row>
    <row r="62" spans="2:16" ht="17.100000000000001" customHeight="1" x14ac:dyDescent="0.25">
      <c r="B62" s="93" t="s">
        <v>85</v>
      </c>
      <c r="C62" s="93" t="s">
        <v>148</v>
      </c>
      <c r="D62" s="290"/>
      <c r="E62" s="290"/>
      <c r="F62" s="90">
        <f>'[1]Consumables List'!$CD$2</f>
        <v>815.08713846153853</v>
      </c>
      <c r="G62" s="83">
        <f>+'October 2017 Price List'!H46</f>
        <v>1380</v>
      </c>
      <c r="H62" s="86">
        <f t="shared" si="0"/>
        <v>1242</v>
      </c>
      <c r="I62" s="177">
        <f>+H62/F62-1</f>
        <v>0.52376346208118485</v>
      </c>
      <c r="J62" s="86">
        <f>+'October 2017 Price List'!E46</f>
        <v>1517</v>
      </c>
      <c r="K62" s="86">
        <f t="shared" si="1"/>
        <v>1365.3</v>
      </c>
      <c r="L62" s="85">
        <f t="shared" si="3"/>
        <v>0.67503563186750526</v>
      </c>
      <c r="M62" s="83">
        <f>+'October 2017 Price List'!F46</f>
        <v>1609</v>
      </c>
      <c r="N62" s="86">
        <f t="shared" si="2"/>
        <v>1448.1</v>
      </c>
      <c r="O62" s="177">
        <f>+N62/F62-1</f>
        <v>0.77661986267291749</v>
      </c>
      <c r="P62" s="86">
        <f>+'October 2017 Price List'!G46</f>
        <v>2023</v>
      </c>
    </row>
    <row r="63" spans="2:16" ht="17.100000000000001" customHeight="1" x14ac:dyDescent="0.25">
      <c r="B63" s="93" t="s">
        <v>106</v>
      </c>
      <c r="C63" s="93" t="s">
        <v>149</v>
      </c>
      <c r="D63" s="290"/>
      <c r="E63" s="290"/>
      <c r="F63" s="90">
        <f>'[1]Consumables List'!$CG$2</f>
        <v>902.40858461538471</v>
      </c>
      <c r="G63" s="83">
        <f>G62+150</f>
        <v>1530</v>
      </c>
      <c r="H63" s="87">
        <f>+H62+150</f>
        <v>1392</v>
      </c>
      <c r="I63" s="177">
        <f t="shared" ref="I63:I71" si="6">+H63/F63-1</f>
        <v>0.54253851717654467</v>
      </c>
      <c r="J63" s="86">
        <f>J62+150</f>
        <v>1667</v>
      </c>
      <c r="K63" s="86">
        <f>K62+150</f>
        <v>1515.3</v>
      </c>
      <c r="L63" s="85">
        <f t="shared" si="3"/>
        <v>0.67917285565920849</v>
      </c>
      <c r="M63" s="83">
        <f>M62+150</f>
        <v>1759</v>
      </c>
      <c r="N63" s="87">
        <f>+N62+150</f>
        <v>1598.1</v>
      </c>
      <c r="O63" s="177">
        <f>+N63/F63-1</f>
        <v>0.77092730193953729</v>
      </c>
      <c r="P63" s="86">
        <f>P62+150</f>
        <v>2173</v>
      </c>
    </row>
    <row r="64" spans="2:16" ht="17.100000000000001" customHeight="1" x14ac:dyDescent="0.25">
      <c r="B64" s="93" t="s">
        <v>107</v>
      </c>
      <c r="C64" s="93" t="s">
        <v>150</v>
      </c>
      <c r="D64" s="290"/>
      <c r="E64" s="290"/>
      <c r="F64" s="90">
        <f>'[1]Consumables List'!$CJ$2</f>
        <v>873.25156923076929</v>
      </c>
      <c r="G64" s="83">
        <v>1681</v>
      </c>
      <c r="H64" s="87">
        <f>+F64*1.75</f>
        <v>1528.1902461538461</v>
      </c>
      <c r="I64" s="177">
        <f t="shared" si="6"/>
        <v>0.74999999999999978</v>
      </c>
      <c r="J64" s="86">
        <v>1719.43</v>
      </c>
      <c r="K64" s="86">
        <f>F64*(1+79%)</f>
        <v>1563.1203089230771</v>
      </c>
      <c r="L64" s="85">
        <f t="shared" si="3"/>
        <v>0.79</v>
      </c>
      <c r="M64" s="83">
        <v>2036.43</v>
      </c>
      <c r="N64" s="87">
        <f>+F64*(1+112%)</f>
        <v>1851.293326769231</v>
      </c>
      <c r="O64" s="177">
        <f t="shared" ref="O64:O72" si="7">+N64/F64-1</f>
        <v>1.1200000000000001</v>
      </c>
      <c r="P64" s="86">
        <v>2077</v>
      </c>
    </row>
    <row r="65" spans="2:16" s="59" customFormat="1" ht="17.100000000000001" customHeight="1" x14ac:dyDescent="0.25">
      <c r="B65" s="93" t="s">
        <v>81</v>
      </c>
      <c r="C65" s="93" t="s">
        <v>151</v>
      </c>
      <c r="D65" s="290"/>
      <c r="E65" s="290"/>
      <c r="F65" s="90">
        <f>'[1]Consumables List'!$CM$2</f>
        <v>931.41600000000005</v>
      </c>
      <c r="G65" s="83">
        <f>+'October 2017 Price List'!H49</f>
        <v>1681</v>
      </c>
      <c r="H65" s="86">
        <f t="shared" ref="H65" si="8">G65-(G65*10%)</f>
        <v>1512.9</v>
      </c>
      <c r="I65" s="177">
        <f t="shared" si="6"/>
        <v>0.6243010641861424</v>
      </c>
      <c r="J65" s="86">
        <f>+'October 2017 Price List'!E49</f>
        <v>1799</v>
      </c>
      <c r="K65" s="86">
        <f t="shared" si="1"/>
        <v>1619.1</v>
      </c>
      <c r="L65" s="85">
        <f t="shared" si="3"/>
        <v>0.7383210080136049</v>
      </c>
      <c r="M65" s="83">
        <f>+'October 2017 Price List'!F49</f>
        <v>1898</v>
      </c>
      <c r="N65" s="86">
        <f t="shared" ref="N65" si="9">M65-(M65*10%)</f>
        <v>1708.2</v>
      </c>
      <c r="O65" s="177">
        <f t="shared" si="7"/>
        <v>0.83398180834342539</v>
      </c>
      <c r="P65" s="86">
        <f>+'October 2017 Price List'!G49</f>
        <v>2386</v>
      </c>
    </row>
    <row r="66" spans="2:16" ht="17.100000000000001" customHeight="1" x14ac:dyDescent="0.25">
      <c r="B66" s="93" t="s">
        <v>108</v>
      </c>
      <c r="C66" s="93" t="s">
        <v>152</v>
      </c>
      <c r="D66" s="290"/>
      <c r="E66" s="290"/>
      <c r="F66" s="90">
        <f>'[1]Consumables List'!$CP$2</f>
        <v>1018.7374461538462</v>
      </c>
      <c r="G66" s="83">
        <f>G65+150</f>
        <v>1831</v>
      </c>
      <c r="H66" s="87">
        <f>+H65+150</f>
        <v>1662.9</v>
      </c>
      <c r="I66" s="177">
        <f t="shared" si="6"/>
        <v>0.6323145932037082</v>
      </c>
      <c r="J66" s="86">
        <f>J65+150</f>
        <v>1949</v>
      </c>
      <c r="K66" s="86">
        <f t="shared" si="1"/>
        <v>1754.1</v>
      </c>
      <c r="L66" s="85">
        <f t="shared" si="3"/>
        <v>0.72183716876458259</v>
      </c>
      <c r="M66" s="83">
        <f>M65+150</f>
        <v>2048</v>
      </c>
      <c r="N66" s="87">
        <f>+N65+150</f>
        <v>1858.2</v>
      </c>
      <c r="O66" s="177">
        <f t="shared" si="7"/>
        <v>0.82402247705281773</v>
      </c>
      <c r="P66" s="86">
        <f>P65+150</f>
        <v>2536</v>
      </c>
    </row>
    <row r="67" spans="2:16" ht="17.100000000000001" customHeight="1" x14ac:dyDescent="0.25">
      <c r="B67" s="93" t="s">
        <v>19</v>
      </c>
      <c r="C67" s="93" t="s">
        <v>153</v>
      </c>
      <c r="D67" s="290"/>
      <c r="E67" s="290"/>
      <c r="F67" s="90">
        <f>'[1]Consumables List'!$CS$2</f>
        <v>1054.2199384615383</v>
      </c>
      <c r="G67" s="83">
        <f>+'October 2017 Price List'!H51</f>
        <v>1917</v>
      </c>
      <c r="H67" s="86">
        <f t="shared" ref="H67" si="10">G67-(G67*10%)</f>
        <v>1725.3</v>
      </c>
      <c r="I67" s="177">
        <f t="shared" si="6"/>
        <v>0.63656551830900998</v>
      </c>
      <c r="J67" s="86">
        <f>+'October 2017 Price List'!E51</f>
        <v>2157</v>
      </c>
      <c r="K67" s="86">
        <f t="shared" si="1"/>
        <v>1941.3</v>
      </c>
      <c r="L67" s="85">
        <f t="shared" si="3"/>
        <v>0.8414563500221881</v>
      </c>
      <c r="M67" s="83">
        <f>+'October 2017 Price List'!F51</f>
        <v>2277</v>
      </c>
      <c r="N67" s="86">
        <f t="shared" ref="N67" si="11">M67-(M67*10%)</f>
        <v>2049.3000000000002</v>
      </c>
      <c r="O67" s="177">
        <f t="shared" si="7"/>
        <v>0.94390176587877739</v>
      </c>
      <c r="P67" s="86">
        <f>+'October 2017 Price List'!G51</f>
        <v>2637</v>
      </c>
    </row>
    <row r="68" spans="2:16" ht="17.100000000000001" customHeight="1" thickBot="1" x14ac:dyDescent="0.3">
      <c r="B68" s="126" t="s">
        <v>109</v>
      </c>
      <c r="C68" s="126" t="s">
        <v>154</v>
      </c>
      <c r="D68" s="290"/>
      <c r="E68" s="299"/>
      <c r="F68" s="127">
        <f>'[1]Consumables List'!$CV$2</f>
        <v>1141.5413846153845</v>
      </c>
      <c r="G68" s="104">
        <f>G67+150</f>
        <v>2067</v>
      </c>
      <c r="H68" s="151">
        <f>+H67+150</f>
        <v>1875.3</v>
      </c>
      <c r="I68" s="178">
        <f t="shared" si="6"/>
        <v>0.64277881229145128</v>
      </c>
      <c r="J68" s="88">
        <f>J67+150</f>
        <v>2307</v>
      </c>
      <c r="K68" s="105">
        <f t="shared" si="1"/>
        <v>2076.3000000000002</v>
      </c>
      <c r="L68" s="143">
        <f t="shared" si="3"/>
        <v>0.81885652853449598</v>
      </c>
      <c r="M68" s="104">
        <f>M67+150</f>
        <v>2427</v>
      </c>
      <c r="N68" s="151">
        <f>+N67+150</f>
        <v>2199.3000000000002</v>
      </c>
      <c r="O68" s="178">
        <f t="shared" si="7"/>
        <v>0.92660557877277716</v>
      </c>
      <c r="P68" s="88">
        <f>P67+150</f>
        <v>2787</v>
      </c>
    </row>
    <row r="69" spans="2:16" ht="17.100000000000001" customHeight="1" thickBot="1" x14ac:dyDescent="0.3">
      <c r="B69" s="145"/>
      <c r="C69" s="146"/>
      <c r="D69" s="146"/>
      <c r="E69" s="146"/>
      <c r="F69" s="146"/>
      <c r="G69" s="146"/>
      <c r="H69" s="146"/>
      <c r="I69" s="146"/>
      <c r="J69" s="147"/>
      <c r="K69" s="146"/>
      <c r="L69" s="146"/>
      <c r="M69" s="146"/>
      <c r="N69" s="146"/>
      <c r="O69" s="146"/>
      <c r="P69" s="147"/>
    </row>
    <row r="70" spans="2:16" ht="17.100000000000001" customHeight="1" thickBot="1" x14ac:dyDescent="0.3">
      <c r="B70" s="274" t="s">
        <v>184</v>
      </c>
      <c r="C70" s="275"/>
      <c r="D70" s="275"/>
      <c r="E70" s="275"/>
      <c r="F70" s="275"/>
      <c r="G70" s="275"/>
      <c r="H70" s="275"/>
      <c r="I70" s="275"/>
      <c r="J70" s="276"/>
      <c r="K70" s="149"/>
      <c r="L70" s="149"/>
      <c r="M70" s="149"/>
      <c r="N70" s="149"/>
      <c r="O70" s="149"/>
      <c r="P70" s="150"/>
    </row>
    <row r="71" spans="2:16" ht="17.100000000000001" customHeight="1" x14ac:dyDescent="0.25">
      <c r="B71" s="120" t="s">
        <v>86</v>
      </c>
      <c r="C71" s="94" t="s">
        <v>155</v>
      </c>
      <c r="D71" s="290" t="s">
        <v>171</v>
      </c>
      <c r="E71" s="300"/>
      <c r="F71" s="89">
        <f>'[1]Consumables List'!$AK$2</f>
        <v>483.48633846153859</v>
      </c>
      <c r="G71" s="83">
        <f>+'October 2017 Price List'!H53</f>
        <v>846</v>
      </c>
      <c r="H71" s="86">
        <f t="shared" ref="H71:H72" si="12">G71-(G71*10%)</f>
        <v>761.4</v>
      </c>
      <c r="I71" s="176">
        <f t="shared" si="6"/>
        <v>0.5748118187222977</v>
      </c>
      <c r="J71" s="102">
        <f>+'October 2017 Price List'!E53</f>
        <v>1034</v>
      </c>
      <c r="K71" s="86">
        <f t="shared" si="1"/>
        <v>930.6</v>
      </c>
      <c r="L71" s="84">
        <f t="shared" si="3"/>
        <v>0.92477000066058612</v>
      </c>
      <c r="M71" s="83">
        <f>+'October 2017 Price List'!F53</f>
        <v>1096</v>
      </c>
      <c r="N71" s="86">
        <f t="shared" ref="N71:N72" si="13">M71-(M71*10%)</f>
        <v>986.4</v>
      </c>
      <c r="O71" s="176">
        <f t="shared" si="7"/>
        <v>1.0401817415125749</v>
      </c>
      <c r="P71" s="102">
        <f>+'October 2017 Price List'!G53</f>
        <v>1378</v>
      </c>
    </row>
    <row r="72" spans="2:16" ht="17.100000000000001" customHeight="1" thickBot="1" x14ac:dyDescent="0.3">
      <c r="B72" s="117" t="s">
        <v>87</v>
      </c>
      <c r="C72" s="96" t="s">
        <v>156</v>
      </c>
      <c r="D72" s="299"/>
      <c r="E72" s="299"/>
      <c r="F72" s="92">
        <f>'[1]Consumables List'!$AN$2</f>
        <v>541.59076923076952</v>
      </c>
      <c r="G72" s="83">
        <f>+'October 2017 Price List'!H54</f>
        <v>920</v>
      </c>
      <c r="H72" s="88">
        <f t="shared" si="12"/>
        <v>828</v>
      </c>
      <c r="I72" s="177">
        <f>+H72/F72-1</f>
        <v>0.52882960168619997</v>
      </c>
      <c r="J72" s="88">
        <f>+'October 2017 Price List'!E54</f>
        <v>1125</v>
      </c>
      <c r="K72" s="88">
        <f t="shared" si="1"/>
        <v>1012.5</v>
      </c>
      <c r="L72" s="85">
        <f t="shared" si="3"/>
        <v>0.86949271945323359</v>
      </c>
      <c r="M72" s="83">
        <f>+'October 2017 Price List'!F54</f>
        <v>1193</v>
      </c>
      <c r="N72" s="88">
        <f t="shared" si="13"/>
        <v>1073.7</v>
      </c>
      <c r="O72" s="177">
        <f t="shared" si="7"/>
        <v>0.98249316827351807</v>
      </c>
      <c r="P72" s="88">
        <f>+'October 2017 Price List'!G54</f>
        <v>1499</v>
      </c>
    </row>
    <row r="73" spans="2:16" ht="17.100000000000001" hidden="1" customHeight="1" thickBot="1" x14ac:dyDescent="0.3">
      <c r="B73" s="121"/>
      <c r="C73" s="106"/>
      <c r="D73" s="106"/>
      <c r="E73" s="106"/>
      <c r="F73" s="80"/>
      <c r="G73" s="283" t="s">
        <v>167</v>
      </c>
      <c r="H73" s="284"/>
      <c r="I73" s="287">
        <f>AVERAGE(I10:I72)</f>
        <v>0.62876266654483892</v>
      </c>
      <c r="J73" s="289" t="s">
        <v>164</v>
      </c>
      <c r="K73" s="284"/>
      <c r="L73" s="287">
        <f>AVERAGE(L10:L72)</f>
        <v>0.83802408651039839</v>
      </c>
      <c r="M73" s="283" t="s">
        <v>165</v>
      </c>
      <c r="N73" s="284"/>
      <c r="O73" s="287">
        <f>AVERAGE(O10:O72)</f>
        <v>0.96507594902937166</v>
      </c>
      <c r="P73" s="289" t="s">
        <v>166</v>
      </c>
    </row>
    <row r="74" spans="2:16" ht="17.100000000000001" hidden="1" customHeight="1" thickBot="1" x14ac:dyDescent="0.3">
      <c r="B74" s="121"/>
      <c r="C74" s="106"/>
      <c r="D74" s="106"/>
      <c r="E74" s="106"/>
      <c r="F74" s="80"/>
      <c r="G74" s="289"/>
      <c r="H74" s="284"/>
      <c r="I74" s="302"/>
      <c r="J74" s="289"/>
      <c r="K74" s="284"/>
      <c r="L74" s="288"/>
      <c r="M74" s="285"/>
      <c r="N74" s="286"/>
      <c r="O74" s="288"/>
      <c r="P74" s="285"/>
    </row>
    <row r="75" spans="2:16" ht="15.75" hidden="1" thickBot="1" x14ac:dyDescent="0.3">
      <c r="B75" s="301"/>
      <c r="C75" s="301"/>
      <c r="D75" s="301"/>
      <c r="E75" s="301"/>
      <c r="F75" s="301"/>
      <c r="G75" s="301"/>
      <c r="H75" s="301"/>
      <c r="I75" s="301"/>
      <c r="J75" s="301"/>
      <c r="K75" s="301"/>
      <c r="L75" s="124">
        <v>1.18</v>
      </c>
      <c r="M75" s="122"/>
      <c r="N75" s="122"/>
      <c r="O75" s="123">
        <v>1.36</v>
      </c>
      <c r="P75" s="122"/>
    </row>
    <row r="76" spans="2:16" ht="19.5" thickBot="1" x14ac:dyDescent="0.3">
      <c r="B76" s="291" t="s">
        <v>55</v>
      </c>
      <c r="C76" s="292"/>
      <c r="D76" s="292"/>
      <c r="E76" s="292"/>
      <c r="F76" s="293"/>
      <c r="G76" s="293"/>
      <c r="H76" s="293"/>
      <c r="I76" s="293"/>
      <c r="J76" s="294"/>
      <c r="K76" s="166"/>
      <c r="L76" s="166"/>
      <c r="M76" s="166"/>
      <c r="N76" s="229"/>
      <c r="O76" s="229"/>
      <c r="P76" s="166"/>
    </row>
    <row r="77" spans="2:16" ht="15.75" thickBot="1" x14ac:dyDescent="0.3">
      <c r="B77" s="230" t="s">
        <v>0</v>
      </c>
      <c r="C77" s="227" t="s">
        <v>34</v>
      </c>
      <c r="D77" s="231"/>
      <c r="E77" s="228"/>
      <c r="F77" s="202" t="s">
        <v>185</v>
      </c>
      <c r="G77" s="149"/>
      <c r="H77" s="149"/>
      <c r="I77" s="149"/>
      <c r="J77" s="242" t="s">
        <v>185</v>
      </c>
      <c r="K77" s="149"/>
      <c r="L77" s="149"/>
      <c r="M77" s="149"/>
      <c r="N77" s="149"/>
      <c r="O77" s="149"/>
      <c r="P77" s="150"/>
    </row>
    <row r="78" spans="2:16" ht="15" customHeight="1" x14ac:dyDescent="0.25">
      <c r="B78" s="232" t="s">
        <v>56</v>
      </c>
      <c r="C78" s="108" t="s">
        <v>63</v>
      </c>
      <c r="D78" s="306" t="s">
        <v>173</v>
      </c>
      <c r="E78" s="306"/>
      <c r="F78" s="235">
        <v>1540</v>
      </c>
      <c r="G78" s="219">
        <f>(F78*50%)+F78</f>
        <v>2310</v>
      </c>
      <c r="H78" s="220"/>
      <c r="I78" s="243"/>
      <c r="J78" s="215">
        <f>(F78*60%)+F78</f>
        <v>2464</v>
      </c>
      <c r="K78" s="246"/>
      <c r="L78" s="220"/>
      <c r="M78" s="220">
        <f>(F78*70%)+F78</f>
        <v>2618</v>
      </c>
      <c r="N78" s="220"/>
      <c r="O78" s="221"/>
      <c r="P78" s="222">
        <f>(F78*80%)+F78</f>
        <v>2772</v>
      </c>
    </row>
    <row r="79" spans="2:16" x14ac:dyDescent="0.25">
      <c r="B79" s="114" t="s">
        <v>57</v>
      </c>
      <c r="C79" s="97" t="s">
        <v>64</v>
      </c>
      <c r="D79" s="307"/>
      <c r="E79" s="307"/>
      <c r="F79" s="236">
        <v>1700</v>
      </c>
      <c r="G79" s="223">
        <f t="shared" ref="G79:G83" si="14">(F79*50%)+F79</f>
        <v>2550</v>
      </c>
      <c r="H79" s="214"/>
      <c r="I79" s="244"/>
      <c r="J79" s="216">
        <f t="shared" ref="J79:J83" si="15">(F79*60%)+F79</f>
        <v>2720</v>
      </c>
      <c r="K79" s="247"/>
      <c r="L79" s="214"/>
      <c r="M79" s="214">
        <f t="shared" ref="M79:M83" si="16">(F79*70%)+F79</f>
        <v>2890</v>
      </c>
      <c r="N79" s="214"/>
      <c r="O79" s="218"/>
      <c r="P79" s="224">
        <f t="shared" ref="P79:P83" si="17">(F79*80%)+F79</f>
        <v>3060</v>
      </c>
    </row>
    <row r="80" spans="2:16" x14ac:dyDescent="0.25">
      <c r="B80" s="114" t="s">
        <v>58</v>
      </c>
      <c r="C80" s="97" t="s">
        <v>65</v>
      </c>
      <c r="D80" s="307"/>
      <c r="E80" s="307"/>
      <c r="F80" s="236">
        <v>2470</v>
      </c>
      <c r="G80" s="223">
        <f t="shared" si="14"/>
        <v>3705</v>
      </c>
      <c r="H80" s="214"/>
      <c r="I80" s="244"/>
      <c r="J80" s="216">
        <f t="shared" si="15"/>
        <v>3952</v>
      </c>
      <c r="K80" s="247"/>
      <c r="L80" s="214"/>
      <c r="M80" s="214">
        <f t="shared" si="16"/>
        <v>4199</v>
      </c>
      <c r="N80" s="214"/>
      <c r="O80" s="218"/>
      <c r="P80" s="224">
        <f t="shared" si="17"/>
        <v>4446</v>
      </c>
    </row>
    <row r="81" spans="2:16" x14ac:dyDescent="0.25">
      <c r="B81" s="114" t="s">
        <v>59</v>
      </c>
      <c r="C81" s="97" t="s">
        <v>66</v>
      </c>
      <c r="D81" s="307"/>
      <c r="E81" s="307"/>
      <c r="F81" s="236">
        <v>3020</v>
      </c>
      <c r="G81" s="223">
        <f t="shared" si="14"/>
        <v>4530</v>
      </c>
      <c r="H81" s="214"/>
      <c r="I81" s="244"/>
      <c r="J81" s="216">
        <f t="shared" si="15"/>
        <v>4832</v>
      </c>
      <c r="K81" s="247"/>
      <c r="L81" s="214"/>
      <c r="M81" s="214">
        <f t="shared" si="16"/>
        <v>5134</v>
      </c>
      <c r="N81" s="214"/>
      <c r="O81" s="218"/>
      <c r="P81" s="224">
        <f t="shared" si="17"/>
        <v>5436</v>
      </c>
    </row>
    <row r="82" spans="2:16" x14ac:dyDescent="0.25">
      <c r="B82" s="114" t="s">
        <v>60</v>
      </c>
      <c r="C82" s="97" t="s">
        <v>67</v>
      </c>
      <c r="D82" s="307"/>
      <c r="E82" s="307"/>
      <c r="F82" s="236">
        <v>3480</v>
      </c>
      <c r="G82" s="223">
        <f t="shared" si="14"/>
        <v>5220</v>
      </c>
      <c r="H82" s="214"/>
      <c r="I82" s="244"/>
      <c r="J82" s="216">
        <f t="shared" si="15"/>
        <v>5568</v>
      </c>
      <c r="K82" s="247"/>
      <c r="L82" s="214"/>
      <c r="M82" s="214">
        <f t="shared" si="16"/>
        <v>5916</v>
      </c>
      <c r="N82" s="214"/>
      <c r="O82" s="218"/>
      <c r="P82" s="224">
        <f t="shared" si="17"/>
        <v>6264</v>
      </c>
    </row>
    <row r="83" spans="2:16" ht="15.75" thickBot="1" x14ac:dyDescent="0.3">
      <c r="B83" s="114" t="s">
        <v>61</v>
      </c>
      <c r="C83" s="110" t="s">
        <v>68</v>
      </c>
      <c r="D83" s="308"/>
      <c r="E83" s="308"/>
      <c r="F83" s="236">
        <v>4240</v>
      </c>
      <c r="G83" s="225">
        <f t="shared" si="14"/>
        <v>6360</v>
      </c>
      <c r="H83" s="226"/>
      <c r="I83" s="245"/>
      <c r="J83" s="217">
        <f t="shared" si="15"/>
        <v>6784</v>
      </c>
      <c r="K83" s="248"/>
      <c r="L83" s="226"/>
      <c r="M83" s="226">
        <f t="shared" si="16"/>
        <v>7208</v>
      </c>
      <c r="N83" s="226"/>
      <c r="O83" s="240"/>
      <c r="P83" s="241">
        <f t="shared" si="17"/>
        <v>7632</v>
      </c>
    </row>
    <row r="84" spans="2:16" ht="15.75" hidden="1" customHeight="1" thickBot="1" x14ac:dyDescent="0.3">
      <c r="B84" s="115" t="s">
        <v>62</v>
      </c>
      <c r="C84" s="234" t="s">
        <v>70</v>
      </c>
      <c r="D84" s="213"/>
      <c r="E84" s="213"/>
      <c r="F84" s="225"/>
      <c r="G84" s="237"/>
      <c r="H84" s="237"/>
      <c r="I84" s="237"/>
      <c r="J84" s="237"/>
      <c r="K84" s="237"/>
      <c r="L84" s="237"/>
      <c r="M84" s="237"/>
      <c r="N84" s="237"/>
      <c r="O84" s="238"/>
      <c r="P84" s="239"/>
    </row>
    <row r="85" spans="2:16" ht="15.75" thickBot="1" x14ac:dyDescent="0.3">
      <c r="B85" s="270"/>
      <c r="C85" s="270"/>
      <c r="D85" s="270"/>
      <c r="E85" s="270"/>
      <c r="F85" s="270"/>
      <c r="G85" s="270"/>
      <c r="H85" s="270"/>
      <c r="I85" s="82"/>
      <c r="J85" s="82"/>
      <c r="K85" s="82"/>
      <c r="L85" s="82"/>
      <c r="M85" s="139"/>
      <c r="N85" s="139"/>
      <c r="O85" s="139"/>
      <c r="P85" s="82"/>
    </row>
    <row r="86" spans="2:16" s="59" customFormat="1" x14ac:dyDescent="0.25">
      <c r="B86" s="133"/>
      <c r="C86" s="77"/>
      <c r="D86" s="77"/>
      <c r="E86" s="77"/>
      <c r="F86" s="77"/>
      <c r="G86" s="77"/>
      <c r="H86" s="77"/>
      <c r="I86" s="77"/>
      <c r="J86" s="134"/>
      <c r="K86" s="134"/>
      <c r="L86" s="77"/>
      <c r="M86" s="77"/>
      <c r="N86" s="77"/>
      <c r="O86" s="77"/>
      <c r="P86" s="134"/>
    </row>
    <row r="87" spans="2:16" s="59" customFormat="1" x14ac:dyDescent="0.25">
      <c r="B87" s="135" t="s">
        <v>22</v>
      </c>
      <c r="C87" s="75"/>
      <c r="D87" s="75"/>
      <c r="E87" s="75"/>
      <c r="F87" s="75"/>
      <c r="G87" s="74"/>
      <c r="H87" s="74"/>
      <c r="I87" s="74"/>
      <c r="J87" s="136"/>
      <c r="K87" s="136"/>
      <c r="L87" s="74"/>
      <c r="M87" s="74"/>
      <c r="N87" s="74"/>
      <c r="O87" s="74"/>
      <c r="P87" s="136"/>
    </row>
    <row r="88" spans="2:16" s="59" customFormat="1" x14ac:dyDescent="0.25">
      <c r="B88" s="135" t="s">
        <v>175</v>
      </c>
      <c r="C88" s="75"/>
      <c r="D88" s="75"/>
      <c r="E88" s="75"/>
      <c r="F88" s="75"/>
      <c r="G88" s="74"/>
      <c r="H88" s="74"/>
      <c r="I88" s="74"/>
      <c r="J88" s="136"/>
      <c r="K88" s="136"/>
      <c r="L88" s="74"/>
      <c r="M88" s="74"/>
      <c r="N88" s="74"/>
      <c r="O88" s="74"/>
      <c r="P88" s="136"/>
    </row>
    <row r="89" spans="2:16" s="59" customFormat="1" x14ac:dyDescent="0.25">
      <c r="B89" s="135" t="s">
        <v>25</v>
      </c>
      <c r="C89" s="75"/>
      <c r="D89" s="75"/>
      <c r="E89" s="75"/>
      <c r="F89" s="75"/>
      <c r="G89" s="74"/>
      <c r="H89" s="74"/>
      <c r="I89" s="74"/>
      <c r="J89" s="136"/>
      <c r="K89" s="136"/>
      <c r="L89" s="74"/>
      <c r="M89" s="74"/>
      <c r="N89" s="74"/>
      <c r="O89" s="74"/>
      <c r="P89" s="136"/>
    </row>
    <row r="90" spans="2:16" s="59" customFormat="1" x14ac:dyDescent="0.25">
      <c r="B90" s="135" t="s">
        <v>26</v>
      </c>
      <c r="C90" s="75"/>
      <c r="D90" s="75"/>
      <c r="E90" s="75"/>
      <c r="F90" s="75"/>
      <c r="G90" s="74"/>
      <c r="H90" s="74"/>
      <c r="I90" s="74"/>
      <c r="J90" s="136"/>
      <c r="K90" s="136"/>
      <c r="L90" s="74"/>
      <c r="M90" s="74"/>
      <c r="N90" s="74"/>
      <c r="O90" s="74"/>
      <c r="P90" s="136"/>
    </row>
    <row r="91" spans="2:16" s="59" customFormat="1" x14ac:dyDescent="0.25">
      <c r="B91" s="137"/>
      <c r="C91" s="76"/>
      <c r="D91" s="76"/>
      <c r="E91" s="76"/>
      <c r="F91" s="76"/>
      <c r="G91" s="74"/>
      <c r="H91" s="74"/>
      <c r="I91" s="74"/>
      <c r="J91" s="136"/>
      <c r="K91" s="136"/>
      <c r="L91" s="74"/>
      <c r="M91" s="74"/>
      <c r="N91" s="74"/>
      <c r="O91" s="74"/>
      <c r="P91" s="136"/>
    </row>
    <row r="92" spans="2:16" s="59" customFormat="1" ht="15.75" thickBot="1" x14ac:dyDescent="0.3">
      <c r="B92" s="153" t="s">
        <v>80</v>
      </c>
      <c r="C92" s="154"/>
      <c r="D92" s="154"/>
      <c r="E92" s="154"/>
      <c r="F92" s="154"/>
      <c r="G92" s="154"/>
      <c r="H92" s="154"/>
      <c r="I92" s="154"/>
      <c r="J92" s="155"/>
      <c r="K92" s="155"/>
      <c r="L92" s="154"/>
      <c r="M92" s="154"/>
      <c r="N92" s="167"/>
      <c r="O92" s="167"/>
      <c r="P92" s="138"/>
    </row>
    <row r="93" spans="2:16" s="59" customFormat="1" x14ac:dyDescent="0.25">
      <c r="B93" s="132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</row>
    <row r="94" spans="2:16" s="59" customFormat="1" x14ac:dyDescent="0.25"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</row>
    <row r="95" spans="2:16" s="59" customFormat="1" x14ac:dyDescent="0.25"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</row>
    <row r="96" spans="2:16" s="59" customFormat="1" x14ac:dyDescent="0.25"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</row>
    <row r="97" spans="3:16" s="59" customFormat="1" x14ac:dyDescent="0.25"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</row>
    <row r="98" spans="3:16" s="59" customFormat="1" x14ac:dyDescent="0.25"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</row>
    <row r="99" spans="3:16" s="59" customFormat="1" x14ac:dyDescent="0.25"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</row>
    <row r="100" spans="3:16" s="59" customFormat="1" x14ac:dyDescent="0.25"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</row>
    <row r="101" spans="3:16" s="59" customFormat="1" x14ac:dyDescent="0.25"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</row>
    <row r="102" spans="3:16" s="59" customFormat="1" x14ac:dyDescent="0.25"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</row>
    <row r="103" spans="3:16" s="59" customFormat="1" x14ac:dyDescent="0.25"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</row>
    <row r="104" spans="3:16" s="59" customFormat="1" x14ac:dyDescent="0.25"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</row>
    <row r="105" spans="3:16" s="59" customFormat="1" x14ac:dyDescent="0.25"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</row>
    <row r="106" spans="3:16" s="59" customFormat="1" x14ac:dyDescent="0.25"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</row>
    <row r="107" spans="3:16" s="59" customFormat="1" x14ac:dyDescent="0.25"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</row>
    <row r="108" spans="3:16" s="59" customFormat="1" x14ac:dyDescent="0.25"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</row>
    <row r="109" spans="3:16" s="59" customFormat="1" x14ac:dyDescent="0.25"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</row>
    <row r="110" spans="3:16" s="59" customFormat="1" x14ac:dyDescent="0.25"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</row>
    <row r="111" spans="3:16" s="59" customFormat="1" x14ac:dyDescent="0.25"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</row>
    <row r="112" spans="3:16" s="59" customFormat="1" x14ac:dyDescent="0.25"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</row>
    <row r="113" spans="3:16" s="59" customFormat="1" x14ac:dyDescent="0.25"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</row>
    <row r="114" spans="3:16" s="59" customFormat="1" x14ac:dyDescent="0.25"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</row>
    <row r="115" spans="3:16" s="59" customFormat="1" x14ac:dyDescent="0.25"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</row>
    <row r="116" spans="3:16" s="59" customFormat="1" x14ac:dyDescent="0.25"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</row>
    <row r="117" spans="3:16" s="59" customFormat="1" x14ac:dyDescent="0.25"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</row>
    <row r="118" spans="3:16" s="59" customFormat="1" x14ac:dyDescent="0.25"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</row>
    <row r="119" spans="3:16" s="59" customFormat="1" x14ac:dyDescent="0.25"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</row>
    <row r="120" spans="3:16" s="59" customFormat="1" x14ac:dyDescent="0.25"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</row>
    <row r="121" spans="3:16" s="59" customFormat="1" x14ac:dyDescent="0.25"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</row>
    <row r="122" spans="3:16" s="59" customFormat="1" x14ac:dyDescent="0.25"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</row>
    <row r="123" spans="3:16" s="59" customFormat="1" x14ac:dyDescent="0.25"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</row>
    <row r="124" spans="3:16" s="59" customFormat="1" x14ac:dyDescent="0.25"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</row>
    <row r="125" spans="3:16" s="59" customFormat="1" x14ac:dyDescent="0.25"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</row>
    <row r="126" spans="3:16" s="59" customFormat="1" x14ac:dyDescent="0.25"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</row>
    <row r="127" spans="3:16" s="59" customFormat="1" x14ac:dyDescent="0.25"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</row>
    <row r="128" spans="3:16" s="59" customFormat="1" x14ac:dyDescent="0.25"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</row>
    <row r="129" spans="3:16" s="59" customFormat="1" x14ac:dyDescent="0.25"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</row>
    <row r="130" spans="3:16" s="59" customFormat="1" x14ac:dyDescent="0.25"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</row>
    <row r="131" spans="3:16" s="59" customFormat="1" x14ac:dyDescent="0.25"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</row>
    <row r="132" spans="3:16" s="59" customFormat="1" x14ac:dyDescent="0.25"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</row>
    <row r="133" spans="3:16" s="59" customFormat="1" x14ac:dyDescent="0.25"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</row>
    <row r="134" spans="3:16" s="59" customFormat="1" x14ac:dyDescent="0.25"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</row>
    <row r="135" spans="3:16" s="59" customFormat="1" x14ac:dyDescent="0.25"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</row>
    <row r="136" spans="3:16" s="59" customFormat="1" x14ac:dyDescent="0.25"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</row>
    <row r="137" spans="3:16" s="59" customFormat="1" x14ac:dyDescent="0.25"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</row>
    <row r="138" spans="3:16" s="59" customFormat="1" x14ac:dyDescent="0.25"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</row>
    <row r="139" spans="3:16" s="59" customFormat="1" x14ac:dyDescent="0.25"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</row>
    <row r="140" spans="3:16" s="59" customFormat="1" x14ac:dyDescent="0.25"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</row>
    <row r="141" spans="3:16" s="59" customFormat="1" x14ac:dyDescent="0.25"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</row>
    <row r="142" spans="3:16" s="59" customFormat="1" x14ac:dyDescent="0.25"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</row>
    <row r="143" spans="3:16" s="59" customFormat="1" x14ac:dyDescent="0.25"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</row>
    <row r="144" spans="3:16" s="59" customFormat="1" x14ac:dyDescent="0.25"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</row>
    <row r="145" spans="3:16" s="59" customFormat="1" x14ac:dyDescent="0.25"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</row>
    <row r="146" spans="3:16" s="59" customFormat="1" x14ac:dyDescent="0.25"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</row>
    <row r="147" spans="3:16" s="59" customFormat="1" x14ac:dyDescent="0.25"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</row>
    <row r="148" spans="3:16" s="59" customFormat="1" x14ac:dyDescent="0.25"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</row>
    <row r="149" spans="3:16" s="59" customFormat="1" x14ac:dyDescent="0.25"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</row>
    <row r="150" spans="3:16" s="59" customFormat="1" x14ac:dyDescent="0.25"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</row>
  </sheetData>
  <mergeCells count="43">
    <mergeCell ref="B70:J70"/>
    <mergeCell ref="B85:H85"/>
    <mergeCell ref="B6:J6"/>
    <mergeCell ref="B9:J9"/>
    <mergeCell ref="B15:J15"/>
    <mergeCell ref="B21:J21"/>
    <mergeCell ref="B22:J22"/>
    <mergeCell ref="B31:J31"/>
    <mergeCell ref="B32:J32"/>
    <mergeCell ref="B47:J47"/>
    <mergeCell ref="B51:J51"/>
    <mergeCell ref="D71:D72"/>
    <mergeCell ref="E71:E72"/>
    <mergeCell ref="D52:D55"/>
    <mergeCell ref="E52:E55"/>
    <mergeCell ref="D58:D68"/>
    <mergeCell ref="P73:P74"/>
    <mergeCell ref="B75:K75"/>
    <mergeCell ref="B76:J76"/>
    <mergeCell ref="D78:D83"/>
    <mergeCell ref="E78:E83"/>
    <mergeCell ref="G73:H74"/>
    <mergeCell ref="I73:I74"/>
    <mergeCell ref="J73:K74"/>
    <mergeCell ref="L73:L74"/>
    <mergeCell ref="M73:N74"/>
    <mergeCell ref="O73:O74"/>
    <mergeCell ref="E58:E68"/>
    <mergeCell ref="B56:J56"/>
    <mergeCell ref="B57:J57"/>
    <mergeCell ref="D44:D45"/>
    <mergeCell ref="E44:E45"/>
    <mergeCell ref="D48:D49"/>
    <mergeCell ref="E48:E49"/>
    <mergeCell ref="M2:P2"/>
    <mergeCell ref="D10:D13"/>
    <mergeCell ref="E10:E13"/>
    <mergeCell ref="E33:E41"/>
    <mergeCell ref="D34:D41"/>
    <mergeCell ref="D16:D20"/>
    <mergeCell ref="E16:E20"/>
    <mergeCell ref="D23:D29"/>
    <mergeCell ref="E23:E29"/>
  </mergeCells>
  <pageMargins left="0.39370078740157483" right="0.39370078740157483" top="0.39370078740157483" bottom="0.39370078740157483" header="0.31496062992125984" footer="0.31496062992125984"/>
  <pageSetup paperSize="9" scale="5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7032E-32C7-462A-9ACA-10FFA5D1C70E}">
  <sheetPr>
    <pageSetUpPr fitToPage="1"/>
  </sheetPr>
  <dimension ref="B2:R151"/>
  <sheetViews>
    <sheetView showGridLines="0" topLeftCell="A55" zoomScale="85" zoomScaleNormal="85" workbookViewId="0">
      <selection activeCell="S83" sqref="S83"/>
    </sheetView>
  </sheetViews>
  <sheetFormatPr defaultRowHeight="15" x14ac:dyDescent="0.25"/>
  <cols>
    <col min="1" max="1" width="2.7109375" customWidth="1"/>
    <col min="2" max="2" width="27.42578125" style="59" customWidth="1"/>
    <col min="3" max="3" width="39.42578125" style="60" bestFit="1" customWidth="1"/>
    <col min="4" max="4" width="11.140625" style="60" bestFit="1" customWidth="1"/>
    <col min="5" max="5" width="11.140625" style="60" customWidth="1"/>
    <col min="6" max="6" width="39.42578125" style="60" hidden="1" customWidth="1"/>
    <col min="7" max="7" width="23.42578125" style="60" hidden="1" customWidth="1"/>
    <col min="8" max="8" width="20" style="60" hidden="1" customWidth="1"/>
    <col min="9" max="10" width="23.42578125" style="60" hidden="1" customWidth="1"/>
    <col min="11" max="11" width="32.140625" style="60" hidden="1" customWidth="1"/>
    <col min="12" max="12" width="23.42578125" style="60" hidden="1" customWidth="1"/>
    <col min="13" max="13" width="23.42578125" style="60" customWidth="1"/>
    <col min="14" max="14" width="27.28515625" style="60" hidden="1" customWidth="1"/>
    <col min="15" max="16" width="23.42578125" style="60" hidden="1" customWidth="1"/>
    <col min="17" max="18" width="9.140625" style="59" customWidth="1"/>
    <col min="19" max="29" width="9.140625" customWidth="1"/>
    <col min="30" max="30" width="1" customWidth="1"/>
  </cols>
  <sheetData>
    <row r="2" spans="2:16" ht="21" x14ac:dyDescent="0.35">
      <c r="M2" s="256" t="s">
        <v>95</v>
      </c>
      <c r="N2" s="256"/>
      <c r="O2" s="256"/>
      <c r="P2" s="256"/>
    </row>
    <row r="3" spans="2:16" ht="18.75" x14ac:dyDescent="0.3">
      <c r="M3" s="66" t="s">
        <v>74</v>
      </c>
      <c r="N3" s="66"/>
      <c r="O3" s="66"/>
    </row>
    <row r="4" spans="2:16" x14ac:dyDescent="0.25">
      <c r="F4" s="78"/>
    </row>
    <row r="5" spans="2:16" ht="15.75" thickBot="1" x14ac:dyDescent="0.3"/>
    <row r="6" spans="2:16" ht="19.5" thickBot="1" x14ac:dyDescent="0.35">
      <c r="B6" s="271" t="s">
        <v>187</v>
      </c>
      <c r="C6" s="272"/>
      <c r="D6" s="272"/>
      <c r="E6" s="272"/>
      <c r="F6" s="272"/>
      <c r="G6" s="272"/>
      <c r="H6" s="272"/>
      <c r="I6" s="272"/>
      <c r="J6" s="272"/>
      <c r="K6" s="272"/>
      <c r="L6" s="272"/>
      <c r="M6" s="273"/>
      <c r="N6" s="192"/>
      <c r="O6" s="192"/>
      <c r="P6" s="192"/>
    </row>
    <row r="7" spans="2:16" ht="19.5" thickBot="1" x14ac:dyDescent="0.35">
      <c r="B7" s="190"/>
      <c r="C7" s="191"/>
      <c r="D7" s="191"/>
      <c r="E7" s="191"/>
      <c r="F7" s="191"/>
      <c r="G7" s="128" t="s">
        <v>4</v>
      </c>
      <c r="H7" s="131" t="s">
        <v>4</v>
      </c>
      <c r="I7" s="129"/>
      <c r="J7" s="174" t="s">
        <v>1</v>
      </c>
      <c r="K7" s="131" t="s">
        <v>1</v>
      </c>
      <c r="L7" s="140"/>
      <c r="M7" s="174" t="s">
        <v>186</v>
      </c>
      <c r="N7" s="131" t="s">
        <v>2</v>
      </c>
      <c r="O7" s="129"/>
      <c r="P7" s="130" t="s">
        <v>3</v>
      </c>
    </row>
    <row r="8" spans="2:16" ht="31.5" thickTop="1" thickBot="1" x14ac:dyDescent="0.3">
      <c r="B8" s="141" t="s">
        <v>0</v>
      </c>
      <c r="C8" s="98" t="s">
        <v>34</v>
      </c>
      <c r="D8" s="142" t="s">
        <v>170</v>
      </c>
      <c r="E8" s="142"/>
      <c r="F8" s="142" t="s">
        <v>162</v>
      </c>
      <c r="G8" s="173">
        <v>43405</v>
      </c>
      <c r="H8" s="99" t="s">
        <v>174</v>
      </c>
      <c r="I8" s="100" t="s">
        <v>163</v>
      </c>
      <c r="J8" s="173">
        <v>43405</v>
      </c>
      <c r="K8" s="99" t="s">
        <v>174</v>
      </c>
      <c r="L8" s="249" t="s">
        <v>163</v>
      </c>
      <c r="M8" s="175">
        <v>43405</v>
      </c>
      <c r="N8" s="99" t="s">
        <v>174</v>
      </c>
      <c r="O8" s="81" t="s">
        <v>163</v>
      </c>
      <c r="P8" s="175">
        <v>43405</v>
      </c>
    </row>
    <row r="9" spans="2:16" ht="15.75" thickBot="1" x14ac:dyDescent="0.3">
      <c r="B9" s="274" t="s">
        <v>176</v>
      </c>
      <c r="C9" s="275"/>
      <c r="D9" s="275"/>
      <c r="E9" s="275"/>
      <c r="F9" s="275"/>
      <c r="G9" s="275"/>
      <c r="H9" s="275"/>
      <c r="I9" s="275"/>
      <c r="J9" s="275"/>
      <c r="K9" s="275"/>
      <c r="L9" s="275"/>
      <c r="M9" s="276"/>
      <c r="N9" s="149"/>
      <c r="O9" s="149"/>
      <c r="P9" s="150"/>
    </row>
    <row r="10" spans="2:16" ht="14.25" customHeight="1" x14ac:dyDescent="0.25">
      <c r="B10" s="120" t="s">
        <v>76</v>
      </c>
      <c r="C10" s="94" t="s">
        <v>110</v>
      </c>
      <c r="D10" s="290" t="s">
        <v>172</v>
      </c>
      <c r="E10" s="300"/>
      <c r="F10" s="89">
        <f>'[1]Consumables List'!$DN$2</f>
        <v>165.34455172413789</v>
      </c>
      <c r="G10" s="83">
        <f>+'October 2017 Price List'!H8</f>
        <v>277</v>
      </c>
      <c r="H10" s="86">
        <f>G10-(G10*10%)</f>
        <v>249.3</v>
      </c>
      <c r="I10" s="84">
        <f>+H10/F10-1</f>
        <v>0.50776059688942188</v>
      </c>
      <c r="J10" s="83">
        <f>+'October 2017 Price List'!E8</f>
        <v>321</v>
      </c>
      <c r="K10" s="86">
        <f>J10-(J10*10%)</f>
        <v>288.89999999999998</v>
      </c>
      <c r="L10" s="176">
        <f>+K10/F10-1</f>
        <v>0.7472604750956835</v>
      </c>
      <c r="M10" s="102">
        <f>+'October 2017 Price List'!F8</f>
        <v>332</v>
      </c>
      <c r="N10" s="86">
        <f>M10-(M10*10%)</f>
        <v>298.8</v>
      </c>
      <c r="O10" s="176">
        <f>+N10/F10-1</f>
        <v>0.80713544464724918</v>
      </c>
      <c r="P10" s="102">
        <f>+'October 2017 Price List'!G8</f>
        <v>432</v>
      </c>
    </row>
    <row r="11" spans="2:16" ht="14.25" customHeight="1" x14ac:dyDescent="0.25">
      <c r="B11" s="116" t="s">
        <v>77</v>
      </c>
      <c r="C11" s="93" t="s">
        <v>111</v>
      </c>
      <c r="D11" s="290"/>
      <c r="E11" s="290"/>
      <c r="F11" s="90">
        <f>'[1]Consumables List'!$DQ$2</f>
        <v>185.9847405835543</v>
      </c>
      <c r="G11" s="83">
        <f>+'October 2017 Price List'!H9</f>
        <v>325</v>
      </c>
      <c r="H11" s="86">
        <f t="shared" ref="H11:H62" si="0">G11-(G11*10%)</f>
        <v>292.5</v>
      </c>
      <c r="I11" s="85">
        <f>+H11/F11-1</f>
        <v>0.57270967006346063</v>
      </c>
      <c r="J11" s="83">
        <f>+'October 2017 Price List'!E9</f>
        <v>377</v>
      </c>
      <c r="K11" s="86">
        <f t="shared" ref="K11:K72" si="1">J11-(J11*10%)</f>
        <v>339.3</v>
      </c>
      <c r="L11" s="177">
        <f>+K11/F11-1</f>
        <v>0.82434321727361448</v>
      </c>
      <c r="M11" s="86">
        <f>+'October 2017 Price List'!F9</f>
        <v>390</v>
      </c>
      <c r="N11" s="86">
        <f t="shared" ref="N11:N62" si="2">M11-(M11*10%)</f>
        <v>351</v>
      </c>
      <c r="O11" s="177">
        <f>+N11/F11-1</f>
        <v>0.88725160407615267</v>
      </c>
      <c r="P11" s="86">
        <f>+'October 2017 Price List'!G9</f>
        <v>507</v>
      </c>
    </row>
    <row r="12" spans="2:16" ht="13.5" customHeight="1" x14ac:dyDescent="0.25">
      <c r="B12" s="116" t="s">
        <v>78</v>
      </c>
      <c r="C12" s="93" t="s">
        <v>112</v>
      </c>
      <c r="D12" s="290"/>
      <c r="E12" s="290"/>
      <c r="F12" s="90">
        <f>'[1]Consumables List'!$DT$2</f>
        <v>290.71125941644573</v>
      </c>
      <c r="G12" s="83">
        <f>+'October 2017 Price List'!H10</f>
        <v>453</v>
      </c>
      <c r="H12" s="86">
        <f t="shared" si="0"/>
        <v>407.7</v>
      </c>
      <c r="I12" s="85">
        <f>+H12/F12-1</f>
        <v>0.40242246144297811</v>
      </c>
      <c r="J12" s="83">
        <f>+'October 2017 Price List'!E10</f>
        <v>523</v>
      </c>
      <c r="K12" s="86">
        <f t="shared" si="1"/>
        <v>470.7</v>
      </c>
      <c r="L12" s="177">
        <f t="shared" ref="L12:L72" si="3">+K12/F12-1</f>
        <v>0.61913233407213597</v>
      </c>
      <c r="M12" s="86">
        <f>+'October 2017 Price List'!F10</f>
        <v>575</v>
      </c>
      <c r="N12" s="86">
        <f t="shared" si="2"/>
        <v>517.5</v>
      </c>
      <c r="O12" s="177">
        <f>+N12/F12-1</f>
        <v>0.78011681088236751</v>
      </c>
      <c r="P12" s="86">
        <f>+'October 2017 Price List'!G10</f>
        <v>680</v>
      </c>
    </row>
    <row r="13" spans="2:16" ht="15.75" thickBot="1" x14ac:dyDescent="0.3">
      <c r="B13" s="125" t="s">
        <v>79</v>
      </c>
      <c r="C13" s="126" t="s">
        <v>113</v>
      </c>
      <c r="D13" s="290"/>
      <c r="E13" s="299"/>
      <c r="F13" s="127">
        <f>'[1]Consumables List'!$DW$2</f>
        <v>380.77020159151198</v>
      </c>
      <c r="G13" s="104">
        <f>+'October 2017 Price List'!H11</f>
        <v>594</v>
      </c>
      <c r="H13" s="105">
        <f t="shared" si="0"/>
        <v>534.6</v>
      </c>
      <c r="I13" s="143">
        <f>+H13/F13-1</f>
        <v>0.4039964203226063</v>
      </c>
      <c r="J13" s="104">
        <f>+'October 2017 Price List'!E11</f>
        <v>684</v>
      </c>
      <c r="K13" s="105">
        <f t="shared" si="1"/>
        <v>615.6</v>
      </c>
      <c r="L13" s="178">
        <f t="shared" si="3"/>
        <v>0.61672315067451655</v>
      </c>
      <c r="M13" s="88">
        <f>+'October 2017 Price List'!F11</f>
        <v>753</v>
      </c>
      <c r="N13" s="105">
        <f t="shared" si="2"/>
        <v>677.7</v>
      </c>
      <c r="O13" s="178">
        <f>+N13/F13-1</f>
        <v>0.77981364394431418</v>
      </c>
      <c r="P13" s="88">
        <f>+'October 2017 Price List'!G11</f>
        <v>890</v>
      </c>
    </row>
    <row r="14" spans="2:16" ht="15.75" thickBot="1" x14ac:dyDescent="0.3">
      <c r="B14" s="145"/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147"/>
      <c r="N14" s="146"/>
      <c r="O14" s="146"/>
      <c r="P14" s="147"/>
    </row>
    <row r="15" spans="2:16" ht="15.75" thickBot="1" x14ac:dyDescent="0.3">
      <c r="B15" s="274" t="s">
        <v>177</v>
      </c>
      <c r="C15" s="275"/>
      <c r="D15" s="275"/>
      <c r="E15" s="275"/>
      <c r="F15" s="275"/>
      <c r="G15" s="275"/>
      <c r="H15" s="275"/>
      <c r="I15" s="275"/>
      <c r="J15" s="275"/>
      <c r="K15" s="275"/>
      <c r="L15" s="275"/>
      <c r="M15" s="276"/>
      <c r="N15" s="149"/>
      <c r="O15" s="149"/>
      <c r="P15" s="150"/>
    </row>
    <row r="16" spans="2:16" x14ac:dyDescent="0.25">
      <c r="B16" s="94" t="s">
        <v>102</v>
      </c>
      <c r="C16" s="94" t="s">
        <v>114</v>
      </c>
      <c r="D16" s="290" t="s">
        <v>171</v>
      </c>
      <c r="E16" s="300"/>
      <c r="F16" s="89">
        <f>'[1]Consumables List'!$CY$2</f>
        <v>170.47189867374001</v>
      </c>
      <c r="G16" s="83">
        <v>327.8</v>
      </c>
      <c r="H16" s="86">
        <f>+F16*(1+75%)</f>
        <v>298.32582267904502</v>
      </c>
      <c r="I16" s="84">
        <f>+H16/F16-1</f>
        <v>0.75</v>
      </c>
      <c r="J16" s="83">
        <v>363.4</v>
      </c>
      <c r="K16" s="86">
        <f>+F16*(1+94%)</f>
        <v>330.71548342705563</v>
      </c>
      <c r="L16" s="176">
        <f t="shared" si="3"/>
        <v>0.94</v>
      </c>
      <c r="M16" s="102">
        <v>393.4</v>
      </c>
      <c r="N16" s="86">
        <f>+F16*(1+110%)</f>
        <v>357.99098721485404</v>
      </c>
      <c r="O16" s="176">
        <f>+N16/F16-1</f>
        <v>1.1000000000000001</v>
      </c>
      <c r="P16" s="102">
        <v>492.64</v>
      </c>
    </row>
    <row r="17" spans="2:16" x14ac:dyDescent="0.25">
      <c r="B17" s="93" t="s">
        <v>91</v>
      </c>
      <c r="C17" s="93" t="s">
        <v>115</v>
      </c>
      <c r="D17" s="290"/>
      <c r="E17" s="290"/>
      <c r="F17" s="90">
        <f>'[1]Consumables List'!$DB$2</f>
        <v>212.54990291777182</v>
      </c>
      <c r="G17" s="83">
        <f>+'October 2017 Price List'!H13</f>
        <v>462</v>
      </c>
      <c r="H17" s="86">
        <f t="shared" si="0"/>
        <v>415.8</v>
      </c>
      <c r="I17" s="85">
        <f t="shared" ref="I17:I61" si="4">+H17/F17-1</f>
        <v>0.95624648278883773</v>
      </c>
      <c r="J17" s="83">
        <f>+'October 2017 Price List'!E13</f>
        <v>501</v>
      </c>
      <c r="K17" s="86">
        <f t="shared" si="1"/>
        <v>450.9</v>
      </c>
      <c r="L17" s="177">
        <f t="shared" si="3"/>
        <v>1.1213841728943885</v>
      </c>
      <c r="M17" s="86">
        <f>+'October 2017 Price List'!F13</f>
        <v>540</v>
      </c>
      <c r="N17" s="86">
        <f t="shared" si="2"/>
        <v>486</v>
      </c>
      <c r="O17" s="177">
        <f t="shared" ref="O17:O61" si="5">+N17/F17-1</f>
        <v>1.28652186299994</v>
      </c>
      <c r="P17" s="86">
        <f>+'October 2017 Price List'!G13</f>
        <v>694</v>
      </c>
    </row>
    <row r="18" spans="2:16" x14ac:dyDescent="0.25">
      <c r="B18" s="93" t="s">
        <v>92</v>
      </c>
      <c r="C18" s="93" t="s">
        <v>116</v>
      </c>
      <c r="D18" s="290"/>
      <c r="E18" s="290"/>
      <c r="F18" s="90">
        <f>'[1]Consumables List'!$DE$2</f>
        <v>312.62683289124675</v>
      </c>
      <c r="G18" s="83">
        <f>+'October 2017 Price List'!H14</f>
        <v>584</v>
      </c>
      <c r="H18" s="86">
        <f t="shared" si="0"/>
        <v>525.6</v>
      </c>
      <c r="I18" s="85">
        <f t="shared" si="4"/>
        <v>0.68123764405993925</v>
      </c>
      <c r="J18" s="83">
        <f>+'October 2017 Price List'!E14</f>
        <v>632</v>
      </c>
      <c r="K18" s="86">
        <f t="shared" si="1"/>
        <v>568.79999999999995</v>
      </c>
      <c r="L18" s="177">
        <f t="shared" si="3"/>
        <v>0.81942156001007116</v>
      </c>
      <c r="M18" s="86">
        <f>+'October 2017 Price List'!F14</f>
        <v>681</v>
      </c>
      <c r="N18" s="86">
        <f t="shared" si="2"/>
        <v>612.9</v>
      </c>
      <c r="O18" s="177">
        <f t="shared" si="5"/>
        <v>0.96048430754249758</v>
      </c>
      <c r="P18" s="86">
        <f>+'October 2017 Price List'!G14</f>
        <v>875</v>
      </c>
    </row>
    <row r="19" spans="2:16" x14ac:dyDescent="0.25">
      <c r="B19" s="93" t="s">
        <v>93</v>
      </c>
      <c r="C19" s="93" t="s">
        <v>117</v>
      </c>
      <c r="D19" s="290"/>
      <c r="E19" s="290"/>
      <c r="F19" s="90">
        <f>'[1]Consumables List'!$DH$2</f>
        <v>421.43944137931044</v>
      </c>
      <c r="G19" s="83">
        <f>+'October 2017 Price List'!H15</f>
        <v>756</v>
      </c>
      <c r="H19" s="86">
        <f t="shared" si="0"/>
        <v>680.4</v>
      </c>
      <c r="I19" s="85">
        <f t="shared" si="4"/>
        <v>0.61446683246624723</v>
      </c>
      <c r="J19" s="83">
        <f>+'October 2017 Price List'!E15</f>
        <v>819</v>
      </c>
      <c r="K19" s="86">
        <f t="shared" si="1"/>
        <v>737.1</v>
      </c>
      <c r="L19" s="177">
        <f t="shared" si="3"/>
        <v>0.74900573517176783</v>
      </c>
      <c r="M19" s="86">
        <f>+'October 2017 Price List'!F15</f>
        <v>882</v>
      </c>
      <c r="N19" s="86">
        <f t="shared" si="2"/>
        <v>793.8</v>
      </c>
      <c r="O19" s="177">
        <f t="shared" si="5"/>
        <v>0.88354463787728821</v>
      </c>
      <c r="P19" s="86">
        <f>+'October 2017 Price List'!G15</f>
        <v>1134</v>
      </c>
    </row>
    <row r="20" spans="2:16" ht="15.75" thickBot="1" x14ac:dyDescent="0.3">
      <c r="B20" s="126" t="s">
        <v>94</v>
      </c>
      <c r="C20" s="126" t="s">
        <v>118</v>
      </c>
      <c r="D20" s="290"/>
      <c r="E20" s="299"/>
      <c r="F20" s="127">
        <f>'[1]Consumables List'!$DK$2</f>
        <v>542.5329793103449</v>
      </c>
      <c r="G20" s="104">
        <f>+'October 2017 Price List'!H16</f>
        <v>919</v>
      </c>
      <c r="H20" s="105">
        <f t="shared" si="0"/>
        <v>827.1</v>
      </c>
      <c r="I20" s="143">
        <f t="shared" si="4"/>
        <v>0.52451561756004206</v>
      </c>
      <c r="J20" s="104">
        <f>+'October 2017 Price List'!E16</f>
        <v>1072</v>
      </c>
      <c r="K20" s="105">
        <f t="shared" si="1"/>
        <v>964.8</v>
      </c>
      <c r="L20" s="178">
        <f t="shared" si="3"/>
        <v>0.7783250729318445</v>
      </c>
      <c r="M20" s="88">
        <f>+'October 2017 Price List'!F16</f>
        <v>1072</v>
      </c>
      <c r="N20" s="105">
        <f t="shared" si="2"/>
        <v>964.8</v>
      </c>
      <c r="O20" s="178">
        <f t="shared" si="5"/>
        <v>0.7783250729318445</v>
      </c>
      <c r="P20" s="88">
        <f>+'October 2017 Price List'!G16</f>
        <v>1378</v>
      </c>
    </row>
    <row r="21" spans="2:16" ht="15.75" thickBot="1" x14ac:dyDescent="0.3">
      <c r="B21" s="145"/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7"/>
      <c r="N21" s="146"/>
      <c r="O21" s="146"/>
      <c r="P21" s="147"/>
    </row>
    <row r="22" spans="2:16" ht="15.75" thickBot="1" x14ac:dyDescent="0.3">
      <c r="B22" s="274" t="s">
        <v>178</v>
      </c>
      <c r="C22" s="275"/>
      <c r="D22" s="275"/>
      <c r="E22" s="275"/>
      <c r="F22" s="275"/>
      <c r="G22" s="275"/>
      <c r="H22" s="275"/>
      <c r="I22" s="275"/>
      <c r="J22" s="275"/>
      <c r="K22" s="275"/>
      <c r="L22" s="275"/>
      <c r="M22" s="276"/>
      <c r="N22" s="149"/>
      <c r="O22" s="149"/>
      <c r="P22" s="150"/>
    </row>
    <row r="23" spans="2:16" ht="17.100000000000001" customHeight="1" x14ac:dyDescent="0.25">
      <c r="B23" s="120" t="s">
        <v>82</v>
      </c>
      <c r="C23" s="94" t="s">
        <v>119</v>
      </c>
      <c r="D23" s="290" t="s">
        <v>173</v>
      </c>
      <c r="E23" s="300"/>
      <c r="F23" s="107">
        <f>'[1]Consumables List'!$DZ$2</f>
        <v>209.1130318302387</v>
      </c>
      <c r="G23" s="83">
        <f>+'October 2017 Price List'!H17</f>
        <v>363</v>
      </c>
      <c r="H23" s="86">
        <f t="shared" si="0"/>
        <v>326.7</v>
      </c>
      <c r="I23" s="84">
        <f t="shared" si="4"/>
        <v>0.56231296127550889</v>
      </c>
      <c r="J23" s="83">
        <f>+'October 2017 Price List'!E17</f>
        <v>417</v>
      </c>
      <c r="K23" s="86">
        <f t="shared" si="1"/>
        <v>375.3</v>
      </c>
      <c r="L23" s="176">
        <f t="shared" si="3"/>
        <v>0.79472315386194836</v>
      </c>
      <c r="M23" s="102">
        <f>+'October 2017 Price List'!F17</f>
        <v>430</v>
      </c>
      <c r="N23" s="86">
        <f t="shared" si="2"/>
        <v>387</v>
      </c>
      <c r="O23" s="176">
        <f t="shared" si="5"/>
        <v>0.85067375578090609</v>
      </c>
      <c r="P23" s="102">
        <f>+'October 2017 Price List'!G17</f>
        <v>538</v>
      </c>
    </row>
    <row r="24" spans="2:16" ht="17.100000000000001" customHeight="1" x14ac:dyDescent="0.25">
      <c r="B24" s="118" t="s">
        <v>5</v>
      </c>
      <c r="C24" s="93" t="s">
        <v>120</v>
      </c>
      <c r="D24" s="290"/>
      <c r="E24" s="290"/>
      <c r="F24" s="91">
        <f>'[1]Consumables List'!$EC$2</f>
        <v>276.80517082228124</v>
      </c>
      <c r="G24" s="83">
        <f>+'October 2017 Price List'!H18</f>
        <v>589</v>
      </c>
      <c r="H24" s="86">
        <f t="shared" si="0"/>
        <v>530.1</v>
      </c>
      <c r="I24" s="85">
        <f t="shared" si="4"/>
        <v>0.91506538127621573</v>
      </c>
      <c r="J24" s="83">
        <f>+'October 2017 Price List'!E18</f>
        <v>655</v>
      </c>
      <c r="K24" s="86">
        <f t="shared" si="1"/>
        <v>589.5</v>
      </c>
      <c r="L24" s="177">
        <f t="shared" si="3"/>
        <v>1.1296567482783044</v>
      </c>
      <c r="M24" s="86">
        <f>+'October 2017 Price List'!F18</f>
        <v>698</v>
      </c>
      <c r="N24" s="86">
        <f t="shared" si="2"/>
        <v>628.20000000000005</v>
      </c>
      <c r="O24" s="177">
        <f t="shared" si="5"/>
        <v>1.2694662752645138</v>
      </c>
      <c r="P24" s="86">
        <f>+'October 2017 Price List'!G18</f>
        <v>873</v>
      </c>
    </row>
    <row r="25" spans="2:16" ht="17.100000000000001" customHeight="1" x14ac:dyDescent="0.25">
      <c r="B25" s="118" t="s">
        <v>6</v>
      </c>
      <c r="C25" s="93" t="s">
        <v>121</v>
      </c>
      <c r="D25" s="290"/>
      <c r="E25" s="290"/>
      <c r="F25" s="91">
        <f>'[1]Consumables List'!$EF$2</f>
        <v>413.59909177718845</v>
      </c>
      <c r="G25" s="83">
        <f>+'October 2017 Price List'!H19</f>
        <v>768</v>
      </c>
      <c r="H25" s="86">
        <f t="shared" si="0"/>
        <v>691.2</v>
      </c>
      <c r="I25" s="85">
        <f t="shared" si="4"/>
        <v>0.6711835536920352</v>
      </c>
      <c r="J25" s="83">
        <f>+'October 2017 Price List'!E19</f>
        <v>854</v>
      </c>
      <c r="K25" s="86">
        <f t="shared" si="1"/>
        <v>768.6</v>
      </c>
      <c r="L25" s="177">
        <f t="shared" si="3"/>
        <v>0.85832129538150803</v>
      </c>
      <c r="M25" s="86">
        <f>+'October 2017 Price List'!F19</f>
        <v>911</v>
      </c>
      <c r="N25" s="86">
        <f t="shared" si="2"/>
        <v>819.9</v>
      </c>
      <c r="O25" s="177">
        <f t="shared" si="5"/>
        <v>0.98235444975708863</v>
      </c>
      <c r="P25" s="86">
        <f>+'October 2017 Price List'!G19</f>
        <v>1138</v>
      </c>
    </row>
    <row r="26" spans="2:16" ht="17.100000000000001" customHeight="1" x14ac:dyDescent="0.25">
      <c r="B26" s="118" t="s">
        <v>7</v>
      </c>
      <c r="C26" s="93" t="s">
        <v>122</v>
      </c>
      <c r="D26" s="290"/>
      <c r="E26" s="290"/>
      <c r="F26" s="91">
        <f>'[1]Consumables List'!$EI$2</f>
        <v>557.19436551724152</v>
      </c>
      <c r="G26" s="83">
        <f>+'October 2017 Price List'!H20</f>
        <v>999</v>
      </c>
      <c r="H26" s="86">
        <f t="shared" si="0"/>
        <v>899.1</v>
      </c>
      <c r="I26" s="85">
        <f t="shared" si="4"/>
        <v>0.61362005009754306</v>
      </c>
      <c r="J26" s="83">
        <f>+'October 2017 Price List'!E20</f>
        <v>1112</v>
      </c>
      <c r="K26" s="86">
        <f t="shared" si="1"/>
        <v>1000.8</v>
      </c>
      <c r="L26" s="177">
        <f t="shared" si="3"/>
        <v>0.79614163734581367</v>
      </c>
      <c r="M26" s="86">
        <f>+'October 2017 Price List'!F20</f>
        <v>1186</v>
      </c>
      <c r="N26" s="86">
        <f t="shared" si="2"/>
        <v>1067.4000000000001</v>
      </c>
      <c r="O26" s="177">
        <f t="shared" si="5"/>
        <v>0.91566904846415031</v>
      </c>
      <c r="P26" s="86">
        <f>+'October 2017 Price List'!G20</f>
        <v>1630</v>
      </c>
    </row>
    <row r="27" spans="2:16" ht="17.100000000000001" customHeight="1" x14ac:dyDescent="0.25">
      <c r="B27" s="118" t="s">
        <v>8</v>
      </c>
      <c r="C27" s="93" t="s">
        <v>123</v>
      </c>
      <c r="D27" s="290"/>
      <c r="E27" s="290"/>
      <c r="F27" s="91">
        <f>'[1]Consumables List'!$EL$2</f>
        <v>740.7407490716181</v>
      </c>
      <c r="G27" s="83">
        <f>+'October 2017 Price List'!H21</f>
        <v>1310</v>
      </c>
      <c r="H27" s="86">
        <f t="shared" si="0"/>
        <v>1179</v>
      </c>
      <c r="I27" s="85">
        <f t="shared" si="4"/>
        <v>0.59164998209921493</v>
      </c>
      <c r="J27" s="83">
        <f>+'October 2017 Price List'!E21</f>
        <v>1355</v>
      </c>
      <c r="K27" s="86">
        <f t="shared" si="1"/>
        <v>1219.5</v>
      </c>
      <c r="L27" s="177">
        <f t="shared" si="3"/>
        <v>0.6463249814843024</v>
      </c>
      <c r="M27" s="86">
        <f>+'October 2017 Price List'!F21</f>
        <v>1580</v>
      </c>
      <c r="N27" s="86">
        <f t="shared" si="2"/>
        <v>1422</v>
      </c>
      <c r="O27" s="177">
        <f t="shared" si="5"/>
        <v>0.91969997840974016</v>
      </c>
      <c r="P27" s="86">
        <f>+'October 2017 Price List'!G21</f>
        <v>1987</v>
      </c>
    </row>
    <row r="28" spans="2:16" ht="17.100000000000001" customHeight="1" x14ac:dyDescent="0.25">
      <c r="B28" s="118" t="s">
        <v>9</v>
      </c>
      <c r="C28" s="93" t="s">
        <v>124</v>
      </c>
      <c r="D28" s="290"/>
      <c r="E28" s="290"/>
      <c r="F28" s="91">
        <f>'[1]Consumables List'!$EO$2</f>
        <v>917.18478249336874</v>
      </c>
      <c r="G28" s="83">
        <f>+'October 2017 Price List'!H22</f>
        <v>1548</v>
      </c>
      <c r="H28" s="86">
        <f t="shared" si="0"/>
        <v>1393.2</v>
      </c>
      <c r="I28" s="85">
        <f t="shared" si="4"/>
        <v>0.51899598269890923</v>
      </c>
      <c r="J28" s="83">
        <f>+'October 2017 Price List'!E22</f>
        <v>1868</v>
      </c>
      <c r="K28" s="86">
        <f t="shared" si="1"/>
        <v>1681.2</v>
      </c>
      <c r="L28" s="177">
        <f t="shared" si="3"/>
        <v>0.83300032020772785</v>
      </c>
      <c r="M28" s="86">
        <f>+'October 2017 Price List'!F22</f>
        <v>2081</v>
      </c>
      <c r="N28" s="86">
        <f t="shared" si="2"/>
        <v>1872.9</v>
      </c>
      <c r="O28" s="177">
        <f t="shared" si="5"/>
        <v>1.0420094573620351</v>
      </c>
      <c r="P28" s="86">
        <f>+'October 2017 Price List'!G22</f>
        <v>2348</v>
      </c>
    </row>
    <row r="29" spans="2:16" ht="17.100000000000001" customHeight="1" thickBot="1" x14ac:dyDescent="0.3">
      <c r="B29" s="119" t="s">
        <v>10</v>
      </c>
      <c r="C29" s="96" t="s">
        <v>125</v>
      </c>
      <c r="D29" s="299"/>
      <c r="E29" s="299"/>
      <c r="F29" s="111">
        <f>'[1]Consumables List'!$ER$2</f>
        <v>1075.636166578249</v>
      </c>
      <c r="G29" s="103">
        <f>+'October 2017 Price List'!H23</f>
        <v>1811</v>
      </c>
      <c r="H29" s="88">
        <f t="shared" si="0"/>
        <v>1629.9</v>
      </c>
      <c r="I29" s="85">
        <f t="shared" si="4"/>
        <v>0.51528932425630769</v>
      </c>
      <c r="J29" s="83">
        <f>+'October 2017 Price List'!E23</f>
        <v>2186</v>
      </c>
      <c r="K29" s="86">
        <f t="shared" si="1"/>
        <v>1967.4</v>
      </c>
      <c r="L29" s="177">
        <f t="shared" si="3"/>
        <v>0.82905713021771854</v>
      </c>
      <c r="M29" s="88">
        <f>+'October 2017 Price List'!F23</f>
        <v>2435</v>
      </c>
      <c r="N29" s="88">
        <f t="shared" si="2"/>
        <v>2191.5</v>
      </c>
      <c r="O29" s="177">
        <f t="shared" si="5"/>
        <v>1.0373989533760954</v>
      </c>
      <c r="P29" s="88">
        <f>+'October 2017 Price List'!G23</f>
        <v>2873</v>
      </c>
    </row>
    <row r="30" spans="2:16" ht="17.100000000000001" hidden="1" customHeight="1" x14ac:dyDescent="0.25">
      <c r="B30" s="144" t="s">
        <v>103</v>
      </c>
      <c r="C30" s="188" t="s">
        <v>126</v>
      </c>
      <c r="D30" s="188"/>
      <c r="E30" s="106"/>
      <c r="F30" s="82">
        <f>'[1]Consumables List'!$EU$2</f>
        <v>1236.8674848806365</v>
      </c>
      <c r="G30" s="104">
        <f>+'October 2017 Price List'!H24</f>
        <v>2195</v>
      </c>
      <c r="H30" s="105">
        <f t="shared" si="0"/>
        <v>1975.5</v>
      </c>
      <c r="I30" s="143">
        <f t="shared" si="4"/>
        <v>0.59717999231796837</v>
      </c>
      <c r="J30" s="104">
        <f>+'October 2017 Price List'!E24</f>
        <v>2707</v>
      </c>
      <c r="K30" s="105">
        <f t="shared" si="1"/>
        <v>2436.3000000000002</v>
      </c>
      <c r="L30" s="143">
        <f t="shared" si="3"/>
        <v>0.96973404975159028</v>
      </c>
      <c r="M30" s="104">
        <f>+'October 2017 Price List'!F24</f>
        <v>2854</v>
      </c>
      <c r="N30" s="105">
        <f t="shared" si="2"/>
        <v>2568.6</v>
      </c>
      <c r="O30" s="143">
        <f t="shared" si="5"/>
        <v>1.0766978123350714</v>
      </c>
      <c r="P30" s="104">
        <f>+'October 2017 Price List'!G24</f>
        <v>3366</v>
      </c>
    </row>
    <row r="31" spans="2:16" ht="17.100000000000001" customHeight="1" thickBot="1" x14ac:dyDescent="0.3">
      <c r="B31" s="28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05"/>
      <c r="O31" s="205"/>
      <c r="P31" s="206"/>
    </row>
    <row r="32" spans="2:16" ht="17.100000000000001" customHeight="1" thickBot="1" x14ac:dyDescent="0.3">
      <c r="B32" s="296" t="s">
        <v>179</v>
      </c>
      <c r="C32" s="297"/>
      <c r="D32" s="297"/>
      <c r="E32" s="297"/>
      <c r="F32" s="297"/>
      <c r="G32" s="297"/>
      <c r="H32" s="297"/>
      <c r="I32" s="297"/>
      <c r="J32" s="297"/>
      <c r="K32" s="297"/>
      <c r="L32" s="297"/>
      <c r="M32" s="298"/>
      <c r="N32" s="208"/>
      <c r="O32" s="208"/>
      <c r="P32" s="209"/>
    </row>
    <row r="33" spans="2:16" ht="17.100000000000001" customHeight="1" thickBot="1" x14ac:dyDescent="0.3">
      <c r="B33" s="189" t="s">
        <v>96</v>
      </c>
      <c r="C33" s="189" t="s">
        <v>127</v>
      </c>
      <c r="D33" s="189" t="s">
        <v>171</v>
      </c>
      <c r="E33" s="300"/>
      <c r="F33" s="169">
        <f>'[1]Consumables List'!$M$2</f>
        <v>142.57409018567634</v>
      </c>
      <c r="G33" s="170">
        <f>+'October 2017 Price List'!H25</f>
        <v>249</v>
      </c>
      <c r="H33" s="171">
        <f t="shared" si="0"/>
        <v>224.1</v>
      </c>
      <c r="I33" s="172">
        <f t="shared" si="4"/>
        <v>0.57181434374332163</v>
      </c>
      <c r="J33" s="170">
        <f>+'October 2017 Price List'!E25</f>
        <v>289</v>
      </c>
      <c r="K33" s="171">
        <f t="shared" si="1"/>
        <v>260.10000000000002</v>
      </c>
      <c r="L33" s="185">
        <f t="shared" si="3"/>
        <v>0.82431463992698784</v>
      </c>
      <c r="M33" s="171">
        <f>+'October 2017 Price List'!F25</f>
        <v>299</v>
      </c>
      <c r="N33" s="171">
        <f t="shared" si="2"/>
        <v>269.10000000000002</v>
      </c>
      <c r="O33" s="181">
        <f t="shared" si="5"/>
        <v>0.88743971397290444</v>
      </c>
      <c r="P33" s="182">
        <f>+'October 2017 Price List'!G25</f>
        <v>375</v>
      </c>
    </row>
    <row r="34" spans="2:16" ht="17.100000000000001" customHeight="1" x14ac:dyDescent="0.25">
      <c r="B34" s="108" t="s">
        <v>11</v>
      </c>
      <c r="C34" s="95" t="s">
        <v>128</v>
      </c>
      <c r="D34" s="300" t="s">
        <v>173</v>
      </c>
      <c r="E34" s="290"/>
      <c r="F34" s="109">
        <f>'[1]Consumables List'!$J$2</f>
        <v>181.04991830238723</v>
      </c>
      <c r="G34" s="101">
        <f>+'October 2017 Price List'!H26</f>
        <v>309</v>
      </c>
      <c r="H34" s="102">
        <f t="shared" si="0"/>
        <v>278.10000000000002</v>
      </c>
      <c r="I34" s="157">
        <f t="shared" si="4"/>
        <v>0.53604046114796366</v>
      </c>
      <c r="J34" s="101">
        <f>+'October 2017 Price List'!E26</f>
        <v>344</v>
      </c>
      <c r="K34" s="102">
        <f t="shared" si="1"/>
        <v>309.60000000000002</v>
      </c>
      <c r="L34" s="181">
        <f t="shared" si="3"/>
        <v>0.71002562665016011</v>
      </c>
      <c r="M34" s="102">
        <f>+'October 2017 Price List'!F26</f>
        <v>392</v>
      </c>
      <c r="N34" s="102">
        <f t="shared" si="2"/>
        <v>352.8</v>
      </c>
      <c r="O34" s="85">
        <f t="shared" si="5"/>
        <v>0.94863385362460106</v>
      </c>
      <c r="P34" s="179">
        <f>+'October 2017 Price List'!G26</f>
        <v>475</v>
      </c>
    </row>
    <row r="35" spans="2:16" ht="17.100000000000001" customHeight="1" x14ac:dyDescent="0.25">
      <c r="B35" s="97" t="s">
        <v>12</v>
      </c>
      <c r="C35" s="93" t="s">
        <v>129</v>
      </c>
      <c r="D35" s="290"/>
      <c r="E35" s="290"/>
      <c r="F35" s="91">
        <f>'[1]Consumables List'!$P$2</f>
        <v>325.7015543766579</v>
      </c>
      <c r="G35" s="83">
        <f>+'October 2017 Price List'!H27</f>
        <v>782</v>
      </c>
      <c r="H35" s="86">
        <f t="shared" si="0"/>
        <v>703.8</v>
      </c>
      <c r="I35" s="85">
        <f t="shared" si="4"/>
        <v>1.160873936714744</v>
      </c>
      <c r="J35" s="83">
        <f>+'October 2017 Price List'!E27</f>
        <v>890</v>
      </c>
      <c r="K35" s="86">
        <f t="shared" si="1"/>
        <v>801</v>
      </c>
      <c r="L35" s="177">
        <f t="shared" si="3"/>
        <v>1.4593066543172917</v>
      </c>
      <c r="M35" s="86">
        <f>+'October 2017 Price List'!F27</f>
        <v>944</v>
      </c>
      <c r="N35" s="86">
        <f t="shared" si="2"/>
        <v>849.6</v>
      </c>
      <c r="O35" s="85">
        <f t="shared" si="5"/>
        <v>1.6085230131185657</v>
      </c>
      <c r="P35" s="179">
        <f>+'October 2017 Price List'!G27</f>
        <v>1186</v>
      </c>
    </row>
    <row r="36" spans="2:16" ht="17.100000000000001" customHeight="1" x14ac:dyDescent="0.25">
      <c r="B36" s="97" t="s">
        <v>13</v>
      </c>
      <c r="C36" s="93" t="s">
        <v>130</v>
      </c>
      <c r="D36" s="290"/>
      <c r="E36" s="290"/>
      <c r="F36" s="91">
        <f>'[1]Consumables List'!$S$2</f>
        <v>500.14634482758629</v>
      </c>
      <c r="G36" s="83">
        <f>+'October 2017 Price List'!H28</f>
        <v>1013</v>
      </c>
      <c r="H36" s="86">
        <f t="shared" si="0"/>
        <v>911.7</v>
      </c>
      <c r="I36" s="85">
        <f t="shared" si="4"/>
        <v>0.82286646584268697</v>
      </c>
      <c r="J36" s="83">
        <f>+'October 2017 Price List'!E28</f>
        <v>1153</v>
      </c>
      <c r="K36" s="86">
        <f t="shared" si="1"/>
        <v>1037.7</v>
      </c>
      <c r="L36" s="177">
        <f t="shared" si="3"/>
        <v>1.0747927296314095</v>
      </c>
      <c r="M36" s="86">
        <f>+'October 2017 Price List'!F28</f>
        <v>1223</v>
      </c>
      <c r="N36" s="86">
        <f t="shared" si="2"/>
        <v>1100.7</v>
      </c>
      <c r="O36" s="85">
        <f t="shared" si="5"/>
        <v>1.2007558615257712</v>
      </c>
      <c r="P36" s="179">
        <f>+'October 2017 Price List'!G28</f>
        <v>1572</v>
      </c>
    </row>
    <row r="37" spans="2:16" ht="17.100000000000001" customHeight="1" x14ac:dyDescent="0.25">
      <c r="B37" s="97" t="s">
        <v>14</v>
      </c>
      <c r="C37" s="93" t="s">
        <v>131</v>
      </c>
      <c r="D37" s="290"/>
      <c r="E37" s="290"/>
      <c r="F37" s="91">
        <f>'[1]Consumables List'!$V$2</f>
        <v>683.91923289124679</v>
      </c>
      <c r="G37" s="83">
        <f>+'October 2017 Price List'!H29</f>
        <v>1266</v>
      </c>
      <c r="H37" s="86">
        <f t="shared" si="0"/>
        <v>1139.4000000000001</v>
      </c>
      <c r="I37" s="85">
        <f t="shared" si="4"/>
        <v>0.66598619428089911</v>
      </c>
      <c r="J37" s="83">
        <f>+'October 2017 Price List'!E29</f>
        <v>1441</v>
      </c>
      <c r="K37" s="86">
        <f t="shared" si="1"/>
        <v>1296.9000000000001</v>
      </c>
      <c r="L37" s="177">
        <f t="shared" si="3"/>
        <v>0.89627654499113385</v>
      </c>
      <c r="M37" s="86">
        <f>+'October 2017 Price List'!F29</f>
        <v>1528</v>
      </c>
      <c r="N37" s="86">
        <f t="shared" si="2"/>
        <v>1375.2</v>
      </c>
      <c r="O37" s="85">
        <f t="shared" si="5"/>
        <v>1.0107637479156506</v>
      </c>
      <c r="P37" s="179">
        <f>+'October 2017 Price List'!G29</f>
        <v>1964</v>
      </c>
    </row>
    <row r="38" spans="2:16" ht="17.100000000000001" customHeight="1" x14ac:dyDescent="0.25">
      <c r="B38" s="97" t="s">
        <v>28</v>
      </c>
      <c r="C38" s="93" t="s">
        <v>132</v>
      </c>
      <c r="D38" s="290"/>
      <c r="E38" s="290"/>
      <c r="F38" s="91">
        <f>'[1]Consumables List'!$Y$2</f>
        <v>883.99799257294455</v>
      </c>
      <c r="G38" s="83">
        <f>+'October 2017 Price List'!H30</f>
        <v>1581</v>
      </c>
      <c r="H38" s="86">
        <f t="shared" si="0"/>
        <v>1422.9</v>
      </c>
      <c r="I38" s="85">
        <f t="shared" si="4"/>
        <v>0.60961903981087051</v>
      </c>
      <c r="J38" s="83">
        <f>+'October 2017 Price List'!E30</f>
        <v>1799</v>
      </c>
      <c r="K38" s="86">
        <f t="shared" si="1"/>
        <v>1619.1</v>
      </c>
      <c r="L38" s="177">
        <f t="shared" si="3"/>
        <v>0.83156524517378605</v>
      </c>
      <c r="M38" s="86">
        <f>+'October 2017 Price List'!F30</f>
        <v>1908</v>
      </c>
      <c r="N38" s="86">
        <f t="shared" si="2"/>
        <v>1717.2</v>
      </c>
      <c r="O38" s="85">
        <f t="shared" si="5"/>
        <v>0.94253834785524404</v>
      </c>
      <c r="P38" s="179">
        <f>+'October 2017 Price List'!G30</f>
        <v>2453</v>
      </c>
    </row>
    <row r="39" spans="2:16" ht="17.100000000000001" customHeight="1" x14ac:dyDescent="0.25">
      <c r="B39" s="97" t="s">
        <v>29</v>
      </c>
      <c r="C39" s="93" t="s">
        <v>133</v>
      </c>
      <c r="D39" s="290"/>
      <c r="E39" s="290"/>
      <c r="F39" s="91">
        <f>'[1]Consumables List'!$AB$2</f>
        <v>1092.9524010610078</v>
      </c>
      <c r="G39" s="83">
        <f>+'October 2017 Price List'!H31</f>
        <v>1871</v>
      </c>
      <c r="H39" s="86">
        <f t="shared" si="0"/>
        <v>1683.9</v>
      </c>
      <c r="I39" s="85">
        <f t="shared" si="4"/>
        <v>0.5406892362058191</v>
      </c>
      <c r="J39" s="83">
        <f>+'October 2017 Price List'!E31</f>
        <v>2129</v>
      </c>
      <c r="K39" s="86">
        <f t="shared" si="1"/>
        <v>1916.1</v>
      </c>
      <c r="L39" s="177">
        <f t="shared" si="3"/>
        <v>0.75314130619037334</v>
      </c>
      <c r="M39" s="86">
        <f>+'October 2017 Price List'!F31</f>
        <v>2258</v>
      </c>
      <c r="N39" s="86">
        <f t="shared" si="2"/>
        <v>2032.2</v>
      </c>
      <c r="O39" s="85">
        <f t="shared" si="5"/>
        <v>0.85936734118265057</v>
      </c>
      <c r="P39" s="179">
        <f>+'October 2017 Price List'!G31</f>
        <v>2903</v>
      </c>
    </row>
    <row r="40" spans="2:16" ht="17.100000000000001" customHeight="1" x14ac:dyDescent="0.25">
      <c r="B40" s="97" t="s">
        <v>30</v>
      </c>
      <c r="C40" s="93" t="s">
        <v>134</v>
      </c>
      <c r="D40" s="290"/>
      <c r="E40" s="290"/>
      <c r="F40" s="91">
        <f>'[1]Consumables List'!$AE$2</f>
        <v>1296.9385941644559</v>
      </c>
      <c r="G40" s="83">
        <f>+'October 2017 Price List'!H32</f>
        <v>2278</v>
      </c>
      <c r="H40" s="86">
        <f t="shared" si="0"/>
        <v>2050.1999999999998</v>
      </c>
      <c r="I40" s="85">
        <f t="shared" si="4"/>
        <v>0.58079959161121852</v>
      </c>
      <c r="J40" s="83">
        <f>+'October 2017 Price List'!E32</f>
        <v>2580</v>
      </c>
      <c r="K40" s="86">
        <f t="shared" si="1"/>
        <v>2322</v>
      </c>
      <c r="L40" s="177">
        <f t="shared" si="3"/>
        <v>0.79037003790910632</v>
      </c>
      <c r="M40" s="86">
        <f>+'October 2017 Price List'!F32</f>
        <v>2809</v>
      </c>
      <c r="N40" s="86">
        <f t="shared" si="2"/>
        <v>2528.1</v>
      </c>
      <c r="O40" s="85">
        <f t="shared" si="5"/>
        <v>0.9492827273204183</v>
      </c>
      <c r="P40" s="179">
        <f>+'October 2017 Price List'!G32</f>
        <v>3492</v>
      </c>
    </row>
    <row r="41" spans="2:16" ht="17.100000000000001" customHeight="1" thickBot="1" x14ac:dyDescent="0.3">
      <c r="B41" s="110" t="s">
        <v>31</v>
      </c>
      <c r="C41" s="96" t="s">
        <v>135</v>
      </c>
      <c r="D41" s="299"/>
      <c r="E41" s="299"/>
      <c r="F41" s="92">
        <f>'[1]Consumables List'!$AH$2</f>
        <v>1508.7436445623341</v>
      </c>
      <c r="G41" s="103">
        <f>+'October 2017 Price List'!H33</f>
        <v>2741</v>
      </c>
      <c r="H41" s="88">
        <f t="shared" si="0"/>
        <v>2466.9</v>
      </c>
      <c r="I41" s="158">
        <f t="shared" si="4"/>
        <v>0.63506902507325158</v>
      </c>
      <c r="J41" s="103">
        <f>+'October 2017 Price List'!E33</f>
        <v>3106</v>
      </c>
      <c r="K41" s="88">
        <f t="shared" si="1"/>
        <v>2795.4</v>
      </c>
      <c r="L41" s="186">
        <f t="shared" si="3"/>
        <v>0.85279985110453094</v>
      </c>
      <c r="M41" s="88">
        <f>+'October 2017 Price List'!F33</f>
        <v>3380</v>
      </c>
      <c r="N41" s="88">
        <f t="shared" si="2"/>
        <v>3042</v>
      </c>
      <c r="O41" s="158">
        <f t="shared" si="5"/>
        <v>1.0162471013307517</v>
      </c>
      <c r="P41" s="180">
        <f>+'October 2017 Price List'!G33</f>
        <v>4202</v>
      </c>
    </row>
    <row r="42" spans="2:16" ht="17.100000000000001" customHeight="1" thickBot="1" x14ac:dyDescent="0.3">
      <c r="B42" s="204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6"/>
      <c r="N42" s="205"/>
      <c r="O42" s="205"/>
      <c r="P42" s="206"/>
    </row>
    <row r="43" spans="2:16" ht="17.100000000000001" customHeight="1" thickBot="1" x14ac:dyDescent="0.3">
      <c r="B43" s="296" t="s">
        <v>180</v>
      </c>
      <c r="C43" s="297"/>
      <c r="D43" s="297"/>
      <c r="E43" s="297"/>
      <c r="F43" s="297"/>
      <c r="G43" s="297"/>
      <c r="H43" s="297"/>
      <c r="I43" s="297"/>
      <c r="J43" s="297"/>
      <c r="K43" s="297"/>
      <c r="L43" s="297"/>
      <c r="M43" s="298"/>
      <c r="N43" s="208"/>
      <c r="O43" s="208"/>
      <c r="P43" s="209"/>
    </row>
    <row r="44" spans="2:16" ht="17.100000000000001" customHeight="1" x14ac:dyDescent="0.25">
      <c r="B44" s="120" t="s">
        <v>15</v>
      </c>
      <c r="C44" s="94" t="s">
        <v>136</v>
      </c>
      <c r="D44" s="290" t="s">
        <v>171</v>
      </c>
      <c r="E44" s="300"/>
      <c r="F44" s="89">
        <f>'[1]Consumables List'!$AQ$2</f>
        <v>207.2913846153846</v>
      </c>
      <c r="G44" s="83">
        <f>+'October 2017 Price List'!H34</f>
        <v>471</v>
      </c>
      <c r="H44" s="86">
        <f t="shared" si="0"/>
        <v>423.9</v>
      </c>
      <c r="I44" s="84">
        <f t="shared" si="4"/>
        <v>1.0449475060746893</v>
      </c>
      <c r="J44" s="83">
        <f>+'October 2017 Price List'!E34</f>
        <v>598</v>
      </c>
      <c r="K44" s="86">
        <f t="shared" si="1"/>
        <v>538.20000000000005</v>
      </c>
      <c r="L44" s="176">
        <f t="shared" si="3"/>
        <v>1.596345241258311</v>
      </c>
      <c r="M44" s="102">
        <f>+'October 2017 Price List'!F34</f>
        <v>634</v>
      </c>
      <c r="N44" s="86">
        <f t="shared" si="2"/>
        <v>570.6</v>
      </c>
      <c r="O44" s="176">
        <f t="shared" si="5"/>
        <v>1.7526469614678413</v>
      </c>
      <c r="P44" s="102">
        <f>+'October 2017 Price List'!G34</f>
        <v>797</v>
      </c>
    </row>
    <row r="45" spans="2:16" ht="17.100000000000001" customHeight="1" thickBot="1" x14ac:dyDescent="0.3">
      <c r="B45" s="125" t="s">
        <v>16</v>
      </c>
      <c r="C45" s="126" t="s">
        <v>137</v>
      </c>
      <c r="D45" s="290"/>
      <c r="E45" s="299"/>
      <c r="F45" s="127">
        <f>'[1]Consumables List'!$AT$2</f>
        <v>275.92826153846158</v>
      </c>
      <c r="G45" s="104">
        <f>+'October 2017 Price List'!H35</f>
        <v>602</v>
      </c>
      <c r="H45" s="105">
        <f t="shared" si="0"/>
        <v>541.79999999999995</v>
      </c>
      <c r="I45" s="143">
        <f t="shared" si="4"/>
        <v>0.96355384902998975</v>
      </c>
      <c r="J45" s="104">
        <f>+'October 2017 Price List'!E35</f>
        <v>685</v>
      </c>
      <c r="K45" s="105">
        <f t="shared" si="1"/>
        <v>616.5</v>
      </c>
      <c r="L45" s="178">
        <f t="shared" si="3"/>
        <v>1.2342763896769822</v>
      </c>
      <c r="M45" s="88">
        <f>+'October 2017 Price List'!F35</f>
        <v>726</v>
      </c>
      <c r="N45" s="105">
        <f t="shared" si="2"/>
        <v>653.4</v>
      </c>
      <c r="O45" s="178">
        <f t="shared" si="5"/>
        <v>1.3680068013218816</v>
      </c>
      <c r="P45" s="88">
        <f>+'October 2017 Price List'!G35</f>
        <v>913</v>
      </c>
    </row>
    <row r="46" spans="2:16" ht="17.100000000000001" customHeight="1" thickBot="1" x14ac:dyDescent="0.3">
      <c r="B46" s="145"/>
      <c r="C46" s="146"/>
      <c r="D46" s="146"/>
      <c r="E46" s="146"/>
      <c r="F46" s="146"/>
      <c r="G46" s="146"/>
      <c r="H46" s="146"/>
      <c r="I46" s="146"/>
      <c r="J46" s="146"/>
      <c r="K46" s="146"/>
      <c r="L46" s="146"/>
      <c r="M46" s="147"/>
      <c r="N46" s="146"/>
      <c r="O46" s="146"/>
      <c r="P46" s="147"/>
    </row>
    <row r="47" spans="2:16" ht="17.100000000000001" customHeight="1" thickBot="1" x14ac:dyDescent="0.3">
      <c r="B47" s="274" t="s">
        <v>181</v>
      </c>
      <c r="C47" s="275"/>
      <c r="D47" s="275"/>
      <c r="E47" s="275"/>
      <c r="F47" s="275"/>
      <c r="G47" s="275"/>
      <c r="H47" s="275"/>
      <c r="I47" s="275"/>
      <c r="J47" s="275"/>
      <c r="K47" s="275"/>
      <c r="L47" s="275"/>
      <c r="M47" s="276"/>
      <c r="N47" s="149"/>
      <c r="O47" s="149"/>
      <c r="P47" s="150"/>
    </row>
    <row r="48" spans="2:16" ht="17.100000000000001" customHeight="1" x14ac:dyDescent="0.25">
      <c r="B48" s="94" t="s">
        <v>104</v>
      </c>
      <c r="C48" s="94" t="s">
        <v>138</v>
      </c>
      <c r="D48" s="290" t="s">
        <v>171</v>
      </c>
      <c r="E48" s="300"/>
      <c r="F48" s="89">
        <f>'[1]Consumables List'!$AW$2</f>
        <v>601.51520000000005</v>
      </c>
      <c r="G48" s="83">
        <v>1158</v>
      </c>
      <c r="H48" s="86">
        <f>(F48*1.75)</f>
        <v>1052.6516000000001</v>
      </c>
      <c r="I48" s="84">
        <f t="shared" si="4"/>
        <v>0.75</v>
      </c>
      <c r="J48" s="83">
        <v>1290.6500000000001</v>
      </c>
      <c r="K48" s="86">
        <f>+F48*(1+95%)</f>
        <v>1172.9546400000002</v>
      </c>
      <c r="L48" s="176">
        <f t="shared" si="3"/>
        <v>0.95000000000000018</v>
      </c>
      <c r="M48" s="102">
        <v>1143</v>
      </c>
      <c r="N48" s="86">
        <f>+F48*(1+111%)</f>
        <v>1269.1970720000004</v>
      </c>
      <c r="O48" s="176">
        <f t="shared" si="5"/>
        <v>1.1100000000000003</v>
      </c>
      <c r="P48" s="102">
        <v>1754.5</v>
      </c>
    </row>
    <row r="49" spans="2:16" ht="17.100000000000001" customHeight="1" thickBot="1" x14ac:dyDescent="0.3">
      <c r="B49" s="126" t="s">
        <v>17</v>
      </c>
      <c r="C49" s="126" t="s">
        <v>168</v>
      </c>
      <c r="D49" s="290"/>
      <c r="E49" s="299"/>
      <c r="F49" s="127">
        <f>'[1]Consumables List'!$AZ$2</f>
        <v>642.73316923076936</v>
      </c>
      <c r="G49" s="104">
        <f>+'October 2017 Price List'!H37</f>
        <v>1307</v>
      </c>
      <c r="H49" s="105">
        <f t="shared" si="0"/>
        <v>1176.3</v>
      </c>
      <c r="I49" s="143">
        <f t="shared" si="4"/>
        <v>0.83015294108410442</v>
      </c>
      <c r="J49" s="104">
        <f>+'October 2017 Price List'!E37</f>
        <v>1437</v>
      </c>
      <c r="K49" s="105">
        <f t="shared" si="1"/>
        <v>1293.3</v>
      </c>
      <c r="L49" s="178">
        <f t="shared" si="3"/>
        <v>1.0121880461651553</v>
      </c>
      <c r="M49" s="88">
        <f>+'October 2017 Price List'!F37</f>
        <v>1525</v>
      </c>
      <c r="N49" s="105">
        <f t="shared" si="2"/>
        <v>1372.5</v>
      </c>
      <c r="O49" s="178">
        <f t="shared" si="5"/>
        <v>1.1354118096046362</v>
      </c>
      <c r="P49" s="88">
        <f>+'October 2017 Price List'!G37</f>
        <v>1917</v>
      </c>
    </row>
    <row r="50" spans="2:16" ht="17.100000000000001" customHeight="1" thickBot="1" x14ac:dyDescent="0.3">
      <c r="B50" s="277"/>
      <c r="C50" s="278"/>
      <c r="D50" s="278"/>
      <c r="E50" s="278"/>
      <c r="F50" s="278"/>
      <c r="G50" s="278"/>
      <c r="H50" s="278"/>
      <c r="I50" s="278"/>
      <c r="J50" s="278"/>
      <c r="K50" s="278"/>
      <c r="L50" s="278"/>
      <c r="M50" s="279"/>
      <c r="N50" s="146"/>
      <c r="O50" s="146"/>
      <c r="P50" s="147"/>
    </row>
    <row r="51" spans="2:16" ht="17.100000000000001" customHeight="1" thickBot="1" x14ac:dyDescent="0.3">
      <c r="B51" s="274" t="s">
        <v>182</v>
      </c>
      <c r="C51" s="275"/>
      <c r="D51" s="275"/>
      <c r="E51" s="275"/>
      <c r="F51" s="275"/>
      <c r="G51" s="275"/>
      <c r="H51" s="275"/>
      <c r="I51" s="275"/>
      <c r="J51" s="275"/>
      <c r="K51" s="275"/>
      <c r="L51" s="275"/>
      <c r="M51" s="276"/>
      <c r="N51" s="149"/>
      <c r="O51" s="149"/>
      <c r="P51" s="150"/>
    </row>
    <row r="52" spans="2:16" ht="17.100000000000001" customHeight="1" x14ac:dyDescent="0.25">
      <c r="B52" s="94" t="s">
        <v>83</v>
      </c>
      <c r="C52" s="94" t="s">
        <v>169</v>
      </c>
      <c r="D52" s="290" t="s">
        <v>171</v>
      </c>
      <c r="E52" s="300"/>
      <c r="F52" s="89">
        <f>'[1]Consumables List'!$BF$2</f>
        <v>719.12433846153863</v>
      </c>
      <c r="G52" s="83">
        <f>+'October 2017 Price List'!H38</f>
        <v>1009</v>
      </c>
      <c r="H52" s="86">
        <f t="shared" si="0"/>
        <v>908.1</v>
      </c>
      <c r="I52" s="84">
        <f t="shared" si="4"/>
        <v>0.26278579576759586</v>
      </c>
      <c r="J52" s="83">
        <f>+'October 2017 Price List'!E38</f>
        <v>1148</v>
      </c>
      <c r="K52" s="86">
        <f t="shared" si="1"/>
        <v>1033.2</v>
      </c>
      <c r="L52" s="176">
        <f t="shared" si="3"/>
        <v>0.43674736723607555</v>
      </c>
      <c r="M52" s="102">
        <f>+'October 2017 Price List'!F38</f>
        <v>1218</v>
      </c>
      <c r="N52" s="86">
        <f t="shared" si="2"/>
        <v>1096.2</v>
      </c>
      <c r="O52" s="176">
        <f t="shared" si="5"/>
        <v>0.52435391401876297</v>
      </c>
      <c r="P52" s="102">
        <f>+'October 2017 Price List'!G38</f>
        <v>1531</v>
      </c>
    </row>
    <row r="53" spans="2:16" ht="17.100000000000001" customHeight="1" x14ac:dyDescent="0.25">
      <c r="B53" s="93" t="s">
        <v>90</v>
      </c>
      <c r="C53" s="93" t="s">
        <v>141</v>
      </c>
      <c r="D53" s="290"/>
      <c r="E53" s="290"/>
      <c r="F53" s="90">
        <f>'[1]Consumables List'!$BI$2</f>
        <v>805.38595384615394</v>
      </c>
      <c r="G53" s="83">
        <f>+'October 2017 Price List'!H39</f>
        <v>1257</v>
      </c>
      <c r="H53" s="86">
        <f t="shared" si="0"/>
        <v>1131.3</v>
      </c>
      <c r="I53" s="85">
        <f t="shared" si="4"/>
        <v>0.40466815270049095</v>
      </c>
      <c r="J53" s="83">
        <f>+'October 2017 Price List'!E39</f>
        <v>1431</v>
      </c>
      <c r="K53" s="86">
        <f t="shared" si="1"/>
        <v>1287.9000000000001</v>
      </c>
      <c r="L53" s="177">
        <f t="shared" si="3"/>
        <v>0.59910909030580983</v>
      </c>
      <c r="M53" s="86">
        <f>+'October 2017 Price List'!F39</f>
        <v>1518</v>
      </c>
      <c r="N53" s="86">
        <f t="shared" si="2"/>
        <v>1366.2</v>
      </c>
      <c r="O53" s="177">
        <f t="shared" si="5"/>
        <v>0.69632955910846905</v>
      </c>
      <c r="P53" s="86">
        <f>+'October 2017 Price List'!G39</f>
        <v>1907</v>
      </c>
    </row>
    <row r="54" spans="2:16" ht="17.100000000000001" customHeight="1" x14ac:dyDescent="0.25">
      <c r="B54" s="93" t="s">
        <v>20</v>
      </c>
      <c r="C54" s="93" t="s">
        <v>142</v>
      </c>
      <c r="D54" s="290"/>
      <c r="E54" s="290"/>
      <c r="F54" s="90">
        <f>'[1]Consumables List'!$BL$2</f>
        <v>889.98756923076951</v>
      </c>
      <c r="G54" s="83">
        <f>+'October 2017 Price List'!H40</f>
        <v>1528</v>
      </c>
      <c r="H54" s="86">
        <f t="shared" si="0"/>
        <v>1375.2</v>
      </c>
      <c r="I54" s="85">
        <f t="shared" si="4"/>
        <v>0.54519012123799371</v>
      </c>
      <c r="J54" s="83">
        <f>+'October 2017 Price List'!E40</f>
        <v>1739</v>
      </c>
      <c r="K54" s="86">
        <f t="shared" si="1"/>
        <v>1565.1</v>
      </c>
      <c r="L54" s="177">
        <f t="shared" si="3"/>
        <v>0.75856388797962748</v>
      </c>
      <c r="M54" s="86">
        <f>+'October 2017 Price List'!F40</f>
        <v>1844</v>
      </c>
      <c r="N54" s="86">
        <f t="shared" si="2"/>
        <v>1659.6</v>
      </c>
      <c r="O54" s="177">
        <f t="shared" si="5"/>
        <v>0.86474514631077226</v>
      </c>
      <c r="P54" s="86">
        <f>+'October 2017 Price List'!G40</f>
        <v>2318</v>
      </c>
    </row>
    <row r="55" spans="2:16" ht="17.100000000000001" customHeight="1" thickBot="1" x14ac:dyDescent="0.3">
      <c r="B55" s="126" t="s">
        <v>21</v>
      </c>
      <c r="C55" s="126" t="s">
        <v>143</v>
      </c>
      <c r="D55" s="290"/>
      <c r="E55" s="299"/>
      <c r="F55" s="127">
        <f>'[1]Consumables List'!$BO$2</f>
        <v>947.64446153846154</v>
      </c>
      <c r="G55" s="104">
        <f>+'October 2017 Price List'!H41</f>
        <v>1657</v>
      </c>
      <c r="H55" s="105">
        <f t="shared" si="0"/>
        <v>1491.3</v>
      </c>
      <c r="I55" s="143">
        <f t="shared" si="4"/>
        <v>0.57369146396839188</v>
      </c>
      <c r="J55" s="104">
        <f>+'October 2017 Price List'!E41</f>
        <v>1885</v>
      </c>
      <c r="K55" s="105">
        <f t="shared" si="1"/>
        <v>1696.5</v>
      </c>
      <c r="L55" s="178">
        <f t="shared" si="3"/>
        <v>0.79022837029596782</v>
      </c>
      <c r="M55" s="88">
        <f>+'October 2017 Price List'!F41</f>
        <v>1999</v>
      </c>
      <c r="N55" s="105">
        <f t="shared" si="2"/>
        <v>1799.1</v>
      </c>
      <c r="O55" s="178">
        <f t="shared" si="5"/>
        <v>0.89849682345975568</v>
      </c>
      <c r="P55" s="88">
        <f>+'October 2017 Price List'!G41</f>
        <v>2514</v>
      </c>
    </row>
    <row r="56" spans="2:16" ht="17.100000000000001" customHeight="1" thickBot="1" x14ac:dyDescent="0.3">
      <c r="B56" s="277"/>
      <c r="C56" s="278"/>
      <c r="D56" s="278"/>
      <c r="E56" s="278"/>
      <c r="F56" s="278"/>
      <c r="G56" s="278"/>
      <c r="H56" s="278"/>
      <c r="I56" s="278"/>
      <c r="J56" s="278"/>
      <c r="K56" s="278"/>
      <c r="L56" s="278"/>
      <c r="M56" s="279"/>
      <c r="N56" s="146"/>
      <c r="O56" s="146"/>
      <c r="P56" s="147"/>
    </row>
    <row r="57" spans="2:16" ht="17.100000000000001" customHeight="1" thickBot="1" x14ac:dyDescent="0.3">
      <c r="B57" s="274" t="s">
        <v>183</v>
      </c>
      <c r="C57" s="275"/>
      <c r="D57" s="275"/>
      <c r="E57" s="275"/>
      <c r="F57" s="275"/>
      <c r="G57" s="275"/>
      <c r="H57" s="275"/>
      <c r="I57" s="275"/>
      <c r="J57" s="275"/>
      <c r="K57" s="275"/>
      <c r="L57" s="275"/>
      <c r="M57" s="275"/>
      <c r="N57" s="149"/>
      <c r="O57" s="149"/>
      <c r="P57" s="150"/>
    </row>
    <row r="58" spans="2:16" ht="17.100000000000001" customHeight="1" x14ac:dyDescent="0.25">
      <c r="B58" s="94" t="s">
        <v>84</v>
      </c>
      <c r="C58" s="94" t="s">
        <v>144</v>
      </c>
      <c r="D58" s="290" t="s">
        <v>171</v>
      </c>
      <c r="E58" s="300"/>
      <c r="F58" s="89">
        <f>'[1]Consumables List'!$BR$2</f>
        <v>679.82541538461567</v>
      </c>
      <c r="G58" s="83">
        <f>+'October 2017 Price List'!H42</f>
        <v>1118</v>
      </c>
      <c r="H58" s="86">
        <f t="shared" si="0"/>
        <v>1006.2</v>
      </c>
      <c r="I58" s="84">
        <f t="shared" si="4"/>
        <v>0.48008588268318242</v>
      </c>
      <c r="J58" s="83">
        <f>+'October 2017 Price List'!E42</f>
        <v>1230</v>
      </c>
      <c r="K58" s="86">
        <f t="shared" si="1"/>
        <v>1107</v>
      </c>
      <c r="L58" s="176">
        <f t="shared" si="3"/>
        <v>0.62835924481244576</v>
      </c>
      <c r="M58" s="102">
        <f>+'October 2017 Price List'!F42</f>
        <v>1305</v>
      </c>
      <c r="N58" s="86">
        <f t="shared" si="2"/>
        <v>1174.5</v>
      </c>
      <c r="O58" s="176">
        <f t="shared" si="5"/>
        <v>0.72764944266686316</v>
      </c>
      <c r="P58" s="102">
        <f>+'October 2017 Price List'!G42</f>
        <v>1640</v>
      </c>
    </row>
    <row r="59" spans="2:16" ht="17.100000000000001" customHeight="1" x14ac:dyDescent="0.25">
      <c r="B59" s="93" t="s">
        <v>97</v>
      </c>
      <c r="C59" s="93" t="s">
        <v>145</v>
      </c>
      <c r="D59" s="290"/>
      <c r="E59" s="290"/>
      <c r="F59" s="90">
        <f>'[1]Consumables List'!$BU$2</f>
        <v>698.75827692307712</v>
      </c>
      <c r="G59" s="83">
        <f>+'October 2017 Price List'!H43</f>
        <v>1250</v>
      </c>
      <c r="H59" s="86">
        <f t="shared" si="0"/>
        <v>1125</v>
      </c>
      <c r="I59" s="85">
        <f t="shared" si="4"/>
        <v>0.60999881812326029</v>
      </c>
      <c r="J59" s="83">
        <f>+'October 2017 Price List'!E43</f>
        <v>1375</v>
      </c>
      <c r="K59" s="86">
        <f t="shared" si="1"/>
        <v>1237.5</v>
      </c>
      <c r="L59" s="177">
        <f t="shared" si="3"/>
        <v>0.77099869993558623</v>
      </c>
      <c r="M59" s="86">
        <f>+'October 2017 Price List'!F43</f>
        <v>1458</v>
      </c>
      <c r="N59" s="86">
        <f t="shared" si="2"/>
        <v>1312.2</v>
      </c>
      <c r="O59" s="177">
        <f t="shared" si="5"/>
        <v>0.87790262145897091</v>
      </c>
      <c r="P59" s="86">
        <f>+'October 2017 Price List'!G43</f>
        <v>1833</v>
      </c>
    </row>
    <row r="60" spans="2:16" ht="17.100000000000001" customHeight="1" x14ac:dyDescent="0.25">
      <c r="B60" s="93" t="s">
        <v>18</v>
      </c>
      <c r="C60" s="93" t="s">
        <v>146</v>
      </c>
      <c r="D60" s="290"/>
      <c r="E60" s="290"/>
      <c r="F60" s="90">
        <f>'[1]Consumables List'!$BX$2</f>
        <v>769.87286153846162</v>
      </c>
      <c r="G60" s="83">
        <f>+'October 2017 Price List'!H44</f>
        <v>1322</v>
      </c>
      <c r="H60" s="86">
        <f t="shared" si="0"/>
        <v>1189.8</v>
      </c>
      <c r="I60" s="85">
        <f t="shared" si="4"/>
        <v>0.54544998199103212</v>
      </c>
      <c r="J60" s="83">
        <f>+'October 2017 Price List'!E44</f>
        <v>1410</v>
      </c>
      <c r="K60" s="86">
        <f t="shared" si="1"/>
        <v>1269</v>
      </c>
      <c r="L60" s="177">
        <f t="shared" si="3"/>
        <v>0.64832411089815101</v>
      </c>
      <c r="M60" s="86">
        <f>+'October 2017 Price List'!F44</f>
        <v>1455</v>
      </c>
      <c r="N60" s="86">
        <f t="shared" si="2"/>
        <v>1309.5</v>
      </c>
      <c r="O60" s="177">
        <f t="shared" si="5"/>
        <v>0.70093019954383662</v>
      </c>
      <c r="P60" s="86">
        <f>+'October 2017 Price List'!G44</f>
        <v>1939</v>
      </c>
    </row>
    <row r="61" spans="2:16" ht="17.100000000000001" customHeight="1" x14ac:dyDescent="0.25">
      <c r="B61" s="93" t="s">
        <v>105</v>
      </c>
      <c r="C61" s="93" t="s">
        <v>147</v>
      </c>
      <c r="D61" s="290"/>
      <c r="E61" s="290"/>
      <c r="F61" s="90">
        <f>'[1]Consumables List'!$CA$2</f>
        <v>857.19430769230769</v>
      </c>
      <c r="G61" s="83">
        <f>G60+150</f>
        <v>1472</v>
      </c>
      <c r="H61" s="87">
        <f>+H60+150</f>
        <v>1339.8</v>
      </c>
      <c r="I61" s="85">
        <f t="shared" si="4"/>
        <v>0.56300617955214527</v>
      </c>
      <c r="J61" s="83">
        <f>J60+150</f>
        <v>1560</v>
      </c>
      <c r="K61" s="86">
        <f t="shared" si="1"/>
        <v>1404</v>
      </c>
      <c r="L61" s="177">
        <f t="shared" si="3"/>
        <v>0.63790168390148683</v>
      </c>
      <c r="M61" s="86">
        <f>M60+150</f>
        <v>1605</v>
      </c>
      <c r="N61" s="87">
        <f>+N60+150</f>
        <v>1459.5</v>
      </c>
      <c r="O61" s="177">
        <f t="shared" si="5"/>
        <v>0.70264779747451578</v>
      </c>
      <c r="P61" s="86">
        <f>P60+150</f>
        <v>2089</v>
      </c>
    </row>
    <row r="62" spans="2:16" ht="17.100000000000001" customHeight="1" x14ac:dyDescent="0.25">
      <c r="B62" s="93" t="s">
        <v>85</v>
      </c>
      <c r="C62" s="93" t="s">
        <v>148</v>
      </c>
      <c r="D62" s="290"/>
      <c r="E62" s="290"/>
      <c r="F62" s="90">
        <f>'[1]Consumables List'!$CD$2</f>
        <v>815.08713846153853</v>
      </c>
      <c r="G62" s="83">
        <f>+'October 2017 Price List'!H46</f>
        <v>1380</v>
      </c>
      <c r="H62" s="86">
        <f t="shared" si="0"/>
        <v>1242</v>
      </c>
      <c r="I62" s="85">
        <f>+H62/F62-1</f>
        <v>0.52376346208118485</v>
      </c>
      <c r="J62" s="83">
        <f>+'October 2017 Price List'!E46</f>
        <v>1517</v>
      </c>
      <c r="K62" s="86">
        <f t="shared" si="1"/>
        <v>1365.3</v>
      </c>
      <c r="L62" s="177">
        <f t="shared" si="3"/>
        <v>0.67503563186750526</v>
      </c>
      <c r="M62" s="86">
        <f>+'October 2017 Price List'!F46</f>
        <v>1609</v>
      </c>
      <c r="N62" s="86">
        <f t="shared" si="2"/>
        <v>1448.1</v>
      </c>
      <c r="O62" s="177">
        <f>+N62/F62-1</f>
        <v>0.77661986267291749</v>
      </c>
      <c r="P62" s="86">
        <f>+'October 2017 Price List'!G46</f>
        <v>2023</v>
      </c>
    </row>
    <row r="63" spans="2:16" ht="17.100000000000001" customHeight="1" x14ac:dyDescent="0.25">
      <c r="B63" s="93" t="s">
        <v>106</v>
      </c>
      <c r="C63" s="93" t="s">
        <v>149</v>
      </c>
      <c r="D63" s="290"/>
      <c r="E63" s="290"/>
      <c r="F63" s="90">
        <f>'[1]Consumables List'!$CG$2</f>
        <v>902.40858461538471</v>
      </c>
      <c r="G63" s="83">
        <f>G62+150</f>
        <v>1530</v>
      </c>
      <c r="H63" s="87">
        <f>+H62+150</f>
        <v>1392</v>
      </c>
      <c r="I63" s="85">
        <f t="shared" ref="I63:I71" si="6">+H63/F63-1</f>
        <v>0.54253851717654467</v>
      </c>
      <c r="J63" s="83">
        <f>J62+150</f>
        <v>1667</v>
      </c>
      <c r="K63" s="86">
        <f>K62+150</f>
        <v>1515.3</v>
      </c>
      <c r="L63" s="177">
        <f t="shared" si="3"/>
        <v>0.67917285565920849</v>
      </c>
      <c r="M63" s="86">
        <f>M62+150</f>
        <v>1759</v>
      </c>
      <c r="N63" s="87">
        <f>+N62+150</f>
        <v>1598.1</v>
      </c>
      <c r="O63" s="177">
        <f>+N63/F63-1</f>
        <v>0.77092730193953729</v>
      </c>
      <c r="P63" s="86">
        <f>P62+150</f>
        <v>2173</v>
      </c>
    </row>
    <row r="64" spans="2:16" ht="17.100000000000001" customHeight="1" x14ac:dyDescent="0.25">
      <c r="B64" s="93" t="s">
        <v>107</v>
      </c>
      <c r="C64" s="93" t="s">
        <v>150</v>
      </c>
      <c r="D64" s="290"/>
      <c r="E64" s="290"/>
      <c r="F64" s="90">
        <f>'[1]Consumables List'!$CJ$2</f>
        <v>873.25156923076929</v>
      </c>
      <c r="G64" s="83">
        <v>1681</v>
      </c>
      <c r="H64" s="87">
        <f>+F64*1.75</f>
        <v>1528.1902461538461</v>
      </c>
      <c r="I64" s="85">
        <f t="shared" si="6"/>
        <v>0.74999999999999978</v>
      </c>
      <c r="J64" s="83">
        <v>1719.43</v>
      </c>
      <c r="K64" s="86">
        <f>F64*(1+79%)</f>
        <v>1563.1203089230771</v>
      </c>
      <c r="L64" s="177">
        <f t="shared" si="3"/>
        <v>0.79</v>
      </c>
      <c r="M64" s="86">
        <v>2036.43</v>
      </c>
      <c r="N64" s="87">
        <f>+F64*(1+112%)</f>
        <v>1851.293326769231</v>
      </c>
      <c r="O64" s="177">
        <f t="shared" ref="O64:O72" si="7">+N64/F64-1</f>
        <v>1.1200000000000001</v>
      </c>
      <c r="P64" s="86">
        <v>2077</v>
      </c>
    </row>
    <row r="65" spans="2:16" s="59" customFormat="1" ht="17.100000000000001" customHeight="1" x14ac:dyDescent="0.25">
      <c r="B65" s="93" t="s">
        <v>81</v>
      </c>
      <c r="C65" s="93" t="s">
        <v>151</v>
      </c>
      <c r="D65" s="290"/>
      <c r="E65" s="290"/>
      <c r="F65" s="90">
        <f>'[1]Consumables List'!$CM$2</f>
        <v>931.41600000000005</v>
      </c>
      <c r="G65" s="83">
        <f>+'October 2017 Price List'!H49</f>
        <v>1681</v>
      </c>
      <c r="H65" s="86">
        <f t="shared" ref="H65" si="8">G65-(G65*10%)</f>
        <v>1512.9</v>
      </c>
      <c r="I65" s="85">
        <f t="shared" si="6"/>
        <v>0.6243010641861424</v>
      </c>
      <c r="J65" s="83">
        <f>+'October 2017 Price List'!E49</f>
        <v>1799</v>
      </c>
      <c r="K65" s="86">
        <f t="shared" si="1"/>
        <v>1619.1</v>
      </c>
      <c r="L65" s="177">
        <f t="shared" si="3"/>
        <v>0.7383210080136049</v>
      </c>
      <c r="M65" s="86">
        <f>+'October 2017 Price List'!F49</f>
        <v>1898</v>
      </c>
      <c r="N65" s="86">
        <f t="shared" ref="N65" si="9">M65-(M65*10%)</f>
        <v>1708.2</v>
      </c>
      <c r="O65" s="177">
        <f t="shared" si="7"/>
        <v>0.83398180834342539</v>
      </c>
      <c r="P65" s="86">
        <f>+'October 2017 Price List'!G49</f>
        <v>2386</v>
      </c>
    </row>
    <row r="66" spans="2:16" ht="17.100000000000001" customHeight="1" x14ac:dyDescent="0.25">
      <c r="B66" s="93" t="s">
        <v>108</v>
      </c>
      <c r="C66" s="93" t="s">
        <v>152</v>
      </c>
      <c r="D66" s="290"/>
      <c r="E66" s="290"/>
      <c r="F66" s="90">
        <f>'[1]Consumables List'!$CP$2</f>
        <v>1018.7374461538462</v>
      </c>
      <c r="G66" s="83">
        <f>G65+150</f>
        <v>1831</v>
      </c>
      <c r="H66" s="87">
        <f>+H65+150</f>
        <v>1662.9</v>
      </c>
      <c r="I66" s="85">
        <f t="shared" si="6"/>
        <v>0.6323145932037082</v>
      </c>
      <c r="J66" s="83">
        <f>J65+150</f>
        <v>1949</v>
      </c>
      <c r="K66" s="86">
        <f t="shared" si="1"/>
        <v>1754.1</v>
      </c>
      <c r="L66" s="177">
        <f t="shared" si="3"/>
        <v>0.72183716876458259</v>
      </c>
      <c r="M66" s="86">
        <f>M65+150</f>
        <v>2048</v>
      </c>
      <c r="N66" s="87">
        <f>+N65+150</f>
        <v>1858.2</v>
      </c>
      <c r="O66" s="177">
        <f t="shared" si="7"/>
        <v>0.82402247705281773</v>
      </c>
      <c r="P66" s="86">
        <f>P65+150</f>
        <v>2536</v>
      </c>
    </row>
    <row r="67" spans="2:16" ht="17.100000000000001" customHeight="1" x14ac:dyDescent="0.25">
      <c r="B67" s="93" t="s">
        <v>19</v>
      </c>
      <c r="C67" s="93" t="s">
        <v>153</v>
      </c>
      <c r="D67" s="290"/>
      <c r="E67" s="290"/>
      <c r="F67" s="90">
        <f>'[1]Consumables List'!$CS$2</f>
        <v>1054.2199384615383</v>
      </c>
      <c r="G67" s="83">
        <f>+'October 2017 Price List'!H51</f>
        <v>1917</v>
      </c>
      <c r="H67" s="86">
        <f t="shared" ref="H67" si="10">G67-(G67*10%)</f>
        <v>1725.3</v>
      </c>
      <c r="I67" s="85">
        <f t="shared" si="6"/>
        <v>0.63656551830900998</v>
      </c>
      <c r="J67" s="83">
        <f>+'October 2017 Price List'!E51</f>
        <v>2157</v>
      </c>
      <c r="K67" s="86">
        <f t="shared" si="1"/>
        <v>1941.3</v>
      </c>
      <c r="L67" s="177">
        <f t="shared" si="3"/>
        <v>0.8414563500221881</v>
      </c>
      <c r="M67" s="86">
        <f>+'October 2017 Price List'!F51</f>
        <v>2277</v>
      </c>
      <c r="N67" s="86">
        <f t="shared" ref="N67" si="11">M67-(M67*10%)</f>
        <v>2049.3000000000002</v>
      </c>
      <c r="O67" s="177">
        <f t="shared" si="7"/>
        <v>0.94390176587877739</v>
      </c>
      <c r="P67" s="86">
        <f>+'October 2017 Price List'!G51</f>
        <v>2637</v>
      </c>
    </row>
    <row r="68" spans="2:16" ht="17.100000000000001" customHeight="1" thickBot="1" x14ac:dyDescent="0.3">
      <c r="B68" s="126" t="s">
        <v>109</v>
      </c>
      <c r="C68" s="126" t="s">
        <v>154</v>
      </c>
      <c r="D68" s="290"/>
      <c r="E68" s="299"/>
      <c r="F68" s="127">
        <f>'[1]Consumables List'!$CV$2</f>
        <v>1141.5413846153845</v>
      </c>
      <c r="G68" s="104">
        <f>G67+150</f>
        <v>2067</v>
      </c>
      <c r="H68" s="151">
        <f>+H67+150</f>
        <v>1875.3</v>
      </c>
      <c r="I68" s="143">
        <f t="shared" si="6"/>
        <v>0.64277881229145128</v>
      </c>
      <c r="J68" s="104">
        <f>J67+150</f>
        <v>2307</v>
      </c>
      <c r="K68" s="105">
        <f t="shared" si="1"/>
        <v>2076.3000000000002</v>
      </c>
      <c r="L68" s="178">
        <f t="shared" si="3"/>
        <v>0.81885652853449598</v>
      </c>
      <c r="M68" s="88">
        <f>M67+150</f>
        <v>2427</v>
      </c>
      <c r="N68" s="151">
        <f>+N67+150</f>
        <v>2199.3000000000002</v>
      </c>
      <c r="O68" s="178">
        <f t="shared" si="7"/>
        <v>0.92660557877277716</v>
      </c>
      <c r="P68" s="88">
        <f>P67+150</f>
        <v>2787</v>
      </c>
    </row>
    <row r="69" spans="2:16" ht="17.100000000000001" customHeight="1" thickBot="1" x14ac:dyDescent="0.3">
      <c r="B69" s="277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9"/>
      <c r="N69" s="146"/>
      <c r="O69" s="146"/>
      <c r="P69" s="147"/>
    </row>
    <row r="70" spans="2:16" ht="17.100000000000001" customHeight="1" thickBot="1" x14ac:dyDescent="0.3">
      <c r="B70" s="274" t="s">
        <v>184</v>
      </c>
      <c r="C70" s="275"/>
      <c r="D70" s="275"/>
      <c r="E70" s="275"/>
      <c r="F70" s="275"/>
      <c r="G70" s="275"/>
      <c r="H70" s="275"/>
      <c r="I70" s="275"/>
      <c r="J70" s="275"/>
      <c r="K70" s="275"/>
      <c r="L70" s="275"/>
      <c r="M70" s="276"/>
      <c r="N70" s="149"/>
      <c r="O70" s="149"/>
      <c r="P70" s="150"/>
    </row>
    <row r="71" spans="2:16" ht="17.100000000000001" customHeight="1" x14ac:dyDescent="0.25">
      <c r="B71" s="120" t="s">
        <v>86</v>
      </c>
      <c r="C71" s="94" t="s">
        <v>155</v>
      </c>
      <c r="D71" s="290" t="s">
        <v>171</v>
      </c>
      <c r="E71" s="300"/>
      <c r="F71" s="89">
        <f>'[1]Consumables List'!$AK$2</f>
        <v>483.48633846153859</v>
      </c>
      <c r="G71" s="83">
        <f>+'October 2017 Price List'!H53</f>
        <v>846</v>
      </c>
      <c r="H71" s="86">
        <f t="shared" ref="H71:H72" si="12">G71-(G71*10%)</f>
        <v>761.4</v>
      </c>
      <c r="I71" s="84">
        <f t="shared" si="6"/>
        <v>0.5748118187222977</v>
      </c>
      <c r="J71" s="83">
        <f>+'October 2017 Price List'!E53</f>
        <v>1034</v>
      </c>
      <c r="K71" s="86">
        <f t="shared" si="1"/>
        <v>930.6</v>
      </c>
      <c r="L71" s="84">
        <f t="shared" si="3"/>
        <v>0.92477000066058612</v>
      </c>
      <c r="M71" s="83">
        <f>+'October 2017 Price List'!F53</f>
        <v>1096</v>
      </c>
      <c r="N71" s="86">
        <f t="shared" ref="N71:N72" si="13">M71-(M71*10%)</f>
        <v>986.4</v>
      </c>
      <c r="O71" s="176">
        <f t="shared" si="7"/>
        <v>1.0401817415125749</v>
      </c>
      <c r="P71" s="102">
        <f>+'October 2017 Price List'!G53</f>
        <v>1378</v>
      </c>
    </row>
    <row r="72" spans="2:16" ht="17.100000000000001" customHeight="1" thickBot="1" x14ac:dyDescent="0.3">
      <c r="B72" s="117" t="s">
        <v>87</v>
      </c>
      <c r="C72" s="96" t="s">
        <v>156</v>
      </c>
      <c r="D72" s="299"/>
      <c r="E72" s="299"/>
      <c r="F72" s="92">
        <f>'[1]Consumables List'!$AN$2</f>
        <v>541.59076923076952</v>
      </c>
      <c r="G72" s="83">
        <f>+'October 2017 Price List'!H54</f>
        <v>920</v>
      </c>
      <c r="H72" s="88">
        <f t="shared" si="12"/>
        <v>828</v>
      </c>
      <c r="I72" s="85">
        <f>+H72/F72-1</f>
        <v>0.52882960168619997</v>
      </c>
      <c r="J72" s="83">
        <f>+'October 2017 Price List'!E54</f>
        <v>1125</v>
      </c>
      <c r="K72" s="88">
        <f t="shared" si="1"/>
        <v>1012.5</v>
      </c>
      <c r="L72" s="85">
        <f t="shared" si="3"/>
        <v>0.86949271945323359</v>
      </c>
      <c r="M72" s="83">
        <f>+'October 2017 Price List'!F54</f>
        <v>1193</v>
      </c>
      <c r="N72" s="88">
        <f t="shared" si="13"/>
        <v>1073.7</v>
      </c>
      <c r="O72" s="177">
        <f t="shared" si="7"/>
        <v>0.98249316827351807</v>
      </c>
      <c r="P72" s="88">
        <f>+'October 2017 Price List'!G54</f>
        <v>1499</v>
      </c>
    </row>
    <row r="73" spans="2:16" ht="17.100000000000001" hidden="1" customHeight="1" thickBot="1" x14ac:dyDescent="0.3">
      <c r="B73" s="121"/>
      <c r="C73" s="106"/>
      <c r="D73" s="106"/>
      <c r="E73" s="106"/>
      <c r="F73" s="80"/>
      <c r="G73" s="283" t="s">
        <v>167</v>
      </c>
      <c r="H73" s="284"/>
      <c r="I73" s="287">
        <f>AVERAGE(I10:I72)</f>
        <v>0.62876266654483892</v>
      </c>
      <c r="J73" s="283" t="s">
        <v>164</v>
      </c>
      <c r="K73" s="284"/>
      <c r="L73" s="287">
        <f>AVERAGE(L10:L72)</f>
        <v>0.83802408651039839</v>
      </c>
      <c r="M73" s="283" t="s">
        <v>165</v>
      </c>
      <c r="N73" s="284"/>
      <c r="O73" s="287">
        <f>AVERAGE(O10:O72)</f>
        <v>0.96507594902937166</v>
      </c>
      <c r="P73" s="289" t="s">
        <v>166</v>
      </c>
    </row>
    <row r="74" spans="2:16" ht="17.100000000000001" hidden="1" customHeight="1" thickBot="1" x14ac:dyDescent="0.3">
      <c r="B74" s="121"/>
      <c r="C74" s="106"/>
      <c r="D74" s="106"/>
      <c r="E74" s="106"/>
      <c r="F74" s="80"/>
      <c r="G74" s="289"/>
      <c r="H74" s="284"/>
      <c r="I74" s="302"/>
      <c r="J74" s="289"/>
      <c r="K74" s="284"/>
      <c r="L74" s="288"/>
      <c r="M74" s="285"/>
      <c r="N74" s="286"/>
      <c r="O74" s="288"/>
      <c r="P74" s="285"/>
    </row>
    <row r="75" spans="2:16" s="59" customFormat="1" ht="15.75" hidden="1" thickBot="1" x14ac:dyDescent="0.3">
      <c r="B75" s="301"/>
      <c r="C75" s="301"/>
      <c r="D75" s="301"/>
      <c r="E75" s="301"/>
      <c r="F75" s="301"/>
      <c r="G75" s="301"/>
      <c r="H75" s="301"/>
      <c r="I75" s="301"/>
      <c r="J75" s="301"/>
      <c r="K75" s="301"/>
      <c r="L75" s="124">
        <v>1.18</v>
      </c>
      <c r="M75" s="122"/>
      <c r="N75" s="122"/>
      <c r="O75" s="123">
        <v>1.36</v>
      </c>
      <c r="P75" s="122"/>
    </row>
    <row r="76" spans="2:16" s="59" customFormat="1" ht="15.75" thickBot="1" x14ac:dyDescent="0.3">
      <c r="B76" s="250"/>
      <c r="C76" s="251"/>
      <c r="D76" s="251"/>
      <c r="E76" s="251"/>
      <c r="F76" s="251"/>
      <c r="G76" s="251"/>
      <c r="H76" s="251"/>
      <c r="I76" s="251"/>
      <c r="J76" s="251"/>
      <c r="K76" s="251"/>
      <c r="L76" s="252"/>
      <c r="M76" s="253"/>
      <c r="N76" s="122"/>
      <c r="O76" s="123"/>
      <c r="P76" s="122"/>
    </row>
    <row r="77" spans="2:16" s="59" customFormat="1" ht="19.5" thickBot="1" x14ac:dyDescent="0.3">
      <c r="B77" s="211" t="s">
        <v>55</v>
      </c>
      <c r="C77" s="152"/>
      <c r="D77" s="152"/>
      <c r="E77" s="152"/>
      <c r="F77" s="152"/>
      <c r="G77" s="152"/>
      <c r="H77" s="152"/>
      <c r="I77" s="152"/>
      <c r="J77" s="212"/>
      <c r="K77" s="152"/>
      <c r="L77" s="152"/>
      <c r="M77" s="212"/>
      <c r="N77" s="229"/>
      <c r="O77" s="229"/>
      <c r="P77" s="166"/>
    </row>
    <row r="78" spans="2:16" s="59" customFormat="1" ht="15.75" thickBot="1" x14ac:dyDescent="0.3">
      <c r="B78" s="230" t="s">
        <v>0</v>
      </c>
      <c r="C78" s="227" t="s">
        <v>34</v>
      </c>
      <c r="D78" s="231"/>
      <c r="E78" s="228"/>
      <c r="F78" s="303"/>
      <c r="G78" s="304"/>
      <c r="H78" s="304"/>
      <c r="I78" s="304"/>
      <c r="J78" s="304"/>
      <c r="K78" s="304"/>
      <c r="L78" s="304"/>
      <c r="M78" s="304"/>
      <c r="N78" s="304"/>
      <c r="O78" s="304"/>
      <c r="P78" s="305"/>
    </row>
    <row r="79" spans="2:16" s="59" customFormat="1" ht="15" customHeight="1" x14ac:dyDescent="0.25">
      <c r="B79" s="232" t="s">
        <v>56</v>
      </c>
      <c r="C79" s="108" t="s">
        <v>63</v>
      </c>
      <c r="D79" s="306" t="s">
        <v>173</v>
      </c>
      <c r="E79" s="306"/>
      <c r="F79" s="235">
        <v>1540</v>
      </c>
      <c r="G79" s="219">
        <f>(F79*50%)+F79</f>
        <v>2310</v>
      </c>
      <c r="H79" s="220"/>
      <c r="I79" s="220"/>
      <c r="J79" s="220">
        <f>(F79*60%)+F79</f>
        <v>2464</v>
      </c>
      <c r="K79" s="220"/>
      <c r="L79" s="220"/>
      <c r="M79" s="220">
        <f>(F79*70%)+F79</f>
        <v>2618</v>
      </c>
      <c r="N79" s="220"/>
      <c r="O79" s="221"/>
      <c r="P79" s="222">
        <f>(F79*80%)+F79</f>
        <v>2772</v>
      </c>
    </row>
    <row r="80" spans="2:16" s="59" customFormat="1" x14ac:dyDescent="0.25">
      <c r="B80" s="114" t="s">
        <v>57</v>
      </c>
      <c r="C80" s="97" t="s">
        <v>64</v>
      </c>
      <c r="D80" s="307"/>
      <c r="E80" s="307"/>
      <c r="F80" s="236">
        <v>1700</v>
      </c>
      <c r="G80" s="223">
        <f t="shared" ref="G80:G84" si="14">(F80*50%)+F80</f>
        <v>2550</v>
      </c>
      <c r="H80" s="214"/>
      <c r="I80" s="214"/>
      <c r="J80" s="214">
        <f t="shared" ref="J80:J84" si="15">(F80*60%)+F80</f>
        <v>2720</v>
      </c>
      <c r="K80" s="214"/>
      <c r="L80" s="214"/>
      <c r="M80" s="214">
        <f t="shared" ref="M80:M84" si="16">(F80*70%)+F80</f>
        <v>2890</v>
      </c>
      <c r="N80" s="214"/>
      <c r="O80" s="218"/>
      <c r="P80" s="224">
        <f t="shared" ref="P80:P84" si="17">(F80*80%)+F80</f>
        <v>3060</v>
      </c>
    </row>
    <row r="81" spans="2:16" s="59" customFormat="1" x14ac:dyDescent="0.25">
      <c r="B81" s="114" t="s">
        <v>58</v>
      </c>
      <c r="C81" s="97" t="s">
        <v>65</v>
      </c>
      <c r="D81" s="307"/>
      <c r="E81" s="307"/>
      <c r="F81" s="236">
        <v>2470</v>
      </c>
      <c r="G81" s="223">
        <f t="shared" si="14"/>
        <v>3705</v>
      </c>
      <c r="H81" s="214"/>
      <c r="I81" s="214"/>
      <c r="J81" s="214">
        <f t="shared" si="15"/>
        <v>3952</v>
      </c>
      <c r="K81" s="214"/>
      <c r="L81" s="214"/>
      <c r="M81" s="214">
        <f t="shared" si="16"/>
        <v>4199</v>
      </c>
      <c r="N81" s="214"/>
      <c r="O81" s="218"/>
      <c r="P81" s="224">
        <f t="shared" si="17"/>
        <v>4446</v>
      </c>
    </row>
    <row r="82" spans="2:16" s="59" customFormat="1" x14ac:dyDescent="0.25">
      <c r="B82" s="114" t="s">
        <v>59</v>
      </c>
      <c r="C82" s="97" t="s">
        <v>66</v>
      </c>
      <c r="D82" s="307"/>
      <c r="E82" s="307"/>
      <c r="F82" s="236">
        <v>3020</v>
      </c>
      <c r="G82" s="223">
        <f t="shared" si="14"/>
        <v>4530</v>
      </c>
      <c r="H82" s="214"/>
      <c r="I82" s="214"/>
      <c r="J82" s="214">
        <f t="shared" si="15"/>
        <v>4832</v>
      </c>
      <c r="K82" s="214"/>
      <c r="L82" s="214"/>
      <c r="M82" s="214">
        <f t="shared" si="16"/>
        <v>5134</v>
      </c>
      <c r="N82" s="214"/>
      <c r="O82" s="218"/>
      <c r="P82" s="224">
        <f t="shared" si="17"/>
        <v>5436</v>
      </c>
    </row>
    <row r="83" spans="2:16" s="59" customFormat="1" x14ac:dyDescent="0.25">
      <c r="B83" s="114" t="s">
        <v>60</v>
      </c>
      <c r="C83" s="97" t="s">
        <v>67</v>
      </c>
      <c r="D83" s="307"/>
      <c r="E83" s="307"/>
      <c r="F83" s="236">
        <v>3480</v>
      </c>
      <c r="G83" s="223">
        <f t="shared" si="14"/>
        <v>5220</v>
      </c>
      <c r="H83" s="214"/>
      <c r="I83" s="214"/>
      <c r="J83" s="214">
        <f t="shared" si="15"/>
        <v>5568</v>
      </c>
      <c r="K83" s="214"/>
      <c r="L83" s="214"/>
      <c r="M83" s="214">
        <f t="shared" si="16"/>
        <v>5916</v>
      </c>
      <c r="N83" s="214"/>
      <c r="O83" s="218"/>
      <c r="P83" s="224">
        <f t="shared" si="17"/>
        <v>6264</v>
      </c>
    </row>
    <row r="84" spans="2:16" s="59" customFormat="1" ht="15.75" thickBot="1" x14ac:dyDescent="0.3">
      <c r="B84" s="114" t="s">
        <v>61</v>
      </c>
      <c r="C84" s="110" t="s">
        <v>68</v>
      </c>
      <c r="D84" s="308"/>
      <c r="E84" s="308"/>
      <c r="F84" s="236">
        <v>4240</v>
      </c>
      <c r="G84" s="225">
        <f t="shared" si="14"/>
        <v>6360</v>
      </c>
      <c r="H84" s="226"/>
      <c r="I84" s="226"/>
      <c r="J84" s="226">
        <f t="shared" si="15"/>
        <v>6784</v>
      </c>
      <c r="K84" s="226"/>
      <c r="L84" s="226"/>
      <c r="M84" s="226">
        <f t="shared" si="16"/>
        <v>7208</v>
      </c>
      <c r="N84" s="226"/>
      <c r="O84" s="240"/>
      <c r="P84" s="241">
        <f t="shared" si="17"/>
        <v>7632</v>
      </c>
    </row>
    <row r="85" spans="2:16" s="59" customFormat="1" ht="15.75" hidden="1" customHeight="1" thickBot="1" x14ac:dyDescent="0.3">
      <c r="B85" s="115" t="s">
        <v>62</v>
      </c>
      <c r="C85" s="234" t="s">
        <v>70</v>
      </c>
      <c r="D85" s="213"/>
      <c r="E85" s="213"/>
      <c r="F85" s="225"/>
      <c r="G85" s="237"/>
      <c r="H85" s="237"/>
      <c r="I85" s="237"/>
      <c r="J85" s="237"/>
      <c r="K85" s="237"/>
      <c r="L85" s="237"/>
      <c r="M85" s="237"/>
      <c r="N85" s="237"/>
      <c r="O85" s="238"/>
      <c r="P85" s="239"/>
    </row>
    <row r="86" spans="2:16" s="59" customFormat="1" ht="15.75" thickBot="1" x14ac:dyDescent="0.3">
      <c r="B86" s="270"/>
      <c r="C86" s="270"/>
      <c r="D86" s="270"/>
      <c r="E86" s="270"/>
      <c r="F86" s="270"/>
      <c r="G86" s="270"/>
      <c r="H86" s="270"/>
      <c r="I86" s="82"/>
      <c r="J86" s="82"/>
      <c r="K86" s="82"/>
      <c r="L86" s="82"/>
      <c r="M86" s="139"/>
      <c r="N86" s="139"/>
      <c r="O86" s="139"/>
      <c r="P86" s="82"/>
    </row>
    <row r="87" spans="2:16" s="59" customFormat="1" x14ac:dyDescent="0.25">
      <c r="B87" s="133"/>
      <c r="C87" s="77"/>
      <c r="D87" s="77"/>
      <c r="E87" s="77"/>
      <c r="F87" s="77"/>
      <c r="G87" s="77"/>
      <c r="H87" s="77"/>
      <c r="I87" s="77"/>
      <c r="J87" s="77"/>
      <c r="K87" s="134"/>
      <c r="L87" s="77"/>
      <c r="M87" s="134"/>
      <c r="N87" s="77"/>
      <c r="O87" s="77"/>
      <c r="P87" s="134"/>
    </row>
    <row r="88" spans="2:16" s="59" customFormat="1" x14ac:dyDescent="0.25">
      <c r="B88" s="135" t="s">
        <v>22</v>
      </c>
      <c r="C88" s="75"/>
      <c r="D88" s="75"/>
      <c r="E88" s="75"/>
      <c r="F88" s="75"/>
      <c r="G88" s="74"/>
      <c r="H88" s="74"/>
      <c r="I88" s="74"/>
      <c r="J88" s="74"/>
      <c r="K88" s="136"/>
      <c r="L88" s="74"/>
      <c r="M88" s="136"/>
      <c r="N88" s="74"/>
      <c r="O88" s="74"/>
      <c r="P88" s="136"/>
    </row>
    <row r="89" spans="2:16" s="59" customFormat="1" x14ac:dyDescent="0.25">
      <c r="B89" s="135" t="s">
        <v>175</v>
      </c>
      <c r="C89" s="75"/>
      <c r="D89" s="75"/>
      <c r="E89" s="75"/>
      <c r="F89" s="75"/>
      <c r="G89" s="74"/>
      <c r="H89" s="74"/>
      <c r="I89" s="74"/>
      <c r="J89" s="74"/>
      <c r="K89" s="136"/>
      <c r="L89" s="74"/>
      <c r="M89" s="136"/>
      <c r="N89" s="74"/>
      <c r="O89" s="74"/>
      <c r="P89" s="136"/>
    </row>
    <row r="90" spans="2:16" s="59" customFormat="1" x14ac:dyDescent="0.25">
      <c r="B90" s="135" t="s">
        <v>25</v>
      </c>
      <c r="C90" s="75"/>
      <c r="D90" s="75"/>
      <c r="E90" s="75"/>
      <c r="F90" s="75"/>
      <c r="G90" s="74"/>
      <c r="H90" s="74"/>
      <c r="I90" s="74"/>
      <c r="J90" s="74"/>
      <c r="K90" s="136"/>
      <c r="L90" s="74"/>
      <c r="M90" s="136"/>
      <c r="N90" s="74"/>
      <c r="O90" s="74"/>
      <c r="P90" s="136"/>
    </row>
    <row r="91" spans="2:16" s="59" customFormat="1" x14ac:dyDescent="0.25">
      <c r="B91" s="135" t="s">
        <v>26</v>
      </c>
      <c r="C91" s="75"/>
      <c r="D91" s="75"/>
      <c r="E91" s="75"/>
      <c r="F91" s="75"/>
      <c r="G91" s="74"/>
      <c r="H91" s="74"/>
      <c r="I91" s="74"/>
      <c r="J91" s="74"/>
      <c r="K91" s="136"/>
      <c r="L91" s="74"/>
      <c r="M91" s="136"/>
      <c r="N91" s="74"/>
      <c r="O91" s="74"/>
      <c r="P91" s="136"/>
    </row>
    <row r="92" spans="2:16" s="59" customFormat="1" x14ac:dyDescent="0.25">
      <c r="B92" s="137"/>
      <c r="C92" s="76"/>
      <c r="D92" s="76"/>
      <c r="E92" s="76"/>
      <c r="F92" s="76"/>
      <c r="G92" s="74"/>
      <c r="H92" s="74"/>
      <c r="I92" s="74"/>
      <c r="J92" s="74"/>
      <c r="K92" s="136"/>
      <c r="L92" s="74"/>
      <c r="M92" s="136"/>
      <c r="N92" s="74"/>
      <c r="O92" s="74"/>
      <c r="P92" s="136"/>
    </row>
    <row r="93" spans="2:16" s="59" customFormat="1" ht="15.75" thickBot="1" x14ac:dyDescent="0.3">
      <c r="B93" s="153" t="s">
        <v>80</v>
      </c>
      <c r="C93" s="154"/>
      <c r="D93" s="154"/>
      <c r="E93" s="154"/>
      <c r="F93" s="154"/>
      <c r="G93" s="154"/>
      <c r="H93" s="154"/>
      <c r="I93" s="154"/>
      <c r="J93" s="154"/>
      <c r="K93" s="155"/>
      <c r="L93" s="154"/>
      <c r="M93" s="155"/>
      <c r="N93" s="167"/>
      <c r="O93" s="167"/>
      <c r="P93" s="138"/>
    </row>
    <row r="94" spans="2:16" s="59" customFormat="1" x14ac:dyDescent="0.25">
      <c r="B94" s="132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</row>
    <row r="95" spans="2:16" s="59" customFormat="1" x14ac:dyDescent="0.25"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</row>
    <row r="96" spans="2:16" s="59" customFormat="1" x14ac:dyDescent="0.25"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</row>
    <row r="97" spans="3:16" s="59" customFormat="1" x14ac:dyDescent="0.25"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</row>
    <row r="98" spans="3:16" s="59" customFormat="1" x14ac:dyDescent="0.25"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</row>
    <row r="99" spans="3:16" s="59" customFormat="1" x14ac:dyDescent="0.25"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</row>
    <row r="100" spans="3:16" s="59" customFormat="1" x14ac:dyDescent="0.25"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</row>
    <row r="101" spans="3:16" s="59" customFormat="1" x14ac:dyDescent="0.25"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</row>
    <row r="102" spans="3:16" s="59" customFormat="1" x14ac:dyDescent="0.25"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</row>
    <row r="103" spans="3:16" s="59" customFormat="1" x14ac:dyDescent="0.25"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</row>
    <row r="104" spans="3:16" s="59" customFormat="1" x14ac:dyDescent="0.25"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</row>
    <row r="105" spans="3:16" s="59" customFormat="1" x14ac:dyDescent="0.25"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</row>
    <row r="106" spans="3:16" s="59" customFormat="1" x14ac:dyDescent="0.25"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</row>
    <row r="107" spans="3:16" s="59" customFormat="1" x14ac:dyDescent="0.25"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</row>
    <row r="108" spans="3:16" s="59" customFormat="1" x14ac:dyDescent="0.25"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</row>
    <row r="109" spans="3:16" s="59" customFormat="1" x14ac:dyDescent="0.25"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</row>
    <row r="110" spans="3:16" s="59" customFormat="1" x14ac:dyDescent="0.25"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</row>
    <row r="111" spans="3:16" s="59" customFormat="1" x14ac:dyDescent="0.25"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</row>
    <row r="112" spans="3:16" s="59" customFormat="1" x14ac:dyDescent="0.25"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</row>
    <row r="113" spans="3:16" s="59" customFormat="1" x14ac:dyDescent="0.25"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</row>
    <row r="114" spans="3:16" s="59" customFormat="1" x14ac:dyDescent="0.25"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</row>
    <row r="115" spans="3:16" s="59" customFormat="1" x14ac:dyDescent="0.25"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</row>
    <row r="116" spans="3:16" s="59" customFormat="1" x14ac:dyDescent="0.25"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</row>
    <row r="117" spans="3:16" s="59" customFormat="1" x14ac:dyDescent="0.25"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</row>
    <row r="118" spans="3:16" s="59" customFormat="1" x14ac:dyDescent="0.25"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</row>
    <row r="119" spans="3:16" s="59" customFormat="1" x14ac:dyDescent="0.25"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</row>
    <row r="120" spans="3:16" s="59" customFormat="1" x14ac:dyDescent="0.25"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</row>
    <row r="121" spans="3:16" s="59" customFormat="1" x14ac:dyDescent="0.25"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</row>
    <row r="122" spans="3:16" s="59" customFormat="1" x14ac:dyDescent="0.25"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</row>
    <row r="123" spans="3:16" s="59" customFormat="1" x14ac:dyDescent="0.25"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</row>
    <row r="124" spans="3:16" s="59" customFormat="1" x14ac:dyDescent="0.25"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</row>
    <row r="125" spans="3:16" s="59" customFormat="1" x14ac:dyDescent="0.25"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</row>
    <row r="126" spans="3:16" s="59" customFormat="1" x14ac:dyDescent="0.25"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</row>
    <row r="127" spans="3:16" s="59" customFormat="1" x14ac:dyDescent="0.25"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</row>
    <row r="128" spans="3:16" s="59" customFormat="1" x14ac:dyDescent="0.25"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</row>
    <row r="129" spans="3:16" s="59" customFormat="1" x14ac:dyDescent="0.25"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</row>
    <row r="130" spans="3:16" s="59" customFormat="1" x14ac:dyDescent="0.25"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</row>
    <row r="131" spans="3:16" s="59" customFormat="1" x14ac:dyDescent="0.25"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</row>
    <row r="132" spans="3:16" s="59" customFormat="1" x14ac:dyDescent="0.25"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</row>
    <row r="133" spans="3:16" s="59" customFormat="1" x14ac:dyDescent="0.25"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</row>
    <row r="134" spans="3:16" s="59" customFormat="1" x14ac:dyDescent="0.25"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</row>
    <row r="135" spans="3:16" s="59" customFormat="1" x14ac:dyDescent="0.25"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</row>
    <row r="136" spans="3:16" s="59" customFormat="1" x14ac:dyDescent="0.25"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</row>
    <row r="137" spans="3:16" s="59" customFormat="1" x14ac:dyDescent="0.25"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</row>
    <row r="138" spans="3:16" s="59" customFormat="1" x14ac:dyDescent="0.25"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</row>
    <row r="139" spans="3:16" s="59" customFormat="1" x14ac:dyDescent="0.25"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</row>
    <row r="140" spans="3:16" s="59" customFormat="1" x14ac:dyDescent="0.25"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</row>
    <row r="141" spans="3:16" s="59" customFormat="1" x14ac:dyDescent="0.25"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</row>
    <row r="142" spans="3:16" s="59" customFormat="1" x14ac:dyDescent="0.25"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</row>
    <row r="143" spans="3:16" s="59" customFormat="1" x14ac:dyDescent="0.25"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</row>
    <row r="144" spans="3:16" s="59" customFormat="1" x14ac:dyDescent="0.25"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</row>
    <row r="145" spans="3:16" s="59" customFormat="1" x14ac:dyDescent="0.25"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</row>
    <row r="146" spans="3:16" s="59" customFormat="1" x14ac:dyDescent="0.25"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</row>
    <row r="147" spans="3:16" s="59" customFormat="1" x14ac:dyDescent="0.25"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</row>
    <row r="148" spans="3:16" s="59" customFormat="1" x14ac:dyDescent="0.25"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</row>
    <row r="149" spans="3:16" s="59" customFormat="1" x14ac:dyDescent="0.25"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</row>
    <row r="150" spans="3:16" s="59" customFormat="1" x14ac:dyDescent="0.25"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</row>
    <row r="151" spans="3:16" s="59" customFormat="1" x14ac:dyDescent="0.25"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</row>
  </sheetData>
  <mergeCells count="45">
    <mergeCell ref="B69:M69"/>
    <mergeCell ref="B70:M70"/>
    <mergeCell ref="B86:H86"/>
    <mergeCell ref="B6:M6"/>
    <mergeCell ref="B9:M9"/>
    <mergeCell ref="B15:M15"/>
    <mergeCell ref="B22:M22"/>
    <mergeCell ref="B31:M31"/>
    <mergeCell ref="B32:M32"/>
    <mergeCell ref="B43:M43"/>
    <mergeCell ref="B47:M47"/>
    <mergeCell ref="B50:M50"/>
    <mergeCell ref="D71:D72"/>
    <mergeCell ref="E71:E72"/>
    <mergeCell ref="D52:D55"/>
    <mergeCell ref="E52:E55"/>
    <mergeCell ref="P73:P74"/>
    <mergeCell ref="B75:K75"/>
    <mergeCell ref="F78:P78"/>
    <mergeCell ref="D79:D84"/>
    <mergeCell ref="E79:E84"/>
    <mergeCell ref="G73:H74"/>
    <mergeCell ref="I73:I74"/>
    <mergeCell ref="J73:K74"/>
    <mergeCell ref="L73:L74"/>
    <mergeCell ref="M73:N74"/>
    <mergeCell ref="O73:O74"/>
    <mergeCell ref="D58:D68"/>
    <mergeCell ref="E58:E68"/>
    <mergeCell ref="B51:M51"/>
    <mergeCell ref="B56:M56"/>
    <mergeCell ref="B57:M57"/>
    <mergeCell ref="D44:D45"/>
    <mergeCell ref="E44:E45"/>
    <mergeCell ref="D48:D49"/>
    <mergeCell ref="E48:E49"/>
    <mergeCell ref="E33:E41"/>
    <mergeCell ref="D34:D41"/>
    <mergeCell ref="D16:D20"/>
    <mergeCell ref="E16:E20"/>
    <mergeCell ref="D23:D29"/>
    <mergeCell ref="E23:E29"/>
    <mergeCell ref="M2:P2"/>
    <mergeCell ref="D10:D13"/>
    <mergeCell ref="E10:E13"/>
  </mergeCells>
  <pageMargins left="0.39370078740157483" right="0.39370078740157483" top="0.39370078740157483" bottom="0.39370078740157483" header="0.31496062992125984" footer="0.31496062992125984"/>
  <pageSetup paperSize="9" scale="5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21FC-11E8-4FA6-80D0-F73C3C8053B2}">
  <sheetPr>
    <pageSetUpPr fitToPage="1"/>
  </sheetPr>
  <dimension ref="B2:R151"/>
  <sheetViews>
    <sheetView showGridLines="0" topLeftCell="A49" zoomScale="85" zoomScaleNormal="85" workbookViewId="0">
      <selection activeCell="W69" sqref="W69"/>
    </sheetView>
  </sheetViews>
  <sheetFormatPr defaultRowHeight="15" x14ac:dyDescent="0.25"/>
  <cols>
    <col min="1" max="1" width="2.7109375" customWidth="1"/>
    <col min="2" max="2" width="27.42578125" style="59" customWidth="1"/>
    <col min="3" max="3" width="39.42578125" style="60" bestFit="1" customWidth="1"/>
    <col min="4" max="4" width="11.140625" style="60" bestFit="1" customWidth="1"/>
    <col min="5" max="5" width="11.140625" style="60" customWidth="1"/>
    <col min="6" max="6" width="39.42578125" style="60" hidden="1" customWidth="1"/>
    <col min="7" max="7" width="23.42578125" style="60" hidden="1" customWidth="1"/>
    <col min="8" max="8" width="20" style="60" hidden="1" customWidth="1"/>
    <col min="9" max="10" width="23.42578125" style="60" hidden="1" customWidth="1"/>
    <col min="11" max="11" width="32.140625" style="60" hidden="1" customWidth="1"/>
    <col min="12" max="13" width="23.42578125" style="60" hidden="1" customWidth="1"/>
    <col min="14" max="14" width="27.28515625" style="60" hidden="1" customWidth="1"/>
    <col min="15" max="15" width="23.42578125" style="60" hidden="1" customWidth="1"/>
    <col min="16" max="16" width="23.42578125" style="60" customWidth="1"/>
    <col min="17" max="18" width="9.140625" style="59" customWidth="1"/>
    <col min="19" max="29" width="9.140625" customWidth="1"/>
    <col min="30" max="30" width="1" customWidth="1"/>
  </cols>
  <sheetData>
    <row r="2" spans="2:16" ht="21" x14ac:dyDescent="0.35">
      <c r="M2" s="256" t="s">
        <v>95</v>
      </c>
      <c r="N2" s="256"/>
      <c r="O2" s="256"/>
      <c r="P2" s="256"/>
    </row>
    <row r="3" spans="2:16" ht="18.75" x14ac:dyDescent="0.3">
      <c r="M3" s="66" t="s">
        <v>74</v>
      </c>
      <c r="N3" s="66"/>
      <c r="O3" s="66"/>
    </row>
    <row r="4" spans="2:16" x14ac:dyDescent="0.25">
      <c r="F4" s="78"/>
    </row>
    <row r="5" spans="2:16" ht="15.75" thickBot="1" x14ac:dyDescent="0.3"/>
    <row r="6" spans="2:16" ht="19.5" thickBot="1" x14ac:dyDescent="0.35">
      <c r="B6" s="271" t="s">
        <v>187</v>
      </c>
      <c r="C6" s="272"/>
      <c r="D6" s="272"/>
      <c r="E6" s="272"/>
      <c r="F6" s="272"/>
      <c r="G6" s="272"/>
      <c r="H6" s="272"/>
      <c r="I6" s="272"/>
      <c r="J6" s="272"/>
      <c r="K6" s="272"/>
      <c r="L6" s="272"/>
      <c r="M6" s="272"/>
      <c r="N6" s="272"/>
      <c r="O6" s="272"/>
      <c r="P6" s="273"/>
    </row>
    <row r="7" spans="2:16" ht="19.5" thickBot="1" x14ac:dyDescent="0.35">
      <c r="B7" s="190"/>
      <c r="C7" s="191"/>
      <c r="D7" s="191"/>
      <c r="E7" s="191"/>
      <c r="F7" s="191"/>
      <c r="G7" s="128" t="s">
        <v>4</v>
      </c>
      <c r="H7" s="131" t="s">
        <v>4</v>
      </c>
      <c r="I7" s="129"/>
      <c r="J7" s="174" t="s">
        <v>1</v>
      </c>
      <c r="K7" s="131" t="s">
        <v>1</v>
      </c>
      <c r="L7" s="140"/>
      <c r="M7" s="174" t="s">
        <v>186</v>
      </c>
      <c r="N7" s="131" t="s">
        <v>2</v>
      </c>
      <c r="O7" s="129"/>
      <c r="P7" s="174" t="s">
        <v>3</v>
      </c>
    </row>
    <row r="8" spans="2:16" ht="31.5" thickTop="1" thickBot="1" x14ac:dyDescent="0.3">
      <c r="B8" s="141" t="s">
        <v>0</v>
      </c>
      <c r="C8" s="98" t="s">
        <v>34</v>
      </c>
      <c r="D8" s="142" t="s">
        <v>170</v>
      </c>
      <c r="E8" s="142"/>
      <c r="F8" s="142" t="s">
        <v>162</v>
      </c>
      <c r="G8" s="173">
        <v>43405</v>
      </c>
      <c r="H8" s="99" t="s">
        <v>174</v>
      </c>
      <c r="I8" s="100" t="s">
        <v>163</v>
      </c>
      <c r="J8" s="173">
        <v>43405</v>
      </c>
      <c r="K8" s="99" t="s">
        <v>174</v>
      </c>
      <c r="L8" s="156" t="s">
        <v>163</v>
      </c>
      <c r="M8" s="173">
        <v>43405</v>
      </c>
      <c r="N8" s="99" t="s">
        <v>174</v>
      </c>
      <c r="O8" s="81" t="s">
        <v>163</v>
      </c>
      <c r="P8" s="175">
        <v>43405</v>
      </c>
    </row>
    <row r="9" spans="2:16" ht="15.75" thickBot="1" x14ac:dyDescent="0.3">
      <c r="B9" s="274" t="s">
        <v>176</v>
      </c>
      <c r="C9" s="275"/>
      <c r="D9" s="275"/>
      <c r="E9" s="275"/>
      <c r="F9" s="275"/>
      <c r="G9" s="275"/>
      <c r="H9" s="275"/>
      <c r="I9" s="275"/>
      <c r="J9" s="275"/>
      <c r="K9" s="275"/>
      <c r="L9" s="275"/>
      <c r="M9" s="275"/>
      <c r="N9" s="275"/>
      <c r="O9" s="275"/>
      <c r="P9" s="276"/>
    </row>
    <row r="10" spans="2:16" ht="14.25" customHeight="1" x14ac:dyDescent="0.25">
      <c r="B10" s="120" t="s">
        <v>76</v>
      </c>
      <c r="C10" s="94" t="s">
        <v>110</v>
      </c>
      <c r="D10" s="290" t="s">
        <v>172</v>
      </c>
      <c r="E10" s="300"/>
      <c r="F10" s="89">
        <f>'[1]Consumables List'!$DN$2</f>
        <v>165.34455172413789</v>
      </c>
      <c r="G10" s="83">
        <f>+'October 2017 Price List'!H8</f>
        <v>277</v>
      </c>
      <c r="H10" s="86">
        <f>G10-(G10*10%)</f>
        <v>249.3</v>
      </c>
      <c r="I10" s="84">
        <f>+H10/F10-1</f>
        <v>0.50776059688942188</v>
      </c>
      <c r="J10" s="83">
        <f>+'October 2017 Price List'!E8</f>
        <v>321</v>
      </c>
      <c r="K10" s="86">
        <f>J10-(J10*10%)</f>
        <v>288.89999999999998</v>
      </c>
      <c r="L10" s="84">
        <f>+K10/F10-1</f>
        <v>0.7472604750956835</v>
      </c>
      <c r="M10" s="83">
        <f>+'October 2017 Price List'!F8</f>
        <v>332</v>
      </c>
      <c r="N10" s="86">
        <f>M10-(M10*10%)</f>
        <v>298.8</v>
      </c>
      <c r="O10" s="176">
        <f>+N10/F10-1</f>
        <v>0.80713544464724918</v>
      </c>
      <c r="P10" s="102">
        <f>+'October 2017 Price List'!G8</f>
        <v>432</v>
      </c>
    </row>
    <row r="11" spans="2:16" ht="14.25" customHeight="1" x14ac:dyDescent="0.25">
      <c r="B11" s="116" t="s">
        <v>77</v>
      </c>
      <c r="C11" s="93" t="s">
        <v>111</v>
      </c>
      <c r="D11" s="290"/>
      <c r="E11" s="290"/>
      <c r="F11" s="90">
        <f>'[1]Consumables List'!$DQ$2</f>
        <v>185.9847405835543</v>
      </c>
      <c r="G11" s="83">
        <f>+'October 2017 Price List'!H9</f>
        <v>325</v>
      </c>
      <c r="H11" s="86">
        <f t="shared" ref="H11:H62" si="0">G11-(G11*10%)</f>
        <v>292.5</v>
      </c>
      <c r="I11" s="85">
        <f>+H11/F11-1</f>
        <v>0.57270967006346063</v>
      </c>
      <c r="J11" s="83">
        <f>+'October 2017 Price List'!E9</f>
        <v>377</v>
      </c>
      <c r="K11" s="86">
        <f t="shared" ref="K11:K72" si="1">J11-(J11*10%)</f>
        <v>339.3</v>
      </c>
      <c r="L11" s="85">
        <f>+K11/F11-1</f>
        <v>0.82434321727361448</v>
      </c>
      <c r="M11" s="83">
        <f>+'October 2017 Price List'!F9</f>
        <v>390</v>
      </c>
      <c r="N11" s="86">
        <f t="shared" ref="N11:N62" si="2">M11-(M11*10%)</f>
        <v>351</v>
      </c>
      <c r="O11" s="177">
        <f>+N11/F11-1</f>
        <v>0.88725160407615267</v>
      </c>
      <c r="P11" s="86">
        <f>+'October 2017 Price List'!G9</f>
        <v>507</v>
      </c>
    </row>
    <row r="12" spans="2:16" ht="13.5" customHeight="1" x14ac:dyDescent="0.25">
      <c r="B12" s="116" t="s">
        <v>78</v>
      </c>
      <c r="C12" s="93" t="s">
        <v>112</v>
      </c>
      <c r="D12" s="290"/>
      <c r="E12" s="290"/>
      <c r="F12" s="90">
        <f>'[1]Consumables List'!$DT$2</f>
        <v>290.71125941644573</v>
      </c>
      <c r="G12" s="83">
        <f>+'October 2017 Price List'!H10</f>
        <v>453</v>
      </c>
      <c r="H12" s="86">
        <f t="shared" si="0"/>
        <v>407.7</v>
      </c>
      <c r="I12" s="85">
        <f>+H12/F12-1</f>
        <v>0.40242246144297811</v>
      </c>
      <c r="J12" s="83">
        <f>+'October 2017 Price List'!E10</f>
        <v>523</v>
      </c>
      <c r="K12" s="86">
        <f t="shared" si="1"/>
        <v>470.7</v>
      </c>
      <c r="L12" s="85">
        <f t="shared" ref="L12:L72" si="3">+K12/F12-1</f>
        <v>0.61913233407213597</v>
      </c>
      <c r="M12" s="83">
        <f>+'October 2017 Price List'!F10</f>
        <v>575</v>
      </c>
      <c r="N12" s="86">
        <f t="shared" si="2"/>
        <v>517.5</v>
      </c>
      <c r="O12" s="177">
        <f>+N12/F12-1</f>
        <v>0.78011681088236751</v>
      </c>
      <c r="P12" s="86">
        <f>+'October 2017 Price List'!G10</f>
        <v>680</v>
      </c>
    </row>
    <row r="13" spans="2:16" ht="15.75" thickBot="1" x14ac:dyDescent="0.3">
      <c r="B13" s="125" t="s">
        <v>79</v>
      </c>
      <c r="C13" s="126" t="s">
        <v>113</v>
      </c>
      <c r="D13" s="290"/>
      <c r="E13" s="299"/>
      <c r="F13" s="127">
        <f>'[1]Consumables List'!$DW$2</f>
        <v>380.77020159151198</v>
      </c>
      <c r="G13" s="104">
        <f>+'October 2017 Price List'!H11</f>
        <v>594</v>
      </c>
      <c r="H13" s="105">
        <f t="shared" si="0"/>
        <v>534.6</v>
      </c>
      <c r="I13" s="143">
        <f>+H13/F13-1</f>
        <v>0.4039964203226063</v>
      </c>
      <c r="J13" s="104">
        <f>+'October 2017 Price List'!E11</f>
        <v>684</v>
      </c>
      <c r="K13" s="105">
        <f t="shared" si="1"/>
        <v>615.6</v>
      </c>
      <c r="L13" s="143">
        <f t="shared" si="3"/>
        <v>0.61672315067451655</v>
      </c>
      <c r="M13" s="104">
        <f>+'October 2017 Price List'!F11</f>
        <v>753</v>
      </c>
      <c r="N13" s="105">
        <f t="shared" si="2"/>
        <v>677.7</v>
      </c>
      <c r="O13" s="178">
        <f>+N13/F13-1</f>
        <v>0.77981364394431418</v>
      </c>
      <c r="P13" s="88">
        <f>+'October 2017 Price List'!G11</f>
        <v>890</v>
      </c>
    </row>
    <row r="14" spans="2:16" ht="15.75" thickBot="1" x14ac:dyDescent="0.3">
      <c r="B14" s="145"/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7"/>
    </row>
    <row r="15" spans="2:16" ht="15.75" thickBot="1" x14ac:dyDescent="0.3">
      <c r="B15" s="274" t="s">
        <v>177</v>
      </c>
      <c r="C15" s="275"/>
      <c r="D15" s="275"/>
      <c r="E15" s="275"/>
      <c r="F15" s="275"/>
      <c r="G15" s="275"/>
      <c r="H15" s="275"/>
      <c r="I15" s="275"/>
      <c r="J15" s="275"/>
      <c r="K15" s="275"/>
      <c r="L15" s="275"/>
      <c r="M15" s="275"/>
      <c r="N15" s="275"/>
      <c r="O15" s="275"/>
      <c r="P15" s="276"/>
    </row>
    <row r="16" spans="2:16" x14ac:dyDescent="0.25">
      <c r="B16" s="94" t="s">
        <v>102</v>
      </c>
      <c r="C16" s="94" t="s">
        <v>114</v>
      </c>
      <c r="D16" s="290" t="s">
        <v>171</v>
      </c>
      <c r="E16" s="300"/>
      <c r="F16" s="89">
        <f>'[1]Consumables List'!$CY$2</f>
        <v>170.47189867374001</v>
      </c>
      <c r="G16" s="83">
        <v>327.8</v>
      </c>
      <c r="H16" s="86">
        <f>+F16*(1+75%)</f>
        <v>298.32582267904502</v>
      </c>
      <c r="I16" s="84">
        <f>+H16/F16-1</f>
        <v>0.75</v>
      </c>
      <c r="J16" s="83">
        <v>363.4</v>
      </c>
      <c r="K16" s="86">
        <f>+F16*(1+94%)</f>
        <v>330.71548342705563</v>
      </c>
      <c r="L16" s="84">
        <f t="shared" si="3"/>
        <v>0.94</v>
      </c>
      <c r="M16" s="83">
        <v>393.4</v>
      </c>
      <c r="N16" s="86">
        <f>+F16*(1+110%)</f>
        <v>357.99098721485404</v>
      </c>
      <c r="O16" s="176">
        <f>+N16/F16-1</f>
        <v>1.1000000000000001</v>
      </c>
      <c r="P16" s="102">
        <v>492.64</v>
      </c>
    </row>
    <row r="17" spans="2:16" x14ac:dyDescent="0.25">
      <c r="B17" s="93" t="s">
        <v>91</v>
      </c>
      <c r="C17" s="93" t="s">
        <v>115</v>
      </c>
      <c r="D17" s="290"/>
      <c r="E17" s="290"/>
      <c r="F17" s="90">
        <f>'[1]Consumables List'!$DB$2</f>
        <v>212.54990291777182</v>
      </c>
      <c r="G17" s="83">
        <f>+'October 2017 Price List'!H13</f>
        <v>462</v>
      </c>
      <c r="H17" s="86">
        <f t="shared" si="0"/>
        <v>415.8</v>
      </c>
      <c r="I17" s="85">
        <f t="shared" ref="I17:I61" si="4">+H17/F17-1</f>
        <v>0.95624648278883773</v>
      </c>
      <c r="J17" s="83">
        <f>+'October 2017 Price List'!E13</f>
        <v>501</v>
      </c>
      <c r="K17" s="86">
        <f t="shared" si="1"/>
        <v>450.9</v>
      </c>
      <c r="L17" s="85">
        <f t="shared" si="3"/>
        <v>1.1213841728943885</v>
      </c>
      <c r="M17" s="83">
        <f>+'October 2017 Price List'!F13</f>
        <v>540</v>
      </c>
      <c r="N17" s="86">
        <f t="shared" si="2"/>
        <v>486</v>
      </c>
      <c r="O17" s="177">
        <f t="shared" ref="O17:O61" si="5">+N17/F17-1</f>
        <v>1.28652186299994</v>
      </c>
      <c r="P17" s="86">
        <f>+'October 2017 Price List'!G13</f>
        <v>694</v>
      </c>
    </row>
    <row r="18" spans="2:16" x14ac:dyDescent="0.25">
      <c r="B18" s="93" t="s">
        <v>92</v>
      </c>
      <c r="C18" s="93" t="s">
        <v>116</v>
      </c>
      <c r="D18" s="290"/>
      <c r="E18" s="290"/>
      <c r="F18" s="90">
        <f>'[1]Consumables List'!$DE$2</f>
        <v>312.62683289124675</v>
      </c>
      <c r="G18" s="83">
        <f>+'October 2017 Price List'!H14</f>
        <v>584</v>
      </c>
      <c r="H18" s="86">
        <f t="shared" si="0"/>
        <v>525.6</v>
      </c>
      <c r="I18" s="85">
        <f t="shared" si="4"/>
        <v>0.68123764405993925</v>
      </c>
      <c r="J18" s="83">
        <f>+'October 2017 Price List'!E14</f>
        <v>632</v>
      </c>
      <c r="K18" s="86">
        <f t="shared" si="1"/>
        <v>568.79999999999995</v>
      </c>
      <c r="L18" s="85">
        <f t="shared" si="3"/>
        <v>0.81942156001007116</v>
      </c>
      <c r="M18" s="83">
        <f>+'October 2017 Price List'!F14</f>
        <v>681</v>
      </c>
      <c r="N18" s="86">
        <f t="shared" si="2"/>
        <v>612.9</v>
      </c>
      <c r="O18" s="177">
        <f t="shared" si="5"/>
        <v>0.96048430754249758</v>
      </c>
      <c r="P18" s="86">
        <f>+'October 2017 Price List'!G14</f>
        <v>875</v>
      </c>
    </row>
    <row r="19" spans="2:16" x14ac:dyDescent="0.25">
      <c r="B19" s="93" t="s">
        <v>93</v>
      </c>
      <c r="C19" s="93" t="s">
        <v>117</v>
      </c>
      <c r="D19" s="290"/>
      <c r="E19" s="290"/>
      <c r="F19" s="90">
        <f>'[1]Consumables List'!$DH$2</f>
        <v>421.43944137931044</v>
      </c>
      <c r="G19" s="83">
        <f>+'October 2017 Price List'!H15</f>
        <v>756</v>
      </c>
      <c r="H19" s="86">
        <f t="shared" si="0"/>
        <v>680.4</v>
      </c>
      <c r="I19" s="85">
        <f t="shared" si="4"/>
        <v>0.61446683246624723</v>
      </c>
      <c r="J19" s="83">
        <f>+'October 2017 Price List'!E15</f>
        <v>819</v>
      </c>
      <c r="K19" s="86">
        <f t="shared" si="1"/>
        <v>737.1</v>
      </c>
      <c r="L19" s="85">
        <f t="shared" si="3"/>
        <v>0.74900573517176783</v>
      </c>
      <c r="M19" s="83">
        <f>+'October 2017 Price List'!F15</f>
        <v>882</v>
      </c>
      <c r="N19" s="86">
        <f t="shared" si="2"/>
        <v>793.8</v>
      </c>
      <c r="O19" s="177">
        <f t="shared" si="5"/>
        <v>0.88354463787728821</v>
      </c>
      <c r="P19" s="86">
        <f>+'October 2017 Price List'!G15</f>
        <v>1134</v>
      </c>
    </row>
    <row r="20" spans="2:16" ht="15.75" thickBot="1" x14ac:dyDescent="0.3">
      <c r="B20" s="126" t="s">
        <v>94</v>
      </c>
      <c r="C20" s="126" t="s">
        <v>118</v>
      </c>
      <c r="D20" s="290"/>
      <c r="E20" s="299"/>
      <c r="F20" s="127">
        <f>'[1]Consumables List'!$DK$2</f>
        <v>542.5329793103449</v>
      </c>
      <c r="G20" s="104">
        <f>+'October 2017 Price List'!H16</f>
        <v>919</v>
      </c>
      <c r="H20" s="105">
        <f t="shared" si="0"/>
        <v>827.1</v>
      </c>
      <c r="I20" s="143">
        <f t="shared" si="4"/>
        <v>0.52451561756004206</v>
      </c>
      <c r="J20" s="104">
        <f>+'October 2017 Price List'!E16</f>
        <v>1072</v>
      </c>
      <c r="K20" s="105">
        <f t="shared" si="1"/>
        <v>964.8</v>
      </c>
      <c r="L20" s="143">
        <f t="shared" si="3"/>
        <v>0.7783250729318445</v>
      </c>
      <c r="M20" s="104">
        <f>+'October 2017 Price List'!F16</f>
        <v>1072</v>
      </c>
      <c r="N20" s="105">
        <f t="shared" si="2"/>
        <v>964.8</v>
      </c>
      <c r="O20" s="178">
        <f t="shared" si="5"/>
        <v>0.7783250729318445</v>
      </c>
      <c r="P20" s="88">
        <f>+'October 2017 Price List'!G16</f>
        <v>1378</v>
      </c>
    </row>
    <row r="21" spans="2:16" ht="15.75" thickBot="1" x14ac:dyDescent="0.3">
      <c r="B21" s="277"/>
      <c r="C21" s="278"/>
      <c r="D21" s="278"/>
      <c r="E21" s="278"/>
      <c r="F21" s="278"/>
      <c r="G21" s="278"/>
      <c r="H21" s="278"/>
      <c r="I21" s="278"/>
      <c r="J21" s="278"/>
      <c r="K21" s="278"/>
      <c r="L21" s="278"/>
      <c r="M21" s="278"/>
      <c r="N21" s="278"/>
      <c r="O21" s="278"/>
      <c r="P21" s="279"/>
    </row>
    <row r="22" spans="2:16" ht="15.75" thickBot="1" x14ac:dyDescent="0.3">
      <c r="B22" s="274" t="s">
        <v>178</v>
      </c>
      <c r="C22" s="275"/>
      <c r="D22" s="275"/>
      <c r="E22" s="275"/>
      <c r="F22" s="275"/>
      <c r="G22" s="275"/>
      <c r="H22" s="275"/>
      <c r="I22" s="275"/>
      <c r="J22" s="275"/>
      <c r="K22" s="275"/>
      <c r="L22" s="275"/>
      <c r="M22" s="275"/>
      <c r="N22" s="275"/>
      <c r="O22" s="275"/>
      <c r="P22" s="276"/>
    </row>
    <row r="23" spans="2:16" ht="17.100000000000001" customHeight="1" x14ac:dyDescent="0.25">
      <c r="B23" s="120" t="s">
        <v>82</v>
      </c>
      <c r="C23" s="94" t="s">
        <v>119</v>
      </c>
      <c r="D23" s="290" t="s">
        <v>173</v>
      </c>
      <c r="E23" s="300"/>
      <c r="F23" s="107">
        <f>'[1]Consumables List'!$DZ$2</f>
        <v>209.1130318302387</v>
      </c>
      <c r="G23" s="83">
        <f>+'October 2017 Price List'!H17</f>
        <v>363</v>
      </c>
      <c r="H23" s="86">
        <f t="shared" si="0"/>
        <v>326.7</v>
      </c>
      <c r="I23" s="84">
        <f t="shared" si="4"/>
        <v>0.56231296127550889</v>
      </c>
      <c r="J23" s="83">
        <f>+'October 2017 Price List'!E17</f>
        <v>417</v>
      </c>
      <c r="K23" s="86">
        <f t="shared" si="1"/>
        <v>375.3</v>
      </c>
      <c r="L23" s="84">
        <f t="shared" si="3"/>
        <v>0.79472315386194836</v>
      </c>
      <c r="M23" s="83">
        <f>+'October 2017 Price List'!F17</f>
        <v>430</v>
      </c>
      <c r="N23" s="86">
        <f t="shared" si="2"/>
        <v>387</v>
      </c>
      <c r="O23" s="176">
        <f t="shared" si="5"/>
        <v>0.85067375578090609</v>
      </c>
      <c r="P23" s="102">
        <f>+'October 2017 Price List'!G17</f>
        <v>538</v>
      </c>
    </row>
    <row r="24" spans="2:16" ht="17.100000000000001" customHeight="1" x14ac:dyDescent="0.25">
      <c r="B24" s="118" t="s">
        <v>5</v>
      </c>
      <c r="C24" s="93" t="s">
        <v>120</v>
      </c>
      <c r="D24" s="290"/>
      <c r="E24" s="290"/>
      <c r="F24" s="91">
        <f>'[1]Consumables List'!$EC$2</f>
        <v>276.80517082228124</v>
      </c>
      <c r="G24" s="83">
        <f>+'October 2017 Price List'!H18</f>
        <v>589</v>
      </c>
      <c r="H24" s="86">
        <f t="shared" si="0"/>
        <v>530.1</v>
      </c>
      <c r="I24" s="85">
        <f t="shared" si="4"/>
        <v>0.91506538127621573</v>
      </c>
      <c r="J24" s="83">
        <f>+'October 2017 Price List'!E18</f>
        <v>655</v>
      </c>
      <c r="K24" s="86">
        <f t="shared" si="1"/>
        <v>589.5</v>
      </c>
      <c r="L24" s="85">
        <f t="shared" si="3"/>
        <v>1.1296567482783044</v>
      </c>
      <c r="M24" s="83">
        <f>+'October 2017 Price List'!F18</f>
        <v>698</v>
      </c>
      <c r="N24" s="86">
        <f t="shared" si="2"/>
        <v>628.20000000000005</v>
      </c>
      <c r="O24" s="177">
        <f t="shared" si="5"/>
        <v>1.2694662752645138</v>
      </c>
      <c r="P24" s="86">
        <f>+'October 2017 Price List'!G18</f>
        <v>873</v>
      </c>
    </row>
    <row r="25" spans="2:16" ht="17.100000000000001" customHeight="1" x14ac:dyDescent="0.25">
      <c r="B25" s="118" t="s">
        <v>6</v>
      </c>
      <c r="C25" s="93" t="s">
        <v>121</v>
      </c>
      <c r="D25" s="290"/>
      <c r="E25" s="290"/>
      <c r="F25" s="91">
        <f>'[1]Consumables List'!$EF$2</f>
        <v>413.59909177718845</v>
      </c>
      <c r="G25" s="83">
        <f>+'October 2017 Price List'!H19</f>
        <v>768</v>
      </c>
      <c r="H25" s="86">
        <f t="shared" si="0"/>
        <v>691.2</v>
      </c>
      <c r="I25" s="85">
        <f t="shared" si="4"/>
        <v>0.6711835536920352</v>
      </c>
      <c r="J25" s="83">
        <f>+'October 2017 Price List'!E19</f>
        <v>854</v>
      </c>
      <c r="K25" s="86">
        <f t="shared" si="1"/>
        <v>768.6</v>
      </c>
      <c r="L25" s="85">
        <f t="shared" si="3"/>
        <v>0.85832129538150803</v>
      </c>
      <c r="M25" s="83">
        <f>+'October 2017 Price List'!F19</f>
        <v>911</v>
      </c>
      <c r="N25" s="86">
        <f t="shared" si="2"/>
        <v>819.9</v>
      </c>
      <c r="O25" s="177">
        <f t="shared" si="5"/>
        <v>0.98235444975708863</v>
      </c>
      <c r="P25" s="86">
        <f>+'October 2017 Price List'!G19</f>
        <v>1138</v>
      </c>
    </row>
    <row r="26" spans="2:16" ht="17.100000000000001" customHeight="1" x14ac:dyDescent="0.25">
      <c r="B26" s="118" t="s">
        <v>7</v>
      </c>
      <c r="C26" s="93" t="s">
        <v>122</v>
      </c>
      <c r="D26" s="290"/>
      <c r="E26" s="290"/>
      <c r="F26" s="91">
        <f>'[1]Consumables List'!$EI$2</f>
        <v>557.19436551724152</v>
      </c>
      <c r="G26" s="83">
        <f>+'October 2017 Price List'!H20</f>
        <v>999</v>
      </c>
      <c r="H26" s="86">
        <f t="shared" si="0"/>
        <v>899.1</v>
      </c>
      <c r="I26" s="85">
        <f t="shared" si="4"/>
        <v>0.61362005009754306</v>
      </c>
      <c r="J26" s="83">
        <f>+'October 2017 Price List'!E20</f>
        <v>1112</v>
      </c>
      <c r="K26" s="86">
        <f t="shared" si="1"/>
        <v>1000.8</v>
      </c>
      <c r="L26" s="85">
        <f t="shared" si="3"/>
        <v>0.79614163734581367</v>
      </c>
      <c r="M26" s="83">
        <f>+'October 2017 Price List'!F20</f>
        <v>1186</v>
      </c>
      <c r="N26" s="86">
        <f t="shared" si="2"/>
        <v>1067.4000000000001</v>
      </c>
      <c r="O26" s="177">
        <f t="shared" si="5"/>
        <v>0.91566904846415031</v>
      </c>
      <c r="P26" s="86">
        <f>+'October 2017 Price List'!G20</f>
        <v>1630</v>
      </c>
    </row>
    <row r="27" spans="2:16" ht="17.100000000000001" customHeight="1" x14ac:dyDescent="0.25">
      <c r="B27" s="118" t="s">
        <v>8</v>
      </c>
      <c r="C27" s="93" t="s">
        <v>123</v>
      </c>
      <c r="D27" s="290"/>
      <c r="E27" s="290"/>
      <c r="F27" s="91">
        <f>'[1]Consumables List'!$EL$2</f>
        <v>740.7407490716181</v>
      </c>
      <c r="G27" s="83">
        <f>+'October 2017 Price List'!H21</f>
        <v>1310</v>
      </c>
      <c r="H27" s="86">
        <f t="shared" si="0"/>
        <v>1179</v>
      </c>
      <c r="I27" s="85">
        <f t="shared" si="4"/>
        <v>0.59164998209921493</v>
      </c>
      <c r="J27" s="83">
        <f>+'October 2017 Price List'!E21</f>
        <v>1355</v>
      </c>
      <c r="K27" s="86">
        <f t="shared" si="1"/>
        <v>1219.5</v>
      </c>
      <c r="L27" s="85">
        <f t="shared" si="3"/>
        <v>0.6463249814843024</v>
      </c>
      <c r="M27" s="83">
        <f>+'October 2017 Price List'!F21</f>
        <v>1580</v>
      </c>
      <c r="N27" s="86">
        <f t="shared" si="2"/>
        <v>1422</v>
      </c>
      <c r="O27" s="177">
        <f t="shared" si="5"/>
        <v>0.91969997840974016</v>
      </c>
      <c r="P27" s="86">
        <f>+'October 2017 Price List'!G21</f>
        <v>1987</v>
      </c>
    </row>
    <row r="28" spans="2:16" ht="17.100000000000001" customHeight="1" x14ac:dyDescent="0.25">
      <c r="B28" s="118" t="s">
        <v>9</v>
      </c>
      <c r="C28" s="93" t="s">
        <v>124</v>
      </c>
      <c r="D28" s="290"/>
      <c r="E28" s="290"/>
      <c r="F28" s="91">
        <f>'[1]Consumables List'!$EO$2</f>
        <v>917.18478249336874</v>
      </c>
      <c r="G28" s="83">
        <f>+'October 2017 Price List'!H22</f>
        <v>1548</v>
      </c>
      <c r="H28" s="86">
        <f t="shared" si="0"/>
        <v>1393.2</v>
      </c>
      <c r="I28" s="85">
        <f t="shared" si="4"/>
        <v>0.51899598269890923</v>
      </c>
      <c r="J28" s="83">
        <f>+'October 2017 Price List'!E22</f>
        <v>1868</v>
      </c>
      <c r="K28" s="86">
        <f t="shared" si="1"/>
        <v>1681.2</v>
      </c>
      <c r="L28" s="85">
        <f t="shared" si="3"/>
        <v>0.83300032020772785</v>
      </c>
      <c r="M28" s="83">
        <f>+'October 2017 Price List'!F22</f>
        <v>2081</v>
      </c>
      <c r="N28" s="86">
        <f t="shared" si="2"/>
        <v>1872.9</v>
      </c>
      <c r="O28" s="177">
        <f t="shared" si="5"/>
        <v>1.0420094573620351</v>
      </c>
      <c r="P28" s="86">
        <f>+'October 2017 Price List'!G22</f>
        <v>2348</v>
      </c>
    </row>
    <row r="29" spans="2:16" ht="17.100000000000001" customHeight="1" thickBot="1" x14ac:dyDescent="0.3">
      <c r="B29" s="119" t="s">
        <v>10</v>
      </c>
      <c r="C29" s="96" t="s">
        <v>125</v>
      </c>
      <c r="D29" s="299"/>
      <c r="E29" s="299"/>
      <c r="F29" s="111">
        <f>'[1]Consumables List'!$ER$2</f>
        <v>1075.636166578249</v>
      </c>
      <c r="G29" s="103">
        <f>+'October 2017 Price List'!H23</f>
        <v>1811</v>
      </c>
      <c r="H29" s="88">
        <f t="shared" si="0"/>
        <v>1629.9</v>
      </c>
      <c r="I29" s="85">
        <f t="shared" si="4"/>
        <v>0.51528932425630769</v>
      </c>
      <c r="J29" s="83">
        <f>+'October 2017 Price List'!E23</f>
        <v>2186</v>
      </c>
      <c r="K29" s="86">
        <f t="shared" si="1"/>
        <v>1967.4</v>
      </c>
      <c r="L29" s="85">
        <f t="shared" si="3"/>
        <v>0.82905713021771854</v>
      </c>
      <c r="M29" s="83">
        <f>+'October 2017 Price List'!F23</f>
        <v>2435</v>
      </c>
      <c r="N29" s="88">
        <f t="shared" si="2"/>
        <v>2191.5</v>
      </c>
      <c r="O29" s="177">
        <f t="shared" si="5"/>
        <v>1.0373989533760954</v>
      </c>
      <c r="P29" s="88">
        <f>+'October 2017 Price List'!G23</f>
        <v>2873</v>
      </c>
    </row>
    <row r="30" spans="2:16" ht="17.100000000000001" hidden="1" customHeight="1" x14ac:dyDescent="0.25">
      <c r="B30" s="144" t="s">
        <v>103</v>
      </c>
      <c r="C30" s="188" t="s">
        <v>126</v>
      </c>
      <c r="D30" s="188"/>
      <c r="E30" s="106"/>
      <c r="F30" s="82">
        <f>'[1]Consumables List'!$EU$2</f>
        <v>1236.8674848806365</v>
      </c>
      <c r="G30" s="104">
        <f>+'October 2017 Price List'!H24</f>
        <v>2195</v>
      </c>
      <c r="H30" s="105">
        <f t="shared" si="0"/>
        <v>1975.5</v>
      </c>
      <c r="I30" s="143">
        <f t="shared" si="4"/>
        <v>0.59717999231796837</v>
      </c>
      <c r="J30" s="104">
        <f>+'October 2017 Price List'!E24</f>
        <v>2707</v>
      </c>
      <c r="K30" s="105">
        <f t="shared" si="1"/>
        <v>2436.3000000000002</v>
      </c>
      <c r="L30" s="143">
        <f t="shared" si="3"/>
        <v>0.96973404975159028</v>
      </c>
      <c r="M30" s="104">
        <f>+'October 2017 Price List'!F24</f>
        <v>2854</v>
      </c>
      <c r="N30" s="105">
        <f t="shared" si="2"/>
        <v>2568.6</v>
      </c>
      <c r="O30" s="143">
        <f t="shared" si="5"/>
        <v>1.0766978123350714</v>
      </c>
      <c r="P30" s="104">
        <f>+'October 2017 Price List'!G24</f>
        <v>3366</v>
      </c>
    </row>
    <row r="31" spans="2:16" ht="17.100000000000001" customHeight="1" thickBot="1" x14ac:dyDescent="0.3">
      <c r="B31" s="28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281"/>
      <c r="P31" s="282"/>
    </row>
    <row r="32" spans="2:16" ht="17.100000000000001" customHeight="1" thickBot="1" x14ac:dyDescent="0.3">
      <c r="B32" s="296" t="s">
        <v>179</v>
      </c>
      <c r="C32" s="297"/>
      <c r="D32" s="297"/>
      <c r="E32" s="297"/>
      <c r="F32" s="297"/>
      <c r="G32" s="297"/>
      <c r="H32" s="297"/>
      <c r="I32" s="297"/>
      <c r="J32" s="297"/>
      <c r="K32" s="297"/>
      <c r="L32" s="297"/>
      <c r="M32" s="297"/>
      <c r="N32" s="297"/>
      <c r="O32" s="297"/>
      <c r="P32" s="298"/>
    </row>
    <row r="33" spans="2:16" ht="17.100000000000001" customHeight="1" thickBot="1" x14ac:dyDescent="0.3">
      <c r="B33" s="189" t="s">
        <v>96</v>
      </c>
      <c r="C33" s="189" t="s">
        <v>127</v>
      </c>
      <c r="D33" s="189" t="s">
        <v>171</v>
      </c>
      <c r="E33" s="300"/>
      <c r="F33" s="169">
        <f>'[1]Consumables List'!$M$2</f>
        <v>142.57409018567634</v>
      </c>
      <c r="G33" s="170">
        <f>+'October 2017 Price List'!H25</f>
        <v>249</v>
      </c>
      <c r="H33" s="171">
        <f t="shared" si="0"/>
        <v>224.1</v>
      </c>
      <c r="I33" s="172">
        <f t="shared" si="4"/>
        <v>0.57181434374332163</v>
      </c>
      <c r="J33" s="170">
        <f>+'October 2017 Price List'!E25</f>
        <v>289</v>
      </c>
      <c r="K33" s="171">
        <f t="shared" si="1"/>
        <v>260.10000000000002</v>
      </c>
      <c r="L33" s="172">
        <f t="shared" si="3"/>
        <v>0.82431463992698784</v>
      </c>
      <c r="M33" s="170">
        <f>+'October 2017 Price List'!F25</f>
        <v>299</v>
      </c>
      <c r="N33" s="171">
        <f t="shared" si="2"/>
        <v>269.10000000000002</v>
      </c>
      <c r="O33" s="181">
        <f t="shared" si="5"/>
        <v>0.88743971397290444</v>
      </c>
      <c r="P33" s="182">
        <f>+'October 2017 Price List'!G25</f>
        <v>375</v>
      </c>
    </row>
    <row r="34" spans="2:16" ht="17.100000000000001" customHeight="1" x14ac:dyDescent="0.25">
      <c r="B34" s="108" t="s">
        <v>11</v>
      </c>
      <c r="C34" s="95" t="s">
        <v>128</v>
      </c>
      <c r="D34" s="300" t="s">
        <v>173</v>
      </c>
      <c r="E34" s="290"/>
      <c r="F34" s="109">
        <f>'[1]Consumables List'!$J$2</f>
        <v>181.04991830238723</v>
      </c>
      <c r="G34" s="101">
        <f>+'October 2017 Price List'!H26</f>
        <v>309</v>
      </c>
      <c r="H34" s="102">
        <f t="shared" si="0"/>
        <v>278.10000000000002</v>
      </c>
      <c r="I34" s="157">
        <f t="shared" si="4"/>
        <v>0.53604046114796366</v>
      </c>
      <c r="J34" s="101">
        <f>+'October 2017 Price List'!E26</f>
        <v>344</v>
      </c>
      <c r="K34" s="102">
        <f t="shared" si="1"/>
        <v>309.60000000000002</v>
      </c>
      <c r="L34" s="157">
        <f t="shared" si="3"/>
        <v>0.71002562665016011</v>
      </c>
      <c r="M34" s="101">
        <f>+'October 2017 Price List'!F26</f>
        <v>392</v>
      </c>
      <c r="N34" s="102">
        <f t="shared" si="2"/>
        <v>352.8</v>
      </c>
      <c r="O34" s="85">
        <f t="shared" si="5"/>
        <v>0.94863385362460106</v>
      </c>
      <c r="P34" s="179">
        <f>+'October 2017 Price List'!G26</f>
        <v>475</v>
      </c>
    </row>
    <row r="35" spans="2:16" ht="17.100000000000001" customHeight="1" x14ac:dyDescent="0.25">
      <c r="B35" s="97" t="s">
        <v>12</v>
      </c>
      <c r="C35" s="93" t="s">
        <v>129</v>
      </c>
      <c r="D35" s="290"/>
      <c r="E35" s="290"/>
      <c r="F35" s="91">
        <f>'[1]Consumables List'!$P$2</f>
        <v>325.7015543766579</v>
      </c>
      <c r="G35" s="83">
        <f>+'October 2017 Price List'!H27</f>
        <v>782</v>
      </c>
      <c r="H35" s="86">
        <f t="shared" si="0"/>
        <v>703.8</v>
      </c>
      <c r="I35" s="85">
        <f t="shared" si="4"/>
        <v>1.160873936714744</v>
      </c>
      <c r="J35" s="83">
        <f>+'October 2017 Price List'!E27</f>
        <v>890</v>
      </c>
      <c r="K35" s="86">
        <f t="shared" si="1"/>
        <v>801</v>
      </c>
      <c r="L35" s="85">
        <f t="shared" si="3"/>
        <v>1.4593066543172917</v>
      </c>
      <c r="M35" s="83">
        <f>+'October 2017 Price List'!F27</f>
        <v>944</v>
      </c>
      <c r="N35" s="86">
        <f t="shared" si="2"/>
        <v>849.6</v>
      </c>
      <c r="O35" s="85">
        <f t="shared" si="5"/>
        <v>1.6085230131185657</v>
      </c>
      <c r="P35" s="179">
        <f>+'October 2017 Price List'!G27</f>
        <v>1186</v>
      </c>
    </row>
    <row r="36" spans="2:16" ht="17.100000000000001" customHeight="1" x14ac:dyDescent="0.25">
      <c r="B36" s="97" t="s">
        <v>13</v>
      </c>
      <c r="C36" s="93" t="s">
        <v>130</v>
      </c>
      <c r="D36" s="290"/>
      <c r="E36" s="290"/>
      <c r="F36" s="91">
        <f>'[1]Consumables List'!$S$2</f>
        <v>500.14634482758629</v>
      </c>
      <c r="G36" s="83">
        <f>+'October 2017 Price List'!H28</f>
        <v>1013</v>
      </c>
      <c r="H36" s="86">
        <f t="shared" si="0"/>
        <v>911.7</v>
      </c>
      <c r="I36" s="85">
        <f t="shared" si="4"/>
        <v>0.82286646584268697</v>
      </c>
      <c r="J36" s="83">
        <f>+'October 2017 Price List'!E28</f>
        <v>1153</v>
      </c>
      <c r="K36" s="86">
        <f t="shared" si="1"/>
        <v>1037.7</v>
      </c>
      <c r="L36" s="85">
        <f t="shared" si="3"/>
        <v>1.0747927296314095</v>
      </c>
      <c r="M36" s="83">
        <f>+'October 2017 Price List'!F28</f>
        <v>1223</v>
      </c>
      <c r="N36" s="86">
        <f t="shared" si="2"/>
        <v>1100.7</v>
      </c>
      <c r="O36" s="85">
        <f t="shared" si="5"/>
        <v>1.2007558615257712</v>
      </c>
      <c r="P36" s="179">
        <f>+'October 2017 Price List'!G28</f>
        <v>1572</v>
      </c>
    </row>
    <row r="37" spans="2:16" ht="17.100000000000001" customHeight="1" x14ac:dyDescent="0.25">
      <c r="B37" s="97" t="s">
        <v>14</v>
      </c>
      <c r="C37" s="93" t="s">
        <v>131</v>
      </c>
      <c r="D37" s="290"/>
      <c r="E37" s="290"/>
      <c r="F37" s="91">
        <f>'[1]Consumables List'!$V$2</f>
        <v>683.91923289124679</v>
      </c>
      <c r="G37" s="83">
        <f>+'October 2017 Price List'!H29</f>
        <v>1266</v>
      </c>
      <c r="H37" s="86">
        <f t="shared" si="0"/>
        <v>1139.4000000000001</v>
      </c>
      <c r="I37" s="85">
        <f t="shared" si="4"/>
        <v>0.66598619428089911</v>
      </c>
      <c r="J37" s="83">
        <f>+'October 2017 Price List'!E29</f>
        <v>1441</v>
      </c>
      <c r="K37" s="86">
        <f t="shared" si="1"/>
        <v>1296.9000000000001</v>
      </c>
      <c r="L37" s="85">
        <f t="shared" si="3"/>
        <v>0.89627654499113385</v>
      </c>
      <c r="M37" s="83">
        <f>+'October 2017 Price List'!F29</f>
        <v>1528</v>
      </c>
      <c r="N37" s="86">
        <f t="shared" si="2"/>
        <v>1375.2</v>
      </c>
      <c r="O37" s="85">
        <f t="shared" si="5"/>
        <v>1.0107637479156506</v>
      </c>
      <c r="P37" s="179">
        <f>+'October 2017 Price List'!G29</f>
        <v>1964</v>
      </c>
    </row>
    <row r="38" spans="2:16" ht="17.100000000000001" customHeight="1" x14ac:dyDescent="0.25">
      <c r="B38" s="97" t="s">
        <v>28</v>
      </c>
      <c r="C38" s="93" t="s">
        <v>132</v>
      </c>
      <c r="D38" s="290"/>
      <c r="E38" s="290"/>
      <c r="F38" s="91">
        <f>'[1]Consumables List'!$Y$2</f>
        <v>883.99799257294455</v>
      </c>
      <c r="G38" s="83">
        <f>+'October 2017 Price List'!H30</f>
        <v>1581</v>
      </c>
      <c r="H38" s="86">
        <f t="shared" si="0"/>
        <v>1422.9</v>
      </c>
      <c r="I38" s="85">
        <f t="shared" si="4"/>
        <v>0.60961903981087051</v>
      </c>
      <c r="J38" s="83">
        <f>+'October 2017 Price List'!E30</f>
        <v>1799</v>
      </c>
      <c r="K38" s="86">
        <f t="shared" si="1"/>
        <v>1619.1</v>
      </c>
      <c r="L38" s="85">
        <f t="shared" si="3"/>
        <v>0.83156524517378605</v>
      </c>
      <c r="M38" s="83">
        <f>+'October 2017 Price List'!F30</f>
        <v>1908</v>
      </c>
      <c r="N38" s="86">
        <f t="shared" si="2"/>
        <v>1717.2</v>
      </c>
      <c r="O38" s="85">
        <f t="shared" si="5"/>
        <v>0.94253834785524404</v>
      </c>
      <c r="P38" s="179">
        <f>+'October 2017 Price List'!G30</f>
        <v>2453</v>
      </c>
    </row>
    <row r="39" spans="2:16" ht="17.100000000000001" customHeight="1" x14ac:dyDescent="0.25">
      <c r="B39" s="97" t="s">
        <v>29</v>
      </c>
      <c r="C39" s="93" t="s">
        <v>133</v>
      </c>
      <c r="D39" s="290"/>
      <c r="E39" s="290"/>
      <c r="F39" s="91">
        <f>'[1]Consumables List'!$AB$2</f>
        <v>1092.9524010610078</v>
      </c>
      <c r="G39" s="83">
        <f>+'October 2017 Price List'!H31</f>
        <v>1871</v>
      </c>
      <c r="H39" s="86">
        <f t="shared" si="0"/>
        <v>1683.9</v>
      </c>
      <c r="I39" s="85">
        <f t="shared" si="4"/>
        <v>0.5406892362058191</v>
      </c>
      <c r="J39" s="83">
        <f>+'October 2017 Price List'!E31</f>
        <v>2129</v>
      </c>
      <c r="K39" s="86">
        <f t="shared" si="1"/>
        <v>1916.1</v>
      </c>
      <c r="L39" s="85">
        <f t="shared" si="3"/>
        <v>0.75314130619037334</v>
      </c>
      <c r="M39" s="83">
        <f>+'October 2017 Price List'!F31</f>
        <v>2258</v>
      </c>
      <c r="N39" s="86">
        <f t="shared" si="2"/>
        <v>2032.2</v>
      </c>
      <c r="O39" s="85">
        <f t="shared" si="5"/>
        <v>0.85936734118265057</v>
      </c>
      <c r="P39" s="179">
        <f>+'October 2017 Price List'!G31</f>
        <v>2903</v>
      </c>
    </row>
    <row r="40" spans="2:16" ht="17.100000000000001" customHeight="1" x14ac:dyDescent="0.25">
      <c r="B40" s="97" t="s">
        <v>30</v>
      </c>
      <c r="C40" s="93" t="s">
        <v>134</v>
      </c>
      <c r="D40" s="290"/>
      <c r="E40" s="290"/>
      <c r="F40" s="91">
        <f>'[1]Consumables List'!$AE$2</f>
        <v>1296.9385941644559</v>
      </c>
      <c r="G40" s="83">
        <f>+'October 2017 Price List'!H32</f>
        <v>2278</v>
      </c>
      <c r="H40" s="86">
        <f t="shared" si="0"/>
        <v>2050.1999999999998</v>
      </c>
      <c r="I40" s="85">
        <f t="shared" si="4"/>
        <v>0.58079959161121852</v>
      </c>
      <c r="J40" s="83">
        <f>+'October 2017 Price List'!E32</f>
        <v>2580</v>
      </c>
      <c r="K40" s="86">
        <f t="shared" si="1"/>
        <v>2322</v>
      </c>
      <c r="L40" s="85">
        <f t="shared" si="3"/>
        <v>0.79037003790910632</v>
      </c>
      <c r="M40" s="83">
        <f>+'October 2017 Price List'!F32</f>
        <v>2809</v>
      </c>
      <c r="N40" s="86">
        <f t="shared" si="2"/>
        <v>2528.1</v>
      </c>
      <c r="O40" s="85">
        <f t="shared" si="5"/>
        <v>0.9492827273204183</v>
      </c>
      <c r="P40" s="179">
        <f>+'October 2017 Price List'!G32</f>
        <v>3492</v>
      </c>
    </row>
    <row r="41" spans="2:16" ht="17.100000000000001" customHeight="1" thickBot="1" x14ac:dyDescent="0.3">
      <c r="B41" s="110" t="s">
        <v>31</v>
      </c>
      <c r="C41" s="96" t="s">
        <v>135</v>
      </c>
      <c r="D41" s="299"/>
      <c r="E41" s="299"/>
      <c r="F41" s="92">
        <f>'[1]Consumables List'!$AH$2</f>
        <v>1508.7436445623341</v>
      </c>
      <c r="G41" s="103">
        <f>+'October 2017 Price List'!H33</f>
        <v>2741</v>
      </c>
      <c r="H41" s="88">
        <f t="shared" si="0"/>
        <v>2466.9</v>
      </c>
      <c r="I41" s="158">
        <f t="shared" si="4"/>
        <v>0.63506902507325158</v>
      </c>
      <c r="J41" s="103">
        <f>+'October 2017 Price List'!E33</f>
        <v>3106</v>
      </c>
      <c r="K41" s="88">
        <f t="shared" si="1"/>
        <v>2795.4</v>
      </c>
      <c r="L41" s="158">
        <f t="shared" si="3"/>
        <v>0.85279985110453094</v>
      </c>
      <c r="M41" s="103">
        <f>+'October 2017 Price List'!F33</f>
        <v>3380</v>
      </c>
      <c r="N41" s="88">
        <f t="shared" si="2"/>
        <v>3042</v>
      </c>
      <c r="O41" s="158">
        <f t="shared" si="5"/>
        <v>1.0162471013307517</v>
      </c>
      <c r="P41" s="180">
        <f>+'October 2017 Price List'!G33</f>
        <v>4202</v>
      </c>
    </row>
    <row r="42" spans="2:16" ht="17.100000000000001" customHeight="1" thickBot="1" x14ac:dyDescent="0.3">
      <c r="B42" s="28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1"/>
      <c r="N42" s="281"/>
      <c r="O42" s="281"/>
      <c r="P42" s="282"/>
    </row>
    <row r="43" spans="2:16" ht="17.100000000000001" customHeight="1" thickBot="1" x14ac:dyDescent="0.3">
      <c r="B43" s="296" t="s">
        <v>180</v>
      </c>
      <c r="C43" s="297"/>
      <c r="D43" s="297"/>
      <c r="E43" s="297"/>
      <c r="F43" s="297"/>
      <c r="G43" s="297"/>
      <c r="H43" s="297"/>
      <c r="I43" s="297"/>
      <c r="J43" s="297"/>
      <c r="K43" s="297"/>
      <c r="L43" s="297"/>
      <c r="M43" s="297"/>
      <c r="N43" s="297"/>
      <c r="O43" s="297"/>
      <c r="P43" s="298"/>
    </row>
    <row r="44" spans="2:16" ht="17.100000000000001" customHeight="1" x14ac:dyDescent="0.25">
      <c r="B44" s="120" t="s">
        <v>15</v>
      </c>
      <c r="C44" s="94" t="s">
        <v>136</v>
      </c>
      <c r="D44" s="290" t="s">
        <v>171</v>
      </c>
      <c r="E44" s="300"/>
      <c r="F44" s="89">
        <f>'[1]Consumables List'!$AQ$2</f>
        <v>207.2913846153846</v>
      </c>
      <c r="G44" s="83">
        <f>+'October 2017 Price List'!H34</f>
        <v>471</v>
      </c>
      <c r="H44" s="86">
        <f t="shared" si="0"/>
        <v>423.9</v>
      </c>
      <c r="I44" s="84">
        <f t="shared" si="4"/>
        <v>1.0449475060746893</v>
      </c>
      <c r="J44" s="83">
        <f>+'October 2017 Price List'!E34</f>
        <v>598</v>
      </c>
      <c r="K44" s="86">
        <f t="shared" si="1"/>
        <v>538.20000000000005</v>
      </c>
      <c r="L44" s="84">
        <f t="shared" si="3"/>
        <v>1.596345241258311</v>
      </c>
      <c r="M44" s="83">
        <f>+'October 2017 Price List'!F34</f>
        <v>634</v>
      </c>
      <c r="N44" s="86">
        <f t="shared" si="2"/>
        <v>570.6</v>
      </c>
      <c r="O44" s="176">
        <f t="shared" si="5"/>
        <v>1.7526469614678413</v>
      </c>
      <c r="P44" s="102">
        <f>+'October 2017 Price List'!G34</f>
        <v>797</v>
      </c>
    </row>
    <row r="45" spans="2:16" ht="17.100000000000001" customHeight="1" thickBot="1" x14ac:dyDescent="0.3">
      <c r="B45" s="125" t="s">
        <v>16</v>
      </c>
      <c r="C45" s="126" t="s">
        <v>137</v>
      </c>
      <c r="D45" s="290"/>
      <c r="E45" s="299"/>
      <c r="F45" s="127">
        <f>'[1]Consumables List'!$AT$2</f>
        <v>275.92826153846158</v>
      </c>
      <c r="G45" s="104">
        <f>+'October 2017 Price List'!H35</f>
        <v>602</v>
      </c>
      <c r="H45" s="105">
        <f t="shared" si="0"/>
        <v>541.79999999999995</v>
      </c>
      <c r="I45" s="143">
        <f t="shared" si="4"/>
        <v>0.96355384902998975</v>
      </c>
      <c r="J45" s="104">
        <f>+'October 2017 Price List'!E35</f>
        <v>685</v>
      </c>
      <c r="K45" s="105">
        <f t="shared" si="1"/>
        <v>616.5</v>
      </c>
      <c r="L45" s="143">
        <f t="shared" si="3"/>
        <v>1.2342763896769822</v>
      </c>
      <c r="M45" s="104">
        <f>+'October 2017 Price List'!F35</f>
        <v>726</v>
      </c>
      <c r="N45" s="105">
        <f t="shared" si="2"/>
        <v>653.4</v>
      </c>
      <c r="O45" s="178">
        <f t="shared" si="5"/>
        <v>1.3680068013218816</v>
      </c>
      <c r="P45" s="88">
        <f>+'October 2017 Price List'!G35</f>
        <v>913</v>
      </c>
    </row>
    <row r="46" spans="2:16" ht="17.100000000000001" customHeight="1" thickBot="1" x14ac:dyDescent="0.3">
      <c r="B46" s="145"/>
      <c r="C46" s="146"/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7"/>
    </row>
    <row r="47" spans="2:16" ht="17.100000000000001" customHeight="1" thickBot="1" x14ac:dyDescent="0.3">
      <c r="B47" s="274" t="s">
        <v>181</v>
      </c>
      <c r="C47" s="275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6"/>
    </row>
    <row r="48" spans="2:16" ht="17.100000000000001" customHeight="1" x14ac:dyDescent="0.25">
      <c r="B48" s="94" t="s">
        <v>104</v>
      </c>
      <c r="C48" s="94" t="s">
        <v>138</v>
      </c>
      <c r="D48" s="290" t="s">
        <v>171</v>
      </c>
      <c r="E48" s="300"/>
      <c r="F48" s="89">
        <f>'[1]Consumables List'!$AW$2</f>
        <v>601.51520000000005</v>
      </c>
      <c r="G48" s="83">
        <v>1158</v>
      </c>
      <c r="H48" s="86">
        <f>(F48*1.75)</f>
        <v>1052.6516000000001</v>
      </c>
      <c r="I48" s="84">
        <f t="shared" si="4"/>
        <v>0.75</v>
      </c>
      <c r="J48" s="83">
        <v>1290.6500000000001</v>
      </c>
      <c r="K48" s="86">
        <f>+F48*(1+95%)</f>
        <v>1172.9546400000002</v>
      </c>
      <c r="L48" s="84">
        <f t="shared" si="3"/>
        <v>0.95000000000000018</v>
      </c>
      <c r="M48" s="83">
        <v>1143</v>
      </c>
      <c r="N48" s="86">
        <f>+F48*(1+111%)</f>
        <v>1269.1970720000004</v>
      </c>
      <c r="O48" s="176">
        <f t="shared" si="5"/>
        <v>1.1100000000000003</v>
      </c>
      <c r="P48" s="102">
        <v>1754.5</v>
      </c>
    </row>
    <row r="49" spans="2:16" ht="17.100000000000001" customHeight="1" thickBot="1" x14ac:dyDescent="0.3">
      <c r="B49" s="126" t="s">
        <v>17</v>
      </c>
      <c r="C49" s="126" t="s">
        <v>168</v>
      </c>
      <c r="D49" s="290"/>
      <c r="E49" s="299"/>
      <c r="F49" s="127">
        <f>'[1]Consumables List'!$AZ$2</f>
        <v>642.73316923076936</v>
      </c>
      <c r="G49" s="104">
        <f>+'October 2017 Price List'!H37</f>
        <v>1307</v>
      </c>
      <c r="H49" s="105">
        <f t="shared" si="0"/>
        <v>1176.3</v>
      </c>
      <c r="I49" s="143">
        <f t="shared" si="4"/>
        <v>0.83015294108410442</v>
      </c>
      <c r="J49" s="104">
        <f>+'October 2017 Price List'!E37</f>
        <v>1437</v>
      </c>
      <c r="K49" s="105">
        <f t="shared" si="1"/>
        <v>1293.3</v>
      </c>
      <c r="L49" s="143">
        <f t="shared" si="3"/>
        <v>1.0121880461651553</v>
      </c>
      <c r="M49" s="104">
        <f>+'October 2017 Price List'!F37</f>
        <v>1525</v>
      </c>
      <c r="N49" s="105">
        <f t="shared" si="2"/>
        <v>1372.5</v>
      </c>
      <c r="O49" s="178">
        <f t="shared" si="5"/>
        <v>1.1354118096046362</v>
      </c>
      <c r="P49" s="88">
        <f>+'October 2017 Price List'!G37</f>
        <v>1917</v>
      </c>
    </row>
    <row r="50" spans="2:16" ht="17.100000000000001" customHeight="1" thickBot="1" x14ac:dyDescent="0.3">
      <c r="B50" s="277"/>
      <c r="C50" s="278"/>
      <c r="D50" s="278"/>
      <c r="E50" s="278"/>
      <c r="F50" s="278"/>
      <c r="G50" s="278"/>
      <c r="H50" s="278"/>
      <c r="I50" s="278"/>
      <c r="J50" s="278"/>
      <c r="K50" s="278"/>
      <c r="L50" s="278"/>
      <c r="M50" s="278"/>
      <c r="N50" s="278"/>
      <c r="O50" s="278"/>
      <c r="P50" s="279"/>
    </row>
    <row r="51" spans="2:16" ht="17.100000000000001" customHeight="1" thickBot="1" x14ac:dyDescent="0.3">
      <c r="B51" s="274" t="s">
        <v>182</v>
      </c>
      <c r="C51" s="275"/>
      <c r="D51" s="275"/>
      <c r="E51" s="275"/>
      <c r="F51" s="275"/>
      <c r="G51" s="275"/>
      <c r="H51" s="275"/>
      <c r="I51" s="275"/>
      <c r="J51" s="275"/>
      <c r="K51" s="275"/>
      <c r="L51" s="275"/>
      <c r="M51" s="275"/>
      <c r="N51" s="275"/>
      <c r="O51" s="275"/>
      <c r="P51" s="276"/>
    </row>
    <row r="52" spans="2:16" ht="17.100000000000001" customHeight="1" x14ac:dyDescent="0.25">
      <c r="B52" s="94" t="s">
        <v>83</v>
      </c>
      <c r="C52" s="94" t="s">
        <v>169</v>
      </c>
      <c r="D52" s="290" t="s">
        <v>171</v>
      </c>
      <c r="E52" s="300"/>
      <c r="F52" s="89">
        <f>'[1]Consumables List'!$BF$2</f>
        <v>719.12433846153863</v>
      </c>
      <c r="G52" s="83">
        <f>+'October 2017 Price List'!H38</f>
        <v>1009</v>
      </c>
      <c r="H52" s="86">
        <f t="shared" si="0"/>
        <v>908.1</v>
      </c>
      <c r="I52" s="84">
        <f t="shared" si="4"/>
        <v>0.26278579576759586</v>
      </c>
      <c r="J52" s="83">
        <f>+'October 2017 Price List'!E38</f>
        <v>1148</v>
      </c>
      <c r="K52" s="86">
        <f t="shared" si="1"/>
        <v>1033.2</v>
      </c>
      <c r="L52" s="84">
        <f t="shared" si="3"/>
        <v>0.43674736723607555</v>
      </c>
      <c r="M52" s="83">
        <f>+'October 2017 Price List'!F38</f>
        <v>1218</v>
      </c>
      <c r="N52" s="86">
        <f t="shared" si="2"/>
        <v>1096.2</v>
      </c>
      <c r="O52" s="176">
        <f t="shared" si="5"/>
        <v>0.52435391401876297</v>
      </c>
      <c r="P52" s="102">
        <f>+'October 2017 Price List'!G38</f>
        <v>1531</v>
      </c>
    </row>
    <row r="53" spans="2:16" ht="17.100000000000001" customHeight="1" x14ac:dyDescent="0.25">
      <c r="B53" s="93" t="s">
        <v>90</v>
      </c>
      <c r="C53" s="93" t="s">
        <v>141</v>
      </c>
      <c r="D53" s="290"/>
      <c r="E53" s="290"/>
      <c r="F53" s="90">
        <f>'[1]Consumables List'!$BI$2</f>
        <v>805.38595384615394</v>
      </c>
      <c r="G53" s="83">
        <f>+'October 2017 Price List'!H39</f>
        <v>1257</v>
      </c>
      <c r="H53" s="86">
        <f t="shared" si="0"/>
        <v>1131.3</v>
      </c>
      <c r="I53" s="85">
        <f t="shared" si="4"/>
        <v>0.40466815270049095</v>
      </c>
      <c r="J53" s="83">
        <f>+'October 2017 Price List'!E39</f>
        <v>1431</v>
      </c>
      <c r="K53" s="86">
        <f t="shared" si="1"/>
        <v>1287.9000000000001</v>
      </c>
      <c r="L53" s="85">
        <f t="shared" si="3"/>
        <v>0.59910909030580983</v>
      </c>
      <c r="M53" s="83">
        <f>+'October 2017 Price List'!F39</f>
        <v>1518</v>
      </c>
      <c r="N53" s="86">
        <f t="shared" si="2"/>
        <v>1366.2</v>
      </c>
      <c r="O53" s="177">
        <f t="shared" si="5"/>
        <v>0.69632955910846905</v>
      </c>
      <c r="P53" s="86">
        <f>+'October 2017 Price List'!G39</f>
        <v>1907</v>
      </c>
    </row>
    <row r="54" spans="2:16" ht="17.100000000000001" customHeight="1" x14ac:dyDescent="0.25">
      <c r="B54" s="93" t="s">
        <v>20</v>
      </c>
      <c r="C54" s="93" t="s">
        <v>142</v>
      </c>
      <c r="D54" s="290"/>
      <c r="E54" s="290"/>
      <c r="F54" s="90">
        <f>'[1]Consumables List'!$BL$2</f>
        <v>889.98756923076951</v>
      </c>
      <c r="G54" s="83">
        <f>+'October 2017 Price List'!H40</f>
        <v>1528</v>
      </c>
      <c r="H54" s="86">
        <f t="shared" si="0"/>
        <v>1375.2</v>
      </c>
      <c r="I54" s="85">
        <f t="shared" si="4"/>
        <v>0.54519012123799371</v>
      </c>
      <c r="J54" s="83">
        <f>+'October 2017 Price List'!E40</f>
        <v>1739</v>
      </c>
      <c r="K54" s="86">
        <f t="shared" si="1"/>
        <v>1565.1</v>
      </c>
      <c r="L54" s="85">
        <f t="shared" si="3"/>
        <v>0.75856388797962748</v>
      </c>
      <c r="M54" s="83">
        <f>+'October 2017 Price List'!F40</f>
        <v>1844</v>
      </c>
      <c r="N54" s="86">
        <f t="shared" si="2"/>
        <v>1659.6</v>
      </c>
      <c r="O54" s="177">
        <f t="shared" si="5"/>
        <v>0.86474514631077226</v>
      </c>
      <c r="P54" s="86">
        <f>+'October 2017 Price List'!G40</f>
        <v>2318</v>
      </c>
    </row>
    <row r="55" spans="2:16" ht="17.100000000000001" customHeight="1" thickBot="1" x14ac:dyDescent="0.3">
      <c r="B55" s="126" t="s">
        <v>21</v>
      </c>
      <c r="C55" s="126" t="s">
        <v>143</v>
      </c>
      <c r="D55" s="290"/>
      <c r="E55" s="299"/>
      <c r="F55" s="127">
        <f>'[1]Consumables List'!$BO$2</f>
        <v>947.64446153846154</v>
      </c>
      <c r="G55" s="104">
        <f>+'October 2017 Price List'!H41</f>
        <v>1657</v>
      </c>
      <c r="H55" s="105">
        <f t="shared" si="0"/>
        <v>1491.3</v>
      </c>
      <c r="I55" s="143">
        <f t="shared" si="4"/>
        <v>0.57369146396839188</v>
      </c>
      <c r="J55" s="104">
        <f>+'October 2017 Price List'!E41</f>
        <v>1885</v>
      </c>
      <c r="K55" s="105">
        <f t="shared" si="1"/>
        <v>1696.5</v>
      </c>
      <c r="L55" s="143">
        <f t="shared" si="3"/>
        <v>0.79022837029596782</v>
      </c>
      <c r="M55" s="104">
        <f>+'October 2017 Price List'!F41</f>
        <v>1999</v>
      </c>
      <c r="N55" s="105">
        <f t="shared" si="2"/>
        <v>1799.1</v>
      </c>
      <c r="O55" s="178">
        <f t="shared" si="5"/>
        <v>0.89849682345975568</v>
      </c>
      <c r="P55" s="88">
        <f>+'October 2017 Price List'!G41</f>
        <v>2514</v>
      </c>
    </row>
    <row r="56" spans="2:16" ht="17.100000000000001" customHeight="1" thickBot="1" x14ac:dyDescent="0.3">
      <c r="B56" s="277"/>
      <c r="C56" s="278"/>
      <c r="D56" s="278"/>
      <c r="E56" s="278"/>
      <c r="F56" s="278"/>
      <c r="G56" s="278"/>
      <c r="H56" s="278"/>
      <c r="I56" s="278"/>
      <c r="J56" s="278"/>
      <c r="K56" s="278"/>
      <c r="L56" s="278"/>
      <c r="M56" s="278"/>
      <c r="N56" s="278"/>
      <c r="O56" s="278"/>
      <c r="P56" s="279"/>
    </row>
    <row r="57" spans="2:16" ht="17.100000000000001" customHeight="1" thickBot="1" x14ac:dyDescent="0.3">
      <c r="B57" s="274" t="s">
        <v>183</v>
      </c>
      <c r="C57" s="275"/>
      <c r="D57" s="275"/>
      <c r="E57" s="275"/>
      <c r="F57" s="275"/>
      <c r="G57" s="275"/>
      <c r="H57" s="275"/>
      <c r="I57" s="275"/>
      <c r="J57" s="275"/>
      <c r="K57" s="275"/>
      <c r="L57" s="275"/>
      <c r="M57" s="275"/>
      <c r="N57" s="275"/>
      <c r="O57" s="275"/>
      <c r="P57" s="276"/>
    </row>
    <row r="58" spans="2:16" ht="17.100000000000001" customHeight="1" x14ac:dyDescent="0.25">
      <c r="B58" s="94" t="s">
        <v>84</v>
      </c>
      <c r="C58" s="94" t="s">
        <v>144</v>
      </c>
      <c r="D58" s="290" t="s">
        <v>171</v>
      </c>
      <c r="E58" s="300"/>
      <c r="F58" s="89">
        <f>'[1]Consumables List'!$BR$2</f>
        <v>679.82541538461567</v>
      </c>
      <c r="G58" s="83">
        <f>+'October 2017 Price List'!H42</f>
        <v>1118</v>
      </c>
      <c r="H58" s="86">
        <f t="shared" si="0"/>
        <v>1006.2</v>
      </c>
      <c r="I58" s="84">
        <f t="shared" si="4"/>
        <v>0.48008588268318242</v>
      </c>
      <c r="J58" s="83">
        <f>+'October 2017 Price List'!E42</f>
        <v>1230</v>
      </c>
      <c r="K58" s="86">
        <f t="shared" si="1"/>
        <v>1107</v>
      </c>
      <c r="L58" s="84">
        <f t="shared" si="3"/>
        <v>0.62835924481244576</v>
      </c>
      <c r="M58" s="83">
        <f>+'October 2017 Price List'!F42</f>
        <v>1305</v>
      </c>
      <c r="N58" s="86">
        <f t="shared" si="2"/>
        <v>1174.5</v>
      </c>
      <c r="O58" s="176">
        <f t="shared" si="5"/>
        <v>0.72764944266686316</v>
      </c>
      <c r="P58" s="102">
        <f>+'October 2017 Price List'!G42</f>
        <v>1640</v>
      </c>
    </row>
    <row r="59" spans="2:16" ht="17.100000000000001" customHeight="1" x14ac:dyDescent="0.25">
      <c r="B59" s="93" t="s">
        <v>97</v>
      </c>
      <c r="C59" s="93" t="s">
        <v>145</v>
      </c>
      <c r="D59" s="290"/>
      <c r="E59" s="290"/>
      <c r="F59" s="90">
        <f>'[1]Consumables List'!$BU$2</f>
        <v>698.75827692307712</v>
      </c>
      <c r="G59" s="83">
        <f>+'October 2017 Price List'!H43</f>
        <v>1250</v>
      </c>
      <c r="H59" s="86">
        <f t="shared" si="0"/>
        <v>1125</v>
      </c>
      <c r="I59" s="85">
        <f t="shared" si="4"/>
        <v>0.60999881812326029</v>
      </c>
      <c r="J59" s="83">
        <f>+'October 2017 Price List'!E43</f>
        <v>1375</v>
      </c>
      <c r="K59" s="86">
        <f t="shared" si="1"/>
        <v>1237.5</v>
      </c>
      <c r="L59" s="85">
        <f t="shared" si="3"/>
        <v>0.77099869993558623</v>
      </c>
      <c r="M59" s="83">
        <f>+'October 2017 Price List'!F43</f>
        <v>1458</v>
      </c>
      <c r="N59" s="86">
        <f t="shared" si="2"/>
        <v>1312.2</v>
      </c>
      <c r="O59" s="177">
        <f t="shared" si="5"/>
        <v>0.87790262145897091</v>
      </c>
      <c r="P59" s="86">
        <f>+'October 2017 Price List'!G43</f>
        <v>1833</v>
      </c>
    </row>
    <row r="60" spans="2:16" ht="17.100000000000001" customHeight="1" x14ac:dyDescent="0.25">
      <c r="B60" s="93" t="s">
        <v>18</v>
      </c>
      <c r="C60" s="93" t="s">
        <v>146</v>
      </c>
      <c r="D60" s="290"/>
      <c r="E60" s="290"/>
      <c r="F60" s="90">
        <f>'[1]Consumables List'!$BX$2</f>
        <v>769.87286153846162</v>
      </c>
      <c r="G60" s="83">
        <f>+'October 2017 Price List'!H44</f>
        <v>1322</v>
      </c>
      <c r="H60" s="86">
        <f t="shared" si="0"/>
        <v>1189.8</v>
      </c>
      <c r="I60" s="85">
        <f t="shared" si="4"/>
        <v>0.54544998199103212</v>
      </c>
      <c r="J60" s="83">
        <f>+'October 2017 Price List'!E44</f>
        <v>1410</v>
      </c>
      <c r="K60" s="86">
        <f t="shared" si="1"/>
        <v>1269</v>
      </c>
      <c r="L60" s="85">
        <f t="shared" si="3"/>
        <v>0.64832411089815101</v>
      </c>
      <c r="M60" s="83">
        <f>+'October 2017 Price List'!F44</f>
        <v>1455</v>
      </c>
      <c r="N60" s="86">
        <f t="shared" si="2"/>
        <v>1309.5</v>
      </c>
      <c r="O60" s="177">
        <f t="shared" si="5"/>
        <v>0.70093019954383662</v>
      </c>
      <c r="P60" s="86">
        <f>+'October 2017 Price List'!G44</f>
        <v>1939</v>
      </c>
    </row>
    <row r="61" spans="2:16" ht="17.100000000000001" customHeight="1" x14ac:dyDescent="0.25">
      <c r="B61" s="93" t="s">
        <v>105</v>
      </c>
      <c r="C61" s="93" t="s">
        <v>147</v>
      </c>
      <c r="D61" s="290"/>
      <c r="E61" s="290"/>
      <c r="F61" s="90">
        <f>'[1]Consumables List'!$CA$2</f>
        <v>857.19430769230769</v>
      </c>
      <c r="G61" s="83">
        <f>G60+150</f>
        <v>1472</v>
      </c>
      <c r="H61" s="87">
        <f>+H60+150</f>
        <v>1339.8</v>
      </c>
      <c r="I61" s="85">
        <f t="shared" si="4"/>
        <v>0.56300617955214527</v>
      </c>
      <c r="J61" s="83">
        <f>J60+150</f>
        <v>1560</v>
      </c>
      <c r="K61" s="86">
        <f t="shared" si="1"/>
        <v>1404</v>
      </c>
      <c r="L61" s="85">
        <f t="shared" si="3"/>
        <v>0.63790168390148683</v>
      </c>
      <c r="M61" s="83">
        <f>M60+150</f>
        <v>1605</v>
      </c>
      <c r="N61" s="87">
        <f>+N60+150</f>
        <v>1459.5</v>
      </c>
      <c r="O61" s="177">
        <f t="shared" si="5"/>
        <v>0.70264779747451578</v>
      </c>
      <c r="P61" s="86">
        <f>P60+150</f>
        <v>2089</v>
      </c>
    </row>
    <row r="62" spans="2:16" ht="17.100000000000001" customHeight="1" x14ac:dyDescent="0.25">
      <c r="B62" s="93" t="s">
        <v>85</v>
      </c>
      <c r="C62" s="93" t="s">
        <v>148</v>
      </c>
      <c r="D62" s="290"/>
      <c r="E62" s="290"/>
      <c r="F62" s="90">
        <f>'[1]Consumables List'!$CD$2</f>
        <v>815.08713846153853</v>
      </c>
      <c r="G62" s="83">
        <f>+'October 2017 Price List'!H46</f>
        <v>1380</v>
      </c>
      <c r="H62" s="86">
        <f t="shared" si="0"/>
        <v>1242</v>
      </c>
      <c r="I62" s="85">
        <f>+H62/F62-1</f>
        <v>0.52376346208118485</v>
      </c>
      <c r="J62" s="83">
        <f>+'October 2017 Price List'!E46</f>
        <v>1517</v>
      </c>
      <c r="K62" s="86">
        <f t="shared" si="1"/>
        <v>1365.3</v>
      </c>
      <c r="L62" s="85">
        <f t="shared" si="3"/>
        <v>0.67503563186750526</v>
      </c>
      <c r="M62" s="83">
        <f>+'October 2017 Price List'!F46</f>
        <v>1609</v>
      </c>
      <c r="N62" s="86">
        <f t="shared" si="2"/>
        <v>1448.1</v>
      </c>
      <c r="O62" s="177">
        <f>+N62/F62-1</f>
        <v>0.77661986267291749</v>
      </c>
      <c r="P62" s="86">
        <f>+'October 2017 Price List'!G46</f>
        <v>2023</v>
      </c>
    </row>
    <row r="63" spans="2:16" ht="17.100000000000001" customHeight="1" x14ac:dyDescent="0.25">
      <c r="B63" s="93" t="s">
        <v>106</v>
      </c>
      <c r="C63" s="93" t="s">
        <v>149</v>
      </c>
      <c r="D63" s="290"/>
      <c r="E63" s="290"/>
      <c r="F63" s="90">
        <f>'[1]Consumables List'!$CG$2</f>
        <v>902.40858461538471</v>
      </c>
      <c r="G63" s="83">
        <f>G62+150</f>
        <v>1530</v>
      </c>
      <c r="H63" s="87">
        <f>+H62+150</f>
        <v>1392</v>
      </c>
      <c r="I63" s="85">
        <f t="shared" ref="I63:I71" si="6">+H63/F63-1</f>
        <v>0.54253851717654467</v>
      </c>
      <c r="J63" s="83">
        <f>J62+150</f>
        <v>1667</v>
      </c>
      <c r="K63" s="86">
        <f>K62+150</f>
        <v>1515.3</v>
      </c>
      <c r="L63" s="85">
        <f t="shared" si="3"/>
        <v>0.67917285565920849</v>
      </c>
      <c r="M63" s="83">
        <f>M62+150</f>
        <v>1759</v>
      </c>
      <c r="N63" s="87">
        <f>+N62+150</f>
        <v>1598.1</v>
      </c>
      <c r="O63" s="177">
        <f>+N63/F63-1</f>
        <v>0.77092730193953729</v>
      </c>
      <c r="P63" s="86">
        <f>P62+150</f>
        <v>2173</v>
      </c>
    </row>
    <row r="64" spans="2:16" ht="17.100000000000001" customHeight="1" x14ac:dyDescent="0.25">
      <c r="B64" s="93" t="s">
        <v>107</v>
      </c>
      <c r="C64" s="93" t="s">
        <v>150</v>
      </c>
      <c r="D64" s="290"/>
      <c r="E64" s="290"/>
      <c r="F64" s="90">
        <f>'[1]Consumables List'!$CJ$2</f>
        <v>873.25156923076929</v>
      </c>
      <c r="G64" s="83">
        <v>1681</v>
      </c>
      <c r="H64" s="87">
        <f>+F64*1.75</f>
        <v>1528.1902461538461</v>
      </c>
      <c r="I64" s="85">
        <f t="shared" si="6"/>
        <v>0.74999999999999978</v>
      </c>
      <c r="J64" s="83">
        <v>1719.43</v>
      </c>
      <c r="K64" s="86">
        <f>F64*(1+79%)</f>
        <v>1563.1203089230771</v>
      </c>
      <c r="L64" s="85">
        <f t="shared" si="3"/>
        <v>0.79</v>
      </c>
      <c r="M64" s="83">
        <v>2036.43</v>
      </c>
      <c r="N64" s="87">
        <f>+F64*(1+112%)</f>
        <v>1851.293326769231</v>
      </c>
      <c r="O64" s="177">
        <f t="shared" ref="O64:O72" si="7">+N64/F64-1</f>
        <v>1.1200000000000001</v>
      </c>
      <c r="P64" s="86">
        <v>2077</v>
      </c>
    </row>
    <row r="65" spans="2:16" s="59" customFormat="1" ht="17.100000000000001" customHeight="1" x14ac:dyDescent="0.25">
      <c r="B65" s="93" t="s">
        <v>81</v>
      </c>
      <c r="C65" s="93" t="s">
        <v>151</v>
      </c>
      <c r="D65" s="290"/>
      <c r="E65" s="290"/>
      <c r="F65" s="90">
        <f>'[1]Consumables List'!$CM$2</f>
        <v>931.41600000000005</v>
      </c>
      <c r="G65" s="83">
        <f>+'October 2017 Price List'!H49</f>
        <v>1681</v>
      </c>
      <c r="H65" s="86">
        <f t="shared" ref="H65" si="8">G65-(G65*10%)</f>
        <v>1512.9</v>
      </c>
      <c r="I65" s="85">
        <f t="shared" si="6"/>
        <v>0.6243010641861424</v>
      </c>
      <c r="J65" s="83">
        <f>+'October 2017 Price List'!E49</f>
        <v>1799</v>
      </c>
      <c r="K65" s="86">
        <f t="shared" si="1"/>
        <v>1619.1</v>
      </c>
      <c r="L65" s="85">
        <f t="shared" si="3"/>
        <v>0.7383210080136049</v>
      </c>
      <c r="M65" s="83">
        <f>+'October 2017 Price List'!F49</f>
        <v>1898</v>
      </c>
      <c r="N65" s="86">
        <f t="shared" ref="N65" si="9">M65-(M65*10%)</f>
        <v>1708.2</v>
      </c>
      <c r="O65" s="177">
        <f t="shared" si="7"/>
        <v>0.83398180834342539</v>
      </c>
      <c r="P65" s="86">
        <f>+'October 2017 Price List'!G49</f>
        <v>2386</v>
      </c>
    </row>
    <row r="66" spans="2:16" ht="17.100000000000001" customHeight="1" x14ac:dyDescent="0.25">
      <c r="B66" s="93" t="s">
        <v>108</v>
      </c>
      <c r="C66" s="93" t="s">
        <v>152</v>
      </c>
      <c r="D66" s="290"/>
      <c r="E66" s="290"/>
      <c r="F66" s="90">
        <f>'[1]Consumables List'!$CP$2</f>
        <v>1018.7374461538462</v>
      </c>
      <c r="G66" s="83">
        <f>G65+150</f>
        <v>1831</v>
      </c>
      <c r="H66" s="87">
        <f>+H65+150</f>
        <v>1662.9</v>
      </c>
      <c r="I66" s="85">
        <f t="shared" si="6"/>
        <v>0.6323145932037082</v>
      </c>
      <c r="J66" s="83">
        <f>J65+150</f>
        <v>1949</v>
      </c>
      <c r="K66" s="86">
        <f t="shared" si="1"/>
        <v>1754.1</v>
      </c>
      <c r="L66" s="85">
        <f t="shared" si="3"/>
        <v>0.72183716876458259</v>
      </c>
      <c r="M66" s="83">
        <f>M65+150</f>
        <v>2048</v>
      </c>
      <c r="N66" s="87">
        <f>+N65+150</f>
        <v>1858.2</v>
      </c>
      <c r="O66" s="177">
        <f t="shared" si="7"/>
        <v>0.82402247705281773</v>
      </c>
      <c r="P66" s="86">
        <f>P65+150</f>
        <v>2536</v>
      </c>
    </row>
    <row r="67" spans="2:16" ht="17.100000000000001" customHeight="1" x14ac:dyDescent="0.25">
      <c r="B67" s="93" t="s">
        <v>19</v>
      </c>
      <c r="C67" s="93" t="s">
        <v>153</v>
      </c>
      <c r="D67" s="290"/>
      <c r="E67" s="290"/>
      <c r="F67" s="90">
        <f>'[1]Consumables List'!$CS$2</f>
        <v>1054.2199384615383</v>
      </c>
      <c r="G67" s="83">
        <f>+'October 2017 Price List'!H51</f>
        <v>1917</v>
      </c>
      <c r="H67" s="86">
        <f t="shared" ref="H67" si="10">G67-(G67*10%)</f>
        <v>1725.3</v>
      </c>
      <c r="I67" s="85">
        <f t="shared" si="6"/>
        <v>0.63656551830900998</v>
      </c>
      <c r="J67" s="83">
        <f>+'October 2017 Price List'!E51</f>
        <v>2157</v>
      </c>
      <c r="K67" s="86">
        <f t="shared" si="1"/>
        <v>1941.3</v>
      </c>
      <c r="L67" s="85">
        <f t="shared" si="3"/>
        <v>0.8414563500221881</v>
      </c>
      <c r="M67" s="83">
        <f>+'October 2017 Price List'!F51</f>
        <v>2277</v>
      </c>
      <c r="N67" s="86">
        <f t="shared" ref="N67" si="11">M67-(M67*10%)</f>
        <v>2049.3000000000002</v>
      </c>
      <c r="O67" s="177">
        <f t="shared" si="7"/>
        <v>0.94390176587877739</v>
      </c>
      <c r="P67" s="86">
        <f>+'October 2017 Price List'!G51</f>
        <v>2637</v>
      </c>
    </row>
    <row r="68" spans="2:16" ht="17.100000000000001" customHeight="1" thickBot="1" x14ac:dyDescent="0.3">
      <c r="B68" s="126" t="s">
        <v>109</v>
      </c>
      <c r="C68" s="126" t="s">
        <v>154</v>
      </c>
      <c r="D68" s="290"/>
      <c r="E68" s="299"/>
      <c r="F68" s="127">
        <f>'[1]Consumables List'!$CV$2</f>
        <v>1141.5413846153845</v>
      </c>
      <c r="G68" s="104">
        <f>G67+150</f>
        <v>2067</v>
      </c>
      <c r="H68" s="151">
        <f>+H67+150</f>
        <v>1875.3</v>
      </c>
      <c r="I68" s="143">
        <f t="shared" si="6"/>
        <v>0.64277881229145128</v>
      </c>
      <c r="J68" s="104">
        <f>J67+150</f>
        <v>2307</v>
      </c>
      <c r="K68" s="105">
        <f t="shared" si="1"/>
        <v>2076.3000000000002</v>
      </c>
      <c r="L68" s="143">
        <f t="shared" si="3"/>
        <v>0.81885652853449598</v>
      </c>
      <c r="M68" s="104">
        <f>M67+150</f>
        <v>2427</v>
      </c>
      <c r="N68" s="151">
        <f>+N67+150</f>
        <v>2199.3000000000002</v>
      </c>
      <c r="O68" s="178">
        <f t="shared" si="7"/>
        <v>0.92660557877277716</v>
      </c>
      <c r="P68" s="88">
        <f>P67+150</f>
        <v>2787</v>
      </c>
    </row>
    <row r="69" spans="2:16" ht="17.100000000000001" customHeight="1" thickBot="1" x14ac:dyDescent="0.3">
      <c r="B69" s="277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278"/>
      <c r="P69" s="279"/>
    </row>
    <row r="70" spans="2:16" ht="17.100000000000001" customHeight="1" thickBot="1" x14ac:dyDescent="0.3">
      <c r="B70" s="274" t="s">
        <v>184</v>
      </c>
      <c r="C70" s="275"/>
      <c r="D70" s="275"/>
      <c r="E70" s="275"/>
      <c r="F70" s="275"/>
      <c r="G70" s="275"/>
      <c r="H70" s="275"/>
      <c r="I70" s="275"/>
      <c r="J70" s="275"/>
      <c r="K70" s="275"/>
      <c r="L70" s="275"/>
      <c r="M70" s="275"/>
      <c r="N70" s="275"/>
      <c r="O70" s="275"/>
      <c r="P70" s="276"/>
    </row>
    <row r="71" spans="2:16" ht="17.100000000000001" customHeight="1" x14ac:dyDescent="0.25">
      <c r="B71" s="120" t="s">
        <v>86</v>
      </c>
      <c r="C71" s="94" t="s">
        <v>155</v>
      </c>
      <c r="D71" s="290" t="s">
        <v>171</v>
      </c>
      <c r="E71" s="300"/>
      <c r="F71" s="89">
        <f>'[1]Consumables List'!$AK$2</f>
        <v>483.48633846153859</v>
      </c>
      <c r="G71" s="83">
        <f>+'October 2017 Price List'!H53</f>
        <v>846</v>
      </c>
      <c r="H71" s="86">
        <f t="shared" ref="H71:H72" si="12">G71-(G71*10%)</f>
        <v>761.4</v>
      </c>
      <c r="I71" s="84">
        <f t="shared" si="6"/>
        <v>0.5748118187222977</v>
      </c>
      <c r="J71" s="83">
        <f>+'October 2017 Price List'!E53</f>
        <v>1034</v>
      </c>
      <c r="K71" s="86">
        <f t="shared" si="1"/>
        <v>930.6</v>
      </c>
      <c r="L71" s="84">
        <f t="shared" si="3"/>
        <v>0.92477000066058612</v>
      </c>
      <c r="M71" s="83">
        <f>+'October 2017 Price List'!F53</f>
        <v>1096</v>
      </c>
      <c r="N71" s="86">
        <f t="shared" ref="N71:N72" si="13">M71-(M71*10%)</f>
        <v>986.4</v>
      </c>
      <c r="O71" s="176">
        <f t="shared" si="7"/>
        <v>1.0401817415125749</v>
      </c>
      <c r="P71" s="102">
        <f>+'October 2017 Price List'!G53</f>
        <v>1378</v>
      </c>
    </row>
    <row r="72" spans="2:16" ht="17.100000000000001" customHeight="1" thickBot="1" x14ac:dyDescent="0.3">
      <c r="B72" s="117" t="s">
        <v>87</v>
      </c>
      <c r="C72" s="96" t="s">
        <v>156</v>
      </c>
      <c r="D72" s="299"/>
      <c r="E72" s="299"/>
      <c r="F72" s="92">
        <f>'[1]Consumables List'!$AN$2</f>
        <v>541.59076923076952</v>
      </c>
      <c r="G72" s="83">
        <f>+'October 2017 Price List'!H54</f>
        <v>920</v>
      </c>
      <c r="H72" s="88">
        <f t="shared" si="12"/>
        <v>828</v>
      </c>
      <c r="I72" s="85">
        <f>+H72/F72-1</f>
        <v>0.52882960168619997</v>
      </c>
      <c r="J72" s="83">
        <f>+'October 2017 Price List'!E54</f>
        <v>1125</v>
      </c>
      <c r="K72" s="88">
        <f t="shared" si="1"/>
        <v>1012.5</v>
      </c>
      <c r="L72" s="85">
        <f t="shared" si="3"/>
        <v>0.86949271945323359</v>
      </c>
      <c r="M72" s="83">
        <f>+'October 2017 Price List'!F54</f>
        <v>1193</v>
      </c>
      <c r="N72" s="88">
        <f t="shared" si="13"/>
        <v>1073.7</v>
      </c>
      <c r="O72" s="177">
        <f t="shared" si="7"/>
        <v>0.98249316827351807</v>
      </c>
      <c r="P72" s="88">
        <f>+'October 2017 Price List'!G54</f>
        <v>1499</v>
      </c>
    </row>
    <row r="73" spans="2:16" ht="17.100000000000001" hidden="1" customHeight="1" thickBot="1" x14ac:dyDescent="0.3">
      <c r="B73" s="121"/>
      <c r="C73" s="106"/>
      <c r="D73" s="106"/>
      <c r="E73" s="106"/>
      <c r="F73" s="80"/>
      <c r="G73" s="283" t="s">
        <v>167</v>
      </c>
      <c r="H73" s="284"/>
      <c r="I73" s="287">
        <f>AVERAGE(I10:I72)</f>
        <v>0.62876266654483892</v>
      </c>
      <c r="J73" s="283" t="s">
        <v>164</v>
      </c>
      <c r="K73" s="284"/>
      <c r="L73" s="287">
        <f>AVERAGE(L10:L72)</f>
        <v>0.83802408651039839</v>
      </c>
      <c r="M73" s="283" t="s">
        <v>165</v>
      </c>
      <c r="N73" s="284"/>
      <c r="O73" s="287">
        <f>AVERAGE(O10:O72)</f>
        <v>0.96507594902937166</v>
      </c>
      <c r="P73" s="289" t="s">
        <v>166</v>
      </c>
    </row>
    <row r="74" spans="2:16" ht="17.100000000000001" hidden="1" customHeight="1" thickBot="1" x14ac:dyDescent="0.3">
      <c r="B74" s="121"/>
      <c r="C74" s="106"/>
      <c r="D74" s="106"/>
      <c r="E74" s="106"/>
      <c r="F74" s="80"/>
      <c r="G74" s="289"/>
      <c r="H74" s="284"/>
      <c r="I74" s="302"/>
      <c r="J74" s="289"/>
      <c r="K74" s="284"/>
      <c r="L74" s="288"/>
      <c r="M74" s="285"/>
      <c r="N74" s="286"/>
      <c r="O74" s="288"/>
      <c r="P74" s="285"/>
    </row>
    <row r="75" spans="2:16" s="59" customFormat="1" ht="15.75" hidden="1" thickBot="1" x14ac:dyDescent="0.3">
      <c r="B75" s="301"/>
      <c r="C75" s="301"/>
      <c r="D75" s="301"/>
      <c r="E75" s="301"/>
      <c r="F75" s="301"/>
      <c r="G75" s="301"/>
      <c r="H75" s="301"/>
      <c r="I75" s="301"/>
      <c r="J75" s="301"/>
      <c r="K75" s="301"/>
      <c r="L75" s="124">
        <v>1.18</v>
      </c>
      <c r="M75" s="122"/>
      <c r="N75" s="122"/>
      <c r="O75" s="123">
        <v>1.36</v>
      </c>
      <c r="P75" s="122"/>
    </row>
    <row r="76" spans="2:16" s="59" customFormat="1" ht="15.75" thickBot="1" x14ac:dyDescent="0.3">
      <c r="B76" s="250"/>
      <c r="C76" s="251"/>
      <c r="D76" s="251"/>
      <c r="E76" s="251"/>
      <c r="F76" s="251"/>
      <c r="G76" s="251"/>
      <c r="H76" s="251"/>
      <c r="I76" s="251"/>
      <c r="J76" s="251"/>
      <c r="K76" s="251"/>
      <c r="L76" s="252"/>
      <c r="M76" s="254"/>
      <c r="N76" s="254"/>
      <c r="O76" s="255"/>
      <c r="P76" s="253"/>
    </row>
    <row r="77" spans="2:16" s="59" customFormat="1" ht="19.5" thickBot="1" x14ac:dyDescent="0.3">
      <c r="B77" s="291" t="s">
        <v>55</v>
      </c>
      <c r="C77" s="292"/>
      <c r="D77" s="292"/>
      <c r="E77" s="292"/>
      <c r="F77" s="292"/>
      <c r="G77" s="292"/>
      <c r="H77" s="292"/>
      <c r="I77" s="292"/>
      <c r="J77" s="292"/>
      <c r="K77" s="292"/>
      <c r="L77" s="292"/>
      <c r="M77" s="292"/>
      <c r="N77" s="292"/>
      <c r="O77" s="292"/>
      <c r="P77" s="315"/>
    </row>
    <row r="78" spans="2:16" s="59" customFormat="1" ht="15.75" thickBot="1" x14ac:dyDescent="0.3">
      <c r="B78" s="230" t="s">
        <v>0</v>
      </c>
      <c r="C78" s="227" t="s">
        <v>34</v>
      </c>
      <c r="D78" s="231"/>
      <c r="E78" s="228"/>
      <c r="F78" s="303"/>
      <c r="G78" s="304"/>
      <c r="H78" s="304"/>
      <c r="I78" s="304"/>
      <c r="J78" s="304"/>
      <c r="K78" s="304"/>
      <c r="L78" s="304"/>
      <c r="M78" s="304"/>
      <c r="N78" s="304"/>
      <c r="O78" s="304"/>
      <c r="P78" s="305"/>
    </row>
    <row r="79" spans="2:16" s="59" customFormat="1" ht="15" customHeight="1" x14ac:dyDescent="0.25">
      <c r="B79" s="232" t="s">
        <v>56</v>
      </c>
      <c r="C79" s="108" t="s">
        <v>63</v>
      </c>
      <c r="D79" s="306" t="s">
        <v>173</v>
      </c>
      <c r="E79" s="306"/>
      <c r="F79" s="235">
        <v>1540</v>
      </c>
      <c r="G79" s="219">
        <f>(F79*50%)+F79</f>
        <v>2310</v>
      </c>
      <c r="H79" s="220"/>
      <c r="I79" s="220"/>
      <c r="J79" s="220">
        <f>(F79*60%)+F79</f>
        <v>2464</v>
      </c>
      <c r="K79" s="220"/>
      <c r="L79" s="220"/>
      <c r="M79" s="220">
        <f>(F79*70%)+F79</f>
        <v>2618</v>
      </c>
      <c r="N79" s="220"/>
      <c r="O79" s="221"/>
      <c r="P79" s="222">
        <f>(F79*80%)+F79</f>
        <v>2772</v>
      </c>
    </row>
    <row r="80" spans="2:16" s="59" customFormat="1" x14ac:dyDescent="0.25">
      <c r="B80" s="114" t="s">
        <v>57</v>
      </c>
      <c r="C80" s="97" t="s">
        <v>64</v>
      </c>
      <c r="D80" s="307"/>
      <c r="E80" s="307"/>
      <c r="F80" s="236">
        <v>1700</v>
      </c>
      <c r="G80" s="223">
        <f t="shared" ref="G80:G84" si="14">(F80*50%)+F80</f>
        <v>2550</v>
      </c>
      <c r="H80" s="214"/>
      <c r="I80" s="214"/>
      <c r="J80" s="214">
        <f t="shared" ref="J80:J84" si="15">(F80*60%)+F80</f>
        <v>2720</v>
      </c>
      <c r="K80" s="214"/>
      <c r="L80" s="214"/>
      <c r="M80" s="214">
        <f t="shared" ref="M80:M84" si="16">(F80*70%)+F80</f>
        <v>2890</v>
      </c>
      <c r="N80" s="214"/>
      <c r="O80" s="218"/>
      <c r="P80" s="224">
        <f t="shared" ref="P80:P84" si="17">(F80*80%)+F80</f>
        <v>3060</v>
      </c>
    </row>
    <row r="81" spans="2:16" s="59" customFormat="1" x14ac:dyDescent="0.25">
      <c r="B81" s="114" t="s">
        <v>58</v>
      </c>
      <c r="C81" s="97" t="s">
        <v>65</v>
      </c>
      <c r="D81" s="307"/>
      <c r="E81" s="307"/>
      <c r="F81" s="236">
        <v>2470</v>
      </c>
      <c r="G81" s="223">
        <f t="shared" si="14"/>
        <v>3705</v>
      </c>
      <c r="H81" s="214"/>
      <c r="I81" s="214"/>
      <c r="J81" s="214">
        <f t="shared" si="15"/>
        <v>3952</v>
      </c>
      <c r="K81" s="214"/>
      <c r="L81" s="214"/>
      <c r="M81" s="214">
        <f t="shared" si="16"/>
        <v>4199</v>
      </c>
      <c r="N81" s="214"/>
      <c r="O81" s="218"/>
      <c r="P81" s="224">
        <f t="shared" si="17"/>
        <v>4446</v>
      </c>
    </row>
    <row r="82" spans="2:16" s="59" customFormat="1" x14ac:dyDescent="0.25">
      <c r="B82" s="114" t="s">
        <v>59</v>
      </c>
      <c r="C82" s="97" t="s">
        <v>66</v>
      </c>
      <c r="D82" s="307"/>
      <c r="E82" s="307"/>
      <c r="F82" s="236">
        <v>3020</v>
      </c>
      <c r="G82" s="223">
        <f t="shared" si="14"/>
        <v>4530</v>
      </c>
      <c r="H82" s="214"/>
      <c r="I82" s="214"/>
      <c r="J82" s="214">
        <f t="shared" si="15"/>
        <v>4832</v>
      </c>
      <c r="K82" s="214"/>
      <c r="L82" s="214"/>
      <c r="M82" s="214">
        <f t="shared" si="16"/>
        <v>5134</v>
      </c>
      <c r="N82" s="214"/>
      <c r="O82" s="218"/>
      <c r="P82" s="224">
        <f t="shared" si="17"/>
        <v>5436</v>
      </c>
    </row>
    <row r="83" spans="2:16" s="59" customFormat="1" x14ac:dyDescent="0.25">
      <c r="B83" s="114" t="s">
        <v>60</v>
      </c>
      <c r="C83" s="97" t="s">
        <v>67</v>
      </c>
      <c r="D83" s="307"/>
      <c r="E83" s="307"/>
      <c r="F83" s="236">
        <v>3480</v>
      </c>
      <c r="G83" s="223">
        <f t="shared" si="14"/>
        <v>5220</v>
      </c>
      <c r="H83" s="214"/>
      <c r="I83" s="214"/>
      <c r="J83" s="214">
        <f t="shared" si="15"/>
        <v>5568</v>
      </c>
      <c r="K83" s="214"/>
      <c r="L83" s="214"/>
      <c r="M83" s="214">
        <f t="shared" si="16"/>
        <v>5916</v>
      </c>
      <c r="N83" s="214"/>
      <c r="O83" s="218"/>
      <c r="P83" s="224">
        <f t="shared" si="17"/>
        <v>6264</v>
      </c>
    </row>
    <row r="84" spans="2:16" s="59" customFormat="1" ht="15.75" thickBot="1" x14ac:dyDescent="0.3">
      <c r="B84" s="114" t="s">
        <v>61</v>
      </c>
      <c r="C84" s="110" t="s">
        <v>68</v>
      </c>
      <c r="D84" s="308"/>
      <c r="E84" s="308"/>
      <c r="F84" s="236">
        <v>4240</v>
      </c>
      <c r="G84" s="225">
        <f t="shared" si="14"/>
        <v>6360</v>
      </c>
      <c r="H84" s="226"/>
      <c r="I84" s="226"/>
      <c r="J84" s="226">
        <f t="shared" si="15"/>
        <v>6784</v>
      </c>
      <c r="K84" s="226"/>
      <c r="L84" s="226"/>
      <c r="M84" s="226">
        <f t="shared" si="16"/>
        <v>7208</v>
      </c>
      <c r="N84" s="226"/>
      <c r="O84" s="240"/>
      <c r="P84" s="241">
        <f t="shared" si="17"/>
        <v>7632</v>
      </c>
    </row>
    <row r="85" spans="2:16" s="59" customFormat="1" ht="15.75" hidden="1" customHeight="1" thickBot="1" x14ac:dyDescent="0.3">
      <c r="B85" s="115" t="s">
        <v>62</v>
      </c>
      <c r="C85" s="234" t="s">
        <v>70</v>
      </c>
      <c r="D85" s="213"/>
      <c r="E85" s="213"/>
      <c r="F85" s="225"/>
      <c r="G85" s="237"/>
      <c r="H85" s="237"/>
      <c r="I85" s="237"/>
      <c r="J85" s="237"/>
      <c r="K85" s="237"/>
      <c r="L85" s="237"/>
      <c r="M85" s="237"/>
      <c r="N85" s="237"/>
      <c r="O85" s="238"/>
      <c r="P85" s="239"/>
    </row>
    <row r="86" spans="2:16" s="59" customFormat="1" ht="15.75" thickBot="1" x14ac:dyDescent="0.3">
      <c r="B86" s="270"/>
      <c r="C86" s="270"/>
      <c r="D86" s="270"/>
      <c r="E86" s="270"/>
      <c r="F86" s="270"/>
      <c r="G86" s="270"/>
      <c r="H86" s="270"/>
      <c r="I86" s="82"/>
      <c r="J86" s="82"/>
      <c r="K86" s="82"/>
      <c r="L86" s="82"/>
      <c r="M86" s="139"/>
      <c r="N86" s="139"/>
      <c r="O86" s="139"/>
      <c r="P86" s="82"/>
    </row>
    <row r="87" spans="2:16" s="59" customFormat="1" x14ac:dyDescent="0.25">
      <c r="B87" s="133"/>
      <c r="C87" s="77"/>
      <c r="D87" s="77"/>
      <c r="E87" s="77"/>
      <c r="F87" s="77"/>
      <c r="G87" s="77"/>
      <c r="H87" s="77"/>
      <c r="I87" s="77"/>
      <c r="J87" s="77"/>
      <c r="K87" s="134"/>
      <c r="L87" s="77"/>
      <c r="M87" s="77"/>
      <c r="N87" s="77"/>
      <c r="O87" s="77"/>
      <c r="P87" s="134"/>
    </row>
    <row r="88" spans="2:16" s="59" customFormat="1" x14ac:dyDescent="0.25">
      <c r="B88" s="135" t="s">
        <v>22</v>
      </c>
      <c r="C88" s="75"/>
      <c r="D88" s="75"/>
      <c r="E88" s="75"/>
      <c r="F88" s="75"/>
      <c r="G88" s="74"/>
      <c r="H88" s="74"/>
      <c r="I88" s="74"/>
      <c r="J88" s="74"/>
      <c r="K88" s="136"/>
      <c r="L88" s="74"/>
      <c r="M88" s="74"/>
      <c r="N88" s="74"/>
      <c r="O88" s="74"/>
      <c r="P88" s="136"/>
    </row>
    <row r="89" spans="2:16" s="59" customFormat="1" x14ac:dyDescent="0.25">
      <c r="B89" s="135" t="s">
        <v>175</v>
      </c>
      <c r="C89" s="75"/>
      <c r="D89" s="75"/>
      <c r="E89" s="75"/>
      <c r="F89" s="75"/>
      <c r="G89" s="74"/>
      <c r="H89" s="74"/>
      <c r="I89" s="74"/>
      <c r="J89" s="74"/>
      <c r="K89" s="136"/>
      <c r="L89" s="74"/>
      <c r="M89" s="74"/>
      <c r="N89" s="74"/>
      <c r="O89" s="74"/>
      <c r="P89" s="136"/>
    </row>
    <row r="90" spans="2:16" s="59" customFormat="1" x14ac:dyDescent="0.25">
      <c r="B90" s="135" t="s">
        <v>25</v>
      </c>
      <c r="C90" s="75"/>
      <c r="D90" s="75"/>
      <c r="E90" s="75"/>
      <c r="F90" s="75"/>
      <c r="G90" s="74"/>
      <c r="H90" s="74"/>
      <c r="I90" s="74"/>
      <c r="J90" s="74"/>
      <c r="K90" s="136"/>
      <c r="L90" s="74"/>
      <c r="M90" s="74"/>
      <c r="N90" s="74"/>
      <c r="O90" s="74"/>
      <c r="P90" s="136"/>
    </row>
    <row r="91" spans="2:16" s="59" customFormat="1" x14ac:dyDescent="0.25">
      <c r="B91" s="135" t="s">
        <v>26</v>
      </c>
      <c r="C91" s="75"/>
      <c r="D91" s="75"/>
      <c r="E91" s="75"/>
      <c r="F91" s="75"/>
      <c r="G91" s="74"/>
      <c r="H91" s="74"/>
      <c r="I91" s="74"/>
      <c r="J91" s="74"/>
      <c r="K91" s="136"/>
      <c r="L91" s="74"/>
      <c r="M91" s="74"/>
      <c r="N91" s="74"/>
      <c r="O91" s="74"/>
      <c r="P91" s="136"/>
    </row>
    <row r="92" spans="2:16" s="59" customFormat="1" x14ac:dyDescent="0.25">
      <c r="B92" s="137"/>
      <c r="C92" s="76"/>
      <c r="D92" s="76"/>
      <c r="E92" s="76"/>
      <c r="F92" s="76"/>
      <c r="G92" s="74"/>
      <c r="H92" s="74"/>
      <c r="I92" s="74"/>
      <c r="J92" s="74"/>
      <c r="K92" s="136"/>
      <c r="L92" s="74"/>
      <c r="M92" s="74"/>
      <c r="N92" s="74"/>
      <c r="O92" s="74"/>
      <c r="P92" s="136"/>
    </row>
    <row r="93" spans="2:16" s="59" customFormat="1" ht="15.75" thickBot="1" x14ac:dyDescent="0.3">
      <c r="B93" s="153" t="s">
        <v>80</v>
      </c>
      <c r="C93" s="154"/>
      <c r="D93" s="154"/>
      <c r="E93" s="154"/>
      <c r="F93" s="154"/>
      <c r="G93" s="154"/>
      <c r="H93" s="154"/>
      <c r="I93" s="154"/>
      <c r="J93" s="154"/>
      <c r="K93" s="155"/>
      <c r="L93" s="154"/>
      <c r="M93" s="154"/>
      <c r="N93" s="167"/>
      <c r="O93" s="167"/>
      <c r="P93" s="138"/>
    </row>
    <row r="94" spans="2:16" s="59" customFormat="1" x14ac:dyDescent="0.25">
      <c r="B94" s="132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</row>
    <row r="95" spans="2:16" s="59" customFormat="1" x14ac:dyDescent="0.25"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</row>
    <row r="96" spans="2:16" s="59" customFormat="1" x14ac:dyDescent="0.25"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</row>
    <row r="97" spans="3:16" s="59" customFormat="1" x14ac:dyDescent="0.25"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</row>
    <row r="98" spans="3:16" s="59" customFormat="1" x14ac:dyDescent="0.25"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</row>
    <row r="99" spans="3:16" s="59" customFormat="1" x14ac:dyDescent="0.25"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</row>
    <row r="100" spans="3:16" s="59" customFormat="1" x14ac:dyDescent="0.25"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</row>
    <row r="101" spans="3:16" s="59" customFormat="1" x14ac:dyDescent="0.25"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</row>
    <row r="102" spans="3:16" s="59" customFormat="1" x14ac:dyDescent="0.25"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</row>
    <row r="103" spans="3:16" s="59" customFormat="1" x14ac:dyDescent="0.25"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</row>
    <row r="104" spans="3:16" s="59" customFormat="1" x14ac:dyDescent="0.25"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</row>
    <row r="105" spans="3:16" s="59" customFormat="1" x14ac:dyDescent="0.25"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</row>
    <row r="106" spans="3:16" s="59" customFormat="1" x14ac:dyDescent="0.25"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</row>
    <row r="107" spans="3:16" s="59" customFormat="1" x14ac:dyDescent="0.25"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</row>
    <row r="108" spans="3:16" s="59" customFormat="1" x14ac:dyDescent="0.25"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</row>
    <row r="109" spans="3:16" s="59" customFormat="1" x14ac:dyDescent="0.25"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</row>
    <row r="110" spans="3:16" s="59" customFormat="1" x14ac:dyDescent="0.25"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</row>
    <row r="111" spans="3:16" s="59" customFormat="1" x14ac:dyDescent="0.25"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</row>
    <row r="112" spans="3:16" s="59" customFormat="1" x14ac:dyDescent="0.25"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</row>
    <row r="113" spans="3:16" s="59" customFormat="1" x14ac:dyDescent="0.25"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</row>
    <row r="114" spans="3:16" s="59" customFormat="1" x14ac:dyDescent="0.25"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</row>
    <row r="115" spans="3:16" s="59" customFormat="1" x14ac:dyDescent="0.25"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</row>
    <row r="116" spans="3:16" s="59" customFormat="1" x14ac:dyDescent="0.25"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</row>
    <row r="117" spans="3:16" s="59" customFormat="1" x14ac:dyDescent="0.25"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</row>
    <row r="118" spans="3:16" s="59" customFormat="1" x14ac:dyDescent="0.25"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</row>
    <row r="119" spans="3:16" s="59" customFormat="1" x14ac:dyDescent="0.25"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</row>
    <row r="120" spans="3:16" s="59" customFormat="1" x14ac:dyDescent="0.25"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</row>
    <row r="121" spans="3:16" s="59" customFormat="1" x14ac:dyDescent="0.25"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</row>
    <row r="122" spans="3:16" s="59" customFormat="1" x14ac:dyDescent="0.25"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</row>
    <row r="123" spans="3:16" s="59" customFormat="1" x14ac:dyDescent="0.25"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</row>
    <row r="124" spans="3:16" s="59" customFormat="1" x14ac:dyDescent="0.25"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</row>
    <row r="125" spans="3:16" s="59" customFormat="1" x14ac:dyDescent="0.25"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</row>
    <row r="126" spans="3:16" s="59" customFormat="1" x14ac:dyDescent="0.25"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</row>
    <row r="127" spans="3:16" s="59" customFormat="1" x14ac:dyDescent="0.25"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</row>
    <row r="128" spans="3:16" s="59" customFormat="1" x14ac:dyDescent="0.25"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</row>
    <row r="129" spans="3:16" s="59" customFormat="1" x14ac:dyDescent="0.25"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</row>
    <row r="130" spans="3:16" s="59" customFormat="1" x14ac:dyDescent="0.25"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</row>
    <row r="131" spans="3:16" s="59" customFormat="1" x14ac:dyDescent="0.25"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</row>
    <row r="132" spans="3:16" s="59" customFormat="1" x14ac:dyDescent="0.25"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</row>
    <row r="133" spans="3:16" s="59" customFormat="1" x14ac:dyDescent="0.25"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</row>
    <row r="134" spans="3:16" s="59" customFormat="1" x14ac:dyDescent="0.25"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</row>
    <row r="135" spans="3:16" s="59" customFormat="1" x14ac:dyDescent="0.25"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</row>
    <row r="136" spans="3:16" s="59" customFormat="1" x14ac:dyDescent="0.25"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</row>
    <row r="137" spans="3:16" s="59" customFormat="1" x14ac:dyDescent="0.25"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</row>
    <row r="138" spans="3:16" s="59" customFormat="1" x14ac:dyDescent="0.25"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</row>
    <row r="139" spans="3:16" s="59" customFormat="1" x14ac:dyDescent="0.25"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</row>
    <row r="140" spans="3:16" s="59" customFormat="1" x14ac:dyDescent="0.25"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</row>
    <row r="141" spans="3:16" s="59" customFormat="1" x14ac:dyDescent="0.25"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</row>
    <row r="142" spans="3:16" s="59" customFormat="1" x14ac:dyDescent="0.25"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</row>
    <row r="143" spans="3:16" s="59" customFormat="1" x14ac:dyDescent="0.25"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</row>
    <row r="144" spans="3:16" s="59" customFormat="1" x14ac:dyDescent="0.25"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</row>
    <row r="145" spans="3:16" s="59" customFormat="1" x14ac:dyDescent="0.25"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</row>
    <row r="146" spans="3:16" s="59" customFormat="1" x14ac:dyDescent="0.25"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</row>
    <row r="147" spans="3:16" s="59" customFormat="1" x14ac:dyDescent="0.25"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</row>
    <row r="148" spans="3:16" s="59" customFormat="1" x14ac:dyDescent="0.25"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</row>
    <row r="149" spans="3:16" s="59" customFormat="1" x14ac:dyDescent="0.25"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</row>
    <row r="150" spans="3:16" s="59" customFormat="1" x14ac:dyDescent="0.25"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</row>
    <row r="151" spans="3:16" s="59" customFormat="1" x14ac:dyDescent="0.25"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</row>
  </sheetData>
  <mergeCells count="48">
    <mergeCell ref="B86:H86"/>
    <mergeCell ref="B77:P77"/>
    <mergeCell ref="P73:P74"/>
    <mergeCell ref="B75:K75"/>
    <mergeCell ref="F78:P78"/>
    <mergeCell ref="D79:D84"/>
    <mergeCell ref="E79:E84"/>
    <mergeCell ref="B69:P69"/>
    <mergeCell ref="B70:P70"/>
    <mergeCell ref="D71:D72"/>
    <mergeCell ref="E71:E72"/>
    <mergeCell ref="G73:H74"/>
    <mergeCell ref="I73:I74"/>
    <mergeCell ref="J73:K74"/>
    <mergeCell ref="L73:L74"/>
    <mergeCell ref="M73:N74"/>
    <mergeCell ref="O73:O74"/>
    <mergeCell ref="D58:D68"/>
    <mergeCell ref="E58:E68"/>
    <mergeCell ref="D44:D45"/>
    <mergeCell ref="E44:E45"/>
    <mergeCell ref="B47:P47"/>
    <mergeCell ref="D48:D49"/>
    <mergeCell ref="E48:E49"/>
    <mergeCell ref="B50:P50"/>
    <mergeCell ref="B51:P51"/>
    <mergeCell ref="D52:D55"/>
    <mergeCell ref="E52:E55"/>
    <mergeCell ref="B56:P56"/>
    <mergeCell ref="B57:P57"/>
    <mergeCell ref="B43:P43"/>
    <mergeCell ref="D16:D20"/>
    <mergeCell ref="E16:E20"/>
    <mergeCell ref="B21:P21"/>
    <mergeCell ref="B22:P22"/>
    <mergeCell ref="D23:D29"/>
    <mergeCell ref="E23:E29"/>
    <mergeCell ref="B31:P31"/>
    <mergeCell ref="B32:P32"/>
    <mergeCell ref="E33:E41"/>
    <mergeCell ref="D34:D41"/>
    <mergeCell ref="B42:P42"/>
    <mergeCell ref="B15:P15"/>
    <mergeCell ref="M2:P2"/>
    <mergeCell ref="B6:P6"/>
    <mergeCell ref="B9:P9"/>
    <mergeCell ref="D10:D13"/>
    <mergeCell ref="E10:E13"/>
  </mergeCells>
  <pageMargins left="0.39370078740157483" right="0.39370078740157483" top="0.39370078740157483" bottom="0.3937007874015748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October 2017 Price List</vt:lpstr>
      <vt:lpstr>New Products</vt:lpstr>
      <vt:lpstr>November 2018 Pricelist</vt:lpstr>
      <vt:lpstr>November 2018 Dist O</vt:lpstr>
      <vt:lpstr>November 2018 Indept O</vt:lpstr>
      <vt:lpstr>November 2018 Retail O</vt:lpstr>
      <vt:lpstr>November 2018 Trade O</vt:lpstr>
      <vt:lpstr>'October 2017 Price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Isaacson Ladders</dc:creator>
  <cp:lastModifiedBy>Isaacson Ladders</cp:lastModifiedBy>
  <cp:lastPrinted>2019-04-30T09:29:44Z</cp:lastPrinted>
  <dcterms:created xsi:type="dcterms:W3CDTF">2015-05-31T14:16:23Z</dcterms:created>
  <dcterms:modified xsi:type="dcterms:W3CDTF">2019-05-09T09:29:59Z</dcterms:modified>
</cp:coreProperties>
</file>