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65" firstSheet="9" activeTab="19"/>
  </bookViews>
  <sheets>
    <sheet name="기초수학" sheetId="1" r:id="rId1"/>
    <sheet name="선형대수" sheetId="2" r:id="rId2"/>
    <sheet name="통계" sheetId="12" r:id="rId3"/>
    <sheet name="기하학" sheetId="7" r:id="rId4"/>
    <sheet name="지수함수" sheetId="8" r:id="rId5"/>
    <sheet name="로그함수" sheetId="10" r:id="rId6"/>
    <sheet name="로그함수2" sheetId="11" r:id="rId7"/>
    <sheet name="자연상수" sheetId="9" r:id="rId8"/>
    <sheet name="머신러닝기초" sheetId="3" r:id="rId9"/>
    <sheet name="MNIST(데이터셋)" sheetId="4" r:id="rId10"/>
    <sheet name="EDA" sheetId="13" r:id="rId11"/>
    <sheet name="pivot_table" sheetId="14" r:id="rId12"/>
    <sheet name="상관_회귀" sheetId="15" r:id="rId13"/>
    <sheet name="확률" sheetId="16" r:id="rId14"/>
    <sheet name="예측모델" sheetId="17" r:id="rId15"/>
    <sheet name="미분공식" sheetId="18" r:id="rId16"/>
    <sheet name="퍼셉트론" sheetId="19" r:id="rId17"/>
    <sheet name="다층퍼셉트론" sheetId="20" r:id="rId18"/>
    <sheet name="활성화함수" sheetId="21" r:id="rId19"/>
    <sheet name="경사하강법" sheetId="22" r:id="rId20"/>
  </sheets>
  <externalReferences>
    <externalReference r:id="rId21"/>
    <externalReference r:id="rId22"/>
  </externalReferences>
  <definedNames>
    <definedName name="_xlchart.0" hidden="1">[1]이상치가없는경우!$B$2:$B$31</definedName>
    <definedName name="_xlchart.1" hidden="1">[1]이상치가있는경우!$B$2:$B$31</definedName>
  </definedNames>
  <calcPr calcId="162913"/>
  <pivotCaches>
    <pivotCache cacheId="0" r:id="rId23"/>
    <pivotCache cacheId="1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21" l="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47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30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T17" i="20"/>
  <c r="T18" i="20"/>
  <c r="T19" i="20"/>
  <c r="T16" i="20"/>
  <c r="P20" i="20"/>
  <c r="Q20" i="20" s="1"/>
  <c r="R20" i="20" s="1"/>
  <c r="P21" i="20"/>
  <c r="Q21" i="20" s="1"/>
  <c r="R21" i="20" s="1"/>
  <c r="P22" i="20"/>
  <c r="Q22" i="20" s="1"/>
  <c r="R22" i="20" s="1"/>
  <c r="P19" i="20"/>
  <c r="Q19" i="20" s="1"/>
  <c r="R19" i="20" s="1"/>
  <c r="R13" i="20"/>
  <c r="R14" i="20"/>
  <c r="R15" i="20"/>
  <c r="R12" i="20"/>
  <c r="Q13" i="20"/>
  <c r="Q14" i="20"/>
  <c r="Q15" i="20"/>
  <c r="Q12" i="20"/>
  <c r="P13" i="20"/>
  <c r="P14" i="20"/>
  <c r="P15" i="20"/>
  <c r="P12" i="20"/>
  <c r="O35" i="19"/>
  <c r="P35" i="19" s="1"/>
  <c r="O36" i="19"/>
  <c r="P36" i="19" s="1"/>
  <c r="O37" i="19"/>
  <c r="P37" i="19" s="1"/>
  <c r="O34" i="19"/>
  <c r="P34" i="19" s="1"/>
  <c r="T5" i="19"/>
  <c r="T6" i="19"/>
  <c r="T7" i="19"/>
  <c r="T8" i="19"/>
  <c r="T10" i="19"/>
  <c r="T11" i="19"/>
  <c r="T12" i="19"/>
  <c r="T13" i="19"/>
  <c r="T14" i="19"/>
  <c r="T4" i="19"/>
  <c r="P12" i="19"/>
  <c r="P13" i="19"/>
  <c r="P14" i="19"/>
  <c r="O12" i="19"/>
  <c r="O13" i="19"/>
  <c r="O14" i="19"/>
  <c r="P11" i="19"/>
  <c r="O11" i="19"/>
  <c r="C57" i="17" l="1"/>
  <c r="E57" i="17" s="1"/>
  <c r="C58" i="17"/>
  <c r="C59" i="17"/>
  <c r="C56" i="17"/>
  <c r="E56" i="17" s="1"/>
  <c r="E59" i="17"/>
  <c r="F59" i="17" s="1"/>
  <c r="E58" i="17"/>
  <c r="E51" i="17"/>
  <c r="E49" i="17"/>
  <c r="E52" i="17"/>
  <c r="C44" i="17"/>
  <c r="E44" i="17" s="1"/>
  <c r="C45" i="17"/>
  <c r="C46" i="17"/>
  <c r="C43" i="17"/>
  <c r="E46" i="17"/>
  <c r="E45" i="17"/>
  <c r="E43" i="17"/>
  <c r="E26" i="17"/>
  <c r="E25" i="17"/>
  <c r="G12" i="17"/>
  <c r="G13" i="17"/>
  <c r="G14" i="17"/>
  <c r="G11" i="17"/>
  <c r="E23" i="17"/>
  <c r="F12" i="17"/>
  <c r="F13" i="17"/>
  <c r="F14" i="17"/>
  <c r="F11" i="17"/>
  <c r="E12" i="17"/>
  <c r="E13" i="17"/>
  <c r="E14" i="17"/>
  <c r="E11" i="17"/>
  <c r="C12" i="17"/>
  <c r="C13" i="17"/>
  <c r="C14" i="17"/>
  <c r="C11" i="17"/>
  <c r="D22" i="15"/>
  <c r="D21" i="15"/>
  <c r="D1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I12" i="17"/>
  <c r="I13" i="17"/>
  <c r="I14" i="17"/>
  <c r="I11" i="17"/>
  <c r="K15" i="17"/>
  <c r="K12" i="17"/>
  <c r="K13" i="17"/>
  <c r="K14" i="17"/>
  <c r="K11" i="17"/>
  <c r="H12" i="17"/>
  <c r="H13" i="17"/>
  <c r="H14" i="17"/>
  <c r="H11" i="17"/>
  <c r="J12" i="17"/>
  <c r="J13" i="17"/>
  <c r="J14" i="17"/>
  <c r="J11" i="17"/>
  <c r="D18" i="17"/>
  <c r="D17" i="17"/>
  <c r="R98" i="11"/>
  <c r="P98" i="11"/>
  <c r="R97" i="11"/>
  <c r="P97" i="11"/>
  <c r="R96" i="11"/>
  <c r="P96" i="11"/>
  <c r="R95" i="11"/>
  <c r="P95" i="11"/>
  <c r="R94" i="11"/>
  <c r="Q94" i="11"/>
  <c r="P94" i="11"/>
  <c r="R93" i="11"/>
  <c r="P93" i="11"/>
  <c r="Q93" i="11" s="1"/>
  <c r="R92" i="11"/>
  <c r="P92" i="11"/>
  <c r="Q92" i="11" s="1"/>
  <c r="R91" i="11"/>
  <c r="P91" i="11"/>
  <c r="Q91" i="11" s="1"/>
  <c r="R90" i="11"/>
  <c r="P90" i="11"/>
  <c r="Q90" i="11" s="1"/>
  <c r="R89" i="11"/>
  <c r="P89" i="11"/>
  <c r="Q89" i="11" s="1"/>
  <c r="R88" i="11"/>
  <c r="Q88" i="11"/>
  <c r="P88" i="11"/>
  <c r="R87" i="11"/>
  <c r="P87" i="11"/>
  <c r="Q87" i="11" s="1"/>
  <c r="R86" i="11"/>
  <c r="P86" i="11"/>
  <c r="Q86" i="11" s="1"/>
  <c r="P85" i="11"/>
  <c r="Q85" i="11" s="1"/>
  <c r="P84" i="11"/>
  <c r="Q84" i="11" s="1"/>
  <c r="P83" i="11"/>
  <c r="Q83" i="11" s="1"/>
  <c r="Q73" i="11"/>
  <c r="F56" i="17" l="1"/>
  <c r="G56" i="17"/>
  <c r="G57" i="17"/>
  <c r="F57" i="17"/>
  <c r="G58" i="17"/>
  <c r="F58" i="17"/>
  <c r="G59" i="17"/>
  <c r="G43" i="17"/>
  <c r="F43" i="17"/>
  <c r="G44" i="17"/>
  <c r="F44" i="17"/>
  <c r="G46" i="17"/>
  <c r="F46" i="17"/>
  <c r="F45" i="17"/>
  <c r="G45" i="17"/>
  <c r="I15" i="17"/>
  <c r="D20" i="17" s="1"/>
  <c r="D21" i="17" s="1"/>
  <c r="F154" i="13"/>
  <c r="F153" i="13"/>
  <c r="H152" i="13"/>
  <c r="F152" i="13"/>
  <c r="F151" i="13"/>
  <c r="F150" i="13"/>
  <c r="F149" i="13"/>
  <c r="F120" i="13"/>
  <c r="F119" i="13"/>
  <c r="H118" i="13"/>
  <c r="F118" i="13"/>
  <c r="F117" i="13"/>
  <c r="F116" i="13"/>
  <c r="F115" i="13"/>
  <c r="J76" i="13"/>
  <c r="J75" i="13"/>
  <c r="I82" i="13" s="1"/>
  <c r="G76" i="13"/>
  <c r="G75" i="13"/>
  <c r="F81" i="13" s="1"/>
  <c r="L57" i="13"/>
  <c r="L56" i="13"/>
  <c r="H57" i="13"/>
  <c r="H56" i="13"/>
  <c r="E64" i="17" l="1"/>
  <c r="E65" i="17" s="1"/>
  <c r="E62" i="17"/>
  <c r="F82" i="13"/>
  <c r="F83" i="13"/>
  <c r="I84" i="13"/>
  <c r="I83" i="13"/>
  <c r="F84" i="13"/>
  <c r="F85" i="13"/>
  <c r="I85" i="13"/>
  <c r="F63" i="13"/>
  <c r="G62" i="13"/>
  <c r="F62" i="13"/>
  <c r="I81" i="13"/>
  <c r="F65" i="13"/>
  <c r="F64" i="13"/>
  <c r="G65" i="13"/>
  <c r="G64" i="13"/>
  <c r="G63" i="13"/>
  <c r="N27" i="15" l="1"/>
  <c r="J27" i="15"/>
  <c r="O26" i="15"/>
  <c r="K26" i="15" l="1"/>
  <c r="B25" i="15"/>
  <c r="B24" i="15"/>
  <c r="B22" i="15"/>
  <c r="B21" i="15"/>
  <c r="I22" i="15"/>
  <c r="I21" i="15"/>
  <c r="K18" i="15"/>
  <c r="J19" i="15"/>
  <c r="N19" i="15" s="1"/>
  <c r="O18" i="15" s="1"/>
  <c r="C2" i="15"/>
  <c r="F3" i="15"/>
  <c r="C3" i="15"/>
  <c r="G3" i="15" s="1"/>
  <c r="C4" i="15"/>
  <c r="G4" i="15" s="1"/>
  <c r="B19" i="15"/>
  <c r="F4" i="15" s="1"/>
  <c r="B18" i="15"/>
  <c r="C5" i="15" s="1"/>
  <c r="R17" i="13"/>
  <c r="Q17" i="13"/>
  <c r="P17" i="13"/>
  <c r="O17" i="13"/>
  <c r="O18" i="13" s="1"/>
  <c r="N17" i="13"/>
  <c r="N18" i="13" s="1"/>
  <c r="M22" i="13"/>
  <c r="M23" i="13"/>
  <c r="M24" i="13"/>
  <c r="M25" i="13"/>
  <c r="M21" i="13"/>
  <c r="C15" i="15" l="1"/>
  <c r="F14" i="15"/>
  <c r="F16" i="15"/>
  <c r="C16" i="15"/>
  <c r="G16" i="15" s="1"/>
  <c r="F15" i="15"/>
  <c r="C14" i="15"/>
  <c r="G14" i="15" s="1"/>
  <c r="F13" i="15"/>
  <c r="C13" i="15"/>
  <c r="G13" i="15" s="1"/>
  <c r="F12" i="15"/>
  <c r="C10" i="15"/>
  <c r="C9" i="15"/>
  <c r="G9" i="15" s="1"/>
  <c r="F11" i="15"/>
  <c r="C11" i="15"/>
  <c r="G11" i="15" s="1"/>
  <c r="F10" i="15"/>
  <c r="F9" i="15"/>
  <c r="F8" i="15"/>
  <c r="C8" i="15"/>
  <c r="G8" i="15" s="1"/>
  <c r="F7" i="15"/>
  <c r="C7" i="15"/>
  <c r="G7" i="15" s="1"/>
  <c r="F6" i="15"/>
  <c r="C6" i="15"/>
  <c r="G6" i="15" s="1"/>
  <c r="F5" i="15"/>
  <c r="G5" i="15" s="1"/>
  <c r="F2" i="15"/>
  <c r="G2" i="15" s="1"/>
  <c r="C12" i="15"/>
  <c r="G12" i="15" s="1"/>
  <c r="R149" i="2"/>
  <c r="P149" i="2"/>
  <c r="G10" i="15" l="1"/>
  <c r="G17" i="15" s="1"/>
  <c r="G15" i="15"/>
  <c r="K19" i="12"/>
  <c r="K20" i="12"/>
  <c r="I20" i="12"/>
  <c r="I19" i="12"/>
  <c r="I17" i="12"/>
  <c r="I16" i="12"/>
  <c r="D13" i="12"/>
  <c r="D6" i="12"/>
  <c r="D7" i="12"/>
  <c r="D8" i="12"/>
  <c r="D9" i="12"/>
  <c r="D5" i="12"/>
  <c r="C6" i="12"/>
  <c r="C7" i="12"/>
  <c r="C8" i="12"/>
  <c r="C9" i="12"/>
  <c r="C5" i="12"/>
  <c r="B12" i="12"/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<sst xmlns="http://schemas.openxmlformats.org/spreadsheetml/2006/main" count="532" uniqueCount="369">
  <si>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</si>
  <si>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</si>
  <si>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</si>
  <si>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</si>
  <si>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</si>
  <si>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</si>
  <si>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</si>
  <si>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</si>
  <si>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</si>
  <si>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</si>
  <si>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</si>
  <si>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</si>
  <si>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</si>
  <si>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</si>
  <si>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</si>
  <si>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</si>
  <si>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</si>
  <si>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</si>
  <si>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</si>
  <si>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</si>
  <si>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</si>
  <si>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</si>
  <si>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</si>
  <si>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</si>
  <si>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</si>
  <si>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</si>
  <si>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</si>
  <si>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</si>
  <si>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</si>
  <si>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</si>
  <si>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</si>
  <si>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</si>
  <si>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</si>
  <si>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</si>
  <si>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</si>
  <si>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</si>
  <si>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</si>
  <si>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</si>
  <si>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</si>
  <si>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</si>
  <si>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</si>
  <si>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</si>
  <si>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</si>
  <si>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</si>
  <si>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</si>
  <si>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</si>
  <si>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</si>
  <si>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</si>
  <si>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</si>
  <si>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</si>
  <si>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</si>
  <si>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</si>
  <si>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</si>
  <si>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</si>
  <si>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</si>
  <si>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</si>
  <si>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</si>
  <si>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</si>
  <si>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</si>
  <si>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</si>
  <si>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</si>
  <si>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</si>
  <si>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</si>
  <si>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</si>
  <si>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</si>
  <si>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</si>
  <si>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</si>
  <si>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</si>
  <si>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</si>
  <si>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</si>
  <si>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</si>
  <si>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</si>
  <si>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</si>
  <si>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</si>
  <si>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</si>
  <si>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</si>
  <si>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</si>
  <si>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</si>
  <si>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</si>
  <si>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</si>
  <si>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</si>
  <si>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</si>
  <si>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</si>
  <si>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</si>
  <si>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</si>
  <si>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</si>
  <si>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</si>
  <si>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</si>
  <si>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</si>
  <si>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</si>
  <si>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</si>
  <si>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</si>
  <si>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</si>
  <si>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</si>
  <si>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</si>
  <si>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</si>
  <si>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</si>
  <si>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</si>
  <si>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</si>
  <si>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</si>
  <si>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</si>
  <si>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</si>
  <si>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</si>
  <si>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</si>
  <si>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</si>
  <si>
    <t>통계 기초</t>
    <phoneticPr fontId="1" type="noConversion"/>
  </si>
  <si>
    <t>평균</t>
    <phoneticPr fontId="1" type="noConversion"/>
  </si>
  <si>
    <r>
      <t>키(x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</si>
  <si>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편차(deviation)</t>
    <phoneticPr fontId="1" type="noConversion"/>
  </si>
  <si>
    <t>편차 제곱</t>
    <phoneticPr fontId="1" type="noConversion"/>
  </si>
  <si>
    <t>편차제곱의 합</t>
    <phoneticPr fontId="1" type="noConversion"/>
  </si>
  <si>
    <t>분산=</t>
    <phoneticPr fontId="1" type="noConversion"/>
  </si>
  <si>
    <t>편차제곱의 합</t>
    <phoneticPr fontId="1" type="noConversion"/>
  </si>
  <si>
    <t>개수</t>
    <phoneticPr fontId="1" type="noConversion"/>
  </si>
  <si>
    <t>엑셀에서 분산 구하는 함수</t>
    <phoneticPr fontId="1" type="noConversion"/>
  </si>
  <si>
    <t>n 샘플의 수</t>
    <phoneticPr fontId="1" type="noConversion"/>
  </si>
  <si>
    <t>n - 1</t>
    <phoneticPr fontId="1" type="noConversion"/>
  </si>
  <si>
    <t>자유도</t>
    <phoneticPr fontId="1" type="noConversion"/>
  </si>
  <si>
    <t>degree of freedom</t>
    <phoneticPr fontId="1" type="noConversion"/>
  </si>
  <si>
    <t>dof</t>
    <phoneticPr fontId="1" type="noConversion"/>
  </si>
  <si>
    <t>모분산</t>
    <phoneticPr fontId="1" type="noConversion"/>
  </si>
  <si>
    <t>표본분산</t>
    <phoneticPr fontId="1" type="noConversion"/>
  </si>
  <si>
    <t>모표준편차</t>
    <phoneticPr fontId="1" type="noConversion"/>
  </si>
  <si>
    <t>표본표준편차</t>
    <phoneticPr fontId="1" type="noConversion"/>
  </si>
  <si>
    <t>단위벡터</t>
    <phoneticPr fontId="1" type="noConversion"/>
  </si>
  <si>
    <t>길이가 1인 벡터</t>
    <phoneticPr fontId="1" type="noConversion"/>
  </si>
  <si>
    <t>벡터의 길이(크기) 구하기</t>
    <phoneticPr fontId="1" type="noConversion"/>
  </si>
  <si>
    <t>피타고라스정리</t>
    <phoneticPr fontId="1" type="noConversion"/>
  </si>
  <si>
    <t>(4, 3)</t>
    <phoneticPr fontId="1" type="noConversion"/>
  </si>
  <si>
    <t>단위 벡터</t>
    <phoneticPr fontId="1" type="noConversion"/>
  </si>
  <si>
    <t>(4/5, 3/5)</t>
    <phoneticPr fontId="1" type="noConversion"/>
  </si>
  <si>
    <t>위치 벡터 성분 구하기</t>
    <phoneticPr fontId="1" type="noConversion"/>
  </si>
  <si>
    <t>영 벡터</t>
    <phoneticPr fontId="1" type="noConversion"/>
  </si>
  <si>
    <t>Name</t>
  </si>
  <si>
    <t>Gender</t>
  </si>
  <si>
    <t>Age</t>
  </si>
  <si>
    <t>Harry Potter</t>
  </si>
  <si>
    <t>Male</t>
  </si>
  <si>
    <t>David Baker</t>
  </si>
  <si>
    <t>John Smith</t>
  </si>
  <si>
    <t>Juan Martinez</t>
  </si>
  <si>
    <t>Jane Connor</t>
  </si>
  <si>
    <t>Female</t>
  </si>
  <si>
    <t>데이터 병합</t>
    <phoneticPr fontId="1" type="noConversion"/>
  </si>
  <si>
    <t>A반</t>
    <phoneticPr fontId="1" type="noConversion"/>
  </si>
  <si>
    <t>B반</t>
    <phoneticPr fontId="1" type="noConversion"/>
  </si>
  <si>
    <t>A반</t>
    <phoneticPr fontId="1" type="noConversion"/>
  </si>
  <si>
    <t>B반</t>
    <phoneticPr fontId="1" type="noConversion"/>
  </si>
  <si>
    <t>D반</t>
    <phoneticPr fontId="1" type="noConversion"/>
  </si>
  <si>
    <t>표 만드는 일반적인 방법</t>
    <phoneticPr fontId="1" type="noConversion"/>
  </si>
  <si>
    <t>id</t>
    <phoneticPr fontId="1" type="noConversion"/>
  </si>
  <si>
    <t>hang1</t>
    <phoneticPr fontId="1" type="noConversion"/>
  </si>
  <si>
    <t>hang2</t>
  </si>
  <si>
    <t>hang3</t>
  </si>
  <si>
    <t>hang4</t>
  </si>
  <si>
    <t>hang5</t>
  </si>
  <si>
    <t>이름</t>
    <phoneticPr fontId="1" type="noConversion"/>
  </si>
  <si>
    <t>홍일동</t>
    <phoneticPr fontId="1" type="noConversion"/>
  </si>
  <si>
    <t>홍이동</t>
    <phoneticPr fontId="1" type="noConversion"/>
  </si>
  <si>
    <t>홍삼동</t>
    <phoneticPr fontId="1" type="noConversion"/>
  </si>
  <si>
    <t>홍사동</t>
    <phoneticPr fontId="1" type="noConversion"/>
  </si>
  <si>
    <t>홍오동</t>
    <phoneticPr fontId="1" type="noConversion"/>
  </si>
  <si>
    <t>키</t>
    <phoneticPr fontId="1" type="noConversion"/>
  </si>
  <si>
    <t>데이터프레임1.join(데이터프레임2)</t>
    <phoneticPr fontId="1" type="noConversion"/>
  </si>
  <si>
    <t>pandas.concat([데이터프레임1, 데이터프레임2])</t>
    <phoneticPr fontId="1" type="noConversion"/>
  </si>
  <si>
    <t>인덱스</t>
    <phoneticPr fontId="1" type="noConversion"/>
  </si>
  <si>
    <t>칼럼명(헤더)</t>
    <phoneticPr fontId="1" type="noConversion"/>
  </si>
  <si>
    <t>'</t>
    <phoneticPr fontId="1" type="noConversion"/>
  </si>
  <si>
    <t>,</t>
    <phoneticPr fontId="1" type="noConversion"/>
  </si>
  <si>
    <t>'Harry Potter',</t>
  </si>
  <si>
    <t>'David Baker',</t>
  </si>
  <si>
    <t>'John Smith',</t>
  </si>
  <si>
    <t>'Juan Martinez',</t>
  </si>
  <si>
    <t>'Jane Connor',</t>
  </si>
  <si>
    <t>Position</t>
  </si>
  <si>
    <t>Wage</t>
  </si>
  <si>
    <t>Manager</t>
  </si>
  <si>
    <t>John Smith</t>
    <phoneticPr fontId="1" type="noConversion"/>
  </si>
  <si>
    <t>Alex Du Bois</t>
    <phoneticPr fontId="1" type="noConversion"/>
  </si>
  <si>
    <t>Joanne Rowling</t>
    <phoneticPr fontId="1" type="noConversion"/>
  </si>
  <si>
    <t>Jane Connor</t>
    <phoneticPr fontId="1" type="noConversion"/>
  </si>
  <si>
    <t>Intern</t>
    <phoneticPr fontId="1" type="noConversion"/>
  </si>
  <si>
    <t>Team Lead</t>
    <phoneticPr fontId="1" type="noConversion"/>
  </si>
  <si>
    <t>Manager</t>
    <phoneticPr fontId="1" type="noConversion"/>
  </si>
  <si>
    <t>학생</t>
    <phoneticPr fontId="13" type="noConversion"/>
  </si>
  <si>
    <t>국</t>
    <phoneticPr fontId="13" type="noConversion"/>
  </si>
  <si>
    <t>영</t>
    <phoneticPr fontId="13" type="noConversion"/>
  </si>
  <si>
    <t>수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</si>
  <si>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</si>
  <si>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</si>
  <si>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</si>
  <si>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</si>
  <si>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</si>
  <si>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행 레이블</t>
  </si>
  <si>
    <t>A</t>
  </si>
  <si>
    <t>B</t>
  </si>
  <si>
    <t>C</t>
  </si>
  <si>
    <t>D</t>
  </si>
  <si>
    <t>E</t>
  </si>
  <si>
    <t>총합계</t>
  </si>
  <si>
    <t>평균 : 국</t>
  </si>
  <si>
    <t>평균 : 영</t>
  </si>
  <si>
    <t>평균 : 수</t>
  </si>
  <si>
    <t>과목</t>
    <phoneticPr fontId="13" type="noConversion"/>
  </si>
  <si>
    <t>수</t>
  </si>
  <si>
    <t>국</t>
  </si>
  <si>
    <t>영</t>
  </si>
  <si>
    <t>평균 : A</t>
  </si>
  <si>
    <t>평균 : B</t>
  </si>
  <si>
    <t>평균 : C</t>
  </si>
  <si>
    <t>평균 : D</t>
  </si>
  <si>
    <t>평균 : E</t>
  </si>
  <si>
    <t>연도</t>
  </si>
  <si>
    <t>광고비</t>
  </si>
  <si>
    <t>매출액</t>
  </si>
  <si>
    <t>광고비 평균</t>
    <phoneticPr fontId="1" type="noConversion"/>
  </si>
  <si>
    <t>매출액 평균</t>
    <phoneticPr fontId="1" type="noConversion"/>
  </si>
  <si>
    <t>광고비 편차</t>
    <phoneticPr fontId="1" type="noConversion"/>
  </si>
  <si>
    <t>매출액 편차</t>
    <phoneticPr fontId="1" type="noConversion"/>
  </si>
  <si>
    <t>광고비 편차 X 매출액 편차</t>
    <phoneticPr fontId="1" type="noConversion"/>
  </si>
  <si>
    <t>공분산 =</t>
    <phoneticPr fontId="1" type="noConversion"/>
  </si>
  <si>
    <t>광고비 모표준편차</t>
    <phoneticPr fontId="1" type="noConversion"/>
  </si>
  <si>
    <t>공분산=</t>
    <phoneticPr fontId="1" type="noConversion"/>
  </si>
  <si>
    <t>모</t>
    <phoneticPr fontId="1" type="noConversion"/>
  </si>
  <si>
    <t>표본</t>
    <phoneticPr fontId="1" type="noConversion"/>
  </si>
  <si>
    <t>매출액 모표준편차</t>
    <phoneticPr fontId="1" type="noConversion"/>
  </si>
  <si>
    <t>매출액 표본표준편차</t>
    <phoneticPr fontId="1" type="noConversion"/>
  </si>
  <si>
    <t>광고비 표본표준편차</t>
    <phoneticPr fontId="1" type="noConversion"/>
  </si>
  <si>
    <t>상관 =</t>
    <phoneticPr fontId="1" type="noConversion"/>
  </si>
  <si>
    <t>상관=</t>
    <phoneticPr fontId="1" type="noConversion"/>
  </si>
  <si>
    <t>정규화</t>
    <phoneticPr fontId="1" type="noConversion"/>
  </si>
  <si>
    <t>1) 최소 최대 정규화</t>
    <phoneticPr fontId="1" type="noConversion"/>
  </si>
  <si>
    <t>Min-Max Normalization</t>
    <phoneticPr fontId="1" type="noConversion"/>
  </si>
  <si>
    <t>각 특성의 값을 0과 1사이의 범위로 변환</t>
    <phoneticPr fontId="1" type="noConversion"/>
  </si>
  <si>
    <r>
      <t>data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CE5C00"/>
        <rFont val="Var(--pst-font-family-monospace"/>
        <family val="2"/>
      </rPr>
      <t>=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2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0.5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6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0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10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18</t>
    </r>
    <r>
      <rPr>
        <b/>
        <sz val="9.6"/>
        <color rgb="FF000000"/>
        <rFont val="Var(--pst-font-family-monospace"/>
        <family val="2"/>
      </rPr>
      <t>]]</t>
    </r>
  </si>
  <si>
    <t>x1</t>
    <phoneticPr fontId="1" type="noConversion"/>
  </si>
  <si>
    <t>x2</t>
    <phoneticPr fontId="1" type="noConversion"/>
  </si>
  <si>
    <t>x1</t>
    <phoneticPr fontId="1" type="noConversion"/>
  </si>
  <si>
    <t>최대값</t>
    <phoneticPr fontId="1" type="noConversion"/>
  </si>
  <si>
    <t>최솟값</t>
    <phoneticPr fontId="1" type="noConversion"/>
  </si>
  <si>
    <t>해당값-최솟값</t>
    <phoneticPr fontId="1" type="noConversion"/>
  </si>
  <si>
    <t>최댓값-최솟값</t>
    <phoneticPr fontId="1" type="noConversion"/>
  </si>
  <si>
    <t>x'1</t>
    <phoneticPr fontId="1" type="noConversion"/>
  </si>
  <si>
    <t>x2</t>
    <phoneticPr fontId="1" type="noConversion"/>
  </si>
  <si>
    <t>x'2</t>
    <phoneticPr fontId="1" type="noConversion"/>
  </si>
  <si>
    <t>2) 표준화(Z-score normalization)</t>
    <phoneticPr fontId="1" type="noConversion"/>
  </si>
  <si>
    <t>평균 0 표준편차 1로 변화</t>
    <phoneticPr fontId="1" type="noConversion"/>
  </si>
  <si>
    <t>특징 간 척도 차이가 커서 정규화가 필요한 경우 유용</t>
    <phoneticPr fontId="1" type="noConversion"/>
  </si>
  <si>
    <t>이상치에 민감할 수 있음</t>
    <phoneticPr fontId="1" type="noConversion"/>
  </si>
  <si>
    <t>키</t>
    <phoneticPr fontId="1" type="noConversion"/>
  </si>
  <si>
    <t>몸무게</t>
    <phoneticPr fontId="1" type="noConversion"/>
  </si>
  <si>
    <t>키 평균</t>
    <phoneticPr fontId="1" type="noConversion"/>
  </si>
  <si>
    <t>표준편차</t>
    <phoneticPr fontId="1" type="noConversion"/>
  </si>
  <si>
    <t>키에 대한 z값</t>
    <phoneticPr fontId="1" type="noConversion"/>
  </si>
  <si>
    <t>편차</t>
    <phoneticPr fontId="1" type="noConversion"/>
  </si>
  <si>
    <t>표준편차</t>
    <phoneticPr fontId="1" type="noConversion"/>
  </si>
  <si>
    <t>z값</t>
    <phoneticPr fontId="1" type="noConversion"/>
  </si>
  <si>
    <t>몸무게에 대한 z값</t>
    <phoneticPr fontId="1" type="noConversion"/>
  </si>
  <si>
    <t>몸무게 평균</t>
    <phoneticPr fontId="1" type="noConversion"/>
  </si>
  <si>
    <t xml:space="preserve">상자수염(boxplot) - 이상치(outlier)를 보고자할 때 </t>
    <phoneticPr fontId="1" type="noConversion"/>
  </si>
  <si>
    <t>번호</t>
    <phoneticPr fontId="13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</si>
  <si>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</si>
  <si>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</si>
  <si>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</si>
  <si>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</si>
  <si>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중위수</t>
    <phoneticPr fontId="13" type="noConversion"/>
  </si>
  <si>
    <t>1사분위수</t>
    <phoneticPr fontId="13" type="noConversion"/>
  </si>
  <si>
    <t>최소값</t>
    <phoneticPr fontId="13" type="noConversion"/>
  </si>
  <si>
    <t>1) 이상치가 없을 때</t>
    <phoneticPr fontId="1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</si>
  <si>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</si>
  <si>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</si>
  <si>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</si>
  <si>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</si>
  <si>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2) 이상치가 있을 때</t>
    <phoneticPr fontId="1" type="noConversion"/>
  </si>
  <si>
    <t>import  itertools</t>
    <phoneticPr fontId="1" type="noConversion"/>
  </si>
  <si>
    <t>elements = ['A', 'B', 'C']</t>
    <phoneticPr fontId="1" type="noConversion"/>
  </si>
  <si>
    <t>A B C</t>
    <phoneticPr fontId="1" type="noConversion"/>
  </si>
  <si>
    <t>A C B</t>
    <phoneticPr fontId="1" type="noConversion"/>
  </si>
  <si>
    <t>B A C</t>
    <phoneticPr fontId="1" type="noConversion"/>
  </si>
  <si>
    <t>B C A</t>
    <phoneticPr fontId="1" type="noConversion"/>
  </si>
  <si>
    <t>C A B</t>
    <phoneticPr fontId="1" type="noConversion"/>
  </si>
  <si>
    <t>C B A</t>
    <phoneticPr fontId="1" type="noConversion"/>
  </si>
  <si>
    <t>3개 중에 3개뽑기(순서를 고려)</t>
    <phoneticPr fontId="1" type="noConversion"/>
  </si>
  <si>
    <t>로그함수 변형</t>
    <phoneticPr fontId="1" type="noConversion"/>
  </si>
  <si>
    <t>교차(cross) 엔트로피(entropy)</t>
    <phoneticPr fontId="1" type="noConversion"/>
  </si>
  <si>
    <t>위 그래프를 이동</t>
    <phoneticPr fontId="1" type="noConversion"/>
  </si>
  <si>
    <t>a</t>
    <phoneticPr fontId="1" type="noConversion"/>
  </si>
  <si>
    <t>1-x</t>
    <phoneticPr fontId="1" type="noConversion"/>
  </si>
  <si>
    <t>a&gt;1</t>
    <phoneticPr fontId="1" type="noConversion"/>
  </si>
  <si>
    <t>파란색 선은 실제값이 1일때 사용할 수 있는 그래프</t>
    <phoneticPr fontId="1" type="noConversion"/>
  </si>
  <si>
    <t>예측값이 1일때 오차가 0이고, 반대로 예측값이 0에 가까울수록 오차는 커짐</t>
    <phoneticPr fontId="1" type="noConversion"/>
  </si>
  <si>
    <t>빨간색 선은 실제값이 0일때 사용할 수 있는 그래프</t>
    <phoneticPr fontId="1" type="noConversion"/>
  </si>
  <si>
    <t>예측값이 0일때 오차가 0이고, 반대로 예측값이 1에 가까울수록 오차는 커짐</t>
    <phoneticPr fontId="1" type="noConversion"/>
  </si>
  <si>
    <t>x평균</t>
    <phoneticPr fontId="1" type="noConversion"/>
  </si>
  <si>
    <t>y평균</t>
    <phoneticPr fontId="1" type="noConversion"/>
  </si>
  <si>
    <t>x편차</t>
    <phoneticPr fontId="1" type="noConversion"/>
  </si>
  <si>
    <t>y편차</t>
    <phoneticPr fontId="1" type="noConversion"/>
  </si>
  <si>
    <t>기울기</t>
    <phoneticPr fontId="1" type="noConversion"/>
  </si>
  <si>
    <t>x편차 * y편차</t>
    <phoneticPr fontId="1" type="noConversion"/>
  </si>
  <si>
    <t>x편차^2</t>
    <phoneticPr fontId="1" type="noConversion"/>
  </si>
  <si>
    <t>y절편</t>
    <phoneticPr fontId="1" type="noConversion"/>
  </si>
  <si>
    <t>y = 2.3x + 79</t>
    <phoneticPr fontId="1" type="noConversion"/>
  </si>
  <si>
    <t>사람이 공식에 의해 구한 단순 선형 모델</t>
    <phoneticPr fontId="1" type="noConversion"/>
  </si>
  <si>
    <t>머신러닝은 임의의 선을 긋고 그 기울기를 조정해가면서 오차가 가장 적은 기울기를 찾아나가야한다</t>
    <phoneticPr fontId="1" type="noConversion"/>
  </si>
  <si>
    <t>광고비 편차^2</t>
    <phoneticPr fontId="1" type="noConversion"/>
  </si>
  <si>
    <t>오차 = 실제값 - 예측값</t>
    <phoneticPr fontId="1" type="noConversion"/>
  </si>
  <si>
    <t>임의로 머신이 예측한 선</t>
    <phoneticPr fontId="1" type="noConversion"/>
  </si>
  <si>
    <t>기울기</t>
    <phoneticPr fontId="1" type="noConversion"/>
  </si>
  <si>
    <t>y = 3x + 76</t>
    <phoneticPr fontId="1" type="noConversion"/>
  </si>
  <si>
    <t>예측모델</t>
    <phoneticPr fontId="1" type="noConversion"/>
  </si>
  <si>
    <t>예측값</t>
    <phoneticPr fontId="1" type="noConversion"/>
  </si>
  <si>
    <t>y(실제성적, 
실제값)</t>
    <phoneticPr fontId="1" type="noConversion"/>
  </si>
  <si>
    <t>mean absolute error
(mae)</t>
    <phoneticPr fontId="1" type="noConversion"/>
  </si>
  <si>
    <t>오차 = 
실제값 - 예측값</t>
    <phoneticPr fontId="1" type="noConversion"/>
  </si>
  <si>
    <t>|오차|</t>
    <phoneticPr fontId="1" type="noConversion"/>
  </si>
  <si>
    <t>오차제곱</t>
    <phoneticPr fontId="1" type="noConversion"/>
  </si>
  <si>
    <t>mean squared error</t>
    <phoneticPr fontId="1" type="noConversion"/>
  </si>
  <si>
    <t>root mean 
squared error</t>
    <phoneticPr fontId="1" type="noConversion"/>
  </si>
  <si>
    <t>y = 2.5x + 76</t>
    <phoneticPr fontId="1" type="noConversion"/>
  </si>
  <si>
    <t>경사하강법(gradient descent)</t>
    <phoneticPr fontId="1" type="noConversion"/>
  </si>
  <si>
    <t>샘플1</t>
    <phoneticPr fontId="1" type="noConversion"/>
  </si>
  <si>
    <t>샘플2</t>
    <phoneticPr fontId="1" type="noConversion"/>
  </si>
  <si>
    <t>샘플3</t>
    <phoneticPr fontId="1" type="noConversion"/>
  </si>
  <si>
    <t>샘플4</t>
    <phoneticPr fontId="1" type="noConversion"/>
  </si>
  <si>
    <t>입력(x)</t>
    <phoneticPr fontId="1" type="noConversion"/>
  </si>
  <si>
    <t>출력(y)</t>
    <phoneticPr fontId="1" type="noConversion"/>
  </si>
  <si>
    <t>OR 연산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</si>
  <si>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</si>
  <si>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</si>
  <si>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</si>
  <si>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x2</t>
    <phoneticPr fontId="1" type="noConversion"/>
  </si>
  <si>
    <t>x0</t>
    <phoneticPr fontId="1" type="noConversion"/>
  </si>
  <si>
    <t>w0</t>
    <phoneticPr fontId="1" type="noConversion"/>
  </si>
  <si>
    <t>w1</t>
    <phoneticPr fontId="1" type="noConversion"/>
  </si>
  <si>
    <t>출력값</t>
    <phoneticPr fontId="1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</si>
  <si>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</si>
  <si>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</si>
  <si>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</si>
  <si>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OR 문제를 해결하는 최적의 weight(가중치)</t>
    <phoneticPr fontId="1" type="noConversion"/>
  </si>
  <si>
    <t>계단함수</t>
    <phoneticPr fontId="1" type="noConversion"/>
  </si>
  <si>
    <t>계단함수 적용 후</t>
    <phoneticPr fontId="1" type="noConversion"/>
  </si>
  <si>
    <t>y</t>
    <phoneticPr fontId="1" type="noConversion"/>
  </si>
  <si>
    <t>계단함수</t>
    <phoneticPr fontId="1" type="noConversion"/>
  </si>
  <si>
    <t>AND 연산</t>
    <phoneticPr fontId="1" type="noConversion"/>
  </si>
  <si>
    <t>OR 분류기</t>
    <phoneticPr fontId="1" type="noConversion"/>
  </si>
  <si>
    <t>AND 문제를 해결하는 최적의 weight(가중치)</t>
    <phoneticPr fontId="1" type="noConversion"/>
  </si>
  <si>
    <t>AND 분류기</t>
    <phoneticPr fontId="1" type="noConversion"/>
  </si>
  <si>
    <t>b1</t>
    <phoneticPr fontId="1" type="noConversion"/>
  </si>
  <si>
    <t>출력(y)</t>
    <phoneticPr fontId="1" type="noConversion"/>
  </si>
  <si>
    <t>시그모이드 함수</t>
    <phoneticPr fontId="1" type="noConversion"/>
  </si>
  <si>
    <t>n1</t>
    <phoneticPr fontId="1" type="noConversion"/>
  </si>
  <si>
    <t>n2</t>
    <phoneticPr fontId="1" type="noConversion"/>
  </si>
  <si>
    <t>n1</t>
    <phoneticPr fontId="1" type="noConversion"/>
  </si>
  <si>
    <t>시그모이드 함수 적용 후</t>
    <phoneticPr fontId="1" type="noConversion"/>
  </si>
  <si>
    <t>출력값</t>
    <phoneticPr fontId="1" type="noConversion"/>
  </si>
  <si>
    <t>w3</t>
    <phoneticPr fontId="1" type="noConversion"/>
  </si>
  <si>
    <t>XOR 문제를 해결하는 최적의 weight(가중치)</t>
    <phoneticPr fontId="1" type="noConversion"/>
  </si>
  <si>
    <t>XOR 분류기</t>
    <phoneticPr fontId="1" type="noConversion"/>
  </si>
  <si>
    <t>n2</t>
    <phoneticPr fontId="1" type="noConversion"/>
  </si>
  <si>
    <t>b2</t>
    <phoneticPr fontId="1" type="noConversion"/>
  </si>
  <si>
    <t>w4</t>
    <phoneticPr fontId="1" type="noConversion"/>
  </si>
  <si>
    <t>w5</t>
    <phoneticPr fontId="1" type="noConversion"/>
  </si>
  <si>
    <t>원하는 값</t>
    <phoneticPr fontId="1" type="noConversion"/>
  </si>
  <si>
    <t>NAND</t>
    <phoneticPr fontId="1" type="noConversion"/>
  </si>
  <si>
    <t>AND 연산</t>
    <phoneticPr fontId="1" type="noConversion"/>
  </si>
  <si>
    <t>relu 함수</t>
    <phoneticPr fontId="1" type="noConversion"/>
  </si>
  <si>
    <t>x</t>
    <phoneticPr fontId="1" type="noConversion"/>
  </si>
  <si>
    <t>하이퍼볼릭 탄젠트 함수</t>
    <phoneticPr fontId="1" type="noConversion"/>
  </si>
  <si>
    <t>소프트플러스 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</si>
</sst>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  <font>
      <vertAlign val="subscript"/>
      <sz val="11"/>
      <color theme="1"/>
      <name val="맑은 고딕"/>
      <family val="3"/>
      <charset val="129"/>
      <scheme val="minor"/>
    </font>
    <font>
      <sz val="13.95"/>
      <color rgb="FFFFFFFF"/>
      <name val="Arial"/>
      <family val="2"/>
    </font>
    <font>
      <sz val="13"/>
      <color rgb="FF262626"/>
      <name val="Arial"/>
      <family val="2"/>
    </font>
    <font>
      <sz val="8"/>
      <name val="맑은 고딕"/>
      <family val="2"/>
      <charset val="129"/>
      <scheme val="minor"/>
    </font>
    <font>
      <sz val="9.6"/>
      <color rgb="FF000000"/>
      <name val="Var(--pst-font-family-monospace"/>
      <family val="2"/>
    </font>
    <font>
      <b/>
      <sz val="9.6"/>
      <color rgb="FFCE5C00"/>
      <name val="Var(--pst-font-family-monospace"/>
      <family val="2"/>
    </font>
    <font>
      <b/>
      <sz val="9.6"/>
      <color rgb="FF000000"/>
      <name val="Var(--pst-font-family-monospace"/>
      <family val="2"/>
    </font>
    <font>
      <b/>
      <sz val="9.6"/>
      <color rgb="FF0000CF"/>
      <name val="Var(--pst-font-family-monospace"/>
      <family val="2"/>
    </font>
    <font>
      <sz val="9.6"/>
      <color rgb="FF222832"/>
      <name val="Var(--pst-font-family-monospace"/>
      <family val="2"/>
    </font>
    <font>
      <b/>
      <sz val="14"/>
      <color theme="4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93EB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000000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4" fillId="1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12" xfId="0" applyFont="1" applyBorder="1"/>
    <xf numFmtId="0" fontId="0" fillId="0" borderId="12" xfId="0" applyBorder="1"/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0" fillId="13" borderId="0" xfId="0" applyFill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4-4609-ACEC-80EB5F2ED21F}"/>
              </c:ext>
            </c:extLst>
          </c:dPt>
          <c:xVal>
            <c:numRef>
              <c:f>[2]로그함수2!$O$109:$O$131</c:f>
              <c:numCache>
                <c:formatCode>General</c:formatCode>
                <c:ptCount val="23"/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</c:numCache>
            </c:numRef>
          </c:xVal>
          <c:yVal>
            <c:numRef>
              <c:f>[2]로그함수2!$Q$109:$Q$131</c:f>
              <c:numCache>
                <c:formatCode>General</c:formatCode>
                <c:ptCount val="23"/>
                <c:pt idx="5">
                  <c:v>-7.9181246047624818E-2</c:v>
                </c:pt>
                <c:pt idx="6">
                  <c:v>-4.1392685158225077E-2</c:v>
                </c:pt>
                <c:pt idx="7">
                  <c:v>0</c:v>
                </c:pt>
                <c:pt idx="8">
                  <c:v>4.5757490560675115E-2</c:v>
                </c:pt>
                <c:pt idx="9">
                  <c:v>9.6910013008056392E-2</c:v>
                </c:pt>
                <c:pt idx="10">
                  <c:v>0.15490195998574319</c:v>
                </c:pt>
                <c:pt idx="11">
                  <c:v>0.22184874961635639</c:v>
                </c:pt>
                <c:pt idx="12">
                  <c:v>0.3010299956639812</c:v>
                </c:pt>
                <c:pt idx="13">
                  <c:v>0.3979400086720376</c:v>
                </c:pt>
                <c:pt idx="14">
                  <c:v>0.52287874528033751</c:v>
                </c:pt>
                <c:pt idx="15">
                  <c:v>0.69897000433601886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4-4609-ACEC-80EB5F2ED21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4-4609-ACEC-80EB5F2ED21F}"/>
              </c:ext>
            </c:extLst>
          </c:dPt>
          <c:xVal>
            <c:numRef>
              <c:f>[2]로그함수2!$O$109:$O$131</c:f>
              <c:numCache>
                <c:formatCode>General</c:formatCode>
                <c:ptCount val="23"/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</c:numCache>
            </c:numRef>
          </c:xVal>
          <c:yVal>
            <c:numRef>
              <c:f>[2]로그함수2!$R$109:$R$131</c:f>
              <c:numCache>
                <c:formatCode>General</c:formatCode>
                <c:ptCount val="23"/>
                <c:pt idx="8">
                  <c:v>1</c:v>
                </c:pt>
                <c:pt idx="9">
                  <c:v>0.69897000433601875</c:v>
                </c:pt>
                <c:pt idx="10">
                  <c:v>0.52287874528033762</c:v>
                </c:pt>
                <c:pt idx="11">
                  <c:v>0.3979400086720376</c:v>
                </c:pt>
                <c:pt idx="12">
                  <c:v>0.3010299956639812</c:v>
                </c:pt>
                <c:pt idx="13">
                  <c:v>0.22184874961635639</c:v>
                </c:pt>
                <c:pt idx="14">
                  <c:v>0.15490195998574319</c:v>
                </c:pt>
                <c:pt idx="15">
                  <c:v>9.6910013008056392E-2</c:v>
                </c:pt>
                <c:pt idx="16">
                  <c:v>4.5757490560675115E-2</c:v>
                </c:pt>
                <c:pt idx="17">
                  <c:v>0</c:v>
                </c:pt>
                <c:pt idx="18">
                  <c:v>-4.1392685158225077E-2</c:v>
                </c:pt>
                <c:pt idx="19">
                  <c:v>-7.9181246047624818E-2</c:v>
                </c:pt>
                <c:pt idx="20">
                  <c:v>-0.11394335230683679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4-4609-ACEC-80EB5F2E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79519"/>
        <c:axId val="1174979935"/>
      </c:scatterChart>
      <c:valAx>
        <c:axId val="117497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979935"/>
        <c:crosses val="autoZero"/>
        <c:crossBetween val="midCat"/>
      </c:valAx>
      <c:valAx>
        <c:axId val="11749799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9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상자수염그림</a:t>
            </a:r>
            <a:r>
              <a:rPr lang="en-US" altLang="ko-KR"/>
              <a:t>(box plot)</a:t>
            </a:r>
            <a:endParaRPr lang="ko-KR"/>
          </a:p>
        </cx:rich>
      </cx:tx>
    </cx:title>
    <cx:plotArea>
      <cx:plotAreaRegion>
        <cx:series layoutId="boxWhisker" uniqueId="{1BFB30B1-44A8-4131-81A9-82E36C4DDE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5" min="140"/>
        <cx:majorGridlines/>
        <cx:tickLabels/>
      </cx:axis>
    </cx:plotArea>
  </cx:chart>
</cx:chartSpace>
</file>

<file path=xl/charts/chart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boxWhisker" uniqueId="{AC978CD3-BA90-4E4D-85AD-EC592B6CA9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" min="140"/>
        <cx:majorGridlines/>
        <cx:tickLabels/>
      </cx:axis>
    </cx:plotArea>
  </cx:chart>
</cx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상관_회귀!$E$1</c:f>
              <c:strCache>
                <c:ptCount val="1"/>
                <c:pt idx="0">
                  <c:v>매출액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상관_회귀!$B$2:$B$16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25</c:v>
                </c:pt>
              </c:numCache>
            </c:numRef>
          </c:xVal>
          <c:yVal>
            <c:numRef>
              <c:f>상관_회귀!$E$2:$E$16</c:f>
              <c:numCache>
                <c:formatCode>General</c:formatCode>
                <c:ptCount val="15"/>
                <c:pt idx="0">
                  <c:v>94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CAB-BFED-D2437AF5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46592"/>
        <c:axId val="1003848672"/>
      </c:scatterChart>
      <c:valAx>
        <c:axId val="10038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8672"/>
        <c:crosses val="autoZero"/>
        <c:crossBetween val="midCat"/>
      </c:valAx>
      <c:valAx>
        <c:axId val="1003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예측모델!$D$10</c:f>
              <c:strCache>
                <c:ptCount val="1"/>
                <c:pt idx="0">
                  <c:v>y(실제성적, 
실제값)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예측모델!$B$11:$B$14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예측모델!$D$11:$D$14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7-46C5-9C5B-A02D97B8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4464"/>
        <c:axId val="387035296"/>
      </c:scatterChart>
      <c:valAx>
        <c:axId val="3870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035296"/>
        <c:crosses val="autoZero"/>
        <c:crossBetween val="midCat"/>
      </c:valAx>
      <c:valAx>
        <c:axId val="38703529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0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계단함수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퍼셉트론!$S$4:$S$14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퍼셉트론!$T$4:$T$14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F-40E3-AA90-F64F1B51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25216"/>
        <c:axId val="1266420224"/>
      </c:scatterChart>
      <c:valAx>
        <c:axId val="12664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0224"/>
        <c:crosses val="autoZero"/>
        <c:crossBetween val="midCat"/>
      </c:valAx>
      <c:valAx>
        <c:axId val="12664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퍼셉트론!$N$3:$N$6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퍼셉트론!$O$3:$O$6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923-AF62-0868519F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32288"/>
        <c:axId val="1266426048"/>
      </c:scatterChart>
      <c:valAx>
        <c:axId val="12664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6048"/>
        <c:crosses val="autoZero"/>
        <c:crossBetween val="midCat"/>
      </c:valAx>
      <c:valAx>
        <c:axId val="12664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퍼셉트론!$N$3:$N$6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퍼셉트론!$O$3:$O$6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923-AF62-0868519F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32288"/>
        <c:axId val="1266426048"/>
      </c:scatterChart>
      <c:valAx>
        <c:axId val="12664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6048"/>
        <c:crosses val="autoZero"/>
        <c:crossBetween val="midCat"/>
      </c:valAx>
      <c:valAx>
        <c:axId val="12664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8-44A3-AB93-620A1710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44768"/>
        <c:axId val="1266441856"/>
      </c:scatterChart>
      <c:valAx>
        <c:axId val="12664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41856"/>
        <c:crosses val="autoZero"/>
        <c:crossBetween val="midCat"/>
      </c:valAx>
      <c:valAx>
        <c:axId val="12664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활성화함수!$B$30:$B$42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활성화함수!$C$30:$C$42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B-414B-817C-CF22BF8B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80816"/>
        <c:axId val="1116682064"/>
      </c:scatterChart>
      <c:valAx>
        <c:axId val="11166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682064"/>
        <c:crosses val="autoZero"/>
        <c:crossBetween val="midCat"/>
      </c:valAx>
      <c:valAx>
        <c:axId val="11166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6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활성화함수!$B$47:$B$67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활성화함수!$C$47:$C$67</c:f>
              <c:numCache>
                <c:formatCode>General</c:formatCode>
                <c:ptCount val="21"/>
                <c:pt idx="0">
                  <c:v>0.31326168751822286</c:v>
                </c:pt>
                <c:pt idx="1">
                  <c:v>0.34115387473208791</c:v>
                </c:pt>
                <c:pt idx="2">
                  <c:v>0.37110066594777769</c:v>
                </c:pt>
                <c:pt idx="3">
                  <c:v>0.40318604888545784</c:v>
                </c:pt>
                <c:pt idx="4">
                  <c:v>0.43748795048588568</c:v>
                </c:pt>
                <c:pt idx="5">
                  <c:v>0.47407698418010669</c:v>
                </c:pt>
                <c:pt idx="6">
                  <c:v>0.5130152523999526</c:v>
                </c:pt>
                <c:pt idx="7">
                  <c:v>0.55435524446852702</c:v>
                </c:pt>
                <c:pt idx="8">
                  <c:v>0.59813886938159178</c:v>
                </c:pt>
                <c:pt idx="9">
                  <c:v>0.64439666007357088</c:v>
                </c:pt>
                <c:pt idx="10">
                  <c:v>0.69314718055994529</c:v>
                </c:pt>
                <c:pt idx="11">
                  <c:v>0.74439666007357097</c:v>
                </c:pt>
                <c:pt idx="12">
                  <c:v>0.79813886938159173</c:v>
                </c:pt>
                <c:pt idx="13">
                  <c:v>0.85435524446852718</c:v>
                </c:pt>
                <c:pt idx="14">
                  <c:v>0.91301525239995263</c:v>
                </c:pt>
                <c:pt idx="15">
                  <c:v>0.97407698418010669</c:v>
                </c:pt>
                <c:pt idx="16">
                  <c:v>1.0374879504858856</c:v>
                </c:pt>
                <c:pt idx="17">
                  <c:v>1.1031860488854579</c:v>
                </c:pt>
                <c:pt idx="18">
                  <c:v>1.1711006659477778</c:v>
                </c:pt>
                <c:pt idx="19">
                  <c:v>1.2411538747320878</c:v>
                </c:pt>
                <c:pt idx="20">
                  <c:v>1.3132616875182228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D-4156-A081-3FE0745A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38848"/>
        <c:axId val="900842176"/>
      </c:scatterChart>
      <c:valAx>
        <c:axId val="9008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0842176"/>
        <c:crosses val="autoZero"/>
        <c:crossBetween val="midCat"/>
      </c:valAx>
      <c:valAx>
        <c:axId val="900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08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활성화함수!$K$47:$K$67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활성화함수!$L$47:$L$67</c:f>
              <c:numCache>
                <c:formatCode>General</c:formatCode>
                <c:ptCount val="21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6.7153484891179669E-3</c:v>
                </c:pt>
                <c:pt idx="6">
                  <c:v>1.8149927917809779E-2</c:v>
                </c:pt>
                <c:pt idx="7">
                  <c:v>4.8587351573741958E-2</c:v>
                </c:pt>
                <c:pt idx="8">
                  <c:v>0.1269280110429726</c:v>
                </c:pt>
                <c:pt idx="9">
                  <c:v>0.31326168751822286</c:v>
                </c:pt>
                <c:pt idx="10">
                  <c:v>0.69314718055994529</c:v>
                </c:pt>
                <c:pt idx="11">
                  <c:v>1.3132616875182228</c:v>
                </c:pt>
                <c:pt idx="12">
                  <c:v>2.1269280110429727</c:v>
                </c:pt>
                <c:pt idx="13">
                  <c:v>3.0485873515737421</c:v>
                </c:pt>
                <c:pt idx="14">
                  <c:v>4.0181499279178094</c:v>
                </c:pt>
                <c:pt idx="15">
                  <c:v>5.0067153484891183</c:v>
                </c:pt>
                <c:pt idx="16">
                  <c:v>6.0024756851377301</c:v>
                </c:pt>
                <c:pt idx="17">
                  <c:v>7.0009114664537737</c:v>
                </c:pt>
                <c:pt idx="18">
                  <c:v>8.000335406372896</c:v>
                </c:pt>
                <c:pt idx="19">
                  <c:v>9.0001234021897236</c:v>
                </c:pt>
                <c:pt idx="20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4699-B9E7-4377AC15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80480"/>
        <c:axId val="1326380896"/>
      </c:scatterChart>
      <c:valAx>
        <c:axId val="13263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380896"/>
        <c:crosses val="autoZero"/>
        <c:crossBetween val="midCat"/>
      </c:valAx>
      <c:valAx>
        <c:axId val="1326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3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27.xml"/><Relationship Id="rId1" Type="http://schemas.openxmlformats.org/officeDocument/2006/relationships/image" Target="../media/image24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32.png"/><Relationship Id="rId1" Type="http://schemas.openxmlformats.org/officeDocument/2006/relationships/chart" Target="../charts/chart28.xml"/><Relationship Id="rId4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image" Target="../media/image33.png"/><Relationship Id="rId1" Type="http://schemas.openxmlformats.org/officeDocument/2006/relationships/chart" Target="../charts/chart31.xml"/><Relationship Id="rId6" Type="http://schemas.openxmlformats.org/officeDocument/2006/relationships/image" Target="../media/image34.jpg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12.png"/><Relationship Id="rId12" Type="http://schemas.openxmlformats.org/officeDocument/2006/relationships/image" Target="../media/image13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4.png"/><Relationship Id="rId1" Type="http://schemas.openxmlformats.org/officeDocument/2006/relationships/image" Target="../media/image11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chart" Target="../charts/chart18.xml"/><Relationship Id="rId2" Type="http://schemas.openxmlformats.org/officeDocument/2006/relationships/chart" Target="../charts/chart16.xml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20.pn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19050</xdr:rowOff>
    </xdr:from>
    <xdr:to>
      <xdr:col>14</xdr:col>
      <xdr:colOff>247651</xdr:colOff>
      <xdr:row>13</xdr:row>
      <xdr:rowOff>125533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1" y="228600"/>
          <a:ext cx="9124950" cy="2621083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21</xdr:row>
      <xdr:rowOff>200025</xdr:rowOff>
    </xdr:from>
    <xdr:to>
      <xdr:col>9</xdr:col>
      <xdr:colOff>200824</xdr:colOff>
      <xdr:row>45</xdr:row>
      <xdr:rowOff>114990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4600575"/>
          <a:ext cx="5725324" cy="49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21</xdr:row>
      <xdr:rowOff>180975</xdr:rowOff>
    </xdr:from>
    <xdr:to>
      <xdr:col>18</xdr:col>
      <xdr:colOff>181738</xdr:colOff>
      <xdr:row>38</xdr:row>
      <xdr:rowOff>105262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8025" y="4581525"/>
          <a:ext cx="5468113" cy="34866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38100</xdr:rowOff>
    </xdr:from>
    <xdr:to>
      <xdr:col>6</xdr:col>
      <xdr:colOff>315084</xdr:colOff>
      <xdr:row>7</xdr:row>
      <xdr:rowOff>114486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47650"/>
          <a:ext cx="5439534" cy="1333686"/>
        </a:xfrm>
        <a:prstGeom prst="rect">
          <a:avLst/>
        </a:prstGeom>
      </xdr:spPr>
    </xdr:pic>
    <xdr:clientData/>
  </xdr:twoCellAnchor>
  <xdr:twoCellAnchor>
    <xdr:from>
      <xdr:col>16</xdr:col>
      <xdr:colOff>581025</xdr:colOff>
      <xdr:row>1</xdr:row>
      <xdr:rowOff>38100</xdr:rowOff>
    </xdr:from>
    <xdr:to>
      <xdr:col>22</xdr:col>
      <xdr:colOff>190500</xdr:colOff>
      <xdr:row>34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542925</xdr:colOff>
      <xdr:row>10</xdr:row>
      <xdr:rowOff>114300</xdr:rowOff>
    </xdr:from>
    <xdr:to>
      <xdr:col>16</xdr:col>
      <xdr:colOff>114772</xdr:colOff>
      <xdr:row>13</xdr:row>
      <xdr:rowOff>171546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2209800"/>
          <a:ext cx="3381847" cy="68589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15</xdr:row>
      <xdr:rowOff>95250</xdr:rowOff>
    </xdr:from>
    <xdr:to>
      <xdr:col>16</xdr:col>
      <xdr:colOff>305308</xdr:colOff>
      <xdr:row>18</xdr:row>
      <xdr:rowOff>314443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200" y="3238500"/>
          <a:ext cx="3639058" cy="847843"/>
        </a:xfrm>
        <a:prstGeom prst="rect">
          <a:avLst/>
        </a:prstGeom>
      </xdr:spPr>
    </xdr:pic>
    <xdr:clientData/>
  </xdr:twoCellAnchor>
  <xdr:twoCellAnchor>
    <xdr:from>
      <xdr:col>16</xdr:col>
      <xdr:colOff>447675</xdr:colOff>
      <xdr:row>0</xdr:row>
      <xdr:rowOff>200025</xdr:rowOff>
    </xdr:from>
    <xdr:to>
      <xdr:col>21</xdr:col>
      <xdr:colOff>600075</xdr:colOff>
      <xdr:row>28</xdr:row>
      <xdr:rowOff>104776</xdr:rowOff>
    </xdr:to>
    <xdr:cxnSp macro="">
      <xdr:nvCxnSpPr>
        <xdr:cNvPr id="7" name="직선 연결선 6"/>
        <xdr:cNvCxnSpPr/>
      </xdr:nvCxnSpPr>
      <xdr:spPr>
        <a:xfrm flipV="1">
          <a:off x="9572625" y="200025"/>
          <a:ext cx="3581400" cy="45148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37</xdr:row>
      <xdr:rowOff>66675</xdr:rowOff>
    </xdr:from>
    <xdr:to>
      <xdr:col>9</xdr:col>
      <xdr:colOff>219075</xdr:colOff>
      <xdr:row>41</xdr:row>
      <xdr:rowOff>104775</xdr:rowOff>
    </xdr:to>
    <xdr:cxnSp macro="">
      <xdr:nvCxnSpPr>
        <xdr:cNvPr id="12" name="직선 연결선 11"/>
        <xdr:cNvCxnSpPr/>
      </xdr:nvCxnSpPr>
      <xdr:spPr>
        <a:xfrm flipH="1">
          <a:off x="8096250" y="8667750"/>
          <a:ext cx="438150" cy="87630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0</xdr:row>
      <xdr:rowOff>0</xdr:rowOff>
    </xdr:from>
    <xdr:to>
      <xdr:col>20</xdr:col>
      <xdr:colOff>314325</xdr:colOff>
      <xdr:row>29</xdr:row>
      <xdr:rowOff>85725</xdr:rowOff>
    </xdr:to>
    <xdr:cxnSp macro="">
      <xdr:nvCxnSpPr>
        <xdr:cNvPr id="13" name="직선 연결선 12"/>
        <xdr:cNvCxnSpPr/>
      </xdr:nvCxnSpPr>
      <xdr:spPr>
        <a:xfrm flipH="1">
          <a:off x="9896475" y="0"/>
          <a:ext cx="2286000" cy="490537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69</xdr:row>
      <xdr:rowOff>9525</xdr:rowOff>
    </xdr:from>
    <xdr:to>
      <xdr:col>6</xdr:col>
      <xdr:colOff>619824</xdr:colOff>
      <xdr:row>90</xdr:row>
      <xdr:rowOff>162560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16421100"/>
          <a:ext cx="5010849" cy="4553585"/>
        </a:xfrm>
        <a:prstGeom prst="rect">
          <a:avLst/>
        </a:prstGeom>
      </xdr:spPr>
    </xdr:pic>
    <xdr:clientData/>
  </xdr:twoCellAnchor>
  <xdr:twoCellAnchor>
    <xdr:from>
      <xdr:col>6</xdr:col>
      <xdr:colOff>914400</xdr:colOff>
      <xdr:row>69</xdr:row>
      <xdr:rowOff>190500</xdr:rowOff>
    </xdr:from>
    <xdr:to>
      <xdr:col>13</xdr:col>
      <xdr:colOff>485775</xdr:colOff>
      <xdr:row>93</xdr:row>
      <xdr:rowOff>125929</xdr:rowOff>
    </xdr:to>
    <xdr:sp macro="" textlink="">
      <xdr:nvSpPr>
        <xdr:cNvPr id="16" name="내용 개체 틀 4"/>
        <xdr:cNvSpPr>
          <a:spLocks noGrp="1"/>
        </xdr:cNvSpPr>
      </xdr:nvSpPr>
      <xdr:spPr>
        <a:xfrm>
          <a:off x="6705600" y="16602075"/>
          <a:ext cx="5991225" cy="4964629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225425" indent="-225425" algn="l" defTabSz="457200" rtl="0" eaLnBrk="1" latinLnBrk="0" hangingPunct="1">
            <a:lnSpc>
              <a:spcPct val="110000"/>
            </a:lnSpc>
            <a:spcBef>
              <a:spcPts val="600"/>
            </a:spcBef>
            <a:buClr>
              <a:srgbClr val="E0AC00"/>
            </a:buClr>
            <a:buFont typeface="Wingdings" panose="05000000000000000000" pitchFamily="2" charset="2"/>
            <a:buChar char="l"/>
            <a:defRPr sz="18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1pPr>
          <a:lvl2pPr marL="573088" indent="-238125" algn="l" defTabSz="457200" rtl="0" eaLnBrk="1" latinLnBrk="0" hangingPunct="1">
            <a:lnSpc>
              <a:spcPct val="110000"/>
            </a:lnSpc>
            <a:spcBef>
              <a:spcPts val="500"/>
            </a:spcBef>
            <a:buClr>
              <a:srgbClr val="E0AC00"/>
            </a:buClr>
            <a:buFont typeface="Wingdings" panose="05000000000000000000" pitchFamily="2" charset="2"/>
            <a:buChar char="l"/>
            <a:defRPr sz="16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2pPr>
          <a:lvl3pPr marL="860425" indent="-182563" algn="l" defTabSz="457200" rtl="0" eaLnBrk="1" latinLnBrk="0" hangingPunct="1">
            <a:lnSpc>
              <a:spcPct val="110000"/>
            </a:lnSpc>
            <a:spcBef>
              <a:spcPts val="300"/>
            </a:spcBef>
            <a:buClr>
              <a:srgbClr val="E0AC00"/>
            </a:buClr>
            <a:buFont typeface="Wingdings" panose="05000000000000000000" pitchFamily="2" charset="2"/>
            <a:buChar char="l"/>
            <a:defRPr sz="14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3pPr>
          <a:lvl4pPr marL="1198563" indent="-225425" algn="l" defTabSz="457200" rtl="0" eaLnBrk="1" latinLnBrk="0" hangingPunct="1">
            <a:lnSpc>
              <a:spcPct val="110000"/>
            </a:lnSpc>
            <a:spcBef>
              <a:spcPts val="100"/>
            </a:spcBef>
            <a:buClr>
              <a:srgbClr val="E0AC00"/>
            </a:buClr>
            <a:buFont typeface="Wingdings" panose="05000000000000000000" pitchFamily="2" charset="2"/>
            <a:buChar char="l"/>
            <a:defRPr sz="12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4pPr>
          <a:lvl5pPr marL="1544638" indent="-228600" algn="l" defTabSz="457200" rtl="0" eaLnBrk="1" latinLnBrk="0" hangingPunct="1">
            <a:lnSpc>
              <a:spcPct val="110000"/>
            </a:lnSpc>
            <a:spcBef>
              <a:spcPts val="0"/>
            </a:spcBef>
            <a:buClr>
              <a:srgbClr val="E0AC00"/>
            </a:buClr>
            <a:buFont typeface="Wingdings" panose="05000000000000000000" pitchFamily="2" charset="2"/>
            <a:buChar char="l"/>
            <a:defRPr sz="12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5pPr>
          <a:lvl6pPr marL="25146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b="1">
              <a:latin typeface="KoPub돋움체_Pro Bold" pitchFamily="18" charset="-127"/>
              <a:ea typeface="KoPub돋움체_Pro Bold" pitchFamily="18" charset="-127"/>
            </a:rPr>
            <a:t>경사 하강법의 개요</a:t>
          </a:r>
          <a:endParaRPr lang="ko-KR" altLang="en-US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경사 하강법은 이렇게 반복적으로 기울기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a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를 변화시켜서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m 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값을 찾아내는 방법</a:t>
          </a:r>
          <a:endParaRPr lang="en-US" altLang="ko-KR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여기서 우리는 </a:t>
          </a:r>
          <a:r>
            <a:rPr lang="ko-KR" altLang="en-US" b="1">
              <a:latin typeface="KoPub돋움체_Pro Light" pitchFamily="18" charset="-127"/>
              <a:ea typeface="KoPub돋움체_Pro Light" pitchFamily="18" charset="-127"/>
            </a:rPr>
            <a:t>학습률</a:t>
          </a:r>
          <a:r>
            <a:rPr lang="en-US" altLang="ko-KR">
              <a:solidFill>
                <a:schemeClr val="bg1">
                  <a:lumMod val="65000"/>
                </a:schemeClr>
              </a:solidFill>
              <a:latin typeface="KoPub돋움체_Pro Light" pitchFamily="18" charset="-127"/>
              <a:ea typeface="KoPub돋움체_Pro Light" pitchFamily="18" charset="-127"/>
            </a:rPr>
            <a:t>(learning rate)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이라는 개념을 알 수 있음</a:t>
          </a:r>
          <a:endParaRPr lang="en-US" altLang="ko-KR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기울기의 부호를 바꾸어 이동시킬 때 적절한 거리를 찾지 못해 너무 멀리 이동시키면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a 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값이 한 점으로 모이지 않고 그림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5-4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와 같이 위로 치솟아 버림</a:t>
          </a:r>
          <a:endParaRPr lang="en-US" altLang="ko-KR" b="1">
            <a:solidFill>
              <a:schemeClr val="bg1">
                <a:lumMod val="65000"/>
              </a:schemeClr>
            </a:solidFill>
            <a:latin typeface="KoPub돋움체_Pro Light" pitchFamily="18" charset="-127"/>
            <a:ea typeface="KoPub돋움체_Pro Light" pitchFamily="18" charset="-127"/>
          </a:endParaRPr>
        </a:p>
      </xdr:txBody>
    </xdr:sp>
    <xdr:clientData/>
  </xdr:twoCellAnchor>
  <xdr:twoCellAnchor editAs="oneCell">
    <xdr:from>
      <xdr:col>7</xdr:col>
      <xdr:colOff>57150</xdr:colOff>
      <xdr:row>83</xdr:row>
      <xdr:rowOff>28575</xdr:rowOff>
    </xdr:from>
    <xdr:to>
      <xdr:col>14</xdr:col>
      <xdr:colOff>248507</xdr:colOff>
      <xdr:row>102</xdr:row>
      <xdr:rowOff>95815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00875" y="19373850"/>
          <a:ext cx="6144482" cy="40486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18</xdr:row>
      <xdr:rowOff>180975</xdr:rowOff>
    </xdr:from>
    <xdr:to>
      <xdr:col>9</xdr:col>
      <xdr:colOff>419980</xdr:colOff>
      <xdr:row>44</xdr:row>
      <xdr:rowOff>162683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952875"/>
          <a:ext cx="6306430" cy="543000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45</xdr:row>
      <xdr:rowOff>66675</xdr:rowOff>
    </xdr:from>
    <xdr:to>
      <xdr:col>5</xdr:col>
      <xdr:colOff>610128</xdr:colOff>
      <xdr:row>56</xdr:row>
      <xdr:rowOff>19365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9496425"/>
          <a:ext cx="3781953" cy="225774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56</xdr:row>
      <xdr:rowOff>142875</xdr:rowOff>
    </xdr:from>
    <xdr:to>
      <xdr:col>5</xdr:col>
      <xdr:colOff>248131</xdr:colOff>
      <xdr:row>79</xdr:row>
      <xdr:rowOff>162600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1877675"/>
          <a:ext cx="3448531" cy="48393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6</xdr:row>
      <xdr:rowOff>85725</xdr:rowOff>
    </xdr:from>
    <xdr:to>
      <xdr:col>8</xdr:col>
      <xdr:colOff>581025</xdr:colOff>
      <xdr:row>8</xdr:row>
      <xdr:rowOff>123825</xdr:rowOff>
    </xdr:to>
    <xdr:sp macro="" textlink="">
      <xdr:nvSpPr>
        <xdr:cNvPr id="10" name="타원 9"/>
        <xdr:cNvSpPr/>
      </xdr:nvSpPr>
      <xdr:spPr>
        <a:xfrm>
          <a:off x="5610225" y="13430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123825</xdr:colOff>
      <xdr:row>9</xdr:row>
      <xdr:rowOff>104775</xdr:rowOff>
    </xdr:from>
    <xdr:to>
      <xdr:col>8</xdr:col>
      <xdr:colOff>581025</xdr:colOff>
      <xdr:row>11</xdr:row>
      <xdr:rowOff>142875</xdr:rowOff>
    </xdr:to>
    <xdr:sp macro="" textlink="">
      <xdr:nvSpPr>
        <xdr:cNvPr id="11" name="타원 10"/>
        <xdr:cNvSpPr/>
      </xdr:nvSpPr>
      <xdr:spPr>
        <a:xfrm>
          <a:off x="5610225" y="19907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12</xdr:row>
      <xdr:rowOff>85725</xdr:rowOff>
    </xdr:from>
    <xdr:to>
      <xdr:col>8</xdr:col>
      <xdr:colOff>561975</xdr:colOff>
      <xdr:row>14</xdr:row>
      <xdr:rowOff>123825</xdr:rowOff>
    </xdr:to>
    <xdr:sp macro="" textlink="">
      <xdr:nvSpPr>
        <xdr:cNvPr id="12" name="타원 11"/>
        <xdr:cNvSpPr/>
      </xdr:nvSpPr>
      <xdr:spPr>
        <a:xfrm>
          <a:off x="5591175" y="26003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104775</xdr:colOff>
      <xdr:row>9</xdr:row>
      <xdr:rowOff>66675</xdr:rowOff>
    </xdr:from>
    <xdr:to>
      <xdr:col>11</xdr:col>
      <xdr:colOff>561975</xdr:colOff>
      <xdr:row>11</xdr:row>
      <xdr:rowOff>104775</xdr:rowOff>
    </xdr:to>
    <xdr:sp macro="" textlink="">
      <xdr:nvSpPr>
        <xdr:cNvPr id="13" name="타원 12"/>
        <xdr:cNvSpPr/>
      </xdr:nvSpPr>
      <xdr:spPr>
        <a:xfrm>
          <a:off x="7648575" y="19526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581025</xdr:colOff>
      <xdr:row>7</xdr:row>
      <xdr:rowOff>104775</xdr:rowOff>
    </xdr:from>
    <xdr:to>
      <xdr:col>11</xdr:col>
      <xdr:colOff>171730</xdr:colOff>
      <xdr:row>9</xdr:row>
      <xdr:rowOff>133630</xdr:rowOff>
    </xdr:to>
    <xdr:cxnSp macro="">
      <xdr:nvCxnSpPr>
        <xdr:cNvPr id="15" name="직선 연결선 14"/>
        <xdr:cNvCxnSpPr>
          <a:stCxn id="10" idx="6"/>
          <a:endCxn id="13" idx="1"/>
        </xdr:cNvCxnSpPr>
      </xdr:nvCxnSpPr>
      <xdr:spPr>
        <a:xfrm>
          <a:off x="6067425" y="1571625"/>
          <a:ext cx="1648105" cy="4479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10</xdr:row>
      <xdr:rowOff>85725</xdr:rowOff>
    </xdr:from>
    <xdr:to>
      <xdr:col>11</xdr:col>
      <xdr:colOff>104775</xdr:colOff>
      <xdr:row>10</xdr:row>
      <xdr:rowOff>123825</xdr:rowOff>
    </xdr:to>
    <xdr:cxnSp macro="">
      <xdr:nvCxnSpPr>
        <xdr:cNvPr id="16" name="직선 연결선 15"/>
        <xdr:cNvCxnSpPr>
          <a:stCxn id="11" idx="6"/>
          <a:endCxn id="13" idx="2"/>
        </xdr:cNvCxnSpPr>
      </xdr:nvCxnSpPr>
      <xdr:spPr>
        <a:xfrm flipV="1">
          <a:off x="6067425" y="2181225"/>
          <a:ext cx="1581150" cy="38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11</xdr:row>
      <xdr:rowOff>37820</xdr:rowOff>
    </xdr:from>
    <xdr:to>
      <xdr:col>11</xdr:col>
      <xdr:colOff>171730</xdr:colOff>
      <xdr:row>13</xdr:row>
      <xdr:rowOff>104775</xdr:rowOff>
    </xdr:to>
    <xdr:cxnSp macro="">
      <xdr:nvCxnSpPr>
        <xdr:cNvPr id="19" name="직선 연결선 18"/>
        <xdr:cNvCxnSpPr>
          <a:stCxn id="12" idx="6"/>
          <a:endCxn id="13" idx="3"/>
        </xdr:cNvCxnSpPr>
      </xdr:nvCxnSpPr>
      <xdr:spPr>
        <a:xfrm flipV="1">
          <a:off x="6048375" y="2342870"/>
          <a:ext cx="1667155" cy="4860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2</xdr:row>
      <xdr:rowOff>200025</xdr:rowOff>
    </xdr:from>
    <xdr:to>
      <xdr:col>24</xdr:col>
      <xdr:colOff>247650</xdr:colOff>
      <xdr:row>14</xdr:row>
      <xdr:rowOff>9525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47625</xdr:colOff>
      <xdr:row>14</xdr:row>
      <xdr:rowOff>133350</xdr:rowOff>
    </xdr:from>
    <xdr:to>
      <xdr:col>24</xdr:col>
      <xdr:colOff>257587</xdr:colOff>
      <xdr:row>24</xdr:row>
      <xdr:rowOff>95537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50" y="3067050"/>
          <a:ext cx="2953162" cy="2057687"/>
        </a:xfrm>
        <a:prstGeom prst="rect">
          <a:avLst/>
        </a:prstGeom>
      </xdr:spPr>
    </xdr:pic>
    <xdr:clientData/>
  </xdr:twoCellAnchor>
  <xdr:twoCellAnchor>
    <xdr:from>
      <xdr:col>12</xdr:col>
      <xdr:colOff>485775</xdr:colOff>
      <xdr:row>16</xdr:row>
      <xdr:rowOff>152400</xdr:rowOff>
    </xdr:from>
    <xdr:to>
      <xdr:col>17</xdr:col>
      <xdr:colOff>247650</xdr:colOff>
      <xdr:row>32</xdr:row>
      <xdr:rowOff>142875</xdr:rowOff>
    </xdr:to>
    <xdr:grpSp>
      <xdr:nvGrpSpPr>
        <xdr:cNvPr id="36" name="그룹 35"/>
        <xdr:cNvGrpSpPr/>
      </xdr:nvGrpSpPr>
      <xdr:grpSpPr>
        <a:xfrm>
          <a:off x="12192000" y="3505200"/>
          <a:ext cx="3810000" cy="3343275"/>
          <a:chOff x="6486525" y="3867150"/>
          <a:chExt cx="3810000" cy="3343275"/>
        </a:xfrm>
      </xdr:grpSpPr>
      <xdr:graphicFrame macro="">
        <xdr:nvGraphicFramePr>
          <xdr:cNvPr id="25" name="차트 24"/>
          <xdr:cNvGraphicFramePr/>
        </xdr:nvGraphicFramePr>
        <xdr:xfrm>
          <a:off x="7081838" y="3867150"/>
          <a:ext cx="32146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8" name="타원 27"/>
          <xdr:cNvSpPr/>
        </xdr:nvSpPr>
        <xdr:spPr>
          <a:xfrm>
            <a:off x="9486900" y="42672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31" name="직선 연결선 30"/>
          <xdr:cNvCxnSpPr/>
        </xdr:nvCxnSpPr>
        <xdr:spPr>
          <a:xfrm>
            <a:off x="6486525" y="3971925"/>
            <a:ext cx="3600450" cy="3238500"/>
          </a:xfrm>
          <a:prstGeom prst="line">
            <a:avLst/>
          </a:prstGeom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타원 32"/>
          <xdr:cNvSpPr/>
        </xdr:nvSpPr>
        <xdr:spPr>
          <a:xfrm>
            <a:off x="7296150" y="6143625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7277100" y="42291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9486900" y="60960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13</xdr:col>
      <xdr:colOff>271463</xdr:colOff>
      <xdr:row>37</xdr:row>
      <xdr:rowOff>171450</xdr:rowOff>
    </xdr:from>
    <xdr:to>
      <xdr:col>18</xdr:col>
      <xdr:colOff>9525</xdr:colOff>
      <xdr:row>53</xdr:row>
      <xdr:rowOff>57150</xdr:rowOff>
    </xdr:to>
    <xdr:grpSp>
      <xdr:nvGrpSpPr>
        <xdr:cNvPr id="37" name="그룹 36"/>
        <xdr:cNvGrpSpPr/>
      </xdr:nvGrpSpPr>
      <xdr:grpSpPr>
        <a:xfrm>
          <a:off x="12663488" y="7924800"/>
          <a:ext cx="3786187" cy="3238500"/>
          <a:chOff x="7081838" y="3409950"/>
          <a:chExt cx="3786187" cy="3238500"/>
        </a:xfrm>
      </xdr:grpSpPr>
      <xdr:graphicFrame macro="">
        <xdr:nvGraphicFramePr>
          <xdr:cNvPr id="38" name="차트 37"/>
          <xdr:cNvGraphicFramePr/>
        </xdr:nvGraphicFramePr>
        <xdr:xfrm>
          <a:off x="7081838" y="3867150"/>
          <a:ext cx="32146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9" name="타원 38"/>
          <xdr:cNvSpPr/>
        </xdr:nvSpPr>
        <xdr:spPr>
          <a:xfrm>
            <a:off x="9486900" y="42672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40" name="직선 연결선 39"/>
          <xdr:cNvCxnSpPr/>
        </xdr:nvCxnSpPr>
        <xdr:spPr>
          <a:xfrm>
            <a:off x="7267575" y="3409950"/>
            <a:ext cx="3600450" cy="3238500"/>
          </a:xfrm>
          <a:prstGeom prst="line">
            <a:avLst/>
          </a:prstGeom>
          <a:ln w="2540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41" name="타원 40"/>
          <xdr:cNvSpPr/>
        </xdr:nvSpPr>
        <xdr:spPr>
          <a:xfrm>
            <a:off x="7296150" y="6143625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타원 41"/>
          <xdr:cNvSpPr/>
        </xdr:nvSpPr>
        <xdr:spPr>
          <a:xfrm>
            <a:off x="7277100" y="4229100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타원 42"/>
          <xdr:cNvSpPr/>
        </xdr:nvSpPr>
        <xdr:spPr>
          <a:xfrm>
            <a:off x="9486900" y="6096000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104775</xdr:rowOff>
    </xdr:from>
    <xdr:to>
      <xdr:col>7</xdr:col>
      <xdr:colOff>581025</xdr:colOff>
      <xdr:row>15</xdr:row>
      <xdr:rowOff>142875</xdr:rowOff>
    </xdr:to>
    <xdr:sp macro="" textlink="">
      <xdr:nvSpPr>
        <xdr:cNvPr id="3" name="타원 2"/>
        <xdr:cNvSpPr/>
      </xdr:nvSpPr>
      <xdr:spPr>
        <a:xfrm>
          <a:off x="7848600" y="19907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104775</xdr:colOff>
      <xdr:row>16</xdr:row>
      <xdr:rowOff>85725</xdr:rowOff>
    </xdr:from>
    <xdr:to>
      <xdr:col>7</xdr:col>
      <xdr:colOff>561975</xdr:colOff>
      <xdr:row>18</xdr:row>
      <xdr:rowOff>123825</xdr:rowOff>
    </xdr:to>
    <xdr:sp macro="" textlink="">
      <xdr:nvSpPr>
        <xdr:cNvPr id="4" name="타원 3"/>
        <xdr:cNvSpPr/>
      </xdr:nvSpPr>
      <xdr:spPr>
        <a:xfrm>
          <a:off x="7829550" y="26003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247650</xdr:colOff>
      <xdr:row>14</xdr:row>
      <xdr:rowOff>95250</xdr:rowOff>
    </xdr:from>
    <xdr:to>
      <xdr:col>13</xdr:col>
      <xdr:colOff>19050</xdr:colOff>
      <xdr:row>16</xdr:row>
      <xdr:rowOff>133350</xdr:rowOff>
    </xdr:to>
    <xdr:sp macro="" textlink="">
      <xdr:nvSpPr>
        <xdr:cNvPr id="5" name="타원 4"/>
        <xdr:cNvSpPr/>
      </xdr:nvSpPr>
      <xdr:spPr>
        <a:xfrm>
          <a:off x="9572625" y="2190750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104775</xdr:colOff>
      <xdr:row>13</xdr:row>
      <xdr:rowOff>104775</xdr:rowOff>
    </xdr:from>
    <xdr:to>
      <xdr:col>9</xdr:col>
      <xdr:colOff>561975</xdr:colOff>
      <xdr:row>15</xdr:row>
      <xdr:rowOff>142875</xdr:rowOff>
    </xdr:to>
    <xdr:sp macro="" textlink="">
      <xdr:nvSpPr>
        <xdr:cNvPr id="29" name="타원 28"/>
        <xdr:cNvSpPr/>
      </xdr:nvSpPr>
      <xdr:spPr>
        <a:xfrm>
          <a:off x="7372350" y="19907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85725</xdr:colOff>
      <xdr:row>16</xdr:row>
      <xdr:rowOff>85725</xdr:rowOff>
    </xdr:from>
    <xdr:to>
      <xdr:col>9</xdr:col>
      <xdr:colOff>542925</xdr:colOff>
      <xdr:row>18</xdr:row>
      <xdr:rowOff>123825</xdr:rowOff>
    </xdr:to>
    <xdr:sp macro="" textlink="">
      <xdr:nvSpPr>
        <xdr:cNvPr id="30" name="타원 29"/>
        <xdr:cNvSpPr/>
      </xdr:nvSpPr>
      <xdr:spPr>
        <a:xfrm>
          <a:off x="7353300" y="26003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10</xdr:row>
      <xdr:rowOff>57150</xdr:rowOff>
    </xdr:from>
    <xdr:to>
      <xdr:col>8</xdr:col>
      <xdr:colOff>485775</xdr:colOff>
      <xdr:row>12</xdr:row>
      <xdr:rowOff>95250</xdr:rowOff>
    </xdr:to>
    <xdr:grpSp>
      <xdr:nvGrpSpPr>
        <xdr:cNvPr id="32" name="그룹 31"/>
        <xdr:cNvGrpSpPr/>
      </xdr:nvGrpSpPr>
      <xdr:grpSpPr>
        <a:xfrm>
          <a:off x="5905500" y="2152650"/>
          <a:ext cx="457200" cy="457200"/>
          <a:chOff x="6610350" y="1314450"/>
          <a:chExt cx="457200" cy="457200"/>
        </a:xfrm>
      </xdr:grpSpPr>
      <xdr:sp macro="" textlink="">
        <xdr:nvSpPr>
          <xdr:cNvPr id="27" name="타원 26"/>
          <xdr:cNvSpPr/>
        </xdr:nvSpPr>
        <xdr:spPr>
          <a:xfrm>
            <a:off x="6610350" y="1314450"/>
            <a:ext cx="457200" cy="457200"/>
          </a:xfrm>
          <a:prstGeom prst="ellipse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6667500" y="1428750"/>
            <a:ext cx="35242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b1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10</xdr:col>
      <xdr:colOff>133350</xdr:colOff>
      <xdr:row>10</xdr:row>
      <xdr:rowOff>57150</xdr:rowOff>
    </xdr:from>
    <xdr:to>
      <xdr:col>10</xdr:col>
      <xdr:colOff>590550</xdr:colOff>
      <xdr:row>12</xdr:row>
      <xdr:rowOff>95250</xdr:rowOff>
    </xdr:to>
    <xdr:grpSp>
      <xdr:nvGrpSpPr>
        <xdr:cNvPr id="33" name="그룹 32"/>
        <xdr:cNvGrpSpPr/>
      </xdr:nvGrpSpPr>
      <xdr:grpSpPr>
        <a:xfrm>
          <a:off x="7400925" y="2152650"/>
          <a:ext cx="457200" cy="457200"/>
          <a:chOff x="6610350" y="1314450"/>
          <a:chExt cx="457200" cy="457200"/>
        </a:xfrm>
      </xdr:grpSpPr>
      <xdr:sp macro="" textlink="">
        <xdr:nvSpPr>
          <xdr:cNvPr id="34" name="타원 33"/>
          <xdr:cNvSpPr/>
        </xdr:nvSpPr>
        <xdr:spPr>
          <a:xfrm>
            <a:off x="6610350" y="1314450"/>
            <a:ext cx="457200" cy="457200"/>
          </a:xfrm>
          <a:prstGeom prst="ellipse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6667500" y="1428750"/>
            <a:ext cx="35242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b2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7</xdr:col>
      <xdr:colOff>581025</xdr:colOff>
      <xdr:row>14</xdr:row>
      <xdr:rowOff>123825</xdr:rowOff>
    </xdr:from>
    <xdr:to>
      <xdr:col>9</xdr:col>
      <xdr:colOff>104775</xdr:colOff>
      <xdr:row>14</xdr:row>
      <xdr:rowOff>123825</xdr:rowOff>
    </xdr:to>
    <xdr:cxnSp macro="">
      <xdr:nvCxnSpPr>
        <xdr:cNvPr id="37" name="직선 화살표 연결선 36"/>
        <xdr:cNvCxnSpPr>
          <a:stCxn id="3" idx="6"/>
          <a:endCxn id="29" idx="2"/>
        </xdr:cNvCxnSpPr>
      </xdr:nvCxnSpPr>
      <xdr:spPr>
        <a:xfrm>
          <a:off x="6457950" y="22193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14</xdr:row>
      <xdr:rowOff>123825</xdr:rowOff>
    </xdr:from>
    <xdr:to>
      <xdr:col>9</xdr:col>
      <xdr:colOff>85725</xdr:colOff>
      <xdr:row>17</xdr:row>
      <xdr:rowOff>104775</xdr:rowOff>
    </xdr:to>
    <xdr:cxnSp macro="">
      <xdr:nvCxnSpPr>
        <xdr:cNvPr id="39" name="직선 화살표 연결선 38"/>
        <xdr:cNvCxnSpPr>
          <a:stCxn id="3" idx="6"/>
          <a:endCxn id="30" idx="2"/>
        </xdr:cNvCxnSpPr>
      </xdr:nvCxnSpPr>
      <xdr:spPr>
        <a:xfrm>
          <a:off x="6457950" y="2219325"/>
          <a:ext cx="8953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14</xdr:row>
      <xdr:rowOff>123825</xdr:rowOff>
    </xdr:from>
    <xdr:to>
      <xdr:col>9</xdr:col>
      <xdr:colOff>104775</xdr:colOff>
      <xdr:row>17</xdr:row>
      <xdr:rowOff>104775</xdr:rowOff>
    </xdr:to>
    <xdr:cxnSp macro="">
      <xdr:nvCxnSpPr>
        <xdr:cNvPr id="41" name="직선 화살표 연결선 40"/>
        <xdr:cNvCxnSpPr>
          <a:stCxn id="4" idx="6"/>
          <a:endCxn id="29" idx="2"/>
        </xdr:cNvCxnSpPr>
      </xdr:nvCxnSpPr>
      <xdr:spPr>
        <a:xfrm flipV="1">
          <a:off x="6438900" y="2219325"/>
          <a:ext cx="933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17</xdr:row>
      <xdr:rowOff>104775</xdr:rowOff>
    </xdr:from>
    <xdr:to>
      <xdr:col>9</xdr:col>
      <xdr:colOff>85725</xdr:colOff>
      <xdr:row>17</xdr:row>
      <xdr:rowOff>104775</xdr:rowOff>
    </xdr:to>
    <xdr:cxnSp macro="">
      <xdr:nvCxnSpPr>
        <xdr:cNvPr id="43" name="직선 화살표 연결선 42"/>
        <xdr:cNvCxnSpPr>
          <a:stCxn id="4" idx="6"/>
          <a:endCxn id="30" idx="2"/>
        </xdr:cNvCxnSpPr>
      </xdr:nvCxnSpPr>
      <xdr:spPr>
        <a:xfrm>
          <a:off x="6438900" y="28289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418820</xdr:colOff>
      <xdr:row>12</xdr:row>
      <xdr:rowOff>28295</xdr:rowOff>
    </xdr:from>
    <xdr:to>
      <xdr:col>9</xdr:col>
      <xdr:colOff>171730</xdr:colOff>
      <xdr:row>13</xdr:row>
      <xdr:rowOff>171730</xdr:rowOff>
    </xdr:to>
    <xdr:cxnSp macro="">
      <xdr:nvCxnSpPr>
        <xdr:cNvPr id="45" name="직선 화살표 연결선 44"/>
        <xdr:cNvCxnSpPr>
          <a:stCxn id="27" idx="5"/>
          <a:endCxn id="29" idx="1"/>
        </xdr:cNvCxnSpPr>
      </xdr:nvCxnSpPr>
      <xdr:spPr>
        <a:xfrm>
          <a:off x="7000595" y="1704695"/>
          <a:ext cx="438710" cy="3529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418820</xdr:colOff>
      <xdr:row>12</xdr:row>
      <xdr:rowOff>28295</xdr:rowOff>
    </xdr:from>
    <xdr:to>
      <xdr:col>9</xdr:col>
      <xdr:colOff>152680</xdr:colOff>
      <xdr:row>16</xdr:row>
      <xdr:rowOff>152680</xdr:rowOff>
    </xdr:to>
    <xdr:cxnSp macro="">
      <xdr:nvCxnSpPr>
        <xdr:cNvPr id="47" name="직선 화살표 연결선 46"/>
        <xdr:cNvCxnSpPr>
          <a:stCxn id="27" idx="5"/>
          <a:endCxn id="30" idx="1"/>
        </xdr:cNvCxnSpPr>
      </xdr:nvCxnSpPr>
      <xdr:spPr>
        <a:xfrm>
          <a:off x="7000595" y="1704695"/>
          <a:ext cx="419660" cy="9625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13</xdr:row>
      <xdr:rowOff>66675</xdr:rowOff>
    </xdr:from>
    <xdr:to>
      <xdr:col>8</xdr:col>
      <xdr:colOff>114300</xdr:colOff>
      <xdr:row>14</xdr:row>
      <xdr:rowOff>104775</xdr:rowOff>
    </xdr:to>
    <xdr:sp macro="" textlink="">
      <xdr:nvSpPr>
        <xdr:cNvPr id="49" name="TextBox 48"/>
        <xdr:cNvSpPr txBox="1"/>
      </xdr:nvSpPr>
      <xdr:spPr>
        <a:xfrm>
          <a:off x="5524500" y="279082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w0</a:t>
          </a:r>
        </a:p>
      </xdr:txBody>
    </xdr:sp>
    <xdr:clientData/>
  </xdr:twoCellAnchor>
  <xdr:twoCellAnchor>
    <xdr:from>
      <xdr:col>7</xdr:col>
      <xdr:colOff>123825</xdr:colOff>
      <xdr:row>13</xdr:row>
      <xdr:rowOff>190500</xdr:rowOff>
    </xdr:from>
    <xdr:to>
      <xdr:col>7</xdr:col>
      <xdr:colOff>590550</xdr:colOff>
      <xdr:row>15</xdr:row>
      <xdr:rowOff>19050</xdr:rowOff>
    </xdr:to>
    <xdr:sp macro="" textlink="">
      <xdr:nvSpPr>
        <xdr:cNvPr id="50" name="TextBox 49"/>
        <xdr:cNvSpPr txBox="1"/>
      </xdr:nvSpPr>
      <xdr:spPr>
        <a:xfrm>
          <a:off x="4924425" y="291465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0</a:t>
          </a:r>
        </a:p>
      </xdr:txBody>
    </xdr:sp>
    <xdr:clientData/>
  </xdr:twoCellAnchor>
  <xdr:twoCellAnchor>
    <xdr:from>
      <xdr:col>7</xdr:col>
      <xdr:colOff>104775</xdr:colOff>
      <xdr:row>16</xdr:row>
      <xdr:rowOff>161925</xdr:rowOff>
    </xdr:from>
    <xdr:to>
      <xdr:col>7</xdr:col>
      <xdr:colOff>571500</xdr:colOff>
      <xdr:row>17</xdr:row>
      <xdr:rowOff>200025</xdr:rowOff>
    </xdr:to>
    <xdr:sp macro="" textlink="">
      <xdr:nvSpPr>
        <xdr:cNvPr id="51" name="TextBox 50"/>
        <xdr:cNvSpPr txBox="1"/>
      </xdr:nvSpPr>
      <xdr:spPr>
        <a:xfrm>
          <a:off x="4905375" y="351472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0</a:t>
          </a:r>
        </a:p>
      </xdr:txBody>
    </xdr:sp>
    <xdr:clientData/>
  </xdr:twoCellAnchor>
  <xdr:twoCellAnchor>
    <xdr:from>
      <xdr:col>7</xdr:col>
      <xdr:colOff>619125</xdr:colOff>
      <xdr:row>14</xdr:row>
      <xdr:rowOff>152400</xdr:rowOff>
    </xdr:from>
    <xdr:to>
      <xdr:col>8</xdr:col>
      <xdr:colOff>9525</xdr:colOff>
      <xdr:row>15</xdr:row>
      <xdr:rowOff>190500</xdr:rowOff>
    </xdr:to>
    <xdr:sp macro="" textlink="">
      <xdr:nvSpPr>
        <xdr:cNvPr id="52" name="TextBox 51"/>
        <xdr:cNvSpPr txBox="1"/>
      </xdr:nvSpPr>
      <xdr:spPr>
        <a:xfrm>
          <a:off x="5419725" y="30861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w1</a:t>
          </a:r>
        </a:p>
      </xdr:txBody>
    </xdr:sp>
    <xdr:clientData/>
  </xdr:twoCellAnchor>
  <xdr:twoCellAnchor>
    <xdr:from>
      <xdr:col>7</xdr:col>
      <xdr:colOff>800100</xdr:colOff>
      <xdr:row>15</xdr:row>
      <xdr:rowOff>200025</xdr:rowOff>
    </xdr:from>
    <xdr:to>
      <xdr:col>8</xdr:col>
      <xdr:colOff>190500</xdr:colOff>
      <xdr:row>17</xdr:row>
      <xdr:rowOff>28575</xdr:rowOff>
    </xdr:to>
    <xdr:sp macro="" textlink="">
      <xdr:nvSpPr>
        <xdr:cNvPr id="53" name="TextBox 52"/>
        <xdr:cNvSpPr txBox="1"/>
      </xdr:nvSpPr>
      <xdr:spPr>
        <a:xfrm>
          <a:off x="5600700" y="334327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w2</a:t>
          </a:r>
        </a:p>
      </xdr:txBody>
    </xdr:sp>
    <xdr:clientData/>
  </xdr:twoCellAnchor>
  <xdr:twoCellAnchor>
    <xdr:from>
      <xdr:col>7</xdr:col>
      <xdr:colOff>600075</xdr:colOff>
      <xdr:row>17</xdr:row>
      <xdr:rowOff>76200</xdr:rowOff>
    </xdr:from>
    <xdr:to>
      <xdr:col>7</xdr:col>
      <xdr:colOff>1066800</xdr:colOff>
      <xdr:row>18</xdr:row>
      <xdr:rowOff>114300</xdr:rowOff>
    </xdr:to>
    <xdr:sp macro="" textlink="">
      <xdr:nvSpPr>
        <xdr:cNvPr id="54" name="TextBox 53"/>
        <xdr:cNvSpPr txBox="1"/>
      </xdr:nvSpPr>
      <xdr:spPr>
        <a:xfrm>
          <a:off x="5400675" y="363855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w3</a:t>
          </a:r>
        </a:p>
      </xdr:txBody>
    </xdr:sp>
    <xdr:clientData/>
  </xdr:twoCellAnchor>
  <xdr:twoCellAnchor>
    <xdr:from>
      <xdr:col>9</xdr:col>
      <xdr:colOff>561975</xdr:colOff>
      <xdr:row>14</xdr:row>
      <xdr:rowOff>123825</xdr:rowOff>
    </xdr:from>
    <xdr:to>
      <xdr:col>12</xdr:col>
      <xdr:colOff>247650</xdr:colOff>
      <xdr:row>15</xdr:row>
      <xdr:rowOff>114300</xdr:rowOff>
    </xdr:to>
    <xdr:cxnSp macro="">
      <xdr:nvCxnSpPr>
        <xdr:cNvPr id="56" name="직선 화살표 연결선 55"/>
        <xdr:cNvCxnSpPr>
          <a:stCxn id="29" idx="6"/>
          <a:endCxn id="5" idx="2"/>
        </xdr:cNvCxnSpPr>
      </xdr:nvCxnSpPr>
      <xdr:spPr>
        <a:xfrm>
          <a:off x="7143750" y="3057525"/>
          <a:ext cx="174307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15</xdr:row>
      <xdr:rowOff>114300</xdr:rowOff>
    </xdr:from>
    <xdr:to>
      <xdr:col>12</xdr:col>
      <xdr:colOff>247650</xdr:colOff>
      <xdr:row>17</xdr:row>
      <xdr:rowOff>104775</xdr:rowOff>
    </xdr:to>
    <xdr:cxnSp macro="">
      <xdr:nvCxnSpPr>
        <xdr:cNvPr id="58" name="직선 화살표 연결선 57"/>
        <xdr:cNvCxnSpPr>
          <a:stCxn id="30" idx="6"/>
          <a:endCxn id="5" idx="2"/>
        </xdr:cNvCxnSpPr>
      </xdr:nvCxnSpPr>
      <xdr:spPr>
        <a:xfrm flipV="1">
          <a:off x="7124700" y="3257550"/>
          <a:ext cx="1762125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11</xdr:row>
      <xdr:rowOff>76200</xdr:rowOff>
    </xdr:from>
    <xdr:to>
      <xdr:col>12</xdr:col>
      <xdr:colOff>314605</xdr:colOff>
      <xdr:row>14</xdr:row>
      <xdr:rowOff>162205</xdr:rowOff>
    </xdr:to>
    <xdr:cxnSp macro="">
      <xdr:nvCxnSpPr>
        <xdr:cNvPr id="59" name="직선 화살표 연결선 58"/>
        <xdr:cNvCxnSpPr>
          <a:stCxn id="34" idx="6"/>
          <a:endCxn id="5" idx="1"/>
        </xdr:cNvCxnSpPr>
      </xdr:nvCxnSpPr>
      <xdr:spPr>
        <a:xfrm>
          <a:off x="7858125" y="2381250"/>
          <a:ext cx="1095655" cy="71465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12</xdr:row>
      <xdr:rowOff>9525</xdr:rowOff>
    </xdr:from>
    <xdr:to>
      <xdr:col>9</xdr:col>
      <xdr:colOff>609600</xdr:colOff>
      <xdr:row>13</xdr:row>
      <xdr:rowOff>47625</xdr:rowOff>
    </xdr:to>
    <xdr:sp macro="" textlink="">
      <xdr:nvSpPr>
        <xdr:cNvPr id="62" name="TextBox 61"/>
        <xdr:cNvSpPr txBox="1"/>
      </xdr:nvSpPr>
      <xdr:spPr>
        <a:xfrm>
          <a:off x="6524625" y="2524125"/>
          <a:ext cx="666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00B050"/>
              </a:solidFill>
            </a:rPr>
            <a:t>은닉층</a:t>
          </a:r>
          <a:endParaRPr lang="en-US" altLang="ko-KR" sz="1100" b="1">
            <a:solidFill>
              <a:srgbClr val="00B050"/>
            </a:solidFill>
          </a:endParaRPr>
        </a:p>
        <a:p>
          <a:pPr algn="ctr"/>
          <a:endParaRPr lang="en-US" altLang="ko-KR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10</xdr:col>
      <xdr:colOff>428625</xdr:colOff>
      <xdr:row>13</xdr:row>
      <xdr:rowOff>161925</xdr:rowOff>
    </xdr:from>
    <xdr:to>
      <xdr:col>11</xdr:col>
      <xdr:colOff>209550</xdr:colOff>
      <xdr:row>14</xdr:row>
      <xdr:rowOff>200025</xdr:rowOff>
    </xdr:to>
    <xdr:sp macro="" textlink="">
      <xdr:nvSpPr>
        <xdr:cNvPr id="63" name="TextBox 62"/>
        <xdr:cNvSpPr txBox="1"/>
      </xdr:nvSpPr>
      <xdr:spPr>
        <a:xfrm>
          <a:off x="7696200" y="288607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w4</a:t>
          </a:r>
        </a:p>
      </xdr:txBody>
    </xdr:sp>
    <xdr:clientData/>
  </xdr:twoCellAnchor>
  <xdr:twoCellAnchor>
    <xdr:from>
      <xdr:col>10</xdr:col>
      <xdr:colOff>457200</xdr:colOff>
      <xdr:row>16</xdr:row>
      <xdr:rowOff>142875</xdr:rowOff>
    </xdr:from>
    <xdr:to>
      <xdr:col>11</xdr:col>
      <xdr:colOff>238125</xdr:colOff>
      <xdr:row>17</xdr:row>
      <xdr:rowOff>180975</xdr:rowOff>
    </xdr:to>
    <xdr:sp macro="" textlink="">
      <xdr:nvSpPr>
        <xdr:cNvPr id="66" name="TextBox 65"/>
        <xdr:cNvSpPr txBox="1"/>
      </xdr:nvSpPr>
      <xdr:spPr>
        <a:xfrm>
          <a:off x="7724775" y="349567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w5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190500</xdr:rowOff>
    </xdr:from>
    <xdr:to>
      <xdr:col>10</xdr:col>
      <xdr:colOff>371475</xdr:colOff>
      <xdr:row>17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21</xdr:row>
      <xdr:rowOff>19050</xdr:rowOff>
    </xdr:from>
    <xdr:to>
      <xdr:col>10</xdr:col>
      <xdr:colOff>620070</xdr:colOff>
      <xdr:row>26</xdr:row>
      <xdr:rowOff>200196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4419600"/>
          <a:ext cx="6773220" cy="1228896"/>
        </a:xfrm>
        <a:prstGeom prst="rect">
          <a:avLst/>
        </a:prstGeom>
      </xdr:spPr>
    </xdr:pic>
    <xdr:clientData/>
  </xdr:twoCellAnchor>
  <xdr:twoCellAnchor>
    <xdr:from>
      <xdr:col>3</xdr:col>
      <xdr:colOff>361950</xdr:colOff>
      <xdr:row>28</xdr:row>
      <xdr:rowOff>200025</xdr:rowOff>
    </xdr:from>
    <xdr:to>
      <xdr:col>7</xdr:col>
      <xdr:colOff>447675</xdr:colOff>
      <xdr:row>42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49</xdr:row>
      <xdr:rowOff>76200</xdr:rowOff>
    </xdr:from>
    <xdr:to>
      <xdr:col>8</xdr:col>
      <xdr:colOff>476250</xdr:colOff>
      <xdr:row>62</xdr:row>
      <xdr:rowOff>95250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49</xdr:row>
      <xdr:rowOff>114300</xdr:rowOff>
    </xdr:from>
    <xdr:to>
      <xdr:col>19</xdr:col>
      <xdr:colOff>257175</xdr:colOff>
      <xdr:row>62</xdr:row>
      <xdr:rowOff>133350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495300</xdr:colOff>
      <xdr:row>22</xdr:row>
      <xdr:rowOff>28575</xdr:rowOff>
    </xdr:from>
    <xdr:to>
      <xdr:col>25</xdr:col>
      <xdr:colOff>161925</xdr:colOff>
      <xdr:row>40</xdr:row>
      <xdr:rowOff>175368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4339AE9-BC8D-4A0D-A1C7-873162D44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638675"/>
          <a:ext cx="7896225" cy="391869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26</xdr:row>
      <xdr:rowOff>85725</xdr:rowOff>
    </xdr:from>
    <xdr:to>
      <xdr:col>14</xdr:col>
      <xdr:colOff>257175</xdr:colOff>
      <xdr:row>50</xdr:row>
      <xdr:rowOff>67397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5534025"/>
          <a:ext cx="9163050" cy="501087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142876</xdr:rowOff>
    </xdr:from>
    <xdr:to>
      <xdr:col>14</xdr:col>
      <xdr:colOff>0</xdr:colOff>
      <xdr:row>25</xdr:row>
      <xdr:rowOff>124258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352426"/>
          <a:ext cx="8886825" cy="5010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12</xdr:col>
      <xdr:colOff>168089</xdr:colOff>
      <xdr:row>75</xdr:row>
      <xdr:rowOff>212910</xdr:rowOff>
    </xdr:from>
    <xdr:to>
      <xdr:col>21</xdr:col>
      <xdr:colOff>8367</xdr:colOff>
      <xdr:row>92</xdr:row>
      <xdr:rowOff>189432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3883" y="16640734"/>
          <a:ext cx="5017396" cy="3596022"/>
        </a:xfrm>
        <a:prstGeom prst="rect">
          <a:avLst/>
        </a:prstGeom>
      </xdr:spPr>
    </xdr:pic>
    <xdr:clientData/>
  </xdr:twoCellAnchor>
  <xdr:twoCellAnchor editAs="oneCell">
    <xdr:from>
      <xdr:col>8</xdr:col>
      <xdr:colOff>157370</xdr:colOff>
      <xdr:row>96</xdr:row>
      <xdr:rowOff>146165</xdr:rowOff>
    </xdr:from>
    <xdr:to>
      <xdr:col>17</xdr:col>
      <xdr:colOff>74545</xdr:colOff>
      <xdr:row>108</xdr:row>
      <xdr:rowOff>200629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1566" y="20463404"/>
          <a:ext cx="3180522" cy="2539247"/>
        </a:xfrm>
        <a:prstGeom prst="rect">
          <a:avLst/>
        </a:prstGeom>
      </xdr:spPr>
    </xdr:pic>
    <xdr:clientData/>
  </xdr:twoCellAnchor>
  <xdr:oneCellAnchor>
    <xdr:from>
      <xdr:col>3</xdr:col>
      <xdr:colOff>14908</xdr:colOff>
      <xdr:row>113</xdr:row>
      <xdr:rowOff>22460</xdr:rowOff>
    </xdr:from>
    <xdr:ext cx="7964360" cy="886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14:m>
                <m:oMath xmlns:m="http://schemas.openxmlformats.org/officeDocument/2006/math">
                  <m:r>
                    <a:rPr lang="ko-KR" altLang="en-US" sz="40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40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4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40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40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4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4000"/>
                <a:t>||</a:t>
              </a:r>
              <a:endParaRPr lang="ko-KR" altLang="en-US" sz="4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40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4000" i="0">
                  <a:latin typeface="Cambria Math" panose="02040503050406030204" pitchFamily="18" charset="0"/>
                </a:rPr>
                <a:t>의</a:t>
              </a:r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:r>
                <a:rPr lang="en-US" altLang="ko-K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4000"/>
                <a:t>||</a:t>
              </a:r>
              <a:endParaRPr lang="ko-KR" altLang="en-US" sz="4000"/>
            </a:p>
          </xdr:txBody>
        </xdr:sp>
      </mc:Fallback>
    </mc:AlternateContent>
    <xdr:clientData/>
  </xdr:oneCellAnchor>
  <xdr:twoCellAnchor>
    <xdr:from>
      <xdr:col>7</xdr:col>
      <xdr:colOff>3594</xdr:colOff>
      <xdr:row>124</xdr:row>
      <xdr:rowOff>212912</xdr:rowOff>
    </xdr:from>
    <xdr:to>
      <xdr:col>11</xdr:col>
      <xdr:colOff>11206</xdr:colOff>
      <xdr:row>125</xdr:row>
      <xdr:rowOff>0</xdr:rowOff>
    </xdr:to>
    <xdr:cxnSp macro="">
      <xdr:nvCxnSpPr>
        <xdr:cNvPr id="50" name="직선 연결선 49"/>
        <xdr:cNvCxnSpPr/>
      </xdr:nvCxnSpPr>
      <xdr:spPr>
        <a:xfrm flipV="1">
          <a:off x="1575219" y="1679762"/>
          <a:ext cx="845812" cy="616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122</xdr:row>
      <xdr:rowOff>1</xdr:rowOff>
    </xdr:from>
    <xdr:to>
      <xdr:col>11</xdr:col>
      <xdr:colOff>3594</xdr:colOff>
      <xdr:row>125</xdr:row>
      <xdr:rowOff>0</xdr:rowOff>
    </xdr:to>
    <xdr:cxnSp macro="">
      <xdr:nvCxnSpPr>
        <xdr:cNvPr id="51" name="직선 연결선 50"/>
        <xdr:cNvCxnSpPr/>
      </xdr:nvCxnSpPr>
      <xdr:spPr>
        <a:xfrm flipV="1">
          <a:off x="1571625" y="1047751"/>
          <a:ext cx="841794" cy="638174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122</xdr:row>
      <xdr:rowOff>3596</xdr:rowOff>
    </xdr:from>
    <xdr:to>
      <xdr:col>11</xdr:col>
      <xdr:colOff>0</xdr:colOff>
      <xdr:row>125</xdr:row>
      <xdr:rowOff>7188</xdr:rowOff>
    </xdr:to>
    <xdr:cxnSp macro="">
      <xdr:nvCxnSpPr>
        <xdr:cNvPr id="52" name="직선 연결선 51"/>
        <xdr:cNvCxnSpPr/>
      </xdr:nvCxnSpPr>
      <xdr:spPr>
        <a:xfrm flipV="1">
          <a:off x="2409825" y="1051346"/>
          <a:ext cx="0" cy="641767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16565</xdr:colOff>
      <xdr:row>126</xdr:row>
      <xdr:rowOff>41413</xdr:rowOff>
    </xdr:from>
    <xdr:ext cx="3776931" cy="620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14:m>
                <m:oMath xmlns:m="http://schemas.openxmlformats.org/officeDocument/2006/math">
                  <m:r>
                    <a:rPr lang="ko-KR" altLang="en-US" sz="28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28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2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28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28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28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2800" i="0">
                  <a:latin typeface="Cambria Math" panose="02040503050406030204" pitchFamily="18" charset="0"/>
                </a:rPr>
                <a:t>의</a:t>
              </a:r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Fallback>
    </mc:AlternateContent>
    <xdr:clientData/>
  </xdr:oneCellAnchor>
  <xdr:oneCellAnchor>
    <xdr:from>
      <xdr:col>5</xdr:col>
      <xdr:colOff>140805</xdr:colOff>
      <xdr:row>121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7</xdr:col>
      <xdr:colOff>11206</xdr:colOff>
      <xdr:row>133</xdr:row>
      <xdr:rowOff>33617</xdr:rowOff>
    </xdr:from>
    <xdr:to>
      <xdr:col>20</xdr:col>
      <xdr:colOff>597570</xdr:colOff>
      <xdr:row>142</xdr:row>
      <xdr:rowOff>98888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441" y="28832735"/>
          <a:ext cx="6144482" cy="1981477"/>
        </a:xfrm>
        <a:prstGeom prst="rect">
          <a:avLst/>
        </a:prstGeom>
      </xdr:spPr>
    </xdr:pic>
    <xdr:clientData/>
  </xdr:twoCellAnchor>
  <xdr:twoCellAnchor>
    <xdr:from>
      <xdr:col>7</xdr:col>
      <xdr:colOff>3594</xdr:colOff>
      <xdr:row>150</xdr:row>
      <xdr:rowOff>212912</xdr:rowOff>
    </xdr:from>
    <xdr:to>
      <xdr:col>11</xdr:col>
      <xdr:colOff>11206</xdr:colOff>
      <xdr:row>151</xdr:row>
      <xdr:rowOff>0</xdr:rowOff>
    </xdr:to>
    <xdr:cxnSp macro="">
      <xdr:nvCxnSpPr>
        <xdr:cNvPr id="55" name="직선 연결선 54"/>
        <xdr:cNvCxnSpPr/>
      </xdr:nvCxnSpPr>
      <xdr:spPr>
        <a:xfrm flipV="1">
          <a:off x="1594829" y="27073412"/>
          <a:ext cx="859259" cy="11206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148</xdr:row>
      <xdr:rowOff>1</xdr:rowOff>
    </xdr:from>
    <xdr:to>
      <xdr:col>11</xdr:col>
      <xdr:colOff>3594</xdr:colOff>
      <xdr:row>151</xdr:row>
      <xdr:rowOff>0</xdr:rowOff>
    </xdr:to>
    <xdr:cxnSp macro="">
      <xdr:nvCxnSpPr>
        <xdr:cNvPr id="56" name="직선 연결선 55"/>
        <xdr:cNvCxnSpPr/>
      </xdr:nvCxnSpPr>
      <xdr:spPr>
        <a:xfrm flipV="1">
          <a:off x="1591235" y="26434677"/>
          <a:ext cx="855241" cy="649941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148</xdr:row>
      <xdr:rowOff>3596</xdr:rowOff>
    </xdr:from>
    <xdr:to>
      <xdr:col>11</xdr:col>
      <xdr:colOff>0</xdr:colOff>
      <xdr:row>151</xdr:row>
      <xdr:rowOff>7188</xdr:rowOff>
    </xdr:to>
    <xdr:cxnSp macro="">
      <xdr:nvCxnSpPr>
        <xdr:cNvPr id="57" name="직선 연결선 56"/>
        <xdr:cNvCxnSpPr/>
      </xdr:nvCxnSpPr>
      <xdr:spPr>
        <a:xfrm flipV="1">
          <a:off x="2442882" y="26438272"/>
          <a:ext cx="0" cy="653534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140805</xdr:colOff>
      <xdr:row>147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8</xdr:col>
      <xdr:colOff>0</xdr:colOff>
      <xdr:row>167</xdr:row>
      <xdr:rowOff>1</xdr:rowOff>
    </xdr:from>
    <xdr:to>
      <xdr:col>10</xdr:col>
      <xdr:colOff>8283</xdr:colOff>
      <xdr:row>169</xdr:row>
      <xdr:rowOff>0</xdr:rowOff>
    </xdr:to>
    <xdr:cxnSp macro="">
      <xdr:nvCxnSpPr>
        <xdr:cNvPr id="22" name="직선 화살표 연결선 21"/>
        <xdr:cNvCxnSpPr/>
      </xdr:nvCxnSpPr>
      <xdr:spPr>
        <a:xfrm flipV="1">
          <a:off x="1764196" y="35052001"/>
          <a:ext cx="422413" cy="414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60699</xdr:colOff>
      <xdr:row>167</xdr:row>
      <xdr:rowOff>11714</xdr:rowOff>
    </xdr:from>
    <xdr:ext cx="1449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𝑎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0</xdr:colOff>
      <xdr:row>166</xdr:row>
      <xdr:rowOff>8282</xdr:rowOff>
    </xdr:from>
    <xdr:to>
      <xdr:col>13</xdr:col>
      <xdr:colOff>8282</xdr:colOff>
      <xdr:row>169</xdr:row>
      <xdr:rowOff>8283</xdr:rowOff>
    </xdr:to>
    <xdr:cxnSp macro="">
      <xdr:nvCxnSpPr>
        <xdr:cNvPr id="63" name="직선 화살표 연결선 62"/>
        <xdr:cNvCxnSpPr/>
      </xdr:nvCxnSpPr>
      <xdr:spPr>
        <a:xfrm flipH="1" flipV="1">
          <a:off x="2178326" y="34853217"/>
          <a:ext cx="629478" cy="6211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123884</xdr:colOff>
      <xdr:row>166</xdr:row>
      <xdr:rowOff>66614</xdr:rowOff>
    </xdr:from>
    <xdr:ext cx="141321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1</xdr:col>
      <xdr:colOff>21981</xdr:colOff>
      <xdr:row>181</xdr:row>
      <xdr:rowOff>14653</xdr:rowOff>
    </xdr:from>
    <xdr:to>
      <xdr:col>20</xdr:col>
      <xdr:colOff>506582</xdr:colOff>
      <xdr:row>190</xdr:row>
      <xdr:rowOff>207645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039" y="38949922"/>
          <a:ext cx="7335274" cy="2105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222951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220098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78440</xdr:colOff>
      <xdr:row>50</xdr:row>
      <xdr:rowOff>78442</xdr:rowOff>
    </xdr:from>
    <xdr:to>
      <xdr:col>11</xdr:col>
      <xdr:colOff>216125</xdr:colOff>
      <xdr:row>68</xdr:row>
      <xdr:rowOff>18456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1999" y="10724030"/>
          <a:ext cx="6973273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459442</xdr:colOff>
      <xdr:row>73</xdr:row>
      <xdr:rowOff>11206</xdr:rowOff>
    </xdr:from>
    <xdr:to>
      <xdr:col>12</xdr:col>
      <xdr:colOff>190014</xdr:colOff>
      <xdr:row>97</xdr:row>
      <xdr:rowOff>107144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1" y="15553765"/>
          <a:ext cx="7249719" cy="5205820"/>
        </a:xfrm>
        <a:prstGeom prst="rect">
          <a:avLst/>
        </a:prstGeom>
      </xdr:spPr>
    </xdr:pic>
    <xdr:clientData/>
  </xdr:twoCellAnchor>
  <xdr:twoCellAnchor>
    <xdr:from>
      <xdr:col>18</xdr:col>
      <xdr:colOff>157370</xdr:colOff>
      <xdr:row>78</xdr:row>
      <xdr:rowOff>139975</xdr:rowOff>
    </xdr:from>
    <xdr:to>
      <xdr:col>24</xdr:col>
      <xdr:colOff>289891</xdr:colOff>
      <xdr:row>91</xdr:row>
      <xdr:rowOff>191327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356153</xdr:colOff>
      <xdr:row>94</xdr:row>
      <xdr:rowOff>198783</xdr:rowOff>
    </xdr:from>
    <xdr:to>
      <xdr:col>10</xdr:col>
      <xdr:colOff>422414</xdr:colOff>
      <xdr:row>97</xdr:row>
      <xdr:rowOff>8282</xdr:rowOff>
    </xdr:to>
    <xdr:sp macro="" textlink="">
      <xdr:nvSpPr>
        <xdr:cNvPr id="10" name="TextBox 9"/>
        <xdr:cNvSpPr txBox="1"/>
      </xdr:nvSpPr>
      <xdr:spPr>
        <a:xfrm>
          <a:off x="6528353" y="26392533"/>
          <a:ext cx="752061" cy="438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예측값</a:t>
          </a:r>
        </a:p>
      </xdr:txBody>
    </xdr:sp>
    <xdr:clientData/>
  </xdr:twoCellAnchor>
  <xdr:twoCellAnchor>
    <xdr:from>
      <xdr:col>1</xdr:col>
      <xdr:colOff>662610</xdr:colOff>
      <xdr:row>77</xdr:row>
      <xdr:rowOff>107675</xdr:rowOff>
    </xdr:from>
    <xdr:to>
      <xdr:col>3</xdr:col>
      <xdr:colOff>41414</xdr:colOff>
      <xdr:row>79</xdr:row>
      <xdr:rowOff>124239</xdr:rowOff>
    </xdr:to>
    <xdr:sp macro="" textlink="">
      <xdr:nvSpPr>
        <xdr:cNvPr id="11" name="TextBox 10"/>
        <xdr:cNvSpPr txBox="1"/>
      </xdr:nvSpPr>
      <xdr:spPr>
        <a:xfrm>
          <a:off x="1348410" y="22739075"/>
          <a:ext cx="750404" cy="4356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100"/>
            <a:t>오차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214679</xdr:colOff>
      <xdr:row>94</xdr:row>
      <xdr:rowOff>123093</xdr:rowOff>
    </xdr:from>
    <xdr:to>
      <xdr:col>11</xdr:col>
      <xdr:colOff>330444</xdr:colOff>
      <xdr:row>112</xdr:row>
      <xdr:rowOff>176579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</xdr:col>
      <xdr:colOff>210282</xdr:colOff>
      <xdr:row>130</xdr:row>
      <xdr:rowOff>205886</xdr:rowOff>
    </xdr:from>
    <xdr:to>
      <xdr:col>10</xdr:col>
      <xdr:colOff>646967</xdr:colOff>
      <xdr:row>143</xdr:row>
      <xdr:rowOff>186836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52387</xdr:rowOff>
    </xdr:from>
    <xdr:to>
      <xdr:col>14</xdr:col>
      <xdr:colOff>476250</xdr:colOff>
      <xdr:row>14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sj\&#53685;&#44228;&#44592;&#52488;\source\&#51456;&#48708;&#54028;&#51068;\3&#51109;_&#49345;&#51088;&#49688;&#50684;&#44536;&#4754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sj\Desktop\&#49688;&#54617;_&#45936;&#51060;&#53552;_&#44592;&#52488;&#51088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상치가없는경우"/>
      <sheetName val="이상치가있는경우"/>
    </sheetNames>
    <sheetDataSet>
      <sheetData sheetId="0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160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  <sheetData sheetId="1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500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수학"/>
      <sheetName val="자연상수"/>
      <sheetName val="선형대수"/>
      <sheetName val="기하학"/>
      <sheetName val="지수함수"/>
      <sheetName val="로그함수"/>
      <sheetName val="로그함수2"/>
      <sheetName val="머신러닝기초"/>
      <sheetName val="MNIST데이터셋"/>
      <sheetName val="EDA"/>
      <sheetName val="pivot_table"/>
      <sheetName val="상관_회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4">
          <cell r="O114">
            <v>-0.2</v>
          </cell>
          <cell r="Q114">
            <v>-7.9181246047624818E-2</v>
          </cell>
        </row>
        <row r="115">
          <cell r="O115">
            <v>-0.1</v>
          </cell>
          <cell r="Q115">
            <v>-4.1392685158225077E-2</v>
          </cell>
        </row>
        <row r="116">
          <cell r="O116">
            <v>0</v>
          </cell>
          <cell r="Q116">
            <v>0</v>
          </cell>
        </row>
        <row r="117">
          <cell r="O117">
            <v>0.1</v>
          </cell>
          <cell r="Q117">
            <v>4.5757490560675115E-2</v>
          </cell>
          <cell r="R117">
            <v>1</v>
          </cell>
        </row>
        <row r="118">
          <cell r="O118">
            <v>0.2</v>
          </cell>
          <cell r="Q118">
            <v>9.6910013008056392E-2</v>
          </cell>
          <cell r="R118">
            <v>0.69897000433601875</v>
          </cell>
        </row>
        <row r="119">
          <cell r="O119">
            <v>0.3</v>
          </cell>
          <cell r="Q119">
            <v>0.15490195998574319</v>
          </cell>
          <cell r="R119">
            <v>0.52287874528033762</v>
          </cell>
        </row>
        <row r="120">
          <cell r="O120">
            <v>0.4</v>
          </cell>
          <cell r="Q120">
            <v>0.22184874961635639</v>
          </cell>
          <cell r="R120">
            <v>0.3979400086720376</v>
          </cell>
        </row>
        <row r="121">
          <cell r="O121">
            <v>0.5</v>
          </cell>
          <cell r="Q121">
            <v>0.3010299956639812</v>
          </cell>
          <cell r="R121">
            <v>0.3010299956639812</v>
          </cell>
        </row>
        <row r="122">
          <cell r="O122">
            <v>0.6</v>
          </cell>
          <cell r="Q122">
            <v>0.3979400086720376</v>
          </cell>
          <cell r="R122">
            <v>0.22184874961635639</v>
          </cell>
        </row>
        <row r="123">
          <cell r="O123">
            <v>0.7</v>
          </cell>
          <cell r="Q123">
            <v>0.52287874528033751</v>
          </cell>
          <cell r="R123">
            <v>0.15490195998574319</v>
          </cell>
        </row>
        <row r="124">
          <cell r="O124">
            <v>0.8</v>
          </cell>
          <cell r="Q124">
            <v>0.69897000433601886</v>
          </cell>
          <cell r="R124">
            <v>9.6910013008056392E-2</v>
          </cell>
        </row>
        <row r="125">
          <cell r="O125">
            <v>0.9</v>
          </cell>
          <cell r="Q125">
            <v>1</v>
          </cell>
          <cell r="R125">
            <v>4.5757490560675115E-2</v>
          </cell>
        </row>
        <row r="126">
          <cell r="O126">
            <v>1</v>
          </cell>
          <cell r="R126">
            <v>0</v>
          </cell>
        </row>
        <row r="127">
          <cell r="O127">
            <v>1.1000000000000001</v>
          </cell>
          <cell r="R127">
            <v>-4.1392685158225077E-2</v>
          </cell>
        </row>
        <row r="128">
          <cell r="O128">
            <v>1.2</v>
          </cell>
          <cell r="R128">
            <v>-7.9181246047624818E-2</v>
          </cell>
        </row>
        <row r="129">
          <cell r="O129">
            <v>1.3</v>
          </cell>
          <cell r="R129">
            <v>-0.11394335230683679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5512.513328819441" createdVersion="6" refreshedVersion="6" minRefreshableVersion="3" recordCount="5">
  <cacheSource type="worksheet">
    <worksheetSource ref="A1:D6" sheet="pivot_table" r:id="rId2"/>
  </cacheSource>
  <cacheFields count="4">
    <cacheField name="학생" numFmtId="0">
      <sharedItems count="5">
        <s v="A"/>
        <s v="B"/>
        <s v="C"/>
        <s v="D"/>
        <s v="E"/>
      </sharedItems>
    </cacheField>
    <cacheField name="국" numFmtId="0">
      <sharedItems containsSemiMixedTypes="0" containsString="0" containsNumber="1" containsInteger="1" minValue="70" maxValue="95" count="5">
        <n v="80"/>
        <n v="90"/>
        <n v="95"/>
        <n v="70"/>
        <n v="75"/>
      </sharedItems>
    </cacheField>
    <cacheField name="영" numFmtId="0">
      <sharedItems containsSemiMixedTypes="0" containsString="0" containsNumber="1" containsInteger="1" minValue="70" maxValue="95" count="4">
        <n v="90"/>
        <n v="95"/>
        <n v="70"/>
        <n v="85"/>
      </sharedItems>
    </cacheField>
    <cacheField name="수" numFmtId="0">
      <sharedItems containsSemiMixedTypes="0" containsString="0" containsNumber="1" containsInteger="1" minValue="75" maxValue="95" count="4">
        <n v="85"/>
        <n v="95"/>
        <n v="75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만든 이" refreshedDate="45512.517191550927" createdVersion="6" refreshedVersion="6" minRefreshableVersion="3" recordCount="3">
  <cacheSource type="worksheet">
    <worksheetSource ref="A11:F14" sheet="pivot_table" r:id="rId2"/>
  </cacheSource>
  <cacheFields count="6">
    <cacheField name="과목" numFmtId="0">
      <sharedItems count="3">
        <s v="국"/>
        <s v="영"/>
        <s v="수"/>
      </sharedItems>
    </cacheField>
    <cacheField name="A" numFmtId="0">
      <sharedItems containsSemiMixedTypes="0" containsString="0" containsNumber="1" containsInteger="1" minValue="80" maxValue="90"/>
    </cacheField>
    <cacheField name="B" numFmtId="0">
      <sharedItems containsSemiMixedTypes="0" containsString="0" containsNumber="1" containsInteger="1" minValue="90" maxValue="95"/>
    </cacheField>
    <cacheField name="C" numFmtId="0">
      <sharedItems containsSemiMixedTypes="0" containsString="0" containsNumber="1" containsInteger="1" minValue="70" maxValue="95"/>
    </cacheField>
    <cacheField name="D" numFmtId="0">
      <sharedItems containsSemiMixedTypes="0" containsString="0" containsNumber="1" containsInteger="1" minValue="70" maxValue="85"/>
    </cacheField>
    <cacheField name="E" numFmtId="0">
      <sharedItems containsSemiMixedTypes="0" containsString="0" containsNumber="1" containsInteger="1" minValue="7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n v="90"/>
    <n v="95"/>
    <n v="70"/>
    <n v="75"/>
  </r>
  <r>
    <x v="1"/>
    <n v="90"/>
    <n v="95"/>
    <n v="70"/>
    <n v="85"/>
    <n v="90"/>
  </r>
  <r>
    <x v="2"/>
    <n v="85"/>
    <n v="95"/>
    <n v="75"/>
    <n v="80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1:N15" firstHeaderRow="0" firstDataRow="1" firstDataCol="1"/>
  <pivotFields count="6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A" fld="1" subtotal="average" baseField="0" baseItem="0"/>
    <dataField name="평균 : B" fld="2" subtotal="average" baseField="0" baseItem="0"/>
    <dataField name="평균 : C" fld="3" subtotal="average" baseField="0" baseItem="0"/>
    <dataField name="평균 : D" fld="4" subtotal="average" baseField="0" baseItem="0"/>
    <dataField name="평균 : 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L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국" fld="1" subtotal="average" baseField="0" baseItem="0"/>
    <dataField name="평균 : 영" fld="2" subtotal="average" baseField="0" baseItem="0"/>
    <dataField name="평균 : 수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4" workbookViewId="0">
      <selection activeCell="H34" sqref="H34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>
        <v>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8"/>
  <sheetViews>
    <sheetView topLeftCell="A43" workbookViewId="0">
      <selection activeCell="F81" sqref="F81"/>
    </sheetView>
  </sheetViews>
  <sheetFormatPr defaultRowHeight="16.5"/>
  <cols>
    <col min="2" max="2" width="20.25" customWidth="1"/>
    <col min="6" max="6" width="13.25" customWidth="1"/>
    <col min="7" max="7" width="19.75" customWidth="1"/>
    <col min="9" max="9" width="18.125" customWidth="1"/>
    <col min="13" max="13" width="14.375" customWidth="1"/>
  </cols>
  <sheetData>
    <row r="2" spans="2:11" s="1" customFormat="1">
      <c r="B2" s="1" t="s">
        <v>143</v>
      </c>
    </row>
    <row r="4" spans="2:11">
      <c r="B4" s="45" t="s">
        <v>144</v>
      </c>
      <c r="C4" s="45" t="s">
        <v>145</v>
      </c>
      <c r="D4" s="31"/>
      <c r="E4" s="47" t="s">
        <v>146</v>
      </c>
      <c r="F4" s="47" t="s">
        <v>147</v>
      </c>
      <c r="H4" s="43" t="s">
        <v>148</v>
      </c>
    </row>
    <row r="5" spans="2:11">
      <c r="B5" s="46">
        <v>95</v>
      </c>
      <c r="C5" s="46">
        <v>91</v>
      </c>
      <c r="E5" s="48">
        <v>87</v>
      </c>
      <c r="F5" s="48">
        <v>85</v>
      </c>
      <c r="H5" s="44">
        <v>100</v>
      </c>
    </row>
    <row r="6" spans="2:11">
      <c r="B6" s="46">
        <v>92</v>
      </c>
      <c r="C6" s="46">
        <v>93</v>
      </c>
      <c r="E6" s="48">
        <v>89</v>
      </c>
      <c r="F6" s="48">
        <v>90</v>
      </c>
      <c r="H6" s="44">
        <v>100</v>
      </c>
    </row>
    <row r="7" spans="2:11">
      <c r="B7" s="46">
        <v>98</v>
      </c>
      <c r="C7" s="46">
        <v>97</v>
      </c>
      <c r="H7" s="44">
        <v>100</v>
      </c>
    </row>
    <row r="8" spans="2:11">
      <c r="B8" s="46">
        <v>100</v>
      </c>
      <c r="C8" s="46">
        <v>99</v>
      </c>
      <c r="H8" s="44">
        <v>100</v>
      </c>
    </row>
    <row r="10" spans="2:11">
      <c r="B10" s="33" t="s">
        <v>163</v>
      </c>
    </row>
    <row r="12" spans="2:11">
      <c r="B12" s="45" t="s">
        <v>144</v>
      </c>
      <c r="C12" s="45" t="s">
        <v>145</v>
      </c>
      <c r="D12" s="43" t="s">
        <v>148</v>
      </c>
    </row>
    <row r="13" spans="2:11">
      <c r="B13" s="46">
        <v>95</v>
      </c>
      <c r="C13" s="46">
        <v>91</v>
      </c>
      <c r="D13" s="44">
        <v>100</v>
      </c>
    </row>
    <row r="14" spans="2:11">
      <c r="B14" s="46">
        <v>92</v>
      </c>
      <c r="C14" s="46">
        <v>93</v>
      </c>
      <c r="D14" s="44">
        <v>100</v>
      </c>
    </row>
    <row r="15" spans="2:11">
      <c r="B15" s="46">
        <v>98</v>
      </c>
      <c r="C15" s="46">
        <v>97</v>
      </c>
      <c r="D15" s="44">
        <v>100</v>
      </c>
    </row>
    <row r="16" spans="2:11">
      <c r="B16" s="46">
        <v>100</v>
      </c>
      <c r="C16" s="46">
        <v>99</v>
      </c>
      <c r="D16" s="44">
        <v>100</v>
      </c>
      <c r="K16" s="2"/>
    </row>
    <row r="17" spans="2:20">
      <c r="N17" t="str">
        <f>CONCATENATE(N13,N14,N15,N16)</f>
        <v/>
      </c>
      <c r="O17" t="str">
        <f>CONCATENATE(O13,O14,O15,O16)</f>
        <v/>
      </c>
      <c r="P17" t="str">
        <f>CONCATENATE(P13,P14,P15,P16)</f>
        <v/>
      </c>
      <c r="Q17" t="str">
        <f>CONCATENATE(Q13,Q14,Q15,Q16)</f>
        <v/>
      </c>
      <c r="R17" t="str">
        <f>CONCATENATE(R13,R14,R15,R16)</f>
        <v/>
      </c>
    </row>
    <row r="18" spans="2:20">
      <c r="B18" s="33" t="s">
        <v>164</v>
      </c>
      <c r="N18" t="str">
        <f>CONCATENATE(N14,N15,N16,N17)</f>
        <v/>
      </c>
      <c r="O18" t="str">
        <f>CONCATENATE(O14,O15,O16,O17)</f>
        <v/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2:20">
      <c r="B19" s="33"/>
    </row>
    <row r="20" spans="2:20">
      <c r="B20" s="45" t="s">
        <v>144</v>
      </c>
      <c r="C20" s="45" t="s">
        <v>145</v>
      </c>
    </row>
    <row r="21" spans="2:20">
      <c r="B21" s="46">
        <v>95</v>
      </c>
      <c r="C21" s="46">
        <v>91</v>
      </c>
      <c r="I21" s="2" t="s">
        <v>167</v>
      </c>
      <c r="J21" t="s">
        <v>136</v>
      </c>
      <c r="K21" s="2" t="s">
        <v>167</v>
      </c>
      <c r="L21" t="s">
        <v>168</v>
      </c>
      <c r="M21" t="str">
        <f>CONCATENATE(I21,J21,K21,L21)</f>
        <v>'Harry Potter',</v>
      </c>
      <c r="O21" t="s">
        <v>169</v>
      </c>
    </row>
    <row r="22" spans="2:20">
      <c r="B22" s="46">
        <v>92</v>
      </c>
      <c r="C22" s="46">
        <v>93</v>
      </c>
      <c r="I22" s="2" t="s">
        <v>167</v>
      </c>
      <c r="J22" t="s">
        <v>138</v>
      </c>
      <c r="K22" s="2" t="s">
        <v>167</v>
      </c>
      <c r="L22" t="s">
        <v>168</v>
      </c>
      <c r="M22" t="str">
        <f t="shared" ref="M22:M25" si="0">CONCATENATE(I22,J22,K22,L22)</f>
        <v>'David Baker',</v>
      </c>
      <c r="O22" t="s">
        <v>170</v>
      </c>
    </row>
    <row r="23" spans="2:20">
      <c r="B23" s="46">
        <v>98</v>
      </c>
      <c r="C23" s="46">
        <v>97</v>
      </c>
      <c r="I23" s="2" t="s">
        <v>167</v>
      </c>
      <c r="J23" t="s">
        <v>139</v>
      </c>
      <c r="K23" s="2" t="s">
        <v>167</v>
      </c>
      <c r="L23" t="s">
        <v>168</v>
      </c>
      <c r="M23" t="str">
        <f t="shared" si="0"/>
        <v>'John Smith',</v>
      </c>
      <c r="O23" t="s">
        <v>171</v>
      </c>
    </row>
    <row r="24" spans="2:20">
      <c r="B24" s="46">
        <v>100</v>
      </c>
      <c r="C24" s="46">
        <v>99</v>
      </c>
      <c r="I24" s="2" t="s">
        <v>167</v>
      </c>
      <c r="J24" t="s">
        <v>140</v>
      </c>
      <c r="K24" s="2" t="s">
        <v>167</v>
      </c>
      <c r="L24" t="s">
        <v>168</v>
      </c>
      <c r="M24" t="str">
        <f t="shared" si="0"/>
        <v>'Juan Martinez',</v>
      </c>
      <c r="O24" t="s">
        <v>172</v>
      </c>
    </row>
    <row r="25" spans="2:20">
      <c r="B25" s="48">
        <v>87</v>
      </c>
      <c r="C25" s="48">
        <v>85</v>
      </c>
      <c r="I25" s="2" t="s">
        <v>167</v>
      </c>
      <c r="J25" t="s">
        <v>141</v>
      </c>
      <c r="K25" s="2" t="s">
        <v>167</v>
      </c>
      <c r="L25" t="s">
        <v>168</v>
      </c>
      <c r="M25" t="str">
        <f t="shared" si="0"/>
        <v>'Jane Connor',</v>
      </c>
      <c r="O25" t="s">
        <v>173</v>
      </c>
    </row>
    <row r="26" spans="2:20">
      <c r="B26" s="48">
        <v>89</v>
      </c>
      <c r="C26" s="48">
        <v>90</v>
      </c>
    </row>
    <row r="27" spans="2:20">
      <c r="B27" s="33"/>
    </row>
    <row r="29" spans="2:20" s="1" customFormat="1">
      <c r="B29" s="1" t="s">
        <v>149</v>
      </c>
    </row>
    <row r="30" spans="2:20">
      <c r="H30" t="s">
        <v>166</v>
      </c>
    </row>
    <row r="31" spans="2:20">
      <c r="B31" s="50" t="s">
        <v>150</v>
      </c>
      <c r="C31" s="50" t="s">
        <v>156</v>
      </c>
      <c r="D31" s="50" t="s">
        <v>162</v>
      </c>
      <c r="E31" s="30"/>
      <c r="H31" s="50" t="s">
        <v>150</v>
      </c>
      <c r="I31" s="50" t="s">
        <v>156</v>
      </c>
      <c r="J31" s="50" t="s">
        <v>162</v>
      </c>
      <c r="L31" t="s">
        <v>165</v>
      </c>
    </row>
    <row r="32" spans="2:20">
      <c r="B32" s="49" t="s">
        <v>151</v>
      </c>
      <c r="C32" s="30" t="s">
        <v>157</v>
      </c>
      <c r="D32" s="30">
        <v>166</v>
      </c>
      <c r="E32" s="30"/>
      <c r="L32" s="49" t="s">
        <v>151</v>
      </c>
    </row>
    <row r="33" spans="2:12">
      <c r="B33" s="49" t="s">
        <v>152</v>
      </c>
      <c r="C33" s="30" t="s">
        <v>158</v>
      </c>
      <c r="D33" s="30">
        <v>168</v>
      </c>
      <c r="E33" s="30"/>
      <c r="L33" s="49" t="s">
        <v>152</v>
      </c>
    </row>
    <row r="34" spans="2:12">
      <c r="B34" s="49" t="s">
        <v>153</v>
      </c>
      <c r="C34" s="30" t="s">
        <v>159</v>
      </c>
      <c r="D34" s="30">
        <v>170</v>
      </c>
      <c r="E34" s="30"/>
      <c r="L34" s="49" t="s">
        <v>153</v>
      </c>
    </row>
    <row r="35" spans="2:12">
      <c r="B35" s="49" t="s">
        <v>154</v>
      </c>
      <c r="C35" s="30" t="s">
        <v>160</v>
      </c>
      <c r="D35" s="30">
        <v>172</v>
      </c>
      <c r="E35" s="30"/>
      <c r="L35" s="49" t="s">
        <v>154</v>
      </c>
    </row>
    <row r="36" spans="2:12">
      <c r="B36" s="49" t="s">
        <v>155</v>
      </c>
      <c r="C36" s="30" t="s">
        <v>161</v>
      </c>
      <c r="D36" s="30">
        <v>174</v>
      </c>
      <c r="E36" s="30"/>
      <c r="L36" s="49" t="s">
        <v>155</v>
      </c>
    </row>
    <row r="40" spans="2:12" ht="17.25" thickBot="1">
      <c r="B40" s="89"/>
      <c r="C40" s="90"/>
      <c r="D40" s="90"/>
      <c r="F40" s="89"/>
      <c r="G40" s="90"/>
      <c r="H40" s="90"/>
    </row>
    <row r="41" spans="2:12" ht="18.75" thickBot="1">
      <c r="B41" s="34" t="s">
        <v>133</v>
      </c>
      <c r="C41" s="35" t="s">
        <v>134</v>
      </c>
      <c r="D41" s="36" t="s">
        <v>135</v>
      </c>
      <c r="F41" s="51" t="s">
        <v>133</v>
      </c>
      <c r="G41" s="52" t="s">
        <v>174</v>
      </c>
      <c r="H41" s="53" t="s">
        <v>175</v>
      </c>
      <c r="K41" s="54"/>
    </row>
    <row r="42" spans="2:12" ht="17.25" thickBot="1">
      <c r="B42" s="37" t="s">
        <v>136</v>
      </c>
      <c r="C42" s="38" t="s">
        <v>137</v>
      </c>
      <c r="D42" s="39">
        <v>23</v>
      </c>
      <c r="F42" s="40" t="s">
        <v>177</v>
      </c>
      <c r="G42" s="41" t="s">
        <v>181</v>
      </c>
      <c r="H42" s="42">
        <v>25000</v>
      </c>
    </row>
    <row r="43" spans="2:12" ht="17.25" thickBot="1">
      <c r="B43" s="37" t="s">
        <v>138</v>
      </c>
      <c r="C43" s="38" t="s">
        <v>137</v>
      </c>
      <c r="D43" s="39">
        <v>31</v>
      </c>
      <c r="F43" s="37" t="s">
        <v>178</v>
      </c>
      <c r="G43" s="38" t="s">
        <v>182</v>
      </c>
      <c r="H43" s="39">
        <v>75000</v>
      </c>
    </row>
    <row r="44" spans="2:12" ht="33.75" thickBot="1">
      <c r="B44" s="40" t="s">
        <v>139</v>
      </c>
      <c r="C44" s="41" t="s">
        <v>137</v>
      </c>
      <c r="D44" s="42">
        <v>22</v>
      </c>
      <c r="F44" s="37" t="s">
        <v>179</v>
      </c>
      <c r="G44" s="38" t="s">
        <v>183</v>
      </c>
      <c r="H44" s="39">
        <v>90000</v>
      </c>
    </row>
    <row r="45" spans="2:12" ht="17.25" thickBot="1">
      <c r="B45" s="37" t="s">
        <v>140</v>
      </c>
      <c r="C45" s="38" t="s">
        <v>137</v>
      </c>
      <c r="D45" s="39">
        <v>36</v>
      </c>
      <c r="F45" s="40" t="s">
        <v>180</v>
      </c>
      <c r="G45" s="41" t="s">
        <v>176</v>
      </c>
      <c r="H45" s="42">
        <v>70000</v>
      </c>
    </row>
    <row r="46" spans="2:12" ht="17.25" thickBot="1">
      <c r="B46" s="40" t="s">
        <v>141</v>
      </c>
      <c r="C46" s="41" t="s">
        <v>142</v>
      </c>
      <c r="D46" s="42">
        <v>30</v>
      </c>
    </row>
    <row r="53" spans="2:12" s="1" customFormat="1">
      <c r="B53" s="1" t="s">
        <v>230</v>
      </c>
    </row>
    <row r="55" spans="2:12">
      <c r="B55" t="s">
        <v>231</v>
      </c>
      <c r="C55" t="s">
        <v>232</v>
      </c>
    </row>
    <row r="56" spans="2:12">
      <c r="B56" t="s">
        <v>233</v>
      </c>
      <c r="F56" t="s">
        <v>237</v>
      </c>
      <c r="G56" t="s">
        <v>238</v>
      </c>
      <c r="H56">
        <f>MAX(B62:B65)</f>
        <v>1</v>
      </c>
      <c r="J56" t="s">
        <v>243</v>
      </c>
      <c r="K56" t="s">
        <v>238</v>
      </c>
      <c r="L56">
        <f>MAX(C62:C65)</f>
        <v>18</v>
      </c>
    </row>
    <row r="57" spans="2:12">
      <c r="G57" t="s">
        <v>239</v>
      </c>
      <c r="H57">
        <f>MIN(B62:B65)</f>
        <v>-1</v>
      </c>
      <c r="K57" t="s">
        <v>239</v>
      </c>
      <c r="L57">
        <f>MIN(C62:C65)</f>
        <v>2</v>
      </c>
    </row>
    <row r="58" spans="2:12">
      <c r="B58" s="60" t="s">
        <v>234</v>
      </c>
      <c r="G58" s="32" t="s">
        <v>240</v>
      </c>
    </row>
    <row r="59" spans="2:12">
      <c r="G59" s="58" t="s">
        <v>241</v>
      </c>
    </row>
    <row r="61" spans="2:12">
      <c r="B61" s="59" t="s">
        <v>235</v>
      </c>
      <c r="C61" s="59" t="s">
        <v>236</v>
      </c>
      <c r="F61" s="59" t="s">
        <v>242</v>
      </c>
      <c r="G61" s="59" t="s">
        <v>244</v>
      </c>
    </row>
    <row r="62" spans="2:12">
      <c r="B62" s="59">
        <v>-1</v>
      </c>
      <c r="C62" s="59">
        <v>2</v>
      </c>
      <c r="F62">
        <f>(B62-$H$57) / ($H$56-$H$57)</f>
        <v>0</v>
      </c>
      <c r="G62">
        <f>(C62-$L$57) / ($L$56-$L$57)</f>
        <v>0</v>
      </c>
    </row>
    <row r="63" spans="2:12">
      <c r="B63" s="59">
        <v>-0.5</v>
      </c>
      <c r="C63" s="59">
        <v>6</v>
      </c>
      <c r="F63">
        <f>(B63-$H$57) / ($H$56-$H$57)</f>
        <v>0.25</v>
      </c>
      <c r="G63">
        <f>(C63-$L$57) / ($L$56-$L$57)</f>
        <v>0.25</v>
      </c>
    </row>
    <row r="64" spans="2:12">
      <c r="B64" s="59">
        <v>0</v>
      </c>
      <c r="C64" s="59">
        <v>10</v>
      </c>
      <c r="F64">
        <f>(B64-$H$57) / ($H$56-$H$57)</f>
        <v>0.5</v>
      </c>
      <c r="G64">
        <f>(C64-$L$57) / ($L$56-$L$57)</f>
        <v>0.5</v>
      </c>
    </row>
    <row r="65" spans="2:10">
      <c r="B65" s="59">
        <v>1</v>
      </c>
      <c r="C65" s="59">
        <v>18</v>
      </c>
      <c r="F65">
        <f>(B65-$H$57) / ($H$56-$H$57)</f>
        <v>1</v>
      </c>
      <c r="G65">
        <f>(C65-$L$57) / ($L$56-$L$57)</f>
        <v>1</v>
      </c>
    </row>
    <row r="66" spans="2:10">
      <c r="B66" s="59"/>
      <c r="C66" s="59"/>
    </row>
    <row r="67" spans="2:10">
      <c r="B67" s="59"/>
      <c r="C67" s="56" t="s">
        <v>247</v>
      </c>
    </row>
    <row r="68" spans="2:10">
      <c r="B68" s="59"/>
      <c r="C68" s="56" t="s">
        <v>248</v>
      </c>
    </row>
    <row r="69" spans="2:10">
      <c r="B69" s="59"/>
      <c r="C69" s="59"/>
    </row>
    <row r="70" spans="2:10">
      <c r="B70" s="59"/>
      <c r="C70" s="59"/>
    </row>
    <row r="71" spans="2:10">
      <c r="B71" s="59"/>
      <c r="C71" s="59"/>
    </row>
    <row r="72" spans="2:10">
      <c r="B72" s="59"/>
      <c r="C72" s="59"/>
    </row>
    <row r="74" spans="2:10">
      <c r="B74" t="s">
        <v>245</v>
      </c>
    </row>
    <row r="75" spans="2:10">
      <c r="B75" t="s">
        <v>246</v>
      </c>
      <c r="F75" t="s">
        <v>251</v>
      </c>
      <c r="G75">
        <f>AVERAGE(B77:B81)</f>
        <v>170</v>
      </c>
      <c r="I75" t="s">
        <v>258</v>
      </c>
      <c r="J75">
        <f>AVERAGE(C77:C81)</f>
        <v>69</v>
      </c>
    </row>
    <row r="76" spans="2:10">
      <c r="B76" s="59" t="s">
        <v>249</v>
      </c>
      <c r="C76" s="59" t="s">
        <v>250</v>
      </c>
      <c r="F76" t="s">
        <v>252</v>
      </c>
      <c r="G76">
        <f>_xlfn.STDEV.S(B77:B81)</f>
        <v>3.1622776601683795</v>
      </c>
      <c r="I76" t="s">
        <v>255</v>
      </c>
      <c r="J76">
        <f>_xlfn.STDEV.S(C77:C81)</f>
        <v>21.201415047114189</v>
      </c>
    </row>
    <row r="77" spans="2:10">
      <c r="B77" s="59">
        <v>166</v>
      </c>
      <c r="C77" s="59">
        <v>55</v>
      </c>
      <c r="F77" s="83" t="s">
        <v>256</v>
      </c>
      <c r="G77" s="61" t="s">
        <v>254</v>
      </c>
    </row>
    <row r="78" spans="2:10">
      <c r="B78" s="59">
        <v>168</v>
      </c>
      <c r="C78" s="59">
        <v>40</v>
      </c>
      <c r="F78" s="83"/>
      <c r="G78" s="59" t="s">
        <v>255</v>
      </c>
    </row>
    <row r="79" spans="2:10">
      <c r="B79" s="59">
        <v>170</v>
      </c>
      <c r="C79" s="59">
        <v>80</v>
      </c>
      <c r="F79" s="83" t="s">
        <v>253</v>
      </c>
      <c r="I79" s="83" t="s">
        <v>257</v>
      </c>
    </row>
    <row r="80" spans="2:10">
      <c r="B80" s="59">
        <v>172</v>
      </c>
      <c r="C80" s="59">
        <v>93</v>
      </c>
      <c r="F80" s="83"/>
      <c r="I80" s="83"/>
    </row>
    <row r="81" spans="2:14">
      <c r="B81" s="59">
        <v>174</v>
      </c>
      <c r="C81" s="59">
        <v>77</v>
      </c>
      <c r="F81" s="59">
        <f>(B77-$G$75) / $G$76</f>
        <v>-1.2649110640673518</v>
      </c>
      <c r="I81">
        <f>(C77-$J$75) / $J$76</f>
        <v>-0.66033328289120952</v>
      </c>
    </row>
    <row r="82" spans="2:14">
      <c r="B82" s="59"/>
      <c r="C82" s="59"/>
      <c r="F82" s="59">
        <f t="shared" ref="F82:F85" si="1">(B78-$G$75) / $G$76</f>
        <v>-0.63245553203367588</v>
      </c>
      <c r="I82">
        <f t="shared" ref="I82:I85" si="2">(C78-$J$75) / $J$76</f>
        <v>-1.3678332288460768</v>
      </c>
    </row>
    <row r="83" spans="2:14">
      <c r="F83" s="59">
        <f t="shared" si="1"/>
        <v>0</v>
      </c>
      <c r="I83">
        <f t="shared" si="2"/>
        <v>0.51883329370023601</v>
      </c>
    </row>
    <row r="84" spans="2:14">
      <c r="F84" s="59">
        <f t="shared" si="1"/>
        <v>0.63245553203367588</v>
      </c>
      <c r="I84">
        <f t="shared" si="2"/>
        <v>1.1319999135277878</v>
      </c>
    </row>
    <row r="85" spans="2:14">
      <c r="F85" s="59">
        <f t="shared" si="1"/>
        <v>1.2649110640673518</v>
      </c>
      <c r="I85">
        <f t="shared" si="2"/>
        <v>0.37733330450926261</v>
      </c>
    </row>
    <row r="88" spans="2:14" s="1" customFormat="1">
      <c r="B88" s="1" t="s">
        <v>259</v>
      </c>
    </row>
    <row r="90" spans="2:14">
      <c r="B90" t="s">
        <v>268</v>
      </c>
    </row>
    <row r="92" spans="2:14">
      <c r="B92" s="62" t="s">
        <v>260</v>
      </c>
      <c r="C92" s="62" t="s">
        <v>261</v>
      </c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2:14">
      <c r="B93" s="64">
        <v>1</v>
      </c>
      <c r="C93" s="64">
        <v>171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2:14">
      <c r="B94" s="64">
        <v>2</v>
      </c>
      <c r="C94" s="64">
        <v>152</v>
      </c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2:14">
      <c r="B95" s="64">
        <v>3</v>
      </c>
      <c r="C95" s="64">
        <v>171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2:14">
      <c r="B96" s="64">
        <v>4</v>
      </c>
      <c r="C96" s="64">
        <v>142</v>
      </c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2:14">
      <c r="B97" s="64">
        <v>5</v>
      </c>
      <c r="C97" s="64">
        <v>153</v>
      </c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2:14">
      <c r="B98" s="64">
        <v>6</v>
      </c>
      <c r="C98" s="64">
        <v>168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2:14">
      <c r="B99" s="64">
        <v>7</v>
      </c>
      <c r="C99" s="64">
        <v>150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2:14">
      <c r="B100" s="64">
        <v>8</v>
      </c>
      <c r="C100" s="64">
        <v>160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2:14">
      <c r="B101" s="64">
        <v>9</v>
      </c>
      <c r="C101" s="64">
        <v>170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2:14">
      <c r="B102" s="64">
        <v>10</v>
      </c>
      <c r="C102" s="64">
        <v>143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2:14">
      <c r="B103" s="64">
        <v>11</v>
      </c>
      <c r="C103" s="64">
        <v>144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2:14">
      <c r="B104" s="64">
        <v>12</v>
      </c>
      <c r="C104" s="64">
        <v>181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2:14">
      <c r="B105" s="64">
        <v>13</v>
      </c>
      <c r="C105" s="64">
        <v>178</v>
      </c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06" spans="2:14">
      <c r="B106" s="64">
        <v>14</v>
      </c>
      <c r="C106" s="64">
        <v>175</v>
      </c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</row>
    <row r="107" spans="2:14">
      <c r="B107" s="64">
        <v>15</v>
      </c>
      <c r="C107" s="64">
        <v>170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</row>
    <row r="108" spans="2:14">
      <c r="B108" s="64">
        <v>16</v>
      </c>
      <c r="C108" s="64">
        <v>157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</row>
    <row r="109" spans="2:14">
      <c r="B109" s="64">
        <v>17</v>
      </c>
      <c r="C109" s="64">
        <v>150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0" spans="2:14">
      <c r="B110" s="64">
        <v>18</v>
      </c>
      <c r="C110" s="64">
        <v>176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</row>
    <row r="111" spans="2:14">
      <c r="B111" s="64">
        <v>19</v>
      </c>
      <c r="C111" s="64">
        <v>154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</row>
    <row r="112" spans="2:14">
      <c r="B112" s="64">
        <v>20</v>
      </c>
      <c r="C112" s="64">
        <v>150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2:14">
      <c r="B113" s="64">
        <v>21</v>
      </c>
      <c r="C113" s="64">
        <v>170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14" spans="2:14">
      <c r="B114" s="64">
        <v>22</v>
      </c>
      <c r="C114" s="64">
        <v>177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 spans="2:14">
      <c r="B115" s="64">
        <v>23</v>
      </c>
      <c r="C115" s="64">
        <v>173</v>
      </c>
      <c r="D115" s="63"/>
      <c r="E115" s="64" t="s">
        <v>262</v>
      </c>
      <c r="F115" s="65">
        <f>MAX(C93:C122)</f>
        <v>182</v>
      </c>
      <c r="G115" s="63"/>
      <c r="H115" s="63"/>
      <c r="I115" s="63"/>
      <c r="J115" s="63"/>
      <c r="K115" s="63"/>
      <c r="L115" s="63"/>
      <c r="M115" s="63"/>
      <c r="N115" s="63"/>
    </row>
    <row r="116" spans="2:14">
      <c r="B116" s="64">
        <v>24</v>
      </c>
      <c r="C116" s="64">
        <v>172</v>
      </c>
      <c r="D116" s="63"/>
      <c r="E116" s="64" t="s">
        <v>263</v>
      </c>
      <c r="F116" s="65">
        <f>_xlfn.QUARTILE.EXC(C93:C122,3)</f>
        <v>172.25</v>
      </c>
      <c r="G116" s="63"/>
      <c r="H116" s="63"/>
      <c r="I116" s="63"/>
      <c r="J116" s="63"/>
      <c r="K116" s="63"/>
      <c r="L116" s="63"/>
      <c r="M116" s="63"/>
      <c r="N116" s="63"/>
    </row>
    <row r="117" spans="2:14">
      <c r="B117" s="64">
        <v>25</v>
      </c>
      <c r="C117" s="64">
        <v>143</v>
      </c>
      <c r="D117" s="63"/>
      <c r="E117" s="64" t="s">
        <v>264</v>
      </c>
      <c r="F117" s="65">
        <f>AVERAGE(C93:C122)</f>
        <v>160.80000000000001</v>
      </c>
      <c r="G117" s="63"/>
      <c r="H117" s="63"/>
      <c r="I117" s="63"/>
      <c r="J117" s="63"/>
      <c r="K117" s="63"/>
      <c r="L117" s="63"/>
      <c r="M117" s="63"/>
      <c r="N117" s="63"/>
    </row>
    <row r="118" spans="2:14">
      <c r="B118" s="64">
        <v>26</v>
      </c>
      <c r="C118" s="64">
        <v>182</v>
      </c>
      <c r="D118" s="63"/>
      <c r="E118" s="66" t="s">
        <v>265</v>
      </c>
      <c r="F118" s="67">
        <f>MEDIAN(C93:C122)</f>
        <v>158.5</v>
      </c>
      <c r="G118" s="21"/>
      <c r="H118" s="21">
        <f>_xlfn.QUARTILE.EXC(C93:C122,2)</f>
        <v>158.5</v>
      </c>
      <c r="I118" s="63"/>
      <c r="J118" s="63"/>
      <c r="K118" s="63"/>
      <c r="L118" s="63"/>
      <c r="M118" s="63"/>
      <c r="N118" s="63"/>
    </row>
    <row r="119" spans="2:14">
      <c r="B119" s="64">
        <v>27</v>
      </c>
      <c r="C119" s="64">
        <v>143</v>
      </c>
      <c r="D119" s="63"/>
      <c r="E119" s="64" t="s">
        <v>266</v>
      </c>
      <c r="F119" s="65">
        <f>_xlfn.QUARTILE.EXC(C93:C122,1)</f>
        <v>149.75</v>
      </c>
      <c r="G119" s="63"/>
      <c r="H119" s="63"/>
      <c r="I119" s="63"/>
      <c r="J119" s="63"/>
      <c r="K119" s="63"/>
      <c r="L119" s="63"/>
      <c r="M119" s="63"/>
      <c r="N119" s="63"/>
    </row>
    <row r="120" spans="2:14">
      <c r="B120" s="64">
        <v>28</v>
      </c>
      <c r="C120" s="64">
        <v>149</v>
      </c>
      <c r="D120" s="63"/>
      <c r="E120" s="64" t="s">
        <v>267</v>
      </c>
      <c r="F120" s="65">
        <f>MIN(C93:C122)</f>
        <v>142</v>
      </c>
      <c r="G120" s="63"/>
      <c r="H120" s="63"/>
      <c r="I120" s="63"/>
      <c r="J120" s="63"/>
      <c r="K120" s="63"/>
      <c r="L120" s="63"/>
      <c r="M120" s="63"/>
      <c r="N120" s="63"/>
    </row>
    <row r="121" spans="2:14">
      <c r="B121" s="64">
        <v>29</v>
      </c>
      <c r="C121" s="64">
        <v>153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 spans="2:14">
      <c r="B122" s="64">
        <v>30</v>
      </c>
      <c r="C122" s="64">
        <v>147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 spans="2:14">
      <c r="B123" s="58"/>
      <c r="C123" s="58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</row>
    <row r="124" spans="2:14">
      <c r="B124" t="s">
        <v>273</v>
      </c>
    </row>
    <row r="126" spans="2:14">
      <c r="B126" s="62" t="s">
        <v>260</v>
      </c>
      <c r="C126" s="62" t="s">
        <v>269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</row>
    <row r="127" spans="2:14">
      <c r="B127" s="64">
        <v>1</v>
      </c>
      <c r="C127" s="64">
        <v>171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 spans="2:14">
      <c r="B128" s="64">
        <v>2</v>
      </c>
      <c r="C128" s="64">
        <v>152</v>
      </c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29" spans="2:14">
      <c r="B129" s="64">
        <v>3</v>
      </c>
      <c r="C129" s="64">
        <v>171</v>
      </c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</row>
    <row r="130" spans="2:14">
      <c r="B130" s="64">
        <v>4</v>
      </c>
      <c r="C130" s="64">
        <v>142</v>
      </c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</row>
    <row r="131" spans="2:14">
      <c r="B131" s="64">
        <v>5</v>
      </c>
      <c r="C131" s="64">
        <v>153</v>
      </c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 spans="2:14">
      <c r="B132" s="64">
        <v>6</v>
      </c>
      <c r="C132" s="64">
        <v>168</v>
      </c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 spans="2:14">
      <c r="B133" s="64">
        <v>7</v>
      </c>
      <c r="C133" s="64">
        <v>150</v>
      </c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</row>
    <row r="134" spans="2:14">
      <c r="B134" s="64">
        <v>8</v>
      </c>
      <c r="C134" s="64">
        <v>500</v>
      </c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</row>
    <row r="135" spans="2:14">
      <c r="B135" s="64">
        <v>9</v>
      </c>
      <c r="C135" s="64">
        <v>170</v>
      </c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 spans="2:14">
      <c r="B136" s="64">
        <v>10</v>
      </c>
      <c r="C136" s="64">
        <v>143</v>
      </c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</row>
    <row r="137" spans="2:14">
      <c r="B137" s="64">
        <v>11</v>
      </c>
      <c r="C137" s="64">
        <v>144</v>
      </c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38" spans="2:14">
      <c r="B138" s="64">
        <v>12</v>
      </c>
      <c r="C138" s="64">
        <v>181</v>
      </c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</row>
    <row r="139" spans="2:14">
      <c r="B139" s="64">
        <v>13</v>
      </c>
      <c r="C139" s="64">
        <v>178</v>
      </c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</row>
    <row r="140" spans="2:14">
      <c r="B140" s="64">
        <v>14</v>
      </c>
      <c r="C140" s="64">
        <v>175</v>
      </c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 spans="2:14">
      <c r="B141" s="64">
        <v>15</v>
      </c>
      <c r="C141" s="64">
        <v>170</v>
      </c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 spans="2:14">
      <c r="B142" s="64">
        <v>16</v>
      </c>
      <c r="C142" s="64">
        <v>157</v>
      </c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3" spans="2:14">
      <c r="B143" s="64">
        <v>17</v>
      </c>
      <c r="C143" s="64">
        <v>150</v>
      </c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 spans="2:14">
      <c r="B144" s="64">
        <v>18</v>
      </c>
      <c r="C144" s="64">
        <v>176</v>
      </c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</row>
    <row r="145" spans="2:14">
      <c r="B145" s="64">
        <v>19</v>
      </c>
      <c r="C145" s="64">
        <v>154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46" spans="2:14">
      <c r="B146" s="64">
        <v>20</v>
      </c>
      <c r="C146" s="64">
        <v>150</v>
      </c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</row>
    <row r="147" spans="2:14">
      <c r="B147" s="64">
        <v>21</v>
      </c>
      <c r="C147" s="64">
        <v>170</v>
      </c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 spans="2:14">
      <c r="B148" s="64">
        <v>22</v>
      </c>
      <c r="C148" s="64">
        <v>177</v>
      </c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</row>
    <row r="149" spans="2:14">
      <c r="B149" s="64">
        <v>23</v>
      </c>
      <c r="C149" s="64">
        <v>173</v>
      </c>
      <c r="D149" s="63"/>
      <c r="E149" s="64" t="s">
        <v>270</v>
      </c>
      <c r="F149" s="65">
        <f>MAX(C127:C156)</f>
        <v>500</v>
      </c>
      <c r="G149" s="63"/>
      <c r="H149" s="63"/>
      <c r="I149" s="63"/>
      <c r="J149" s="63"/>
      <c r="K149" s="63"/>
      <c r="L149" s="63"/>
      <c r="M149" s="63"/>
      <c r="N149" s="63"/>
    </row>
    <row r="150" spans="2:14">
      <c r="B150" s="64">
        <v>24</v>
      </c>
      <c r="C150" s="64">
        <v>172</v>
      </c>
      <c r="D150" s="63"/>
      <c r="E150" s="64" t="s">
        <v>271</v>
      </c>
      <c r="F150" s="65">
        <f>_xlfn.QUARTILE.EXC(C127:C156,3)</f>
        <v>173.5</v>
      </c>
      <c r="G150" s="63"/>
      <c r="H150" s="63"/>
      <c r="I150" s="63"/>
      <c r="J150" s="63"/>
      <c r="K150" s="63"/>
      <c r="L150" s="63"/>
      <c r="M150" s="63"/>
      <c r="N150" s="63"/>
    </row>
    <row r="151" spans="2:14">
      <c r="B151" s="64">
        <v>25</v>
      </c>
      <c r="C151" s="64">
        <v>143</v>
      </c>
      <c r="D151" s="63"/>
      <c r="E151" s="64" t="s">
        <v>272</v>
      </c>
      <c r="F151" s="65">
        <f>AVERAGE(C127:C156)</f>
        <v>172.13333333333333</v>
      </c>
      <c r="G151" s="63"/>
      <c r="H151" s="63"/>
      <c r="I151" s="63"/>
      <c r="J151" s="63"/>
      <c r="K151" s="63"/>
      <c r="L151" s="63"/>
      <c r="M151" s="63"/>
      <c r="N151" s="63"/>
    </row>
    <row r="152" spans="2:14">
      <c r="B152" s="64">
        <v>26</v>
      </c>
      <c r="C152" s="64">
        <v>182</v>
      </c>
      <c r="D152" s="63"/>
      <c r="E152" s="66" t="s">
        <v>265</v>
      </c>
      <c r="F152" s="67">
        <f>MEDIAN(C127:C156)</f>
        <v>162.5</v>
      </c>
      <c r="G152" s="21"/>
      <c r="H152" s="21">
        <f>_xlfn.QUARTILE.EXC(C127:C156,2)</f>
        <v>162.5</v>
      </c>
      <c r="I152" s="63"/>
      <c r="J152" s="63"/>
      <c r="K152" s="63"/>
      <c r="L152" s="63"/>
      <c r="M152" s="63"/>
      <c r="N152" s="63"/>
    </row>
    <row r="153" spans="2:14">
      <c r="B153" s="64">
        <v>27</v>
      </c>
      <c r="C153" s="64">
        <v>143</v>
      </c>
      <c r="D153" s="63"/>
      <c r="E153" s="64" t="s">
        <v>266</v>
      </c>
      <c r="F153" s="65">
        <f>_xlfn.QUARTILE.EXC(C127:C156,1)</f>
        <v>149.75</v>
      </c>
      <c r="G153" s="63"/>
      <c r="H153" s="63"/>
      <c r="I153" s="63"/>
      <c r="J153" s="63"/>
      <c r="K153" s="63"/>
      <c r="L153" s="63"/>
      <c r="M153" s="63"/>
      <c r="N153" s="63"/>
    </row>
    <row r="154" spans="2:14">
      <c r="B154" s="64">
        <v>28</v>
      </c>
      <c r="C154" s="64">
        <v>149</v>
      </c>
      <c r="D154" s="63"/>
      <c r="E154" s="64" t="s">
        <v>267</v>
      </c>
      <c r="F154" s="65">
        <f>MIN(C127:C156)</f>
        <v>142</v>
      </c>
      <c r="G154" s="63"/>
      <c r="H154" s="63"/>
      <c r="I154" s="63"/>
      <c r="J154" s="63"/>
      <c r="K154" s="63"/>
      <c r="L154" s="63"/>
      <c r="M154" s="63"/>
      <c r="N154" s="63"/>
    </row>
    <row r="155" spans="2:14">
      <c r="B155" s="64">
        <v>29</v>
      </c>
      <c r="C155" s="64">
        <v>153</v>
      </c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</row>
    <row r="156" spans="2:14">
      <c r="B156" s="64">
        <v>30</v>
      </c>
      <c r="C156" s="64">
        <v>147</v>
      </c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</row>
    <row r="157" spans="2:14">
      <c r="B157" s="58"/>
      <c r="C157" s="58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</row>
    <row r="158" spans="2:14">
      <c r="B158" s="58"/>
      <c r="C158" s="58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</row>
  </sheetData>
  <mergeCells count="5">
    <mergeCell ref="B40:D40"/>
    <mergeCell ref="F40:H40"/>
    <mergeCell ref="F79:F80"/>
    <mergeCell ref="F77:F78"/>
    <mergeCell ref="I79:I8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30" sqref="A30"/>
    </sheetView>
  </sheetViews>
  <sheetFormatPr defaultRowHeight="16.5"/>
  <cols>
    <col min="9" max="9" width="11.875" customWidth="1"/>
    <col min="10" max="10" width="8.625" customWidth="1"/>
    <col min="11" max="11" width="14.5" customWidth="1"/>
    <col min="12" max="12" width="8.5" customWidth="1"/>
    <col min="13" max="14" width="14.5" customWidth="1"/>
    <col min="15" max="21" width="11.875" customWidth="1"/>
    <col min="22" max="23" width="11.875" bestFit="1" customWidth="1"/>
    <col min="24" max="26" width="13.875" bestFit="1" customWidth="1"/>
  </cols>
  <sheetData>
    <row r="1" spans="1:14">
      <c r="A1" s="30" t="s">
        <v>184</v>
      </c>
      <c r="B1" s="30" t="s">
        <v>185</v>
      </c>
      <c r="C1" s="30" t="s">
        <v>186</v>
      </c>
      <c r="D1" s="30" t="s">
        <v>187</v>
      </c>
      <c r="I1" s="55" t="s">
        <v>193</v>
      </c>
      <c r="J1" t="s">
        <v>200</v>
      </c>
      <c r="K1" t="s">
        <v>201</v>
      </c>
      <c r="L1" t="s">
        <v>202</v>
      </c>
    </row>
    <row r="2" spans="1:14">
      <c r="A2" s="30" t="s">
        <v>188</v>
      </c>
      <c r="B2" s="30">
        <v>80</v>
      </c>
      <c r="C2" s="30">
        <v>90</v>
      </c>
      <c r="D2" s="30">
        <v>85</v>
      </c>
      <c r="I2" s="56" t="s">
        <v>194</v>
      </c>
      <c r="J2" s="57">
        <v>80</v>
      </c>
      <c r="K2" s="57">
        <v>90</v>
      </c>
      <c r="L2" s="57">
        <v>85</v>
      </c>
    </row>
    <row r="3" spans="1:14">
      <c r="A3" s="30" t="s">
        <v>189</v>
      </c>
      <c r="B3" s="30">
        <v>90</v>
      </c>
      <c r="C3" s="30">
        <v>95</v>
      </c>
      <c r="D3" s="30">
        <v>95</v>
      </c>
      <c r="I3" s="56" t="s">
        <v>195</v>
      </c>
      <c r="J3" s="57">
        <v>90</v>
      </c>
      <c r="K3" s="57">
        <v>95</v>
      </c>
      <c r="L3" s="57">
        <v>95</v>
      </c>
    </row>
    <row r="4" spans="1:14">
      <c r="A4" s="30" t="s">
        <v>190</v>
      </c>
      <c r="B4" s="30">
        <v>95</v>
      </c>
      <c r="C4" s="30">
        <v>70</v>
      </c>
      <c r="D4" s="30">
        <v>75</v>
      </c>
      <c r="I4" s="56" t="s">
        <v>196</v>
      </c>
      <c r="J4" s="57">
        <v>95</v>
      </c>
      <c r="K4" s="57">
        <v>70</v>
      </c>
      <c r="L4" s="57">
        <v>75</v>
      </c>
    </row>
    <row r="5" spans="1:14">
      <c r="A5" s="30" t="s">
        <v>191</v>
      </c>
      <c r="B5" s="30">
        <v>70</v>
      </c>
      <c r="C5" s="30">
        <v>85</v>
      </c>
      <c r="D5" s="30">
        <v>80</v>
      </c>
      <c r="I5" s="56" t="s">
        <v>197</v>
      </c>
      <c r="J5" s="57">
        <v>70</v>
      </c>
      <c r="K5" s="57">
        <v>85</v>
      </c>
      <c r="L5" s="57">
        <v>80</v>
      </c>
    </row>
    <row r="6" spans="1:14">
      <c r="A6" s="30" t="s">
        <v>192</v>
      </c>
      <c r="B6" s="30">
        <v>75</v>
      </c>
      <c r="C6" s="30">
        <v>90</v>
      </c>
      <c r="D6" s="30">
        <v>85</v>
      </c>
      <c r="I6" s="56" t="s">
        <v>198</v>
      </c>
      <c r="J6" s="57">
        <v>75</v>
      </c>
      <c r="K6" s="57">
        <v>90</v>
      </c>
      <c r="L6" s="57">
        <v>85</v>
      </c>
    </row>
    <row r="7" spans="1:14">
      <c r="I7" s="56" t="s">
        <v>199</v>
      </c>
      <c r="J7" s="57">
        <v>82</v>
      </c>
      <c r="K7" s="57">
        <v>86</v>
      </c>
      <c r="L7" s="57">
        <v>84</v>
      </c>
    </row>
    <row r="11" spans="1:14">
      <c r="A11" s="30" t="s">
        <v>203</v>
      </c>
      <c r="B11" s="30" t="s">
        <v>188</v>
      </c>
      <c r="C11" s="30" t="s">
        <v>189</v>
      </c>
      <c r="D11" s="30" t="s">
        <v>190</v>
      </c>
      <c r="E11" s="30" t="s">
        <v>191</v>
      </c>
      <c r="F11" s="30" t="s">
        <v>192</v>
      </c>
      <c r="I11" s="55" t="s">
        <v>193</v>
      </c>
      <c r="J11" t="s">
        <v>207</v>
      </c>
      <c r="K11" t="s">
        <v>208</v>
      </c>
      <c r="L11" t="s">
        <v>209</v>
      </c>
      <c r="M11" t="s">
        <v>210</v>
      </c>
      <c r="N11" t="s">
        <v>211</v>
      </c>
    </row>
    <row r="12" spans="1:14">
      <c r="A12" s="30" t="s">
        <v>185</v>
      </c>
      <c r="B12" s="30">
        <v>80</v>
      </c>
      <c r="C12" s="30">
        <v>90</v>
      </c>
      <c r="D12" s="30">
        <v>95</v>
      </c>
      <c r="E12" s="30">
        <v>70</v>
      </c>
      <c r="F12" s="30">
        <v>75</v>
      </c>
      <c r="I12" s="56" t="s">
        <v>204</v>
      </c>
      <c r="J12" s="57">
        <v>85</v>
      </c>
      <c r="K12" s="57">
        <v>95</v>
      </c>
      <c r="L12" s="57">
        <v>75</v>
      </c>
      <c r="M12" s="57">
        <v>80</v>
      </c>
      <c r="N12" s="57">
        <v>85</v>
      </c>
    </row>
    <row r="13" spans="1:14">
      <c r="A13" s="30" t="s">
        <v>186</v>
      </c>
      <c r="B13" s="30">
        <v>90</v>
      </c>
      <c r="C13" s="30">
        <v>95</v>
      </c>
      <c r="D13" s="30">
        <v>70</v>
      </c>
      <c r="E13" s="30">
        <v>85</v>
      </c>
      <c r="F13" s="30">
        <v>90</v>
      </c>
      <c r="I13" s="56" t="s">
        <v>205</v>
      </c>
      <c r="J13" s="57">
        <v>80</v>
      </c>
      <c r="K13" s="57">
        <v>90</v>
      </c>
      <c r="L13" s="57">
        <v>95</v>
      </c>
      <c r="M13" s="57">
        <v>70</v>
      </c>
      <c r="N13" s="57">
        <v>75</v>
      </c>
    </row>
    <row r="14" spans="1:14">
      <c r="A14" s="30" t="s">
        <v>187</v>
      </c>
      <c r="B14" s="30">
        <v>85</v>
      </c>
      <c r="C14" s="30">
        <v>95</v>
      </c>
      <c r="D14" s="30">
        <v>75</v>
      </c>
      <c r="E14" s="30">
        <v>80</v>
      </c>
      <c r="F14" s="30">
        <v>85</v>
      </c>
      <c r="H14" s="57"/>
      <c r="I14" s="56" t="s">
        <v>206</v>
      </c>
      <c r="J14" s="57">
        <v>90</v>
      </c>
      <c r="K14" s="57">
        <v>95</v>
      </c>
      <c r="L14" s="57">
        <v>70</v>
      </c>
      <c r="M14" s="57">
        <v>85</v>
      </c>
      <c r="N14" s="57">
        <v>90</v>
      </c>
    </row>
    <row r="15" spans="1:14">
      <c r="I15" s="56" t="s">
        <v>199</v>
      </c>
      <c r="J15" s="57">
        <v>85</v>
      </c>
      <c r="K15" s="57">
        <v>93.333333333333329</v>
      </c>
      <c r="L15" s="57">
        <v>80</v>
      </c>
      <c r="M15" s="57">
        <v>78.333333333333329</v>
      </c>
      <c r="N15" s="57">
        <v>83.333333333333329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29" sqref="I29"/>
    </sheetView>
  </sheetViews>
  <sheetFormatPr defaultRowHeight="16.5"/>
  <cols>
    <col min="1" max="1" width="18.25" customWidth="1"/>
    <col min="3" max="3" width="12.5" customWidth="1"/>
    <col min="4" max="4" width="14" customWidth="1"/>
    <col min="6" max="6" width="12.75" customWidth="1"/>
    <col min="7" max="7" width="28.125" customWidth="1"/>
    <col min="8" max="8" width="13.625" customWidth="1"/>
  </cols>
  <sheetData>
    <row r="1" spans="1:7">
      <c r="A1" s="31" t="s">
        <v>212</v>
      </c>
      <c r="B1" s="31" t="s">
        <v>213</v>
      </c>
      <c r="C1" s="31" t="s">
        <v>217</v>
      </c>
      <c r="D1" s="69" t="s">
        <v>304</v>
      </c>
      <c r="E1" s="31" t="s">
        <v>214</v>
      </c>
      <c r="F1" s="31" t="s">
        <v>218</v>
      </c>
      <c r="G1" s="31" t="s">
        <v>219</v>
      </c>
    </row>
    <row r="2" spans="1:7">
      <c r="A2" s="31">
        <v>2006</v>
      </c>
      <c r="B2" s="31">
        <v>13</v>
      </c>
      <c r="C2" s="31">
        <f>B2-$B$18</f>
        <v>-3.466666666666665</v>
      </c>
      <c r="D2" s="69">
        <f>C2^2</f>
        <v>12.017777777777766</v>
      </c>
      <c r="E2" s="31">
        <v>94</v>
      </c>
      <c r="F2">
        <f>E2-$B$19</f>
        <v>-4.9333333333333371</v>
      </c>
      <c r="G2">
        <f>C2*F2</f>
        <v>17.102222222222228</v>
      </c>
    </row>
    <row r="3" spans="1:7">
      <c r="A3" s="31">
        <v>2007</v>
      </c>
      <c r="B3" s="31">
        <v>8</v>
      </c>
      <c r="C3" s="31">
        <f t="shared" ref="C3:C16" si="0">B3-$B$18</f>
        <v>-8.466666666666665</v>
      </c>
      <c r="D3" s="69">
        <f t="shared" ref="D3:D16" si="1">C3^2</f>
        <v>71.684444444444409</v>
      </c>
      <c r="E3" s="31">
        <v>70</v>
      </c>
      <c r="F3">
        <f t="shared" ref="F3:F16" si="2">E3-$B$19</f>
        <v>-28.933333333333337</v>
      </c>
      <c r="G3">
        <f t="shared" ref="G3:G16" si="3">C3*F3</f>
        <v>244.96888888888887</v>
      </c>
    </row>
    <row r="4" spans="1:7">
      <c r="A4" s="31">
        <v>2008</v>
      </c>
      <c r="B4" s="31">
        <v>10</v>
      </c>
      <c r="C4" s="31">
        <f t="shared" si="0"/>
        <v>-6.466666666666665</v>
      </c>
      <c r="D4" s="69">
        <f t="shared" si="1"/>
        <v>41.817777777777756</v>
      </c>
      <c r="E4" s="31">
        <v>90</v>
      </c>
      <c r="F4">
        <f t="shared" si="2"/>
        <v>-8.9333333333333371</v>
      </c>
      <c r="G4">
        <f t="shared" si="3"/>
        <v>57.768888888888895</v>
      </c>
    </row>
    <row r="5" spans="1:7">
      <c r="A5" s="31">
        <v>2009</v>
      </c>
      <c r="B5" s="31">
        <v>15</v>
      </c>
      <c r="C5" s="31">
        <f t="shared" si="0"/>
        <v>-1.466666666666665</v>
      </c>
      <c r="D5" s="69">
        <f t="shared" si="1"/>
        <v>2.1511111111111063</v>
      </c>
      <c r="E5" s="31">
        <v>100</v>
      </c>
      <c r="F5">
        <f t="shared" si="2"/>
        <v>1.0666666666666629</v>
      </c>
      <c r="G5">
        <f t="shared" si="3"/>
        <v>-1.5644444444444372</v>
      </c>
    </row>
    <row r="6" spans="1:7">
      <c r="A6" s="31">
        <v>2010</v>
      </c>
      <c r="B6" s="31">
        <v>12</v>
      </c>
      <c r="C6" s="31">
        <f t="shared" si="0"/>
        <v>-4.466666666666665</v>
      </c>
      <c r="D6" s="69">
        <f t="shared" si="1"/>
        <v>19.951111111111096</v>
      </c>
      <c r="E6" s="31">
        <v>95</v>
      </c>
      <c r="F6">
        <f t="shared" si="2"/>
        <v>-3.9333333333333371</v>
      </c>
      <c r="G6">
        <f t="shared" si="3"/>
        <v>17.5688888888889</v>
      </c>
    </row>
    <row r="7" spans="1:7">
      <c r="A7" s="31">
        <v>2011</v>
      </c>
      <c r="B7" s="31">
        <v>15</v>
      </c>
      <c r="C7" s="31">
        <f t="shared" si="0"/>
        <v>-1.466666666666665</v>
      </c>
      <c r="D7" s="69">
        <f t="shared" si="1"/>
        <v>2.1511111111111063</v>
      </c>
      <c r="E7" s="31">
        <v>100</v>
      </c>
      <c r="F7">
        <f t="shared" si="2"/>
        <v>1.0666666666666629</v>
      </c>
      <c r="G7">
        <f t="shared" si="3"/>
        <v>-1.5644444444444372</v>
      </c>
    </row>
    <row r="8" spans="1:7">
      <c r="A8" s="31">
        <v>2012</v>
      </c>
      <c r="B8" s="31">
        <v>14</v>
      </c>
      <c r="C8" s="31">
        <f t="shared" si="0"/>
        <v>-2.466666666666665</v>
      </c>
      <c r="D8" s="69">
        <f t="shared" si="1"/>
        <v>6.0844444444444363</v>
      </c>
      <c r="E8" s="31">
        <v>85</v>
      </c>
      <c r="F8">
        <f t="shared" si="2"/>
        <v>-13.933333333333337</v>
      </c>
      <c r="G8">
        <f t="shared" si="3"/>
        <v>34.368888888888875</v>
      </c>
    </row>
    <row r="9" spans="1:7">
      <c r="A9" s="31">
        <v>2013</v>
      </c>
      <c r="B9" s="31">
        <v>15</v>
      </c>
      <c r="C9" s="31">
        <f t="shared" si="0"/>
        <v>-1.466666666666665</v>
      </c>
      <c r="D9" s="69">
        <f t="shared" si="1"/>
        <v>2.1511111111111063</v>
      </c>
      <c r="E9" s="31">
        <v>95</v>
      </c>
      <c r="F9">
        <f t="shared" si="2"/>
        <v>-3.9333333333333371</v>
      </c>
      <c r="G9">
        <f t="shared" si="3"/>
        <v>5.7688888888888883</v>
      </c>
    </row>
    <row r="10" spans="1:7">
      <c r="A10" s="31">
        <v>2014</v>
      </c>
      <c r="B10" s="31">
        <v>17</v>
      </c>
      <c r="C10" s="31">
        <f t="shared" si="0"/>
        <v>0.53333333333333499</v>
      </c>
      <c r="D10" s="69">
        <f t="shared" si="1"/>
        <v>0.28444444444444622</v>
      </c>
      <c r="E10" s="31">
        <v>105</v>
      </c>
      <c r="F10">
        <f t="shared" si="2"/>
        <v>6.0666666666666629</v>
      </c>
      <c r="G10">
        <f t="shared" si="3"/>
        <v>3.2355555555555635</v>
      </c>
    </row>
    <row r="11" spans="1:7">
      <c r="A11" s="31">
        <v>2015</v>
      </c>
      <c r="B11" s="31">
        <v>19</v>
      </c>
      <c r="C11" s="31">
        <f t="shared" si="0"/>
        <v>2.533333333333335</v>
      </c>
      <c r="D11" s="69">
        <f t="shared" si="1"/>
        <v>6.4177777777777862</v>
      </c>
      <c r="E11" s="31">
        <v>105</v>
      </c>
      <c r="F11">
        <f t="shared" si="2"/>
        <v>6.0666666666666629</v>
      </c>
      <c r="G11">
        <f t="shared" si="3"/>
        <v>15.36888888888889</v>
      </c>
    </row>
    <row r="12" spans="1:7">
      <c r="A12" s="31">
        <v>2016</v>
      </c>
      <c r="B12" s="31">
        <v>20</v>
      </c>
      <c r="C12" s="31">
        <f t="shared" si="0"/>
        <v>3.533333333333335</v>
      </c>
      <c r="D12" s="69">
        <f t="shared" si="1"/>
        <v>12.484444444444456</v>
      </c>
      <c r="E12" s="31">
        <v>110</v>
      </c>
      <c r="F12">
        <f t="shared" si="2"/>
        <v>11.066666666666663</v>
      </c>
      <c r="G12">
        <f t="shared" si="3"/>
        <v>39.102222222222224</v>
      </c>
    </row>
    <row r="13" spans="1:7">
      <c r="A13" s="31">
        <v>2017</v>
      </c>
      <c r="B13" s="31">
        <v>21</v>
      </c>
      <c r="C13" s="31">
        <f t="shared" si="0"/>
        <v>4.533333333333335</v>
      </c>
      <c r="D13" s="69">
        <f t="shared" si="1"/>
        <v>20.551111111111126</v>
      </c>
      <c r="E13" s="31">
        <v>105</v>
      </c>
      <c r="F13">
        <f t="shared" si="2"/>
        <v>6.0666666666666629</v>
      </c>
      <c r="G13">
        <f t="shared" si="3"/>
        <v>27.502222222222215</v>
      </c>
    </row>
    <row r="14" spans="1:7">
      <c r="A14" s="31">
        <v>2018</v>
      </c>
      <c r="B14" s="31">
        <v>22</v>
      </c>
      <c r="C14" s="31">
        <f t="shared" si="0"/>
        <v>5.533333333333335</v>
      </c>
      <c r="D14" s="69">
        <f t="shared" si="1"/>
        <v>30.617777777777796</v>
      </c>
      <c r="E14" s="31">
        <v>104</v>
      </c>
      <c r="F14">
        <f t="shared" si="2"/>
        <v>5.0666666666666629</v>
      </c>
      <c r="G14">
        <f t="shared" si="3"/>
        <v>28.035555555555543</v>
      </c>
    </row>
    <row r="15" spans="1:7">
      <c r="A15" s="31">
        <v>2019</v>
      </c>
      <c r="B15" s="31">
        <v>21</v>
      </c>
      <c r="C15" s="31">
        <f t="shared" si="0"/>
        <v>4.533333333333335</v>
      </c>
      <c r="D15" s="69">
        <f t="shared" si="1"/>
        <v>20.551111111111126</v>
      </c>
      <c r="E15" s="31">
        <v>105</v>
      </c>
      <c r="F15">
        <f t="shared" si="2"/>
        <v>6.0666666666666629</v>
      </c>
      <c r="G15">
        <f t="shared" si="3"/>
        <v>27.502222222222215</v>
      </c>
    </row>
    <row r="16" spans="1:7">
      <c r="A16" s="31">
        <v>2020</v>
      </c>
      <c r="B16" s="31">
        <v>25</v>
      </c>
      <c r="C16" s="31">
        <f t="shared" si="0"/>
        <v>8.533333333333335</v>
      </c>
      <c r="D16" s="69">
        <f t="shared" si="1"/>
        <v>72.817777777777806</v>
      </c>
      <c r="E16" s="31">
        <v>121</v>
      </c>
      <c r="F16">
        <f t="shared" si="2"/>
        <v>22.066666666666663</v>
      </c>
      <c r="G16">
        <f t="shared" si="3"/>
        <v>188.30222222222221</v>
      </c>
    </row>
    <row r="17" spans="1:15">
      <c r="D17" s="69">
        <f>SUM(D2:D16)</f>
        <v>321.73333333333329</v>
      </c>
      <c r="G17">
        <f>SUM(G2:G16)</f>
        <v>703.4666666666667</v>
      </c>
      <c r="I17" t="s">
        <v>223</v>
      </c>
      <c r="M17" t="s">
        <v>224</v>
      </c>
    </row>
    <row r="18" spans="1:15">
      <c r="A18" t="s">
        <v>215</v>
      </c>
      <c r="B18">
        <f>AVERAGE(B2:B16)</f>
        <v>16.466666666666665</v>
      </c>
      <c r="I18" s="83" t="s">
        <v>220</v>
      </c>
      <c r="J18" s="31">
        <v>703.4666666666667</v>
      </c>
      <c r="K18" s="83">
        <f>J18/J19</f>
        <v>46.897777777777783</v>
      </c>
      <c r="M18" s="83" t="s">
        <v>222</v>
      </c>
      <c r="N18" s="31">
        <v>703.4666666666667</v>
      </c>
      <c r="O18" s="83">
        <f>N18/N19</f>
        <v>50.247619047619047</v>
      </c>
    </row>
    <row r="19" spans="1:15">
      <c r="A19" t="s">
        <v>216</v>
      </c>
      <c r="B19">
        <f>AVERAGE(E2:E16)</f>
        <v>98.933333333333337</v>
      </c>
      <c r="I19" s="83"/>
      <c r="J19" s="31">
        <f>COUNT(B2:B16)</f>
        <v>15</v>
      </c>
      <c r="K19" s="83"/>
      <c r="M19" s="83"/>
      <c r="N19">
        <f>J19-1</f>
        <v>14</v>
      </c>
      <c r="O19" s="83"/>
    </row>
    <row r="21" spans="1:15">
      <c r="A21" t="s">
        <v>221</v>
      </c>
      <c r="B21">
        <f>_xlfn.STDEV.P(B2:B16)</f>
        <v>4.6312945154555747</v>
      </c>
      <c r="D21">
        <f>SQRT(D17/15)</f>
        <v>4.6312945154555747</v>
      </c>
      <c r="I21">
        <f>_xlfn.COVARIANCE.P(B2:B16,E2:E16)</f>
        <v>46.897777777777783</v>
      </c>
    </row>
    <row r="22" spans="1:15">
      <c r="A22" t="s">
        <v>227</v>
      </c>
      <c r="B22">
        <f>_xlfn.STDEV.S(B2:B16)</f>
        <v>4.7938452604305413</v>
      </c>
      <c r="D22">
        <f>SQRT(D17/14)</f>
        <v>4.793845260430543</v>
      </c>
      <c r="I22">
        <f>_xlfn.COVARIANCE.S(B2:B16,E2:E16)</f>
        <v>50.247619047619047</v>
      </c>
    </row>
    <row r="24" spans="1:15">
      <c r="A24" t="s">
        <v>225</v>
      </c>
      <c r="B24">
        <f>_xlfn.STDEV.P(E2:E16)</f>
        <v>11.404482549516318</v>
      </c>
    </row>
    <row r="25" spans="1:15">
      <c r="A25" t="s">
        <v>226</v>
      </c>
      <c r="B25">
        <f>_xlfn.STDEV.S(E2:E16)</f>
        <v>11.804760944313102</v>
      </c>
    </row>
    <row r="26" spans="1:15">
      <c r="I26" s="83" t="s">
        <v>228</v>
      </c>
      <c r="J26">
        <v>46.897777777777783</v>
      </c>
      <c r="K26" s="83">
        <f>J26/J27</f>
        <v>0.88792090224061171</v>
      </c>
      <c r="M26" s="83" t="s">
        <v>229</v>
      </c>
      <c r="N26">
        <v>50.247619047619047</v>
      </c>
      <c r="O26" s="83">
        <f>N26/N27</f>
        <v>0.88792090224061504</v>
      </c>
    </row>
    <row r="27" spans="1:15">
      <c r="I27" s="83"/>
      <c r="J27">
        <f>B21*B24</f>
        <v>52.817517483183735</v>
      </c>
      <c r="K27" s="83"/>
      <c r="M27" s="83"/>
      <c r="N27">
        <f>B22*B25</f>
        <v>56.590197303410925</v>
      </c>
      <c r="O27" s="83"/>
    </row>
  </sheetData>
  <mergeCells count="8">
    <mergeCell ref="I18:I19"/>
    <mergeCell ref="K18:K19"/>
    <mergeCell ref="M18:M19"/>
    <mergeCell ref="O18:O19"/>
    <mergeCell ref="I26:I27"/>
    <mergeCell ref="K26:K27"/>
    <mergeCell ref="M26:M27"/>
    <mergeCell ref="O26:O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E21"/>
  <sheetViews>
    <sheetView topLeftCell="A25" workbookViewId="0">
      <selection activeCell="N48" sqref="N48"/>
    </sheetView>
  </sheetViews>
  <sheetFormatPr defaultRowHeight="16.5"/>
  <sheetData>
    <row r="15" spans="2:5">
      <c r="E15" t="s">
        <v>282</v>
      </c>
    </row>
    <row r="16" spans="2:5">
      <c r="B16" t="s">
        <v>274</v>
      </c>
      <c r="E16" t="s">
        <v>276</v>
      </c>
    </row>
    <row r="17" spans="2:5">
      <c r="B17" t="s">
        <v>275</v>
      </c>
      <c r="E17" t="s">
        <v>277</v>
      </c>
    </row>
    <row r="18" spans="2:5">
      <c r="E18" t="s">
        <v>278</v>
      </c>
    </row>
    <row r="19" spans="2:5">
      <c r="E19" t="s">
        <v>279</v>
      </c>
    </row>
    <row r="20" spans="2:5">
      <c r="E20" t="s">
        <v>280</v>
      </c>
    </row>
    <row r="21" spans="2:5">
      <c r="E21" t="s">
        <v>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68"/>
  <sheetViews>
    <sheetView topLeftCell="A16" workbookViewId="0">
      <selection activeCell="P83" sqref="P83"/>
    </sheetView>
  </sheetViews>
  <sheetFormatPr defaultRowHeight="16.5"/>
  <cols>
    <col min="4" max="4" width="18.75" customWidth="1"/>
    <col min="5" max="5" width="15.125" customWidth="1"/>
    <col min="6" max="7" width="15.125" style="24" customWidth="1"/>
    <col min="11" max="11" width="19.125" customWidth="1"/>
    <col min="12" max="12" width="14" customWidth="1"/>
  </cols>
  <sheetData>
    <row r="10" spans="2:11" ht="36.75" customHeight="1">
      <c r="B10" s="75" t="s">
        <v>70</v>
      </c>
      <c r="C10" s="76" t="s">
        <v>310</v>
      </c>
      <c r="D10" s="77" t="s">
        <v>311</v>
      </c>
      <c r="E10" s="79" t="s">
        <v>313</v>
      </c>
      <c r="F10" s="78" t="s">
        <v>314</v>
      </c>
      <c r="G10" s="78" t="s">
        <v>315</v>
      </c>
      <c r="H10" s="76" t="s">
        <v>295</v>
      </c>
      <c r="I10" s="76" t="s">
        <v>299</v>
      </c>
      <c r="J10" s="76" t="s">
        <v>296</v>
      </c>
      <c r="K10" s="76" t="s">
        <v>298</v>
      </c>
    </row>
    <row r="11" spans="2:11">
      <c r="B11" s="69">
        <v>2</v>
      </c>
      <c r="C11" s="69">
        <f>$D$20*B11+$D$21</f>
        <v>83.6</v>
      </c>
      <c r="D11" s="69">
        <v>81</v>
      </c>
      <c r="E11" s="69">
        <f>D11-C11</f>
        <v>-2.5999999999999943</v>
      </c>
      <c r="F11" s="80">
        <f>ABS(E11)</f>
        <v>2.5999999999999943</v>
      </c>
      <c r="G11" s="80">
        <f>E11^2</f>
        <v>6.7599999999999705</v>
      </c>
      <c r="H11" s="69">
        <f>B11-$D$17</f>
        <v>-3</v>
      </c>
      <c r="I11" s="69">
        <f>H11^2</f>
        <v>9</v>
      </c>
      <c r="J11" s="69">
        <f>D11-$D$18</f>
        <v>-9.5</v>
      </c>
      <c r="K11" s="69">
        <f>H11*J11</f>
        <v>28.5</v>
      </c>
    </row>
    <row r="12" spans="2:11">
      <c r="B12" s="69">
        <v>4</v>
      </c>
      <c r="C12" s="69">
        <f t="shared" ref="C12:C14" si="0">$D$20*B12+$D$21</f>
        <v>88.2</v>
      </c>
      <c r="D12" s="69">
        <v>93</v>
      </c>
      <c r="E12" s="69">
        <f t="shared" ref="E12:E14" si="1">D12-C12</f>
        <v>4.7999999999999972</v>
      </c>
      <c r="F12" s="80">
        <f t="shared" ref="F12:F14" si="2">ABS(E12)</f>
        <v>4.7999999999999972</v>
      </c>
      <c r="G12" s="80">
        <f t="shared" ref="G12:G14" si="3">E12^2</f>
        <v>23.039999999999974</v>
      </c>
      <c r="H12" s="69">
        <f t="shared" ref="H12:H14" si="4">B12-$D$17</f>
        <v>-1</v>
      </c>
      <c r="I12" s="69">
        <f>H12^2</f>
        <v>1</v>
      </c>
      <c r="J12" s="69">
        <f t="shared" ref="J12:J14" si="5">D12-$D$18</f>
        <v>2.5</v>
      </c>
      <c r="K12" s="69">
        <f t="shared" ref="K12:K14" si="6">H12*J12</f>
        <v>-2.5</v>
      </c>
    </row>
    <row r="13" spans="2:11">
      <c r="B13" s="69">
        <v>6</v>
      </c>
      <c r="C13" s="69">
        <f t="shared" si="0"/>
        <v>92.8</v>
      </c>
      <c r="D13" s="69">
        <v>91</v>
      </c>
      <c r="E13" s="69">
        <f t="shared" si="1"/>
        <v>-1.7999999999999972</v>
      </c>
      <c r="F13" s="80">
        <f t="shared" si="2"/>
        <v>1.7999999999999972</v>
      </c>
      <c r="G13" s="80">
        <f t="shared" si="3"/>
        <v>3.2399999999999896</v>
      </c>
      <c r="H13" s="69">
        <f t="shared" si="4"/>
        <v>1</v>
      </c>
      <c r="I13" s="69">
        <f>H13^2</f>
        <v>1</v>
      </c>
      <c r="J13" s="69">
        <f t="shared" si="5"/>
        <v>0.5</v>
      </c>
      <c r="K13" s="69">
        <f t="shared" si="6"/>
        <v>0.5</v>
      </c>
    </row>
    <row r="14" spans="2:11">
      <c r="B14" s="69">
        <v>8</v>
      </c>
      <c r="C14" s="69">
        <f t="shared" si="0"/>
        <v>97.4</v>
      </c>
      <c r="D14" s="69">
        <v>97</v>
      </c>
      <c r="E14" s="69">
        <f t="shared" si="1"/>
        <v>-0.40000000000000568</v>
      </c>
      <c r="F14" s="80">
        <f t="shared" si="2"/>
        <v>0.40000000000000568</v>
      </c>
      <c r="G14" s="80">
        <f t="shared" si="3"/>
        <v>0.16000000000000456</v>
      </c>
      <c r="H14" s="69">
        <f t="shared" si="4"/>
        <v>3</v>
      </c>
      <c r="I14" s="69">
        <f>H14^2</f>
        <v>9</v>
      </c>
      <c r="J14" s="69">
        <f t="shared" si="5"/>
        <v>6.5</v>
      </c>
      <c r="K14" s="69">
        <f t="shared" si="6"/>
        <v>19.5</v>
      </c>
    </row>
    <row r="15" spans="2:11">
      <c r="B15" s="69"/>
      <c r="C15" s="69"/>
      <c r="D15" s="69"/>
      <c r="E15" s="69"/>
      <c r="F15" s="80"/>
      <c r="G15" s="80"/>
      <c r="H15" s="69"/>
      <c r="I15" s="69">
        <f>SUM(I11:I14)</f>
        <v>20</v>
      </c>
      <c r="J15" s="69"/>
      <c r="K15" s="69">
        <f>SUM(K11:K14)</f>
        <v>46</v>
      </c>
    </row>
    <row r="17" spans="2:11">
      <c r="B17" t="s">
        <v>293</v>
      </c>
      <c r="D17">
        <f>AVERAGE(B11:B14)</f>
        <v>5</v>
      </c>
    </row>
    <row r="18" spans="2:11">
      <c r="B18" t="s">
        <v>294</v>
      </c>
      <c r="D18">
        <f>AVERAGE(D11:D14)</f>
        <v>90.5</v>
      </c>
    </row>
    <row r="19" spans="2:11" ht="26.25">
      <c r="J19" t="s">
        <v>309</v>
      </c>
      <c r="K19" s="74" t="s">
        <v>301</v>
      </c>
    </row>
    <row r="20" spans="2:11">
      <c r="B20" t="s">
        <v>297</v>
      </c>
      <c r="D20">
        <f>K15/I15</f>
        <v>2.2999999999999998</v>
      </c>
    </row>
    <row r="21" spans="2:11">
      <c r="B21" t="s">
        <v>300</v>
      </c>
      <c r="D21">
        <f>D18-(D17*D20)</f>
        <v>79</v>
      </c>
    </row>
    <row r="23" spans="2:11" ht="36.75" customHeight="1">
      <c r="D23" s="16" t="s">
        <v>312</v>
      </c>
      <c r="E23" s="68">
        <f>AVERAGE(F11:F14)</f>
        <v>2.3999999999999986</v>
      </c>
    </row>
    <row r="24" spans="2:11">
      <c r="D24" s="68"/>
    </row>
    <row r="25" spans="2:11">
      <c r="D25" s="68" t="s">
        <v>316</v>
      </c>
      <c r="E25" s="68">
        <f>AVERAGE(G11:G14)</f>
        <v>8.2999999999999847</v>
      </c>
    </row>
    <row r="26" spans="2:11" ht="33">
      <c r="D26" s="81" t="s">
        <v>317</v>
      </c>
      <c r="E26" s="82">
        <f>SQRT(E25)</f>
        <v>2.8809720581775839</v>
      </c>
    </row>
    <row r="31" spans="2:11">
      <c r="B31" t="s">
        <v>302</v>
      </c>
    </row>
    <row r="32" spans="2:11">
      <c r="B32" t="s">
        <v>303</v>
      </c>
    </row>
    <row r="35" spans="2:13">
      <c r="D35" t="s">
        <v>305</v>
      </c>
    </row>
    <row r="37" spans="2:13">
      <c r="I37" t="s">
        <v>306</v>
      </c>
      <c r="L37" t="s">
        <v>307</v>
      </c>
      <c r="M37">
        <v>3</v>
      </c>
    </row>
    <row r="38" spans="2:13">
      <c r="L38" t="s">
        <v>300</v>
      </c>
      <c r="M38">
        <v>76</v>
      </c>
    </row>
    <row r="39" spans="2:13">
      <c r="L39" t="s">
        <v>308</v>
      </c>
    </row>
    <row r="42" spans="2:13" ht="27">
      <c r="B42" s="75" t="s">
        <v>70</v>
      </c>
      <c r="C42" s="76" t="s">
        <v>310</v>
      </c>
      <c r="D42" s="77" t="s">
        <v>311</v>
      </c>
      <c r="E42" s="79" t="s">
        <v>313</v>
      </c>
      <c r="F42" s="78" t="s">
        <v>314</v>
      </c>
      <c r="G42" s="78" t="s">
        <v>315</v>
      </c>
    </row>
    <row r="43" spans="2:13">
      <c r="B43" s="69">
        <v>2</v>
      </c>
      <c r="C43" s="69">
        <f>$M$37*B43+$M$38</f>
        <v>82</v>
      </c>
      <c r="D43" s="69">
        <v>81</v>
      </c>
      <c r="E43" s="69">
        <f>D43-C43</f>
        <v>-1</v>
      </c>
      <c r="F43" s="80">
        <f>ABS(E43)</f>
        <v>1</v>
      </c>
      <c r="G43" s="80">
        <f>E43^2</f>
        <v>1</v>
      </c>
    </row>
    <row r="44" spans="2:13">
      <c r="B44" s="69">
        <v>4</v>
      </c>
      <c r="C44" s="69">
        <f t="shared" ref="C44:C46" si="7">$M$37*B44+$M$38</f>
        <v>88</v>
      </c>
      <c r="D44" s="69">
        <v>93</v>
      </c>
      <c r="E44" s="69">
        <f t="shared" ref="E44:E46" si="8">D44-C44</f>
        <v>5</v>
      </c>
      <c r="F44" s="80">
        <f t="shared" ref="F44:F46" si="9">ABS(E44)</f>
        <v>5</v>
      </c>
      <c r="G44" s="80">
        <f t="shared" ref="G44:G46" si="10">E44^2</f>
        <v>25</v>
      </c>
    </row>
    <row r="45" spans="2:13">
      <c r="B45" s="69">
        <v>6</v>
      </c>
      <c r="C45" s="69">
        <f t="shared" si="7"/>
        <v>94</v>
      </c>
      <c r="D45" s="69">
        <v>91</v>
      </c>
      <c r="E45" s="69">
        <f t="shared" si="8"/>
        <v>-3</v>
      </c>
      <c r="F45" s="80">
        <f t="shared" si="9"/>
        <v>3</v>
      </c>
      <c r="G45" s="80">
        <f t="shared" si="10"/>
        <v>9</v>
      </c>
    </row>
    <row r="46" spans="2:13">
      <c r="B46" s="69">
        <v>8</v>
      </c>
      <c r="C46" s="69">
        <f t="shared" si="7"/>
        <v>100</v>
      </c>
      <c r="D46" s="69">
        <v>97</v>
      </c>
      <c r="E46" s="69">
        <f t="shared" si="8"/>
        <v>-3</v>
      </c>
      <c r="F46" s="80">
        <f t="shared" si="9"/>
        <v>3</v>
      </c>
      <c r="G46" s="80">
        <f t="shared" si="10"/>
        <v>9</v>
      </c>
    </row>
    <row r="49" spans="2:10" ht="33">
      <c r="D49" s="16" t="s">
        <v>312</v>
      </c>
      <c r="E49" s="68">
        <f>AVERAGE(F43:F46)</f>
        <v>3</v>
      </c>
    </row>
    <row r="50" spans="2:10">
      <c r="D50" s="68"/>
    </row>
    <row r="51" spans="2:10">
      <c r="D51" s="68" t="s">
        <v>316</v>
      </c>
      <c r="E51" s="68">
        <f>AVERAGE(G43:G46)</f>
        <v>11</v>
      </c>
    </row>
    <row r="52" spans="2:10" ht="33">
      <c r="D52" s="81" t="s">
        <v>317</v>
      </c>
      <c r="E52" s="82">
        <f>SQRT(E51)</f>
        <v>3.3166247903553998</v>
      </c>
    </row>
    <row r="55" spans="2:10" ht="27">
      <c r="B55" s="75" t="s">
        <v>70</v>
      </c>
      <c r="C55" s="76" t="s">
        <v>310</v>
      </c>
      <c r="D55" s="77" t="s">
        <v>311</v>
      </c>
      <c r="E55" s="79" t="s">
        <v>313</v>
      </c>
      <c r="F55" s="78" t="s">
        <v>314</v>
      </c>
      <c r="G55" s="78" t="s">
        <v>315</v>
      </c>
      <c r="I55" s="68" t="s">
        <v>307</v>
      </c>
      <c r="J55" s="68">
        <v>2.5</v>
      </c>
    </row>
    <row r="56" spans="2:10">
      <c r="B56" s="69">
        <v>2</v>
      </c>
      <c r="C56" s="69">
        <f>$J$55*B56+$J$56</f>
        <v>82</v>
      </c>
      <c r="D56" s="69">
        <v>81</v>
      </c>
      <c r="E56" s="69">
        <f>D56-C56</f>
        <v>-1</v>
      </c>
      <c r="F56" s="80">
        <f>ABS(E56)</f>
        <v>1</v>
      </c>
      <c r="G56" s="80">
        <f>E56^2</f>
        <v>1</v>
      </c>
      <c r="I56" s="68" t="s">
        <v>300</v>
      </c>
      <c r="J56" s="68">
        <v>77</v>
      </c>
    </row>
    <row r="57" spans="2:10">
      <c r="B57" s="69">
        <v>4</v>
      </c>
      <c r="C57" s="69">
        <f t="shared" ref="C57:C59" si="11">$J$55*B57+$J$56</f>
        <v>87</v>
      </c>
      <c r="D57" s="69">
        <v>93</v>
      </c>
      <c r="E57" s="69">
        <f t="shared" ref="E57:E59" si="12">D57-C57</f>
        <v>6</v>
      </c>
      <c r="F57" s="80">
        <f t="shared" ref="F57:F59" si="13">ABS(E57)</f>
        <v>6</v>
      </c>
      <c r="G57" s="80">
        <f t="shared" ref="G57:G59" si="14">E57^2</f>
        <v>36</v>
      </c>
      <c r="I57" s="63" t="s">
        <v>318</v>
      </c>
      <c r="J57" s="68"/>
    </row>
    <row r="58" spans="2:10">
      <c r="B58" s="69">
        <v>6</v>
      </c>
      <c r="C58" s="69">
        <f t="shared" si="11"/>
        <v>92</v>
      </c>
      <c r="D58" s="69">
        <v>91</v>
      </c>
      <c r="E58" s="69">
        <f t="shared" si="12"/>
        <v>-1</v>
      </c>
      <c r="F58" s="80">
        <f t="shared" si="13"/>
        <v>1</v>
      </c>
      <c r="G58" s="80">
        <f t="shared" si="14"/>
        <v>1</v>
      </c>
    </row>
    <row r="59" spans="2:10">
      <c r="B59" s="69">
        <v>8</v>
      </c>
      <c r="C59" s="69">
        <f t="shared" si="11"/>
        <v>97</v>
      </c>
      <c r="D59" s="69">
        <v>97</v>
      </c>
      <c r="E59" s="69">
        <f t="shared" si="12"/>
        <v>0</v>
      </c>
      <c r="F59" s="80">
        <f t="shared" si="13"/>
        <v>0</v>
      </c>
      <c r="G59" s="80">
        <f t="shared" si="14"/>
        <v>0</v>
      </c>
    </row>
    <row r="62" spans="2:10" ht="33">
      <c r="D62" s="16" t="s">
        <v>312</v>
      </c>
      <c r="E62" s="68">
        <f>AVERAGE(F56:F59)</f>
        <v>2</v>
      </c>
    </row>
    <row r="63" spans="2:10">
      <c r="D63" s="68"/>
    </row>
    <row r="64" spans="2:10">
      <c r="D64" s="68" t="s">
        <v>316</v>
      </c>
      <c r="E64" s="68">
        <f>AVERAGE(G56:G59)</f>
        <v>9.5</v>
      </c>
    </row>
    <row r="65" spans="4:5" ht="33">
      <c r="D65" s="81" t="s">
        <v>317</v>
      </c>
      <c r="E65" s="82">
        <f>SQRT(E64)</f>
        <v>3.082207001484488</v>
      </c>
    </row>
    <row r="68" spans="4:5" s="1" customFormat="1">
      <c r="D68" s="1" t="s">
        <v>319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J65" sqref="J6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showGridLines="0" topLeftCell="H7" workbookViewId="0">
      <selection activeCell="V41" sqref="V41"/>
    </sheetView>
  </sheetViews>
  <sheetFormatPr defaultRowHeight="16.5"/>
  <cols>
    <col min="8" max="8" width="38.375" customWidth="1"/>
    <col min="9" max="9" width="25.25" style="70" customWidth="1"/>
    <col min="12" max="13" width="9" style="71"/>
    <col min="16" max="16" width="17.125" style="71" customWidth="1"/>
  </cols>
  <sheetData>
    <row r="1" spans="1:20">
      <c r="H1" s="27" t="s">
        <v>338</v>
      </c>
      <c r="I1" s="27" t="s">
        <v>345</v>
      </c>
      <c r="P1" s="71" t="s">
        <v>38</v>
      </c>
    </row>
    <row r="2" spans="1:20">
      <c r="G2" s="92" t="s">
        <v>335</v>
      </c>
      <c r="H2" s="92">
        <v>-0.5</v>
      </c>
      <c r="I2" s="64">
        <v>0.5</v>
      </c>
      <c r="N2" s="71" t="s">
        <v>328</v>
      </c>
      <c r="O2" s="71" t="s">
        <v>236</v>
      </c>
      <c r="P2" s="71" t="s">
        <v>326</v>
      </c>
      <c r="Q2" s="71" t="s">
        <v>343</v>
      </c>
      <c r="S2" t="s">
        <v>342</v>
      </c>
    </row>
    <row r="3" spans="1:20">
      <c r="G3" s="92" t="s">
        <v>336</v>
      </c>
      <c r="H3" s="92">
        <v>1</v>
      </c>
      <c r="I3" s="64">
        <v>-0.5</v>
      </c>
      <c r="N3" s="71">
        <v>0</v>
      </c>
      <c r="O3" s="71">
        <v>0</v>
      </c>
      <c r="P3" s="71">
        <v>0</v>
      </c>
      <c r="Q3" s="71">
        <v>0</v>
      </c>
      <c r="S3" s="71" t="s">
        <v>37</v>
      </c>
      <c r="T3" s="71" t="s">
        <v>341</v>
      </c>
    </row>
    <row r="4" spans="1:20">
      <c r="G4" s="92" t="s">
        <v>337</v>
      </c>
      <c r="H4" s="92">
        <v>1</v>
      </c>
      <c r="I4" s="64">
        <v>-0.1</v>
      </c>
      <c r="N4" s="71">
        <v>1</v>
      </c>
      <c r="O4" s="71">
        <v>0</v>
      </c>
      <c r="P4" s="71">
        <v>1</v>
      </c>
      <c r="Q4" s="71">
        <v>0</v>
      </c>
      <c r="S4" s="71">
        <v>-5</v>
      </c>
      <c r="T4">
        <f>IF(S4&gt;=0,1,-1)</f>
        <v>-1</v>
      </c>
    </row>
    <row r="5" spans="1:20">
      <c r="N5" s="71">
        <v>0</v>
      </c>
      <c r="O5" s="71">
        <v>1</v>
      </c>
      <c r="P5" s="71">
        <v>1</v>
      </c>
      <c r="Q5" s="71">
        <v>0</v>
      </c>
      <c r="S5" s="71">
        <v>-4</v>
      </c>
      <c r="T5">
        <f t="shared" ref="T5:T14" si="0">IF(S5&gt;=0,1,-1)</f>
        <v>-1</v>
      </c>
    </row>
    <row r="6" spans="1:20">
      <c r="I6" s="70" t="s">
        <v>324</v>
      </c>
      <c r="L6" s="71" t="s">
        <v>325</v>
      </c>
      <c r="N6" s="71">
        <v>1</v>
      </c>
      <c r="O6" s="71">
        <v>1</v>
      </c>
      <c r="P6" s="71">
        <v>1</v>
      </c>
      <c r="Q6" s="71">
        <v>1</v>
      </c>
      <c r="S6" s="71">
        <v>-3</v>
      </c>
      <c r="T6">
        <f t="shared" si="0"/>
        <v>-1</v>
      </c>
    </row>
    <row r="7" spans="1:20">
      <c r="S7" s="71">
        <v>-2</v>
      </c>
      <c r="T7">
        <f t="shared" si="0"/>
        <v>-1</v>
      </c>
    </row>
    <row r="8" spans="1:20">
      <c r="I8" s="70">
        <v>1</v>
      </c>
      <c r="J8" s="71" t="s">
        <v>332</v>
      </c>
      <c r="S8" s="71">
        <v>-1</v>
      </c>
      <c r="T8">
        <f t="shared" si="0"/>
        <v>-1</v>
      </c>
    </row>
    <row r="9" spans="1:20">
      <c r="P9" s="71" t="s">
        <v>334</v>
      </c>
      <c r="S9" s="71">
        <v>0</v>
      </c>
      <c r="T9">
        <v>1</v>
      </c>
    </row>
    <row r="10" spans="1:20">
      <c r="B10" s="71" t="s">
        <v>331</v>
      </c>
      <c r="C10" s="71" t="s">
        <v>328</v>
      </c>
      <c r="D10" s="71" t="s">
        <v>329</v>
      </c>
      <c r="F10" s="71" t="s">
        <v>331</v>
      </c>
      <c r="G10" s="71">
        <v>1</v>
      </c>
      <c r="H10" s="71"/>
      <c r="J10" s="71" t="s">
        <v>333</v>
      </c>
      <c r="P10" s="71" t="s">
        <v>340</v>
      </c>
      <c r="S10" s="71">
        <v>1</v>
      </c>
      <c r="T10">
        <f t="shared" si="0"/>
        <v>1</v>
      </c>
    </row>
    <row r="11" spans="1:20">
      <c r="A11" t="s">
        <v>320</v>
      </c>
      <c r="B11" s="91">
        <v>1</v>
      </c>
      <c r="C11" s="91">
        <v>0</v>
      </c>
      <c r="D11" s="91">
        <v>0</v>
      </c>
      <c r="F11" s="71" t="s">
        <v>235</v>
      </c>
      <c r="G11" s="71">
        <v>0</v>
      </c>
      <c r="H11" s="71"/>
      <c r="I11" s="70">
        <v>0</v>
      </c>
      <c r="J11" s="71"/>
      <c r="M11" s="71">
        <v>0</v>
      </c>
      <c r="O11">
        <f>B11*$H$2 + C11*$H$3 + D11*$H$4</f>
        <v>-0.5</v>
      </c>
      <c r="P11" s="71">
        <f>IF(O11 &gt;= 0, 1, -1)</f>
        <v>-1</v>
      </c>
      <c r="S11" s="71">
        <v>2</v>
      </c>
      <c r="T11">
        <f t="shared" si="0"/>
        <v>1</v>
      </c>
    </row>
    <row r="12" spans="1:20">
      <c r="A12" t="s">
        <v>321</v>
      </c>
      <c r="B12" s="71">
        <v>1</v>
      </c>
      <c r="C12" s="71">
        <v>1</v>
      </c>
      <c r="D12" s="71">
        <v>0</v>
      </c>
      <c r="F12" s="71" t="s">
        <v>330</v>
      </c>
      <c r="G12" s="71">
        <v>0</v>
      </c>
      <c r="H12" s="71"/>
      <c r="J12" s="71"/>
      <c r="O12">
        <f t="shared" ref="O12:O14" si="1">B12*$H$2 + C12*$H$3 + D12*$H$4</f>
        <v>0.5</v>
      </c>
      <c r="P12" s="71">
        <f t="shared" ref="P12:P14" si="2">IF(O12 &gt;= 0, 1, -1)</f>
        <v>1</v>
      </c>
      <c r="S12" s="71">
        <v>3</v>
      </c>
      <c r="T12">
        <f t="shared" si="0"/>
        <v>1</v>
      </c>
    </row>
    <row r="13" spans="1:20">
      <c r="A13" t="s">
        <v>322</v>
      </c>
      <c r="B13" s="71">
        <v>1</v>
      </c>
      <c r="C13" s="71">
        <v>0</v>
      </c>
      <c r="D13" s="71">
        <v>1</v>
      </c>
      <c r="L13" s="71" t="s">
        <v>339</v>
      </c>
      <c r="O13">
        <f t="shared" si="1"/>
        <v>0.5</v>
      </c>
      <c r="P13" s="71">
        <f t="shared" si="2"/>
        <v>1</v>
      </c>
      <c r="S13" s="71">
        <v>4</v>
      </c>
      <c r="T13">
        <f t="shared" si="0"/>
        <v>1</v>
      </c>
    </row>
    <row r="14" spans="1:20">
      <c r="A14" t="s">
        <v>323</v>
      </c>
      <c r="B14" s="71">
        <v>1</v>
      </c>
      <c r="C14" s="71">
        <v>1</v>
      </c>
      <c r="D14" s="71">
        <v>1</v>
      </c>
      <c r="I14" s="70">
        <v>0</v>
      </c>
      <c r="J14" s="71" t="s">
        <v>327</v>
      </c>
      <c r="O14">
        <f t="shared" si="1"/>
        <v>1.5</v>
      </c>
      <c r="P14" s="71">
        <f t="shared" si="2"/>
        <v>1</v>
      </c>
      <c r="S14" s="71">
        <v>5</v>
      </c>
      <c r="T14">
        <f t="shared" si="0"/>
        <v>1</v>
      </c>
    </row>
    <row r="16" spans="1:20">
      <c r="P16" s="71" t="s">
        <v>344</v>
      </c>
    </row>
    <row r="32" spans="16:16">
      <c r="P32" s="71" t="s">
        <v>334</v>
      </c>
    </row>
    <row r="33" spans="15:16">
      <c r="P33" s="71" t="s">
        <v>340</v>
      </c>
    </row>
    <row r="34" spans="15:16">
      <c r="O34">
        <f>B11*$I$2 + C11*$I$3 +D11*$I$4</f>
        <v>0.5</v>
      </c>
      <c r="P34" s="71">
        <f>IF(O34 &gt;= 0, 1, -1)</f>
        <v>1</v>
      </c>
    </row>
    <row r="35" spans="15:16">
      <c r="O35">
        <f t="shared" ref="O35:O37" si="3">B12*$I$2 + C12*$I$3 +D12*$I$4</f>
        <v>0</v>
      </c>
      <c r="P35" s="71">
        <f t="shared" ref="P35:P37" si="4">IF(O35 &gt;= 0, 1, -1)</f>
        <v>1</v>
      </c>
    </row>
    <row r="36" spans="15:16">
      <c r="O36">
        <f t="shared" si="3"/>
        <v>0.4</v>
      </c>
      <c r="P36" s="71">
        <f t="shared" si="4"/>
        <v>1</v>
      </c>
    </row>
    <row r="37" spans="15:16">
      <c r="O37">
        <f t="shared" si="3"/>
        <v>-0.1</v>
      </c>
      <c r="P37" s="71">
        <f t="shared" si="4"/>
        <v>-1</v>
      </c>
    </row>
    <row r="39" spans="15:16">
      <c r="P39" s="71" t="s">
        <v>346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GridLines="0" topLeftCell="B1" workbookViewId="0">
      <selection activeCell="V3" sqref="V3"/>
    </sheetView>
  </sheetViews>
  <sheetFormatPr defaultRowHeight="16.5"/>
  <cols>
    <col min="8" max="8" width="14.125" style="71" customWidth="1"/>
    <col min="9" max="9" width="9.25" style="70" customWidth="1"/>
    <col min="11" max="13" width="9" style="71"/>
    <col min="16" max="16" width="17.125" style="71" customWidth="1"/>
    <col min="17" max="17" width="9" style="71"/>
    <col min="22" max="22" width="9" style="71"/>
  </cols>
  <sheetData>
    <row r="1" spans="1:22">
      <c r="H1" s="93" t="s">
        <v>356</v>
      </c>
      <c r="I1" s="27"/>
      <c r="P1"/>
      <c r="R1" s="71" t="s">
        <v>38</v>
      </c>
    </row>
    <row r="2" spans="1:22">
      <c r="G2" s="92" t="s">
        <v>335</v>
      </c>
      <c r="H2" s="95">
        <v>-2</v>
      </c>
      <c r="I2" s="94"/>
      <c r="P2" s="71" t="s">
        <v>328</v>
      </c>
      <c r="Q2" s="71" t="s">
        <v>236</v>
      </c>
      <c r="R2" s="71" t="s">
        <v>326</v>
      </c>
      <c r="S2" s="71" t="s">
        <v>343</v>
      </c>
      <c r="T2" s="98" t="s">
        <v>363</v>
      </c>
      <c r="U2" s="98" t="s">
        <v>326</v>
      </c>
      <c r="V2" s="45" t="s">
        <v>364</v>
      </c>
    </row>
    <row r="3" spans="1:22">
      <c r="G3" s="92" t="s">
        <v>336</v>
      </c>
      <c r="H3" s="96">
        <v>2</v>
      </c>
      <c r="I3" s="94"/>
      <c r="J3" s="92" t="s">
        <v>360</v>
      </c>
      <c r="K3" s="97">
        <v>1</v>
      </c>
      <c r="P3" s="71">
        <v>0</v>
      </c>
      <c r="Q3" s="71">
        <v>0</v>
      </c>
      <c r="R3" s="71">
        <v>0</v>
      </c>
      <c r="S3" s="71">
        <v>0</v>
      </c>
      <c r="T3" s="98">
        <v>1</v>
      </c>
      <c r="U3" s="98">
        <v>0</v>
      </c>
      <c r="V3" s="45">
        <v>0</v>
      </c>
    </row>
    <row r="4" spans="1:22">
      <c r="G4" s="92" t="s">
        <v>337</v>
      </c>
      <c r="H4" s="95">
        <v>-2</v>
      </c>
      <c r="I4" s="94"/>
      <c r="J4" s="92" t="s">
        <v>361</v>
      </c>
      <c r="K4" s="97">
        <v>1</v>
      </c>
      <c r="P4" s="71">
        <v>1</v>
      </c>
      <c r="Q4" s="71">
        <v>0</v>
      </c>
      <c r="R4" s="71">
        <v>1</v>
      </c>
      <c r="S4" s="71">
        <v>0</v>
      </c>
      <c r="T4" s="98">
        <v>1</v>
      </c>
      <c r="U4" s="98">
        <v>1</v>
      </c>
      <c r="V4" s="45">
        <v>1</v>
      </c>
    </row>
    <row r="5" spans="1:22">
      <c r="G5" s="92" t="s">
        <v>355</v>
      </c>
      <c r="H5" s="96">
        <v>2</v>
      </c>
      <c r="I5" s="94"/>
      <c r="P5" s="71">
        <v>0</v>
      </c>
      <c r="Q5" s="71">
        <v>1</v>
      </c>
      <c r="R5" s="71">
        <v>1</v>
      </c>
      <c r="S5" s="71">
        <v>0</v>
      </c>
      <c r="T5" s="98">
        <v>1</v>
      </c>
      <c r="U5" s="98">
        <v>1</v>
      </c>
      <c r="V5" s="45">
        <v>1</v>
      </c>
    </row>
    <row r="6" spans="1:22">
      <c r="P6" s="71">
        <v>1</v>
      </c>
      <c r="Q6" s="71">
        <v>1</v>
      </c>
      <c r="R6" s="71">
        <v>1</v>
      </c>
      <c r="S6" s="71">
        <v>1</v>
      </c>
      <c r="T6" s="98">
        <v>0</v>
      </c>
      <c r="U6" s="98">
        <v>1</v>
      </c>
      <c r="V6" s="45">
        <v>0</v>
      </c>
    </row>
    <row r="7" spans="1:22">
      <c r="I7" s="64" t="s">
        <v>347</v>
      </c>
      <c r="K7" s="64" t="s">
        <v>359</v>
      </c>
      <c r="S7" s="71"/>
    </row>
    <row r="8" spans="1:22">
      <c r="I8" s="64">
        <v>3</v>
      </c>
      <c r="K8" s="64">
        <v>-1</v>
      </c>
      <c r="S8" s="71"/>
    </row>
    <row r="9" spans="1:22">
      <c r="I9" s="64">
        <v>-1</v>
      </c>
    </row>
    <row r="10" spans="1:22">
      <c r="B10" s="80"/>
      <c r="C10" s="71" t="s">
        <v>328</v>
      </c>
      <c r="D10" s="71" t="s">
        <v>329</v>
      </c>
      <c r="F10" s="71"/>
      <c r="G10" s="71"/>
      <c r="H10" s="70" t="s">
        <v>324</v>
      </c>
      <c r="I10"/>
      <c r="J10" s="71"/>
      <c r="M10"/>
      <c r="Q10" t="s">
        <v>354</v>
      </c>
      <c r="R10" s="71"/>
    </row>
    <row r="11" spans="1:22">
      <c r="A11" t="s">
        <v>320</v>
      </c>
      <c r="B11" s="80"/>
      <c r="C11" s="91">
        <v>0</v>
      </c>
      <c r="D11" s="91">
        <v>0</v>
      </c>
      <c r="F11" s="71" t="s">
        <v>235</v>
      </c>
      <c r="G11" s="71">
        <v>0</v>
      </c>
      <c r="H11" s="70"/>
      <c r="I11"/>
      <c r="J11" s="71"/>
      <c r="M11"/>
      <c r="P11" s="71" t="s">
        <v>352</v>
      </c>
      <c r="Q11" t="s">
        <v>353</v>
      </c>
      <c r="R11" s="71"/>
    </row>
    <row r="12" spans="1:22">
      <c r="A12" t="s">
        <v>321</v>
      </c>
      <c r="B12" s="80"/>
      <c r="C12" s="71">
        <v>1</v>
      </c>
      <c r="D12" s="71">
        <v>0</v>
      </c>
      <c r="F12" s="71" t="s">
        <v>330</v>
      </c>
      <c r="G12" s="71">
        <v>0</v>
      </c>
      <c r="H12" s="70"/>
      <c r="I12" s="71"/>
      <c r="J12" s="71"/>
      <c r="M12"/>
      <c r="P12" s="71">
        <f>$I$8+C11*$H$2+D11*$H$4</f>
        <v>3</v>
      </c>
      <c r="Q12">
        <f>1/(1+EXP(-(P12)))</f>
        <v>0.95257412682243336</v>
      </c>
      <c r="R12" s="71">
        <f>IF(Q12&gt;=0.5,1,0)</f>
        <v>1</v>
      </c>
    </row>
    <row r="13" spans="1:22">
      <c r="A13" t="s">
        <v>322</v>
      </c>
      <c r="B13" s="80"/>
      <c r="C13" s="71">
        <v>0</v>
      </c>
      <c r="D13" s="71">
        <v>1</v>
      </c>
      <c r="H13" s="70"/>
      <c r="I13"/>
      <c r="J13" s="71"/>
      <c r="M13"/>
      <c r="P13" s="71">
        <f t="shared" ref="P13:P15" si="0">$I$8+C12*$H$2+D12*$H$4</f>
        <v>1</v>
      </c>
      <c r="Q13">
        <f t="shared" ref="Q13:Q15" si="1">1/(1+EXP(-(P13)))</f>
        <v>0.7310585786300049</v>
      </c>
      <c r="R13" s="71">
        <f t="shared" ref="R13:R15" si="2">IF(Q13&gt;=0.5,1,0)</f>
        <v>1</v>
      </c>
    </row>
    <row r="14" spans="1:22">
      <c r="A14" t="s">
        <v>323</v>
      </c>
      <c r="B14" s="80"/>
      <c r="C14" s="71">
        <v>1</v>
      </c>
      <c r="D14" s="71">
        <v>1</v>
      </c>
      <c r="H14" s="70"/>
      <c r="I14" s="56"/>
      <c r="J14" s="71"/>
      <c r="M14" t="s">
        <v>348</v>
      </c>
      <c r="P14" s="71">
        <f t="shared" si="0"/>
        <v>1</v>
      </c>
      <c r="Q14">
        <f t="shared" si="1"/>
        <v>0.7310585786300049</v>
      </c>
      <c r="R14" s="71">
        <f t="shared" si="2"/>
        <v>1</v>
      </c>
    </row>
    <row r="15" spans="1:22">
      <c r="H15" s="70"/>
      <c r="I15" s="71"/>
      <c r="J15" s="71" t="s">
        <v>350</v>
      </c>
      <c r="M15"/>
      <c r="P15" s="71">
        <f t="shared" si="0"/>
        <v>-1</v>
      </c>
      <c r="Q15">
        <f t="shared" si="1"/>
        <v>0.2689414213699951</v>
      </c>
      <c r="R15" s="71">
        <f t="shared" si="2"/>
        <v>0</v>
      </c>
      <c r="T15" s="70" t="s">
        <v>334</v>
      </c>
      <c r="V15" s="92" t="s">
        <v>362</v>
      </c>
    </row>
    <row r="16" spans="1:22">
      <c r="H16" s="70"/>
      <c r="I16" s="71"/>
      <c r="J16" s="71"/>
      <c r="M16"/>
      <c r="T16" s="70">
        <f>$K$8+R12*$K$3+R19*$K$4</f>
        <v>0</v>
      </c>
      <c r="V16" s="92">
        <v>0</v>
      </c>
    </row>
    <row r="17" spans="8:22">
      <c r="H17" s="70"/>
      <c r="I17"/>
      <c r="J17" s="71"/>
      <c r="M17"/>
      <c r="T17" s="70">
        <f t="shared" ref="T17:T19" si="3">$K$8+R13*$K$3+R20*$K$4</f>
        <v>1</v>
      </c>
      <c r="V17" s="92">
        <v>1</v>
      </c>
    </row>
    <row r="18" spans="8:22">
      <c r="H18" s="70"/>
      <c r="I18" s="71"/>
      <c r="J18" s="71" t="s">
        <v>351</v>
      </c>
      <c r="M18" t="s">
        <v>349</v>
      </c>
      <c r="P18" s="71" t="s">
        <v>358</v>
      </c>
      <c r="Q18" t="s">
        <v>353</v>
      </c>
      <c r="T18" s="70">
        <f t="shared" si="3"/>
        <v>1</v>
      </c>
      <c r="V18" s="92">
        <v>1</v>
      </c>
    </row>
    <row r="19" spans="8:22">
      <c r="H19" s="70"/>
      <c r="I19"/>
      <c r="J19" s="71"/>
      <c r="M19"/>
      <c r="P19" s="71">
        <f>$K$8+C11*$H$3+D11*$H$5</f>
        <v>-1</v>
      </c>
      <c r="Q19" s="71">
        <f>1/(1+EXP(-(P19)))</f>
        <v>0.2689414213699951</v>
      </c>
      <c r="R19">
        <f>IF(Q19&gt;=0.5,1,0)</f>
        <v>0</v>
      </c>
      <c r="T19" s="70">
        <f t="shared" si="3"/>
        <v>0</v>
      </c>
      <c r="V19" s="92">
        <v>0</v>
      </c>
    </row>
    <row r="20" spans="8:22">
      <c r="H20" s="70"/>
      <c r="I20"/>
      <c r="J20" s="71"/>
      <c r="M20"/>
      <c r="P20" s="71">
        <f>$K$8+C12*$H$3+D12*$H$5</f>
        <v>1</v>
      </c>
      <c r="Q20" s="71">
        <f t="shared" ref="Q20:Q22" si="4">1/(1+EXP(-(P20)))</f>
        <v>0.7310585786300049</v>
      </c>
      <c r="R20">
        <f t="shared" ref="R20:R22" si="5">IF(Q20&gt;=0.5,1,0)</f>
        <v>1</v>
      </c>
    </row>
    <row r="21" spans="8:22">
      <c r="H21" s="70"/>
      <c r="I21"/>
      <c r="J21" s="71"/>
      <c r="M21"/>
      <c r="P21" s="71">
        <f>$K$8+C13*$H$3+D13*$H$5</f>
        <v>1</v>
      </c>
      <c r="Q21" s="71">
        <f t="shared" si="4"/>
        <v>0.7310585786300049</v>
      </c>
      <c r="R21">
        <f t="shared" si="5"/>
        <v>1</v>
      </c>
    </row>
    <row r="22" spans="8:22">
      <c r="P22" s="71">
        <f>$K$8+C14*$H$3+D14*$H$5</f>
        <v>3</v>
      </c>
      <c r="Q22" s="71">
        <f t="shared" si="4"/>
        <v>0.95257412682243336</v>
      </c>
      <c r="R22">
        <f t="shared" si="5"/>
        <v>1</v>
      </c>
    </row>
    <row r="24" spans="8:22">
      <c r="Q24" s="71" t="s">
        <v>357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topLeftCell="E22" workbookViewId="0">
      <selection activeCell="M47" sqref="M47"/>
    </sheetView>
  </sheetViews>
  <sheetFormatPr defaultRowHeight="16.5"/>
  <sheetData>
    <row r="2" spans="2:3" s="1" customFormat="1">
      <c r="B2" s="1" t="s">
        <v>365</v>
      </c>
    </row>
    <row r="4" spans="2:3">
      <c r="B4" s="70" t="s">
        <v>366</v>
      </c>
      <c r="C4" s="70" t="s">
        <v>38</v>
      </c>
    </row>
    <row r="5" spans="2:3">
      <c r="B5">
        <v>-3</v>
      </c>
      <c r="C5">
        <f>IF(B5&gt;0,B5,0)</f>
        <v>0</v>
      </c>
    </row>
    <row r="6" spans="2:3">
      <c r="B6">
        <v>-2.5</v>
      </c>
      <c r="C6">
        <f t="shared" ref="C6:C17" si="0">IF(B6&gt;0,B6,0)</f>
        <v>0</v>
      </c>
    </row>
    <row r="7" spans="2:3">
      <c r="B7">
        <v>-2</v>
      </c>
      <c r="C7">
        <f t="shared" si="0"/>
        <v>0</v>
      </c>
    </row>
    <row r="8" spans="2:3">
      <c r="B8">
        <v>-1.5</v>
      </c>
      <c r="C8">
        <f t="shared" si="0"/>
        <v>0</v>
      </c>
    </row>
    <row r="9" spans="2:3">
      <c r="B9">
        <v>-1</v>
      </c>
      <c r="C9">
        <f t="shared" si="0"/>
        <v>0</v>
      </c>
    </row>
    <row r="10" spans="2:3">
      <c r="B10">
        <v>-0.5</v>
      </c>
      <c r="C10">
        <f t="shared" si="0"/>
        <v>0</v>
      </c>
    </row>
    <row r="11" spans="2:3">
      <c r="B11">
        <v>0</v>
      </c>
      <c r="C11">
        <f t="shared" si="0"/>
        <v>0</v>
      </c>
    </row>
    <row r="12" spans="2:3">
      <c r="B12">
        <v>0.5</v>
      </c>
      <c r="C12">
        <f t="shared" si="0"/>
        <v>0.5</v>
      </c>
    </row>
    <row r="13" spans="2:3">
      <c r="B13">
        <v>1</v>
      </c>
      <c r="C13">
        <f t="shared" si="0"/>
        <v>1</v>
      </c>
    </row>
    <row r="14" spans="2:3">
      <c r="B14">
        <v>1.5</v>
      </c>
      <c r="C14">
        <f t="shared" si="0"/>
        <v>1.5</v>
      </c>
    </row>
    <row r="15" spans="2:3">
      <c r="B15">
        <v>2</v>
      </c>
      <c r="C15">
        <f t="shared" si="0"/>
        <v>2</v>
      </c>
    </row>
    <row r="16" spans="2:3">
      <c r="B16">
        <v>2.5</v>
      </c>
      <c r="C16">
        <f t="shared" si="0"/>
        <v>2.5</v>
      </c>
    </row>
    <row r="17" spans="2:3">
      <c r="B17">
        <v>3</v>
      </c>
      <c r="C17">
        <f t="shared" si="0"/>
        <v>3</v>
      </c>
    </row>
    <row r="20" spans="2:3" s="1" customFormat="1">
      <c r="B20" s="1" t="s">
        <v>367</v>
      </c>
    </row>
    <row r="29" spans="2:3">
      <c r="B29" s="70" t="s">
        <v>366</v>
      </c>
      <c r="C29" s="71" t="s">
        <v>341</v>
      </c>
    </row>
    <row r="30" spans="2:3">
      <c r="B30">
        <v>-3</v>
      </c>
      <c r="C30">
        <f>(EXP(B30) - EXP(-B30)) / (EXP(B30) + EXP(-B30))</f>
        <v>-0.99505475368673058</v>
      </c>
    </row>
    <row r="31" spans="2:3">
      <c r="B31">
        <v>-2.5</v>
      </c>
      <c r="C31">
        <f t="shared" ref="C31:C42" si="1">(EXP(B31) - EXP(-B31)) / (EXP(B31) + EXP(-B31))</f>
        <v>-0.98661429815143042</v>
      </c>
    </row>
    <row r="32" spans="2:3">
      <c r="B32">
        <v>-2</v>
      </c>
      <c r="C32">
        <f t="shared" si="1"/>
        <v>-0.96402758007581701</v>
      </c>
    </row>
    <row r="33" spans="2:12">
      <c r="B33">
        <v>-1.5</v>
      </c>
      <c r="C33">
        <f t="shared" si="1"/>
        <v>-0.9051482536448664</v>
      </c>
    </row>
    <row r="34" spans="2:12">
      <c r="B34">
        <v>-1</v>
      </c>
      <c r="C34">
        <f t="shared" si="1"/>
        <v>-0.76159415595576485</v>
      </c>
    </row>
    <row r="35" spans="2:12">
      <c r="B35">
        <v>-0.5</v>
      </c>
      <c r="C35">
        <f t="shared" si="1"/>
        <v>-0.46211715726000979</v>
      </c>
    </row>
    <row r="36" spans="2:12">
      <c r="B36">
        <v>0</v>
      </c>
      <c r="C36">
        <f t="shared" si="1"/>
        <v>0</v>
      </c>
    </row>
    <row r="37" spans="2:12">
      <c r="B37">
        <v>0.5</v>
      </c>
      <c r="C37">
        <f t="shared" si="1"/>
        <v>0.46211715726000979</v>
      </c>
    </row>
    <row r="38" spans="2:12">
      <c r="B38">
        <v>1</v>
      </c>
      <c r="C38">
        <f t="shared" si="1"/>
        <v>0.76159415595576485</v>
      </c>
    </row>
    <row r="39" spans="2:12">
      <c r="B39">
        <v>1.5</v>
      </c>
      <c r="C39">
        <f t="shared" si="1"/>
        <v>0.9051482536448664</v>
      </c>
    </row>
    <row r="40" spans="2:12">
      <c r="B40">
        <v>2</v>
      </c>
      <c r="C40">
        <f t="shared" si="1"/>
        <v>0.96402758007581701</v>
      </c>
    </row>
    <row r="41" spans="2:12">
      <c r="B41">
        <v>2.5</v>
      </c>
      <c r="C41">
        <f t="shared" si="1"/>
        <v>0.98661429815143042</v>
      </c>
    </row>
    <row r="42" spans="2:12">
      <c r="B42">
        <v>3</v>
      </c>
      <c r="C42">
        <f t="shared" si="1"/>
        <v>0.99505475368673058</v>
      </c>
    </row>
    <row r="44" spans="2:12" s="1" customFormat="1">
      <c r="B44" s="1" t="s">
        <v>368</v>
      </c>
    </row>
    <row r="46" spans="2:12">
      <c r="B46" s="70" t="s">
        <v>366</v>
      </c>
      <c r="C46" s="71" t="s">
        <v>341</v>
      </c>
      <c r="K46" s="70" t="s">
        <v>366</v>
      </c>
      <c r="L46" s="71" t="s">
        <v>341</v>
      </c>
    </row>
    <row r="47" spans="2:12">
      <c r="B47">
        <v>-1</v>
      </c>
      <c r="C47">
        <f>LN(1+EXP(B47))</f>
        <v>0.31326168751822286</v>
      </c>
      <c r="K47">
        <v>-10</v>
      </c>
      <c r="L47">
        <f>LN(1+EXP(K47))</f>
        <v>4.5398899216870535E-5</v>
      </c>
    </row>
    <row r="48" spans="2:12">
      <c r="B48">
        <v>-0.9</v>
      </c>
      <c r="C48">
        <f t="shared" ref="C48:C67" si="2">LN(1+EXP(B48))</f>
        <v>0.34115387473208791</v>
      </c>
      <c r="K48">
        <v>-9</v>
      </c>
      <c r="L48">
        <f t="shared" ref="L48:L67" si="3">LN(1+EXP(K48))</f>
        <v>1.2340218972333965E-4</v>
      </c>
    </row>
    <row r="49" spans="2:12">
      <c r="B49">
        <v>-0.8</v>
      </c>
      <c r="C49">
        <f t="shared" si="2"/>
        <v>0.37110066594777769</v>
      </c>
      <c r="K49">
        <v>-8</v>
      </c>
      <c r="L49">
        <f t="shared" si="3"/>
        <v>3.3540637289566238E-4</v>
      </c>
    </row>
    <row r="50" spans="2:12">
      <c r="B50">
        <v>-0.7</v>
      </c>
      <c r="C50">
        <f t="shared" si="2"/>
        <v>0.40318604888545784</v>
      </c>
      <c r="K50">
        <v>-7</v>
      </c>
      <c r="L50">
        <f t="shared" si="3"/>
        <v>9.1146645377420147E-4</v>
      </c>
    </row>
    <row r="51" spans="2:12">
      <c r="B51">
        <v>-0.6</v>
      </c>
      <c r="C51">
        <f t="shared" si="2"/>
        <v>0.43748795048588568</v>
      </c>
      <c r="K51">
        <v>-6</v>
      </c>
      <c r="L51">
        <f t="shared" si="3"/>
        <v>2.4756851377303571E-3</v>
      </c>
    </row>
    <row r="52" spans="2:12">
      <c r="B52">
        <v>-0.5</v>
      </c>
      <c r="C52">
        <f t="shared" si="2"/>
        <v>0.47407698418010669</v>
      </c>
      <c r="K52">
        <v>-5</v>
      </c>
      <c r="L52">
        <f t="shared" si="3"/>
        <v>6.7153484891179669E-3</v>
      </c>
    </row>
    <row r="53" spans="2:12">
      <c r="B53">
        <v>-0.4</v>
      </c>
      <c r="C53">
        <f t="shared" si="2"/>
        <v>0.5130152523999526</v>
      </c>
      <c r="K53">
        <v>-4</v>
      </c>
      <c r="L53">
        <f t="shared" si="3"/>
        <v>1.8149927917809779E-2</v>
      </c>
    </row>
    <row r="54" spans="2:12">
      <c r="B54">
        <v>-0.3</v>
      </c>
      <c r="C54">
        <f t="shared" si="2"/>
        <v>0.55435524446852702</v>
      </c>
      <c r="K54">
        <v>-3</v>
      </c>
      <c r="L54">
        <f t="shared" si="3"/>
        <v>4.8587351573741958E-2</v>
      </c>
    </row>
    <row r="55" spans="2:12">
      <c r="B55">
        <v>-0.2</v>
      </c>
      <c r="C55">
        <f t="shared" si="2"/>
        <v>0.59813886938159178</v>
      </c>
      <c r="K55">
        <v>-2</v>
      </c>
      <c r="L55">
        <f t="shared" si="3"/>
        <v>0.1269280110429726</v>
      </c>
    </row>
    <row r="56" spans="2:12">
      <c r="B56">
        <v>-0.1</v>
      </c>
      <c r="C56">
        <f t="shared" si="2"/>
        <v>0.64439666007357088</v>
      </c>
      <c r="K56">
        <v>-1</v>
      </c>
      <c r="L56">
        <f t="shared" si="3"/>
        <v>0.31326168751822286</v>
      </c>
    </row>
    <row r="57" spans="2:12">
      <c r="B57">
        <v>0</v>
      </c>
      <c r="C57">
        <f t="shared" si="2"/>
        <v>0.69314718055994529</v>
      </c>
      <c r="K57">
        <v>0</v>
      </c>
      <c r="L57">
        <f t="shared" si="3"/>
        <v>0.69314718055994529</v>
      </c>
    </row>
    <row r="58" spans="2:12">
      <c r="B58">
        <v>0.1</v>
      </c>
      <c r="C58">
        <f t="shared" si="2"/>
        <v>0.74439666007357097</v>
      </c>
      <c r="K58">
        <v>1</v>
      </c>
      <c r="L58">
        <f t="shared" si="3"/>
        <v>1.3132616875182228</v>
      </c>
    </row>
    <row r="59" spans="2:12">
      <c r="B59">
        <v>0.2</v>
      </c>
      <c r="C59">
        <f t="shared" si="2"/>
        <v>0.79813886938159173</v>
      </c>
      <c r="K59">
        <v>2</v>
      </c>
      <c r="L59">
        <f t="shared" si="3"/>
        <v>2.1269280110429727</v>
      </c>
    </row>
    <row r="60" spans="2:12">
      <c r="B60">
        <v>0.3</v>
      </c>
      <c r="C60">
        <f t="shared" si="2"/>
        <v>0.85435524446852718</v>
      </c>
      <c r="K60">
        <v>3</v>
      </c>
      <c r="L60">
        <f t="shared" si="3"/>
        <v>3.0485873515737421</v>
      </c>
    </row>
    <row r="61" spans="2:12">
      <c r="B61">
        <v>0.4</v>
      </c>
      <c r="C61">
        <f t="shared" si="2"/>
        <v>0.91301525239995263</v>
      </c>
      <c r="K61">
        <v>4</v>
      </c>
      <c r="L61">
        <f t="shared" si="3"/>
        <v>4.0181499279178094</v>
      </c>
    </row>
    <row r="62" spans="2:12">
      <c r="B62">
        <v>0.5</v>
      </c>
      <c r="C62">
        <f t="shared" si="2"/>
        <v>0.97407698418010669</v>
      </c>
      <c r="K62">
        <v>5</v>
      </c>
      <c r="L62">
        <f t="shared" si="3"/>
        <v>5.0067153484891183</v>
      </c>
    </row>
    <row r="63" spans="2:12">
      <c r="B63">
        <v>0.6</v>
      </c>
      <c r="C63">
        <f t="shared" si="2"/>
        <v>1.0374879504858856</v>
      </c>
      <c r="K63">
        <v>6</v>
      </c>
      <c r="L63">
        <f t="shared" si="3"/>
        <v>6.0024756851377301</v>
      </c>
    </row>
    <row r="64" spans="2:12">
      <c r="B64">
        <v>0.7</v>
      </c>
      <c r="C64">
        <f t="shared" si="2"/>
        <v>1.1031860488854579</v>
      </c>
      <c r="K64">
        <v>7</v>
      </c>
      <c r="L64">
        <f t="shared" si="3"/>
        <v>7.0009114664537737</v>
      </c>
    </row>
    <row r="65" spans="2:12">
      <c r="B65">
        <v>0.8</v>
      </c>
      <c r="C65">
        <f t="shared" si="2"/>
        <v>1.1711006659477778</v>
      </c>
      <c r="K65">
        <v>8</v>
      </c>
      <c r="L65">
        <f t="shared" si="3"/>
        <v>8.000335406372896</v>
      </c>
    </row>
    <row r="66" spans="2:12">
      <c r="B66">
        <v>0.9</v>
      </c>
      <c r="C66">
        <f t="shared" si="2"/>
        <v>1.2411538747320878</v>
      </c>
      <c r="K66">
        <v>9</v>
      </c>
      <c r="L66">
        <f t="shared" si="3"/>
        <v>9.0001234021897236</v>
      </c>
    </row>
    <row r="67" spans="2:12">
      <c r="B67">
        <v>1</v>
      </c>
      <c r="C67">
        <f t="shared" si="2"/>
        <v>1.3132616875182228</v>
      </c>
      <c r="K67">
        <v>10</v>
      </c>
      <c r="L67">
        <f t="shared" si="3"/>
        <v>10.000045398899218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A119" zoomScale="130" zoomScaleNormal="130" workbookViewId="0">
      <selection activeCell="B181" sqref="B181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  <row r="96" spans="2:2" s="1" customFormat="1">
      <c r="B96" s="1" t="s">
        <v>124</v>
      </c>
    </row>
    <row r="98" spans="2:2">
      <c r="B98" t="s">
        <v>125</v>
      </c>
    </row>
    <row r="112" spans="2:2" s="1" customFormat="1">
      <c r="B112" s="1" t="s">
        <v>126</v>
      </c>
    </row>
    <row r="119" spans="3:14">
      <c r="G119" s="11" t="s">
        <v>38</v>
      </c>
      <c r="H119" s="10"/>
    </row>
    <row r="120" spans="3:14">
      <c r="G120" s="11"/>
      <c r="H120" s="10"/>
    </row>
    <row r="121" spans="3:14">
      <c r="G121" s="11"/>
      <c r="H121" s="10"/>
    </row>
    <row r="122" spans="3:14">
      <c r="G122" s="11"/>
      <c r="H122" s="10"/>
      <c r="L122" t="s">
        <v>128</v>
      </c>
    </row>
    <row r="123" spans="3:14">
      <c r="G123" s="11"/>
      <c r="H123" s="10"/>
      <c r="I123">
        <v>5</v>
      </c>
    </row>
    <row r="124" spans="3:14">
      <c r="G124" s="11"/>
      <c r="H124" s="10"/>
    </row>
    <row r="125" spans="3:14" ht="17.25" thickBot="1"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0"/>
    </row>
    <row r="126" spans="3:14" ht="17.25" thickTop="1">
      <c r="G126" s="11"/>
      <c r="H126" s="10"/>
      <c r="M126" t="s">
        <v>37</v>
      </c>
    </row>
    <row r="127" spans="3:14">
      <c r="G127" s="11"/>
      <c r="H127" s="10"/>
    </row>
    <row r="128" spans="3:14">
      <c r="G128" s="11"/>
      <c r="H128" s="10"/>
    </row>
    <row r="129" spans="3:8">
      <c r="G129" s="11"/>
      <c r="H129" s="10"/>
    </row>
    <row r="130" spans="3:8">
      <c r="G130" s="11"/>
      <c r="H130" s="10"/>
    </row>
    <row r="131" spans="3:8">
      <c r="G131" s="11"/>
      <c r="H131" s="10"/>
    </row>
    <row r="132" spans="3:8">
      <c r="G132" s="11"/>
      <c r="H132" s="10"/>
    </row>
    <row r="134" spans="3:8">
      <c r="C134" t="s">
        <v>129</v>
      </c>
    </row>
    <row r="145" spans="3:18">
      <c r="G145" s="11" t="s">
        <v>38</v>
      </c>
      <c r="H145" s="10"/>
    </row>
    <row r="146" spans="3:18">
      <c r="G146" s="11"/>
      <c r="H146" s="10"/>
    </row>
    <row r="147" spans="3:18">
      <c r="G147" s="11"/>
      <c r="H147" s="10"/>
    </row>
    <row r="148" spans="3:18">
      <c r="G148" s="11"/>
      <c r="H148" s="10"/>
      <c r="L148" t="s">
        <v>130</v>
      </c>
      <c r="P148" s="32">
        <v>4</v>
      </c>
      <c r="Q148" s="29"/>
      <c r="R148" s="32">
        <v>3</v>
      </c>
    </row>
    <row r="149" spans="3:18">
      <c r="G149" s="11"/>
      <c r="H149" s="10"/>
      <c r="I149">
        <v>1</v>
      </c>
      <c r="P149" s="29">
        <f>SQRT(P148^2+R148^2)</f>
        <v>5</v>
      </c>
      <c r="Q149" s="29"/>
      <c r="R149" s="29">
        <f>SQRT(P148^2+R148^2)</f>
        <v>5</v>
      </c>
    </row>
    <row r="150" spans="3:18">
      <c r="G150" s="11"/>
      <c r="H150" s="10"/>
    </row>
    <row r="151" spans="3:18" ht="17.25" thickBot="1"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0"/>
    </row>
    <row r="152" spans="3:18" ht="17.25" thickTop="1">
      <c r="G152" s="11"/>
      <c r="H152" s="10"/>
      <c r="M152" t="s">
        <v>37</v>
      </c>
    </row>
    <row r="153" spans="3:18">
      <c r="G153" s="11"/>
      <c r="H153" s="10"/>
    </row>
    <row r="154" spans="3:18">
      <c r="G154" s="11"/>
      <c r="H154" s="10"/>
    </row>
    <row r="155" spans="3:18">
      <c r="G155" s="11"/>
      <c r="H155" s="10"/>
    </row>
    <row r="156" spans="3:18">
      <c r="G156" s="11"/>
      <c r="H156" s="10"/>
    </row>
    <row r="157" spans="3:18">
      <c r="G157" s="11"/>
      <c r="H157" s="10"/>
    </row>
    <row r="158" spans="3:18">
      <c r="G158" s="11"/>
      <c r="H158" s="10"/>
    </row>
    <row r="162" spans="2:13" s="1" customFormat="1">
      <c r="B162" s="1" t="s">
        <v>131</v>
      </c>
    </row>
    <row r="165" spans="2:13">
      <c r="G165" s="11" t="s">
        <v>38</v>
      </c>
      <c r="H165" s="10"/>
    </row>
    <row r="166" spans="2:13">
      <c r="G166" s="11"/>
      <c r="H166" s="10"/>
    </row>
    <row r="167" spans="2:13">
      <c r="G167" s="11"/>
      <c r="H167" s="10"/>
    </row>
    <row r="168" spans="2:13">
      <c r="G168" s="11"/>
      <c r="H168" s="10"/>
    </row>
    <row r="169" spans="2:13">
      <c r="G169" s="11"/>
      <c r="H169" s="10"/>
    </row>
    <row r="170" spans="2:13">
      <c r="G170" s="11"/>
      <c r="H170" s="10"/>
    </row>
    <row r="171" spans="2:13" ht="17.25" thickBot="1"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</row>
    <row r="172" spans="2:13" ht="17.25" thickTop="1">
      <c r="G172" s="11"/>
      <c r="H172" s="10"/>
      <c r="M172" t="s">
        <v>37</v>
      </c>
    </row>
    <row r="173" spans="2:13">
      <c r="G173" s="11"/>
      <c r="H173" s="10"/>
    </row>
    <row r="174" spans="2:13">
      <c r="G174" s="11"/>
      <c r="H174" s="10"/>
    </row>
    <row r="175" spans="2:13">
      <c r="G175" s="11"/>
      <c r="H175" s="10"/>
    </row>
    <row r="176" spans="2:13">
      <c r="G176" s="11"/>
      <c r="H176" s="10"/>
    </row>
    <row r="177" spans="2:8">
      <c r="G177" s="11"/>
      <c r="H177" s="10"/>
    </row>
    <row r="178" spans="2:8">
      <c r="G178" s="11"/>
      <c r="H178" s="10"/>
    </row>
    <row r="180" spans="2:8" s="1" customFormat="1">
      <c r="B180" s="1" t="s">
        <v>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" workbookViewId="0">
      <selection activeCell="T26" sqref="T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E25" sqref="E25"/>
    </sheetView>
  </sheetViews>
  <sheetFormatPr defaultRowHeight="16.5"/>
  <cols>
    <col min="3" max="3" width="17.5" customWidth="1"/>
    <col min="4" max="4" width="13.75" customWidth="1"/>
    <col min="7" max="7" width="13.875" customWidth="1"/>
    <col min="8" max="8" width="14.875" customWidth="1"/>
    <col min="9" max="9" width="13.5" customWidth="1"/>
  </cols>
  <sheetData>
    <row r="2" spans="1:13" s="1" customFormat="1">
      <c r="B2" s="1" t="s">
        <v>105</v>
      </c>
    </row>
    <row r="4" spans="1:13" ht="18">
      <c r="B4" s="26" t="s">
        <v>107</v>
      </c>
      <c r="C4" s="26" t="s">
        <v>108</v>
      </c>
      <c r="D4" t="s">
        <v>109</v>
      </c>
    </row>
    <row r="5" spans="1:13">
      <c r="B5" s="26">
        <v>166</v>
      </c>
      <c r="C5" s="26">
        <f>B5-$B$12</f>
        <v>-4</v>
      </c>
      <c r="D5" s="26">
        <f>C5^2</f>
        <v>16</v>
      </c>
    </row>
    <row r="6" spans="1:13">
      <c r="B6" s="26">
        <v>168</v>
      </c>
      <c r="C6" s="26">
        <f t="shared" ref="C6:C9" si="0">B6-$B$12</f>
        <v>-2</v>
      </c>
      <c r="D6" s="26">
        <f t="shared" ref="D6:D9" si="1">C6^2</f>
        <v>4</v>
      </c>
    </row>
    <row r="7" spans="1:13">
      <c r="B7" s="26">
        <v>170</v>
      </c>
      <c r="C7" s="26">
        <f t="shared" si="0"/>
        <v>0</v>
      </c>
      <c r="D7" s="26">
        <f t="shared" si="1"/>
        <v>0</v>
      </c>
    </row>
    <row r="8" spans="1:13">
      <c r="B8" s="26">
        <v>172</v>
      </c>
      <c r="C8" s="26">
        <f t="shared" si="0"/>
        <v>2</v>
      </c>
      <c r="D8" s="26">
        <f t="shared" si="1"/>
        <v>4</v>
      </c>
    </row>
    <row r="9" spans="1:13">
      <c r="B9" s="26">
        <v>174</v>
      </c>
      <c r="C9" s="26">
        <f t="shared" si="0"/>
        <v>4</v>
      </c>
      <c r="D9" s="26">
        <f t="shared" si="1"/>
        <v>16</v>
      </c>
      <c r="I9" t="s">
        <v>115</v>
      </c>
    </row>
    <row r="10" spans="1:13">
      <c r="I10" t="s">
        <v>116</v>
      </c>
      <c r="J10" t="s">
        <v>117</v>
      </c>
      <c r="K10" t="s">
        <v>118</v>
      </c>
      <c r="M10" t="s">
        <v>119</v>
      </c>
    </row>
    <row r="12" spans="1:13">
      <c r="A12" t="s">
        <v>106</v>
      </c>
      <c r="B12">
        <f>AVERAGE(B5:B9)</f>
        <v>170</v>
      </c>
      <c r="D12" t="s">
        <v>110</v>
      </c>
      <c r="F12" s="83" t="s">
        <v>111</v>
      </c>
      <c r="G12" s="26" t="s">
        <v>112</v>
      </c>
      <c r="H12" s="83">
        <v>8</v>
      </c>
    </row>
    <row r="13" spans="1:13">
      <c r="D13">
        <f>SUM(D5:D9)</f>
        <v>40</v>
      </c>
      <c r="F13" s="83"/>
      <c r="G13" s="26" t="s">
        <v>113</v>
      </c>
      <c r="H13" s="83"/>
    </row>
    <row r="16" spans="1:13">
      <c r="E16" t="s">
        <v>114</v>
      </c>
      <c r="H16" t="s">
        <v>120</v>
      </c>
      <c r="I16">
        <f>_xlfn.VAR.P(B5:B9)</f>
        <v>8</v>
      </c>
    </row>
    <row r="17" spans="8:11">
      <c r="H17" t="s">
        <v>121</v>
      </c>
      <c r="I17">
        <f>_xlfn.VAR.S(B5:B9)</f>
        <v>10</v>
      </c>
    </row>
    <row r="19" spans="8:11">
      <c r="H19" t="s">
        <v>122</v>
      </c>
      <c r="I19">
        <f>SQRT(I16)</f>
        <v>2.8284271247461903</v>
      </c>
      <c r="K19">
        <f>_xlfn.STDEV.P(B5:B9)</f>
        <v>2.8284271247461903</v>
      </c>
    </row>
    <row r="20" spans="8:11">
      <c r="H20" t="s">
        <v>123</v>
      </c>
      <c r="I20">
        <f>SQRT(I17)</f>
        <v>3.1622776601683795</v>
      </c>
      <c r="K20">
        <f>_xlfn.STDEV.S(B5:B9)</f>
        <v>3.1622776601683795</v>
      </c>
    </row>
  </sheetData>
  <mergeCells count="2">
    <mergeCell ref="F12:F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115" zoomScaleNormal="115" workbookViewId="0">
      <selection activeCell="B2" sqref="B2:N15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127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4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83" t="s">
        <v>86</v>
      </c>
      <c r="C1" s="83"/>
      <c r="D1" s="83"/>
      <c r="E1" s="83"/>
      <c r="F1" s="83"/>
      <c r="G1" s="83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 t="shared" ref="B3:G3" si="0">B$2^$A3</f>
        <v>0.5</v>
      </c>
      <c r="C3">
        <f t="shared" si="0"/>
        <v>1</v>
      </c>
      <c r="D3">
        <f t="shared" si="0"/>
        <v>2</v>
      </c>
      <c r="E3" t="e">
        <f t="shared" si="0"/>
        <v>#DIV/0!</v>
      </c>
      <c r="F3">
        <f t="shared" si="0"/>
        <v>-1</v>
      </c>
      <c r="G3">
        <f t="shared" si="0"/>
        <v>-0.5</v>
      </c>
      <c r="J3" s="14"/>
    </row>
    <row r="4" spans="1:10">
      <c r="A4">
        <v>-0.9</v>
      </c>
      <c r="B4">
        <f t="shared" ref="B4:G23" si="1">B$2^$A4</f>
        <v>0.53588673126814657</v>
      </c>
      <c r="C4">
        <f t="shared" ref="C4:G19" si="2">C$2^$A4</f>
        <v>1</v>
      </c>
      <c r="D4">
        <f t="shared" si="2"/>
        <v>1.8660659830736148</v>
      </c>
      <c r="E4" t="e">
        <f t="shared" si="2"/>
        <v>#DIV/0!</v>
      </c>
      <c r="F4" t="e">
        <f t="shared" si="2"/>
        <v>#NUM!</v>
      </c>
      <c r="G4" t="e">
        <f t="shared" si="2"/>
        <v>#NUM!</v>
      </c>
      <c r="J4" s="14"/>
    </row>
    <row r="5" spans="1:10">
      <c r="A5">
        <v>-0.8</v>
      </c>
      <c r="B5">
        <f t="shared" si="1"/>
        <v>0.57434917749851755</v>
      </c>
      <c r="C5">
        <f t="shared" si="2"/>
        <v>1</v>
      </c>
      <c r="D5">
        <f t="shared" si="2"/>
        <v>1.7411011265922482</v>
      </c>
      <c r="E5" t="e">
        <f t="shared" si="2"/>
        <v>#DIV/0!</v>
      </c>
      <c r="F5" t="e">
        <f t="shared" si="2"/>
        <v>#NUM!</v>
      </c>
      <c r="G5" t="e">
        <f t="shared" si="2"/>
        <v>#NUM!</v>
      </c>
      <c r="J5" s="14"/>
    </row>
    <row r="6" spans="1:10">
      <c r="A6">
        <v>-0.7</v>
      </c>
      <c r="B6">
        <f t="shared" si="1"/>
        <v>0.61557220667245816</v>
      </c>
      <c r="C6">
        <f t="shared" si="2"/>
        <v>1</v>
      </c>
      <c r="D6">
        <f t="shared" si="2"/>
        <v>1.6245047927124709</v>
      </c>
      <c r="E6" t="e">
        <f t="shared" si="2"/>
        <v>#DIV/0!</v>
      </c>
      <c r="F6" t="e">
        <f t="shared" si="2"/>
        <v>#NUM!</v>
      </c>
      <c r="G6" t="e">
        <f t="shared" si="2"/>
        <v>#NUM!</v>
      </c>
    </row>
    <row r="7" spans="1:10">
      <c r="A7">
        <v>-0.6</v>
      </c>
      <c r="B7">
        <f t="shared" si="1"/>
        <v>0.65975395538644721</v>
      </c>
      <c r="C7">
        <f t="shared" si="2"/>
        <v>1</v>
      </c>
      <c r="D7">
        <f t="shared" si="2"/>
        <v>1.5157165665103982</v>
      </c>
      <c r="E7" t="e">
        <f t="shared" si="2"/>
        <v>#DIV/0!</v>
      </c>
      <c r="F7" t="e">
        <f t="shared" si="2"/>
        <v>#NUM!</v>
      </c>
      <c r="G7" t="e">
        <f t="shared" si="2"/>
        <v>#NUM!</v>
      </c>
    </row>
    <row r="8" spans="1:10">
      <c r="A8">
        <v>-0.5</v>
      </c>
      <c r="B8">
        <f t="shared" si="1"/>
        <v>0.70710678118654746</v>
      </c>
      <c r="C8">
        <f t="shared" si="2"/>
        <v>1</v>
      </c>
      <c r="D8">
        <f t="shared" si="2"/>
        <v>1.4142135623730949</v>
      </c>
      <c r="E8" t="e">
        <f t="shared" si="2"/>
        <v>#DIV/0!</v>
      </c>
      <c r="F8" t="e">
        <f t="shared" si="2"/>
        <v>#NUM!</v>
      </c>
      <c r="G8" t="e">
        <f t="shared" si="2"/>
        <v>#NUM!</v>
      </c>
    </row>
    <row r="9" spans="1:10">
      <c r="A9">
        <v>-0.4</v>
      </c>
      <c r="B9">
        <f t="shared" si="1"/>
        <v>0.75785828325519911</v>
      </c>
      <c r="C9">
        <f t="shared" si="2"/>
        <v>1</v>
      </c>
      <c r="D9">
        <f t="shared" si="2"/>
        <v>1.3195079107728942</v>
      </c>
      <c r="E9" t="e">
        <f t="shared" si="2"/>
        <v>#DIV/0!</v>
      </c>
      <c r="F9" t="e">
        <f t="shared" si="2"/>
        <v>#NUM!</v>
      </c>
      <c r="G9" t="e">
        <f t="shared" si="2"/>
        <v>#NUM!</v>
      </c>
    </row>
    <row r="10" spans="1:10">
      <c r="A10">
        <v>-0.3</v>
      </c>
      <c r="B10">
        <f t="shared" si="1"/>
        <v>0.81225239635623547</v>
      </c>
      <c r="C10">
        <f t="shared" si="2"/>
        <v>1</v>
      </c>
      <c r="D10">
        <f t="shared" si="2"/>
        <v>1.2311444133449163</v>
      </c>
      <c r="E10" t="e">
        <f t="shared" si="2"/>
        <v>#DIV/0!</v>
      </c>
      <c r="F10" t="e">
        <f t="shared" si="2"/>
        <v>#NUM!</v>
      </c>
      <c r="G10" t="e">
        <f t="shared" si="2"/>
        <v>#NUM!</v>
      </c>
    </row>
    <row r="11" spans="1:10">
      <c r="A11">
        <v>-0.2</v>
      </c>
      <c r="B11">
        <f t="shared" si="1"/>
        <v>0.87055056329612412</v>
      </c>
      <c r="C11">
        <f t="shared" si="2"/>
        <v>1</v>
      </c>
      <c r="D11">
        <f t="shared" si="2"/>
        <v>1.1486983549970351</v>
      </c>
      <c r="E11" t="e">
        <f t="shared" si="2"/>
        <v>#DIV/0!</v>
      </c>
      <c r="F11">
        <f t="shared" si="2"/>
        <v>-1</v>
      </c>
      <c r="G11">
        <f t="shared" si="2"/>
        <v>-0.87055056329612412</v>
      </c>
    </row>
    <row r="12" spans="1:10">
      <c r="A12">
        <v>-0.1</v>
      </c>
      <c r="B12">
        <f t="shared" si="1"/>
        <v>0.93303299153680741</v>
      </c>
      <c r="C12">
        <f t="shared" si="2"/>
        <v>1</v>
      </c>
      <c r="D12">
        <f t="shared" si="2"/>
        <v>1.0717734625362931</v>
      </c>
      <c r="E12" t="e">
        <f t="shared" si="2"/>
        <v>#DIV/0!</v>
      </c>
      <c r="F12" t="e">
        <f t="shared" si="2"/>
        <v>#NUM!</v>
      </c>
      <c r="G12" t="e">
        <f t="shared" si="2"/>
        <v>#NUM!</v>
      </c>
    </row>
    <row r="13" spans="1:10">
      <c r="A13">
        <v>0</v>
      </c>
      <c r="B13">
        <f t="shared" si="1"/>
        <v>1</v>
      </c>
      <c r="C13">
        <f t="shared" si="2"/>
        <v>1</v>
      </c>
      <c r="D13">
        <f t="shared" si="2"/>
        <v>1</v>
      </c>
      <c r="E13" t="e">
        <f t="shared" si="2"/>
        <v>#NUM!</v>
      </c>
      <c r="F13">
        <f t="shared" si="2"/>
        <v>1</v>
      </c>
      <c r="G13">
        <f t="shared" si="2"/>
        <v>1</v>
      </c>
    </row>
    <row r="14" spans="1:10">
      <c r="A14">
        <v>0.1</v>
      </c>
      <c r="B14">
        <f t="shared" si="1"/>
        <v>1.0717734625362931</v>
      </c>
      <c r="C14">
        <f t="shared" si="2"/>
        <v>1</v>
      </c>
      <c r="D14">
        <f t="shared" si="2"/>
        <v>0.93303299153680741</v>
      </c>
      <c r="E14">
        <f>E$2^$A14</f>
        <v>0</v>
      </c>
      <c r="F14" t="e">
        <f t="shared" si="2"/>
        <v>#NUM!</v>
      </c>
      <c r="G14" t="e">
        <f t="shared" si="2"/>
        <v>#NUM!</v>
      </c>
    </row>
    <row r="15" spans="1:10">
      <c r="A15">
        <v>0.2</v>
      </c>
      <c r="B15">
        <f t="shared" si="1"/>
        <v>1.1486983549970351</v>
      </c>
      <c r="C15">
        <f t="shared" si="2"/>
        <v>1</v>
      </c>
      <c r="D15">
        <f t="shared" si="2"/>
        <v>0.87055056329612412</v>
      </c>
      <c r="E15">
        <f t="shared" si="2"/>
        <v>0</v>
      </c>
      <c r="F15">
        <f t="shared" si="2"/>
        <v>-1</v>
      </c>
      <c r="G15">
        <f t="shared" si="2"/>
        <v>-1.1486983549970351</v>
      </c>
    </row>
    <row r="16" spans="1:10">
      <c r="A16">
        <v>0.3</v>
      </c>
      <c r="B16">
        <f t="shared" si="1"/>
        <v>1.2311444133449163</v>
      </c>
      <c r="C16">
        <f t="shared" si="2"/>
        <v>1</v>
      </c>
      <c r="D16">
        <f t="shared" si="2"/>
        <v>0.81225239635623547</v>
      </c>
      <c r="E16">
        <f t="shared" si="2"/>
        <v>0</v>
      </c>
      <c r="F16" t="e">
        <f t="shared" si="2"/>
        <v>#NUM!</v>
      </c>
      <c r="G16" t="e">
        <f t="shared" si="2"/>
        <v>#NUM!</v>
      </c>
    </row>
    <row r="17" spans="1:7">
      <c r="A17">
        <v>0.4</v>
      </c>
      <c r="B17">
        <f t="shared" si="1"/>
        <v>1.3195079107728942</v>
      </c>
      <c r="C17">
        <f t="shared" si="2"/>
        <v>1</v>
      </c>
      <c r="D17">
        <f t="shared" si="2"/>
        <v>0.75785828325519911</v>
      </c>
      <c r="E17">
        <f t="shared" si="2"/>
        <v>0</v>
      </c>
      <c r="F17" t="e">
        <f t="shared" si="2"/>
        <v>#NUM!</v>
      </c>
      <c r="G17" t="e">
        <f t="shared" si="2"/>
        <v>#NUM!</v>
      </c>
    </row>
    <row r="18" spans="1:7">
      <c r="A18">
        <v>0.5</v>
      </c>
      <c r="B18">
        <f t="shared" si="1"/>
        <v>1.4142135623730951</v>
      </c>
      <c r="C18">
        <f t="shared" si="2"/>
        <v>1</v>
      </c>
      <c r="D18">
        <f t="shared" si="2"/>
        <v>0.70710678118654757</v>
      </c>
      <c r="E18">
        <f t="shared" si="2"/>
        <v>0</v>
      </c>
      <c r="F18" t="e">
        <f t="shared" si="2"/>
        <v>#NUM!</v>
      </c>
      <c r="G18" t="e">
        <f t="shared" si="2"/>
        <v>#NUM!</v>
      </c>
    </row>
    <row r="19" spans="1:7">
      <c r="A19">
        <v>0.6</v>
      </c>
      <c r="B19">
        <f t="shared" si="1"/>
        <v>1.515716566510398</v>
      </c>
      <c r="C19">
        <f t="shared" si="1"/>
        <v>1</v>
      </c>
      <c r="D19">
        <f t="shared" si="2"/>
        <v>0.6597539553864471</v>
      </c>
      <c r="E19">
        <f t="shared" si="1"/>
        <v>0</v>
      </c>
      <c r="F19" t="e">
        <f t="shared" si="1"/>
        <v>#NUM!</v>
      </c>
      <c r="G19" t="e">
        <f t="shared" si="1"/>
        <v>#NUM!</v>
      </c>
    </row>
    <row r="20" spans="1:7">
      <c r="A20">
        <v>0.7</v>
      </c>
      <c r="B20">
        <f t="shared" si="1"/>
        <v>1.6245047927124709</v>
      </c>
      <c r="C20">
        <f t="shared" si="1"/>
        <v>1</v>
      </c>
      <c r="D20">
        <f t="shared" si="1"/>
        <v>0.61557220667245816</v>
      </c>
      <c r="E20">
        <f t="shared" si="1"/>
        <v>0</v>
      </c>
      <c r="F20" t="e">
        <f t="shared" si="1"/>
        <v>#NUM!</v>
      </c>
      <c r="G20" t="e">
        <f t="shared" si="1"/>
        <v>#NUM!</v>
      </c>
    </row>
    <row r="21" spans="1:7">
      <c r="A21">
        <v>0.8</v>
      </c>
      <c r="B21">
        <f t="shared" si="1"/>
        <v>1.7411011265922482</v>
      </c>
      <c r="C21">
        <f t="shared" si="1"/>
        <v>1</v>
      </c>
      <c r="D21">
        <f t="shared" si="1"/>
        <v>0.57434917749851755</v>
      </c>
      <c r="E21">
        <f t="shared" si="1"/>
        <v>0</v>
      </c>
      <c r="F21" t="e">
        <f t="shared" si="1"/>
        <v>#NUM!</v>
      </c>
      <c r="G21" t="e">
        <f t="shared" si="1"/>
        <v>#NUM!</v>
      </c>
    </row>
    <row r="22" spans="1:7">
      <c r="A22">
        <v>0.9</v>
      </c>
      <c r="B22">
        <f t="shared" si="1"/>
        <v>1.8660659830736148</v>
      </c>
      <c r="C22">
        <f t="shared" si="1"/>
        <v>1</v>
      </c>
      <c r="D22">
        <f t="shared" si="1"/>
        <v>0.53588673126814657</v>
      </c>
      <c r="E22">
        <f t="shared" si="1"/>
        <v>0</v>
      </c>
      <c r="F22" t="e">
        <f t="shared" si="1"/>
        <v>#NUM!</v>
      </c>
      <c r="G22" t="e">
        <f t="shared" si="1"/>
        <v>#NUM!</v>
      </c>
    </row>
    <row r="23" spans="1:7">
      <c r="A23">
        <v>1</v>
      </c>
      <c r="B23">
        <f t="shared" si="1"/>
        <v>2</v>
      </c>
      <c r="C23">
        <f t="shared" si="1"/>
        <v>1</v>
      </c>
      <c r="D23">
        <f t="shared" si="1"/>
        <v>0.5</v>
      </c>
      <c r="E23">
        <f t="shared" si="1"/>
        <v>0</v>
      </c>
      <c r="F23">
        <f t="shared" si="1"/>
        <v>-1</v>
      </c>
      <c r="G23">
        <f t="shared" si="1"/>
        <v>-2</v>
      </c>
    </row>
    <row r="30" spans="1:7">
      <c r="A30" s="84" t="s">
        <v>95</v>
      </c>
      <c r="B30" s="84"/>
      <c r="C30" s="84"/>
      <c r="D30" s="84"/>
      <c r="E30" s="84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3">$B$33^A35</f>
        <v>0.53588673126814657</v>
      </c>
      <c r="D35">
        <f t="shared" ref="D35:D54" si="4">$B$33^A35 - $D$33</f>
        <v>-2.4641132687318534</v>
      </c>
      <c r="E35">
        <f t="shared" ref="E35:E54" si="5">$B$33^A35 + $E$33</f>
        <v>3.5358867312681466</v>
      </c>
    </row>
    <row r="36" spans="1:5">
      <c r="A36">
        <v>-0.8</v>
      </c>
      <c r="C36">
        <f t="shared" si="3"/>
        <v>0.57434917749851755</v>
      </c>
      <c r="D36">
        <f t="shared" si="4"/>
        <v>-2.4256508225014826</v>
      </c>
      <c r="E36">
        <f t="shared" si="5"/>
        <v>3.5743491774985174</v>
      </c>
    </row>
    <row r="37" spans="1:5">
      <c r="A37">
        <v>-0.7</v>
      </c>
      <c r="C37">
        <f t="shared" si="3"/>
        <v>0.61557220667245816</v>
      </c>
      <c r="D37">
        <f t="shared" si="4"/>
        <v>-2.384427793327542</v>
      </c>
      <c r="E37">
        <f t="shared" si="5"/>
        <v>3.615572206672458</v>
      </c>
    </row>
    <row r="38" spans="1:5">
      <c r="A38">
        <v>-0.6</v>
      </c>
      <c r="C38">
        <f t="shared" si="3"/>
        <v>0.65975395538644721</v>
      </c>
      <c r="D38">
        <f t="shared" si="4"/>
        <v>-2.3402460446135529</v>
      </c>
      <c r="E38">
        <f t="shared" si="5"/>
        <v>3.6597539553864471</v>
      </c>
    </row>
    <row r="39" spans="1:5">
      <c r="A39">
        <v>-0.5</v>
      </c>
      <c r="C39">
        <f t="shared" si="3"/>
        <v>0.70710678118654746</v>
      </c>
      <c r="D39">
        <f t="shared" si="4"/>
        <v>-2.2928932188134525</v>
      </c>
      <c r="E39">
        <f t="shared" si="5"/>
        <v>3.7071067811865475</v>
      </c>
    </row>
    <row r="40" spans="1:5">
      <c r="A40">
        <v>-0.4</v>
      </c>
      <c r="C40">
        <f t="shared" si="3"/>
        <v>0.75785828325519911</v>
      </c>
      <c r="D40">
        <f t="shared" si="4"/>
        <v>-2.242141716744801</v>
      </c>
      <c r="E40">
        <f t="shared" si="5"/>
        <v>3.757858283255199</v>
      </c>
    </row>
    <row r="41" spans="1:5">
      <c r="A41">
        <v>-0.3</v>
      </c>
      <c r="C41">
        <f t="shared" si="3"/>
        <v>0.81225239635623547</v>
      </c>
      <c r="D41">
        <f t="shared" si="4"/>
        <v>-2.1877476036437646</v>
      </c>
      <c r="E41">
        <f t="shared" si="5"/>
        <v>3.8122523963562354</v>
      </c>
    </row>
    <row r="42" spans="1:5">
      <c r="A42">
        <v>-0.2</v>
      </c>
      <c r="C42">
        <f t="shared" si="3"/>
        <v>0.87055056329612412</v>
      </c>
      <c r="D42">
        <f t="shared" si="4"/>
        <v>-2.1294494367038759</v>
      </c>
      <c r="E42">
        <f t="shared" si="5"/>
        <v>3.8705505632961241</v>
      </c>
    </row>
    <row r="43" spans="1:5">
      <c r="A43">
        <v>-0.1</v>
      </c>
      <c r="C43">
        <f t="shared" si="3"/>
        <v>0.93303299153680741</v>
      </c>
      <c r="D43">
        <f t="shared" si="4"/>
        <v>-2.0669670084631928</v>
      </c>
      <c r="E43">
        <f t="shared" si="5"/>
        <v>3.9330329915368072</v>
      </c>
    </row>
    <row r="44" spans="1:5">
      <c r="A44">
        <v>0</v>
      </c>
      <c r="C44">
        <f t="shared" si="3"/>
        <v>1</v>
      </c>
      <c r="D44">
        <f t="shared" si="4"/>
        <v>-2</v>
      </c>
      <c r="E44">
        <f t="shared" si="5"/>
        <v>4</v>
      </c>
    </row>
    <row r="45" spans="1:5">
      <c r="A45">
        <v>0.1</v>
      </c>
      <c r="C45">
        <f t="shared" si="3"/>
        <v>1.0717734625362931</v>
      </c>
      <c r="D45">
        <f t="shared" si="4"/>
        <v>-1.9282265374637069</v>
      </c>
      <c r="E45">
        <f t="shared" si="5"/>
        <v>4.0717734625362931</v>
      </c>
    </row>
    <row r="46" spans="1:5">
      <c r="A46">
        <v>0.2</v>
      </c>
      <c r="C46">
        <f t="shared" si="3"/>
        <v>1.1486983549970351</v>
      </c>
      <c r="D46">
        <f t="shared" si="4"/>
        <v>-1.8513016450029649</v>
      </c>
      <c r="E46">
        <f t="shared" si="5"/>
        <v>4.1486983549970349</v>
      </c>
    </row>
    <row r="47" spans="1:5">
      <c r="A47">
        <v>0.3</v>
      </c>
      <c r="C47">
        <f t="shared" si="3"/>
        <v>1.2311444133449163</v>
      </c>
      <c r="D47">
        <f t="shared" si="4"/>
        <v>-1.7688555866550837</v>
      </c>
      <c r="E47">
        <f t="shared" si="5"/>
        <v>4.2311444133449161</v>
      </c>
    </row>
    <row r="48" spans="1:5">
      <c r="A48">
        <v>0.4</v>
      </c>
      <c r="C48">
        <f t="shared" si="3"/>
        <v>1.3195079107728942</v>
      </c>
      <c r="D48">
        <f t="shared" si="4"/>
        <v>-1.6804920892271058</v>
      </c>
      <c r="E48">
        <f t="shared" si="5"/>
        <v>4.3195079107728942</v>
      </c>
    </row>
    <row r="49" spans="1:8">
      <c r="A49">
        <v>0.5</v>
      </c>
      <c r="C49">
        <f t="shared" si="3"/>
        <v>1.4142135623730951</v>
      </c>
      <c r="D49">
        <f t="shared" si="4"/>
        <v>-1.5857864376269049</v>
      </c>
      <c r="E49">
        <f t="shared" si="5"/>
        <v>4.4142135623730949</v>
      </c>
    </row>
    <row r="50" spans="1:8">
      <c r="A50">
        <v>0.6</v>
      </c>
      <c r="C50">
        <f t="shared" si="3"/>
        <v>1.515716566510398</v>
      </c>
      <c r="D50">
        <f t="shared" si="4"/>
        <v>-1.484283433489602</v>
      </c>
      <c r="E50">
        <f t="shared" si="5"/>
        <v>4.515716566510398</v>
      </c>
    </row>
    <row r="51" spans="1:8">
      <c r="A51">
        <v>0.7</v>
      </c>
      <c r="C51">
        <f t="shared" si="3"/>
        <v>1.6245047927124709</v>
      </c>
      <c r="D51">
        <f t="shared" si="4"/>
        <v>-1.3754952072875291</v>
      </c>
      <c r="E51">
        <f t="shared" si="5"/>
        <v>4.6245047927124707</v>
      </c>
    </row>
    <row r="52" spans="1:8">
      <c r="A52">
        <v>0.8</v>
      </c>
      <c r="C52">
        <f t="shared" si="3"/>
        <v>1.7411011265922482</v>
      </c>
      <c r="D52">
        <f t="shared" si="4"/>
        <v>-1.2588988734077518</v>
      </c>
      <c r="E52">
        <f t="shared" si="5"/>
        <v>4.7411011265922482</v>
      </c>
    </row>
    <row r="53" spans="1:8">
      <c r="A53">
        <v>0.9</v>
      </c>
      <c r="C53">
        <f t="shared" si="3"/>
        <v>1.8660659830736148</v>
      </c>
      <c r="D53">
        <f t="shared" si="4"/>
        <v>-1.1339340169263852</v>
      </c>
      <c r="E53">
        <f t="shared" si="5"/>
        <v>4.8660659830736144</v>
      </c>
    </row>
    <row r="54" spans="1:8">
      <c r="A54">
        <v>1</v>
      </c>
      <c r="C54">
        <f t="shared" si="3"/>
        <v>2</v>
      </c>
      <c r="D54">
        <f t="shared" si="4"/>
        <v>-1</v>
      </c>
      <c r="E54">
        <f t="shared" si="5"/>
        <v>5</v>
      </c>
    </row>
    <row r="60" spans="1:8">
      <c r="A60" s="84" t="s">
        <v>96</v>
      </c>
      <c r="B60" s="84"/>
      <c r="C60" s="84"/>
      <c r="D60" s="84"/>
      <c r="E60" s="84"/>
    </row>
    <row r="62" spans="1:8">
      <c r="A62" s="18" t="s">
        <v>37</v>
      </c>
      <c r="B62" s="18" t="s">
        <v>5</v>
      </c>
      <c r="C62" s="18" t="s">
        <v>92</v>
      </c>
      <c r="D62" s="27" t="s">
        <v>97</v>
      </c>
      <c r="F62" s="27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6">$B$33^A65</f>
        <v>0.53588673126814657</v>
      </c>
      <c r="D65">
        <f t="shared" ref="D65:D84" si="7">$B$63^-(A65)</f>
        <v>1.8660659830736148</v>
      </c>
      <c r="F65">
        <f t="shared" ref="F65:F84" si="8">-($B$63^A65)</f>
        <v>-0.53588673126814657</v>
      </c>
      <c r="H65">
        <f t="shared" ref="H65:H84" si="9">-($B$63^-(A65))</f>
        <v>-1.8660659830736148</v>
      </c>
    </row>
    <row r="66" spans="1:21">
      <c r="A66">
        <v>-0.8</v>
      </c>
      <c r="C66">
        <f t="shared" si="6"/>
        <v>0.57434917749851755</v>
      </c>
      <c r="D66">
        <f t="shared" si="7"/>
        <v>1.7411011265922482</v>
      </c>
      <c r="F66">
        <f t="shared" si="8"/>
        <v>-0.57434917749851755</v>
      </c>
      <c r="H66">
        <f t="shared" si="9"/>
        <v>-1.7411011265922482</v>
      </c>
    </row>
    <row r="67" spans="1:21">
      <c r="A67">
        <v>-0.7</v>
      </c>
      <c r="C67">
        <f t="shared" si="6"/>
        <v>0.61557220667245816</v>
      </c>
      <c r="D67">
        <f t="shared" si="7"/>
        <v>1.6245047927124709</v>
      </c>
      <c r="F67">
        <f t="shared" si="8"/>
        <v>-0.61557220667245816</v>
      </c>
      <c r="H67">
        <f t="shared" si="9"/>
        <v>-1.6245047927124709</v>
      </c>
    </row>
    <row r="68" spans="1:21">
      <c r="A68">
        <v>-0.6</v>
      </c>
      <c r="C68">
        <f t="shared" si="6"/>
        <v>0.65975395538644721</v>
      </c>
      <c r="D68">
        <f t="shared" si="7"/>
        <v>1.515716566510398</v>
      </c>
      <c r="F68">
        <f t="shared" si="8"/>
        <v>-0.65975395538644721</v>
      </c>
      <c r="H68">
        <f t="shared" si="9"/>
        <v>-1.515716566510398</v>
      </c>
    </row>
    <row r="69" spans="1:21">
      <c r="A69">
        <v>-0.5</v>
      </c>
      <c r="C69">
        <f t="shared" si="6"/>
        <v>0.70710678118654746</v>
      </c>
      <c r="D69">
        <f t="shared" si="7"/>
        <v>1.4142135623730951</v>
      </c>
      <c r="F69">
        <f t="shared" si="8"/>
        <v>-0.70710678118654746</v>
      </c>
      <c r="H69">
        <f t="shared" si="9"/>
        <v>-1.4142135623730951</v>
      </c>
    </row>
    <row r="70" spans="1:21">
      <c r="A70">
        <v>-0.4</v>
      </c>
      <c r="C70">
        <f t="shared" si="6"/>
        <v>0.75785828325519911</v>
      </c>
      <c r="D70">
        <f t="shared" si="7"/>
        <v>1.3195079107728942</v>
      </c>
      <c r="F70">
        <f t="shared" si="8"/>
        <v>-0.75785828325519911</v>
      </c>
      <c r="H70">
        <f t="shared" si="9"/>
        <v>-1.3195079107728942</v>
      </c>
    </row>
    <row r="71" spans="1:21">
      <c r="A71">
        <v>-0.3</v>
      </c>
      <c r="C71">
        <f t="shared" si="6"/>
        <v>0.81225239635623547</v>
      </c>
      <c r="D71">
        <f t="shared" si="7"/>
        <v>1.2311444133449163</v>
      </c>
      <c r="F71">
        <f t="shared" si="8"/>
        <v>-0.81225239635623547</v>
      </c>
      <c r="H71">
        <f t="shared" si="9"/>
        <v>-1.2311444133449163</v>
      </c>
    </row>
    <row r="72" spans="1:21">
      <c r="A72">
        <v>-0.2</v>
      </c>
      <c r="C72">
        <f t="shared" si="6"/>
        <v>0.87055056329612412</v>
      </c>
      <c r="D72">
        <f t="shared" si="7"/>
        <v>1.1486983549970351</v>
      </c>
      <c r="F72">
        <f t="shared" si="8"/>
        <v>-0.87055056329612412</v>
      </c>
      <c r="H72">
        <f t="shared" si="9"/>
        <v>-1.1486983549970351</v>
      </c>
    </row>
    <row r="73" spans="1:21">
      <c r="A73">
        <v>-0.1</v>
      </c>
      <c r="C73">
        <f t="shared" si="6"/>
        <v>0.93303299153680741</v>
      </c>
      <c r="D73">
        <f t="shared" si="7"/>
        <v>1.0717734625362931</v>
      </c>
      <c r="F73">
        <f t="shared" si="8"/>
        <v>-0.93303299153680741</v>
      </c>
      <c r="H73">
        <f t="shared" si="9"/>
        <v>-1.0717734625362931</v>
      </c>
    </row>
    <row r="74" spans="1:21">
      <c r="A74">
        <v>0</v>
      </c>
      <c r="C74">
        <f t="shared" si="6"/>
        <v>1</v>
      </c>
      <c r="D74">
        <f t="shared" si="7"/>
        <v>1</v>
      </c>
      <c r="F74">
        <f t="shared" si="8"/>
        <v>-1</v>
      </c>
      <c r="H74">
        <f t="shared" si="9"/>
        <v>-1</v>
      </c>
    </row>
    <row r="75" spans="1:21">
      <c r="A75">
        <v>0.1</v>
      </c>
      <c r="C75">
        <f t="shared" si="6"/>
        <v>1.0717734625362931</v>
      </c>
      <c r="D75">
        <f t="shared" si="7"/>
        <v>0.93303299153680741</v>
      </c>
      <c r="F75">
        <f t="shared" si="8"/>
        <v>-1.0717734625362931</v>
      </c>
      <c r="H75">
        <f t="shared" si="9"/>
        <v>-0.93303299153680741</v>
      </c>
    </row>
    <row r="76" spans="1:21">
      <c r="A76">
        <v>0.2</v>
      </c>
      <c r="C76">
        <f t="shared" si="6"/>
        <v>1.1486983549970351</v>
      </c>
      <c r="D76">
        <f t="shared" si="7"/>
        <v>0.87055056329612412</v>
      </c>
      <c r="F76">
        <f t="shared" si="8"/>
        <v>-1.1486983549970351</v>
      </c>
      <c r="H76">
        <f t="shared" si="9"/>
        <v>-0.87055056329612412</v>
      </c>
    </row>
    <row r="77" spans="1:21">
      <c r="A77">
        <v>0.3</v>
      </c>
      <c r="C77">
        <f t="shared" si="6"/>
        <v>1.2311444133449163</v>
      </c>
      <c r="D77">
        <f t="shared" si="7"/>
        <v>0.81225239635623547</v>
      </c>
      <c r="F77">
        <f t="shared" si="8"/>
        <v>-1.2311444133449163</v>
      </c>
      <c r="H77">
        <f t="shared" si="9"/>
        <v>-0.81225239635623547</v>
      </c>
    </row>
    <row r="78" spans="1:21">
      <c r="A78">
        <v>0.4</v>
      </c>
      <c r="C78">
        <f t="shared" si="6"/>
        <v>1.3195079107728942</v>
      </c>
      <c r="D78">
        <f t="shared" si="7"/>
        <v>0.75785828325519911</v>
      </c>
      <c r="F78">
        <f t="shared" si="8"/>
        <v>-1.3195079107728942</v>
      </c>
      <c r="H78">
        <f t="shared" si="9"/>
        <v>-0.75785828325519911</v>
      </c>
    </row>
    <row r="79" spans="1:21">
      <c r="A79">
        <v>0.5</v>
      </c>
      <c r="C79">
        <f t="shared" si="6"/>
        <v>1.4142135623730951</v>
      </c>
      <c r="D79">
        <f t="shared" si="7"/>
        <v>0.70710678118654746</v>
      </c>
      <c r="F79">
        <f t="shared" si="8"/>
        <v>-1.4142135623730951</v>
      </c>
      <c r="H79">
        <f t="shared" si="9"/>
        <v>-0.70710678118654746</v>
      </c>
    </row>
    <row r="80" spans="1:21">
      <c r="A80">
        <v>0.6</v>
      </c>
      <c r="C80">
        <f t="shared" si="6"/>
        <v>1.515716566510398</v>
      </c>
      <c r="D80">
        <f t="shared" si="7"/>
        <v>0.65975395538644721</v>
      </c>
      <c r="F80">
        <f t="shared" si="8"/>
        <v>-1.515716566510398</v>
      </c>
      <c r="H80">
        <f t="shared" si="9"/>
        <v>-0.65975395538644721</v>
      </c>
      <c r="U80" t="s">
        <v>99</v>
      </c>
    </row>
    <row r="81" spans="1:20">
      <c r="A81">
        <v>0.7</v>
      </c>
      <c r="C81">
        <f t="shared" si="6"/>
        <v>1.6245047927124709</v>
      </c>
      <c r="D81">
        <f t="shared" si="7"/>
        <v>0.61557220667245816</v>
      </c>
      <c r="F81">
        <f t="shared" si="8"/>
        <v>-1.6245047927124709</v>
      </c>
      <c r="H81">
        <f t="shared" si="9"/>
        <v>-0.61557220667245816</v>
      </c>
      <c r="T81" t="s">
        <v>55</v>
      </c>
    </row>
    <row r="82" spans="1:20">
      <c r="A82">
        <v>0.8</v>
      </c>
      <c r="C82">
        <f t="shared" si="6"/>
        <v>1.7411011265922482</v>
      </c>
      <c r="D82">
        <f t="shared" si="7"/>
        <v>0.57434917749851755</v>
      </c>
      <c r="F82">
        <f t="shared" si="8"/>
        <v>-1.7411011265922482</v>
      </c>
      <c r="H82">
        <f t="shared" si="9"/>
        <v>-0.57434917749851755</v>
      </c>
    </row>
    <row r="83" spans="1:20">
      <c r="A83">
        <v>0.9</v>
      </c>
      <c r="C83">
        <f t="shared" si="6"/>
        <v>1.8660659830736148</v>
      </c>
      <c r="D83">
        <f t="shared" si="7"/>
        <v>0.53588673126814657</v>
      </c>
      <c r="F83">
        <f t="shared" si="8"/>
        <v>-1.8660659830736148</v>
      </c>
      <c r="H83">
        <f t="shared" si="9"/>
        <v>-0.53588673126814657</v>
      </c>
    </row>
    <row r="84" spans="1:20">
      <c r="A84">
        <v>1</v>
      </c>
      <c r="C84">
        <f t="shared" si="6"/>
        <v>2</v>
      </c>
      <c r="D84">
        <f t="shared" si="7"/>
        <v>0.5</v>
      </c>
      <c r="F84">
        <f t="shared" si="8"/>
        <v>-2</v>
      </c>
      <c r="H84">
        <f t="shared" si="9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10">$B$96^A98</f>
        <v>0.53588673126814657</v>
      </c>
      <c r="D98">
        <f t="shared" ref="D98:D117" si="11">$B$96^(A98-$D$96)</f>
        <v>6.6985841408518335E-2</v>
      </c>
      <c r="E98">
        <f t="shared" ref="E98:E117" si="12">-($B$96^(A98-$D$96))</f>
        <v>-6.6985841408518335E-2</v>
      </c>
    </row>
    <row r="99" spans="1:5">
      <c r="A99">
        <v>-0.8</v>
      </c>
      <c r="C99">
        <f t="shared" si="10"/>
        <v>0.57434917749851755</v>
      </c>
      <c r="D99">
        <f t="shared" si="11"/>
        <v>7.1793647187314694E-2</v>
      </c>
      <c r="E99">
        <f t="shared" si="12"/>
        <v>-7.1793647187314694E-2</v>
      </c>
    </row>
    <row r="100" spans="1:5">
      <c r="A100">
        <v>-0.7</v>
      </c>
      <c r="C100">
        <f t="shared" si="10"/>
        <v>0.61557220667245816</v>
      </c>
      <c r="D100">
        <f t="shared" si="11"/>
        <v>7.6946525834057269E-2</v>
      </c>
      <c r="E100">
        <f t="shared" si="12"/>
        <v>-7.6946525834057269E-2</v>
      </c>
    </row>
    <row r="101" spans="1:5">
      <c r="A101">
        <v>-0.6</v>
      </c>
      <c r="C101">
        <f t="shared" si="10"/>
        <v>0.65975395538644721</v>
      </c>
      <c r="D101">
        <f t="shared" si="11"/>
        <v>8.2469244423305901E-2</v>
      </c>
      <c r="E101">
        <f t="shared" si="12"/>
        <v>-8.2469244423305901E-2</v>
      </c>
    </row>
    <row r="102" spans="1:5">
      <c r="A102">
        <v>-0.5</v>
      </c>
      <c r="C102">
        <f t="shared" si="10"/>
        <v>0.70710678118654746</v>
      </c>
      <c r="D102">
        <f t="shared" si="11"/>
        <v>8.8388347648318447E-2</v>
      </c>
      <c r="E102">
        <f t="shared" si="12"/>
        <v>-8.8388347648318447E-2</v>
      </c>
    </row>
    <row r="103" spans="1:5">
      <c r="A103">
        <v>-0.4</v>
      </c>
      <c r="C103">
        <f t="shared" si="10"/>
        <v>0.75785828325519911</v>
      </c>
      <c r="D103">
        <f t="shared" si="11"/>
        <v>9.4732285406899902E-2</v>
      </c>
      <c r="E103">
        <f t="shared" si="12"/>
        <v>-9.4732285406899902E-2</v>
      </c>
    </row>
    <row r="104" spans="1:5">
      <c r="A104">
        <v>-0.3</v>
      </c>
      <c r="C104">
        <f t="shared" si="10"/>
        <v>0.81225239635623547</v>
      </c>
      <c r="D104">
        <f t="shared" si="11"/>
        <v>0.10153154954452946</v>
      </c>
      <c r="E104">
        <f t="shared" si="12"/>
        <v>-0.10153154954452946</v>
      </c>
    </row>
    <row r="105" spans="1:5">
      <c r="A105">
        <v>-0.2</v>
      </c>
      <c r="C105">
        <f t="shared" si="10"/>
        <v>0.87055056329612412</v>
      </c>
      <c r="D105">
        <f t="shared" si="11"/>
        <v>0.10881882041201553</v>
      </c>
      <c r="E105">
        <f t="shared" si="12"/>
        <v>-0.10881882041201553</v>
      </c>
    </row>
    <row r="106" spans="1:5">
      <c r="A106">
        <v>-0.1</v>
      </c>
      <c r="C106">
        <f t="shared" si="10"/>
        <v>0.93303299153680741</v>
      </c>
      <c r="D106">
        <f t="shared" si="11"/>
        <v>0.11662912394210095</v>
      </c>
      <c r="E106">
        <f t="shared" si="12"/>
        <v>-0.11662912394210095</v>
      </c>
    </row>
    <row r="107" spans="1:5">
      <c r="A107">
        <v>0</v>
      </c>
      <c r="C107">
        <f t="shared" si="10"/>
        <v>1</v>
      </c>
      <c r="D107">
        <f t="shared" si="11"/>
        <v>0.125</v>
      </c>
      <c r="E107">
        <f t="shared" si="12"/>
        <v>-0.125</v>
      </c>
    </row>
    <row r="108" spans="1:5">
      <c r="A108">
        <v>0.1</v>
      </c>
      <c r="C108">
        <f t="shared" si="10"/>
        <v>1.0717734625362931</v>
      </c>
      <c r="D108">
        <f t="shared" si="11"/>
        <v>0.13397168281703667</v>
      </c>
      <c r="E108">
        <f t="shared" si="12"/>
        <v>-0.13397168281703667</v>
      </c>
    </row>
    <row r="109" spans="1:5">
      <c r="A109">
        <v>0.2</v>
      </c>
      <c r="C109">
        <f t="shared" si="10"/>
        <v>1.1486983549970351</v>
      </c>
      <c r="D109">
        <f t="shared" si="11"/>
        <v>0.14358729437462939</v>
      </c>
      <c r="E109">
        <f t="shared" si="12"/>
        <v>-0.14358729437462939</v>
      </c>
    </row>
    <row r="110" spans="1:5">
      <c r="A110">
        <v>0.3</v>
      </c>
      <c r="C110">
        <f t="shared" si="10"/>
        <v>1.2311444133449163</v>
      </c>
      <c r="D110">
        <f t="shared" si="11"/>
        <v>0.15389305166811451</v>
      </c>
      <c r="E110">
        <f t="shared" si="12"/>
        <v>-0.15389305166811451</v>
      </c>
    </row>
    <row r="111" spans="1:5">
      <c r="A111">
        <v>0.4</v>
      </c>
      <c r="C111">
        <f t="shared" si="10"/>
        <v>1.3195079107728942</v>
      </c>
      <c r="D111">
        <f t="shared" si="11"/>
        <v>0.1649384888466118</v>
      </c>
      <c r="E111">
        <f t="shared" si="12"/>
        <v>-0.1649384888466118</v>
      </c>
    </row>
    <row r="112" spans="1:5">
      <c r="A112">
        <v>0.5</v>
      </c>
      <c r="C112">
        <f t="shared" si="10"/>
        <v>1.4142135623730951</v>
      </c>
      <c r="D112">
        <f t="shared" si="11"/>
        <v>0.17677669529663687</v>
      </c>
      <c r="E112">
        <f t="shared" si="12"/>
        <v>-0.17677669529663687</v>
      </c>
    </row>
    <row r="113" spans="1:35">
      <c r="A113">
        <v>0.6</v>
      </c>
      <c r="C113">
        <f t="shared" si="10"/>
        <v>1.515716566510398</v>
      </c>
      <c r="D113">
        <f t="shared" si="11"/>
        <v>0.18946457081379978</v>
      </c>
      <c r="E113">
        <f t="shared" si="12"/>
        <v>-0.18946457081379978</v>
      </c>
    </row>
    <row r="114" spans="1:35">
      <c r="A114">
        <v>0.7</v>
      </c>
      <c r="C114">
        <f t="shared" si="10"/>
        <v>1.6245047927124709</v>
      </c>
      <c r="D114">
        <f t="shared" si="11"/>
        <v>0.20306309908905892</v>
      </c>
      <c r="E114">
        <f t="shared" si="12"/>
        <v>-0.20306309908905892</v>
      </c>
    </row>
    <row r="115" spans="1:35">
      <c r="A115">
        <v>0.8</v>
      </c>
      <c r="C115">
        <f t="shared" si="10"/>
        <v>1.7411011265922482</v>
      </c>
      <c r="D115">
        <f t="shared" si="11"/>
        <v>0.21763764082403106</v>
      </c>
      <c r="E115">
        <f t="shared" si="12"/>
        <v>-0.21763764082403106</v>
      </c>
    </row>
    <row r="116" spans="1:35">
      <c r="A116">
        <v>0.9</v>
      </c>
      <c r="C116">
        <f t="shared" si="10"/>
        <v>1.8660659830736148</v>
      </c>
      <c r="D116">
        <f t="shared" si="11"/>
        <v>0.23325824788420185</v>
      </c>
      <c r="E116">
        <f t="shared" si="12"/>
        <v>-0.23325824788420185</v>
      </c>
    </row>
    <row r="117" spans="1:35">
      <c r="A117">
        <v>1</v>
      </c>
      <c r="C117">
        <f t="shared" si="10"/>
        <v>2</v>
      </c>
      <c r="D117">
        <f t="shared" si="11"/>
        <v>0.25</v>
      </c>
      <c r="E117">
        <f t="shared" si="12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28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3" xml:space="preserve"> 1 / (1 + $Q$126^(-M129))</f>
        <v>8.1940126239918622E-40</v>
      </c>
      <c r="X129">
        <v>-1.9</v>
      </c>
      <c r="Y129">
        <f t="shared" ref="Y129:Y168" si="14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3"/>
        <v>1.8048513878456791E-35</v>
      </c>
      <c r="X130">
        <v>-1.8</v>
      </c>
      <c r="Y130">
        <f t="shared" si="14"/>
        <v>0.14185106490048818</v>
      </c>
      <c r="AH130">
        <v>-1.9</v>
      </c>
      <c r="AI130">
        <f t="shared" ref="AI130:AI169" si="15">1 / (1 + $Q$126^(-AH130))</f>
        <v>0.13010847436299824</v>
      </c>
    </row>
    <row r="131" spans="13:35">
      <c r="M131">
        <v>-70</v>
      </c>
      <c r="N131">
        <f t="shared" si="13"/>
        <v>3.9754497359091557E-31</v>
      </c>
      <c r="X131">
        <v>-1.7</v>
      </c>
      <c r="Y131">
        <f t="shared" si="14"/>
        <v>0.15446526508353511</v>
      </c>
      <c r="AH131">
        <v>-1.8</v>
      </c>
      <c r="AI131">
        <f t="shared" si="15"/>
        <v>0.14185106490048818</v>
      </c>
    </row>
    <row r="132" spans="13:35">
      <c r="M132">
        <v>-60</v>
      </c>
      <c r="N132">
        <f t="shared" si="13"/>
        <v>8.7565107626974814E-27</v>
      </c>
      <c r="X132">
        <v>-1.6</v>
      </c>
      <c r="Y132">
        <f t="shared" si="14"/>
        <v>0.16798161486607593</v>
      </c>
      <c r="AH132">
        <v>-1.7</v>
      </c>
      <c r="AI132">
        <f t="shared" si="15"/>
        <v>0.15446526508353511</v>
      </c>
    </row>
    <row r="133" spans="13:35">
      <c r="M133">
        <v>-50</v>
      </c>
      <c r="N133">
        <f t="shared" si="13"/>
        <v>1.9287498479640941E-22</v>
      </c>
      <c r="X133">
        <v>-1.5</v>
      </c>
      <c r="Y133">
        <f t="shared" si="14"/>
        <v>0.18242552380635677</v>
      </c>
      <c r="AH133">
        <v>-1.6</v>
      </c>
      <c r="AI133">
        <f t="shared" si="15"/>
        <v>0.16798161486607593</v>
      </c>
    </row>
    <row r="134" spans="13:35">
      <c r="M134">
        <v>-40</v>
      </c>
      <c r="N134">
        <f t="shared" si="13"/>
        <v>4.2483542552918993E-18</v>
      </c>
      <c r="X134">
        <v>-1.4</v>
      </c>
      <c r="Y134">
        <f t="shared" si="14"/>
        <v>0.1978161114414187</v>
      </c>
      <c r="AH134">
        <v>-1.5</v>
      </c>
      <c r="AI134">
        <f t="shared" si="15"/>
        <v>0.18242552380635677</v>
      </c>
    </row>
    <row r="135" spans="13:35">
      <c r="M135">
        <v>-30</v>
      </c>
      <c r="N135">
        <f t="shared" si="13"/>
        <v>9.3576229688398126E-14</v>
      </c>
      <c r="X135">
        <v>-1.3</v>
      </c>
      <c r="Y135">
        <f t="shared" si="14"/>
        <v>0.21416501695744178</v>
      </c>
      <c r="AH135">
        <v>-1.4</v>
      </c>
      <c r="AI135">
        <f t="shared" si="15"/>
        <v>0.1978161114414187</v>
      </c>
    </row>
    <row r="136" spans="13:35">
      <c r="M136">
        <v>-20</v>
      </c>
      <c r="N136">
        <f t="shared" si="13"/>
        <v>2.0611536181902786E-9</v>
      </c>
      <c r="X136">
        <v>-1.2</v>
      </c>
      <c r="Y136">
        <f t="shared" si="14"/>
        <v>0.23147521650098274</v>
      </c>
      <c r="AH136">
        <v>-1.3</v>
      </c>
      <c r="AI136">
        <f t="shared" si="15"/>
        <v>0.21416501695744178</v>
      </c>
    </row>
    <row r="137" spans="13:35">
      <c r="M137">
        <v>-10</v>
      </c>
      <c r="N137">
        <f t="shared" si="13"/>
        <v>4.5397868702435221E-5</v>
      </c>
      <c r="X137">
        <v>-1.1000000000000001</v>
      </c>
      <c r="Y137">
        <f t="shared" si="14"/>
        <v>0.24973989440488278</v>
      </c>
      <c r="AH137">
        <v>-1.2</v>
      </c>
      <c r="AI137">
        <f t="shared" si="15"/>
        <v>0.23147521650098274</v>
      </c>
    </row>
    <row r="138" spans="13:35">
      <c r="M138">
        <v>0</v>
      </c>
      <c r="N138">
        <f t="shared" si="13"/>
        <v>0.5</v>
      </c>
      <c r="X138">
        <v>-1</v>
      </c>
      <c r="Y138">
        <f t="shared" si="14"/>
        <v>0.26894142136999549</v>
      </c>
      <c r="AH138">
        <v>-1.1000000000000001</v>
      </c>
      <c r="AI138">
        <f t="shared" si="15"/>
        <v>0.24973989440488278</v>
      </c>
    </row>
    <row r="139" spans="13:35">
      <c r="M139">
        <v>10</v>
      </c>
      <c r="N139">
        <f t="shared" si="13"/>
        <v>0.99995460213129761</v>
      </c>
      <c r="X139">
        <v>-0.9</v>
      </c>
      <c r="Y139">
        <f t="shared" si="14"/>
        <v>0.28905049737499638</v>
      </c>
      <c r="AH139">
        <v>-1</v>
      </c>
      <c r="AI139">
        <f t="shared" si="15"/>
        <v>0.26894142136999549</v>
      </c>
    </row>
    <row r="140" spans="13:35">
      <c r="M140">
        <v>20</v>
      </c>
      <c r="N140">
        <f t="shared" si="13"/>
        <v>0.99999999793884631</v>
      </c>
      <c r="X140">
        <v>-0.8</v>
      </c>
      <c r="Y140">
        <f t="shared" si="14"/>
        <v>0.31002551887238788</v>
      </c>
      <c r="AH140">
        <v>-0.9</v>
      </c>
      <c r="AI140">
        <f t="shared" si="15"/>
        <v>0.28905049737499638</v>
      </c>
    </row>
    <row r="141" spans="13:35">
      <c r="M141">
        <v>30</v>
      </c>
      <c r="N141">
        <f t="shared" si="13"/>
        <v>0.99999999999990652</v>
      </c>
      <c r="X141">
        <v>-0.7</v>
      </c>
      <c r="Y141">
        <f t="shared" si="14"/>
        <v>0.33181222783183417</v>
      </c>
      <c r="AH141">
        <v>-0.8</v>
      </c>
      <c r="AI141">
        <f t="shared" si="15"/>
        <v>0.31002551887238788</v>
      </c>
    </row>
    <row r="142" spans="13:35">
      <c r="M142">
        <v>40</v>
      </c>
      <c r="N142">
        <f t="shared" si="13"/>
        <v>1</v>
      </c>
      <c r="X142">
        <v>-0.6</v>
      </c>
      <c r="Y142">
        <f t="shared" si="14"/>
        <v>0.35434369377420483</v>
      </c>
      <c r="AH142">
        <v>-0.7</v>
      </c>
      <c r="AI142">
        <f t="shared" si="15"/>
        <v>0.33181222783183417</v>
      </c>
    </row>
    <row r="143" spans="13:35">
      <c r="M143">
        <v>50</v>
      </c>
      <c r="N143">
        <f t="shared" si="13"/>
        <v>1</v>
      </c>
      <c r="X143">
        <v>-0.5</v>
      </c>
      <c r="Y143">
        <f t="shared" si="14"/>
        <v>0.37754066879814568</v>
      </c>
      <c r="AH143">
        <v>-0.6</v>
      </c>
      <c r="AI143">
        <f t="shared" si="15"/>
        <v>0.35434369377420483</v>
      </c>
    </row>
    <row r="144" spans="13:35">
      <c r="M144">
        <v>60</v>
      </c>
      <c r="N144">
        <f t="shared" si="13"/>
        <v>1</v>
      </c>
      <c r="X144">
        <v>-0.4</v>
      </c>
      <c r="Y144">
        <f t="shared" si="14"/>
        <v>0.40131233988754816</v>
      </c>
      <c r="AH144">
        <v>-0.5</v>
      </c>
      <c r="AI144">
        <f t="shared" si="15"/>
        <v>0.37754066879814568</v>
      </c>
    </row>
    <row r="145" spans="13:35">
      <c r="M145">
        <v>70</v>
      </c>
      <c r="N145">
        <f t="shared" si="13"/>
        <v>1</v>
      </c>
      <c r="X145">
        <v>-0.3</v>
      </c>
      <c r="Y145">
        <f t="shared" si="14"/>
        <v>0.42555748318834113</v>
      </c>
      <c r="AH145">
        <v>-0.4</v>
      </c>
      <c r="AI145">
        <f t="shared" si="15"/>
        <v>0.40131233988754816</v>
      </c>
    </row>
    <row r="146" spans="13:35">
      <c r="M146">
        <v>80</v>
      </c>
      <c r="N146">
        <f t="shared" si="13"/>
        <v>1</v>
      </c>
      <c r="X146">
        <v>-0.2</v>
      </c>
      <c r="Y146">
        <f t="shared" si="14"/>
        <v>0.45016600268752216</v>
      </c>
      <c r="AH146">
        <v>-0.3</v>
      </c>
      <c r="AI146">
        <f t="shared" si="15"/>
        <v>0.42555748318834113</v>
      </c>
    </row>
    <row r="147" spans="13:35">
      <c r="M147">
        <v>90</v>
      </c>
      <c r="N147">
        <f t="shared" si="13"/>
        <v>1</v>
      </c>
      <c r="X147">
        <v>-0.1</v>
      </c>
      <c r="Y147">
        <f t="shared" si="14"/>
        <v>0.47502081252105999</v>
      </c>
      <c r="AH147">
        <v>-0.2</v>
      </c>
      <c r="AI147">
        <f t="shared" si="15"/>
        <v>0.45016600268752216</v>
      </c>
    </row>
    <row r="148" spans="13:35">
      <c r="M148">
        <v>100</v>
      </c>
      <c r="N148">
        <f t="shared" si="13"/>
        <v>1</v>
      </c>
      <c r="X148">
        <v>0</v>
      </c>
      <c r="Y148">
        <f t="shared" si="14"/>
        <v>0.5</v>
      </c>
      <c r="AH148">
        <v>-0.1</v>
      </c>
      <c r="AI148">
        <f t="shared" si="15"/>
        <v>0.47502081252105999</v>
      </c>
    </row>
    <row r="149" spans="13:35">
      <c r="X149">
        <v>0.1</v>
      </c>
      <c r="Y149">
        <f t="shared" si="14"/>
        <v>0.5249791874789399</v>
      </c>
      <c r="AH149">
        <v>0</v>
      </c>
      <c r="AI149">
        <f t="shared" si="15"/>
        <v>0.5</v>
      </c>
    </row>
    <row r="150" spans="13:35">
      <c r="X150">
        <v>0.2</v>
      </c>
      <c r="Y150">
        <f t="shared" si="14"/>
        <v>0.54983399731247784</v>
      </c>
      <c r="AH150">
        <v>0.1</v>
      </c>
      <c r="AI150">
        <f t="shared" si="15"/>
        <v>0.5249791874789399</v>
      </c>
    </row>
    <row r="151" spans="13:35">
      <c r="X151">
        <v>0.3</v>
      </c>
      <c r="Y151">
        <f t="shared" si="14"/>
        <v>0.57444251681165892</v>
      </c>
      <c r="AH151">
        <v>0.2</v>
      </c>
      <c r="AI151">
        <f t="shared" si="15"/>
        <v>0.54983399731247784</v>
      </c>
    </row>
    <row r="152" spans="13:35">
      <c r="X152">
        <v>0.4</v>
      </c>
      <c r="Y152">
        <f t="shared" si="14"/>
        <v>0.59868766011245178</v>
      </c>
      <c r="AH152">
        <v>0.3</v>
      </c>
      <c r="AI152">
        <f t="shared" si="15"/>
        <v>0.57444251681165892</v>
      </c>
    </row>
    <row r="153" spans="13:35">
      <c r="X153">
        <v>0.5</v>
      </c>
      <c r="Y153">
        <f t="shared" si="14"/>
        <v>0.62245933120185426</v>
      </c>
      <c r="AH153">
        <v>0.4</v>
      </c>
      <c r="AI153">
        <f t="shared" si="15"/>
        <v>0.59868766011245178</v>
      </c>
    </row>
    <row r="154" spans="13:35">
      <c r="X154">
        <v>0.6</v>
      </c>
      <c r="Y154">
        <f t="shared" si="14"/>
        <v>0.64565630622579528</v>
      </c>
      <c r="AH154">
        <v>0.5</v>
      </c>
      <c r="AI154">
        <f t="shared" si="15"/>
        <v>0.62245933120185426</v>
      </c>
    </row>
    <row r="155" spans="13:35">
      <c r="X155">
        <v>0.7</v>
      </c>
      <c r="Y155">
        <f t="shared" si="14"/>
        <v>0.66818777216816583</v>
      </c>
      <c r="AH155">
        <v>0.6</v>
      </c>
      <c r="AI155">
        <f t="shared" si="15"/>
        <v>0.64565630622579528</v>
      </c>
    </row>
    <row r="156" spans="13:35">
      <c r="X156">
        <v>0.8</v>
      </c>
      <c r="Y156">
        <f t="shared" si="14"/>
        <v>0.68997448112761217</v>
      </c>
      <c r="AH156">
        <v>0.7</v>
      </c>
      <c r="AI156">
        <f t="shared" si="15"/>
        <v>0.66818777216816583</v>
      </c>
    </row>
    <row r="157" spans="13:35">
      <c r="X157">
        <v>0.9</v>
      </c>
      <c r="Y157">
        <f t="shared" si="14"/>
        <v>0.71094950262500356</v>
      </c>
      <c r="AH157">
        <v>0.8</v>
      </c>
      <c r="AI157">
        <f t="shared" si="15"/>
        <v>0.68997448112761217</v>
      </c>
    </row>
    <row r="158" spans="13:35">
      <c r="X158">
        <v>1</v>
      </c>
      <c r="Y158">
        <f t="shared" si="14"/>
        <v>0.73105857863000456</v>
      </c>
      <c r="AH158">
        <v>0.9</v>
      </c>
      <c r="AI158">
        <f t="shared" si="15"/>
        <v>0.71094950262500356</v>
      </c>
    </row>
    <row r="159" spans="13:35">
      <c r="X159">
        <v>1.1000000000000001</v>
      </c>
      <c r="Y159">
        <f t="shared" si="14"/>
        <v>0.75026010559511724</v>
      </c>
      <c r="AH159">
        <v>1</v>
      </c>
      <c r="AI159">
        <f t="shared" si="15"/>
        <v>0.73105857863000456</v>
      </c>
    </row>
    <row r="160" spans="13:35">
      <c r="X160">
        <v>1.2</v>
      </c>
      <c r="Y160">
        <f t="shared" si="14"/>
        <v>0.76852478349901732</v>
      </c>
      <c r="AH160">
        <v>1.1000000000000001</v>
      </c>
      <c r="AI160">
        <f t="shared" si="15"/>
        <v>0.75026010559511724</v>
      </c>
    </row>
    <row r="161" spans="24:35">
      <c r="X161">
        <v>1.3</v>
      </c>
      <c r="Y161">
        <f t="shared" si="14"/>
        <v>0.78583498304255828</v>
      </c>
      <c r="AH161">
        <v>1.2</v>
      </c>
      <c r="AI161">
        <f t="shared" si="15"/>
        <v>0.76852478349901732</v>
      </c>
    </row>
    <row r="162" spans="24:35">
      <c r="X162">
        <v>1.4</v>
      </c>
      <c r="Y162">
        <f t="shared" si="14"/>
        <v>0.80218388855858125</v>
      </c>
      <c r="AH162">
        <v>1.3</v>
      </c>
      <c r="AI162">
        <f t="shared" si="15"/>
        <v>0.78583498304255828</v>
      </c>
    </row>
    <row r="163" spans="24:35">
      <c r="X163">
        <v>1.5</v>
      </c>
      <c r="Y163">
        <f t="shared" si="14"/>
        <v>0.81757447619364332</v>
      </c>
      <c r="AH163">
        <v>1.4</v>
      </c>
      <c r="AI163">
        <f t="shared" si="15"/>
        <v>0.80218388855858125</v>
      </c>
    </row>
    <row r="164" spans="24:35">
      <c r="X164">
        <v>1.6</v>
      </c>
      <c r="Y164">
        <f t="shared" si="14"/>
        <v>0.83201838513392401</v>
      </c>
      <c r="AH164">
        <v>1.5</v>
      </c>
      <c r="AI164">
        <f t="shared" si="15"/>
        <v>0.81757447619364332</v>
      </c>
    </row>
    <row r="165" spans="24:35">
      <c r="X165">
        <v>1.7</v>
      </c>
      <c r="Y165">
        <f t="shared" si="14"/>
        <v>0.8455347349164648</v>
      </c>
      <c r="AH165">
        <v>1.6</v>
      </c>
      <c r="AI165">
        <f t="shared" si="15"/>
        <v>0.83201838513392401</v>
      </c>
    </row>
    <row r="166" spans="24:35">
      <c r="X166">
        <v>1.8</v>
      </c>
      <c r="Y166">
        <f t="shared" si="14"/>
        <v>0.85814893509951173</v>
      </c>
      <c r="AH166">
        <v>1.7</v>
      </c>
      <c r="AI166">
        <f t="shared" si="15"/>
        <v>0.8455347349164648</v>
      </c>
    </row>
    <row r="167" spans="24:35">
      <c r="X167">
        <v>1.9</v>
      </c>
      <c r="Y167">
        <f t="shared" si="14"/>
        <v>0.86989152563700178</v>
      </c>
      <c r="AH167">
        <v>1.8</v>
      </c>
      <c r="AI167">
        <f t="shared" si="15"/>
        <v>0.85814893509951173</v>
      </c>
    </row>
    <row r="168" spans="24:35">
      <c r="X168">
        <v>2</v>
      </c>
      <c r="Y168">
        <f t="shared" si="14"/>
        <v>0.88079707797788198</v>
      </c>
      <c r="AH168">
        <v>1.9</v>
      </c>
      <c r="AI168">
        <f t="shared" si="15"/>
        <v>0.86989152563700178</v>
      </c>
    </row>
    <row r="169" spans="24:35">
      <c r="AH169">
        <v>2</v>
      </c>
      <c r="AI169">
        <f t="shared" si="15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opLeftCell="A70" zoomScale="85" zoomScaleNormal="85" workbookViewId="0">
      <selection activeCell="Q83" sqref="Q83"/>
    </sheetView>
  </sheetViews>
  <sheetFormatPr defaultRowHeight="16.5"/>
  <cols>
    <col min="14" max="14" width="16.375" customWidth="1"/>
    <col min="17" max="17" width="21" customWidth="1"/>
  </cols>
  <sheetData>
    <row r="1" spans="1:10">
      <c r="A1" s="18" t="s">
        <v>37</v>
      </c>
      <c r="B1" s="83" t="s">
        <v>86</v>
      </c>
      <c r="C1" s="83"/>
      <c r="D1" s="83"/>
      <c r="E1" s="83"/>
      <c r="F1" s="83"/>
      <c r="G1" s="83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48" spans="1:2" s="1" customFormat="1">
      <c r="B48" s="1" t="s">
        <v>283</v>
      </c>
    </row>
    <row r="59" spans="1:6">
      <c r="A59" s="84"/>
      <c r="B59" s="84"/>
      <c r="C59" s="84"/>
      <c r="D59" s="84"/>
      <c r="E59" s="84"/>
    </row>
    <row r="61" spans="1:6">
      <c r="A61" s="18"/>
      <c r="B61" s="18"/>
      <c r="C61" s="18"/>
      <c r="D61" s="27"/>
      <c r="F61" s="27"/>
    </row>
    <row r="62" spans="1:6">
      <c r="B62" s="14"/>
    </row>
    <row r="72" spans="2:22" s="1" customFormat="1">
      <c r="B72" s="1" t="s">
        <v>284</v>
      </c>
      <c r="F72" s="1" t="s">
        <v>285</v>
      </c>
    </row>
    <row r="73" spans="2:22">
      <c r="J73" s="69"/>
      <c r="P73" s="69" t="s">
        <v>286</v>
      </c>
      <c r="Q73">
        <f>EXP(1)</f>
        <v>2.7182818284590451</v>
      </c>
    </row>
    <row r="74" spans="2:22">
      <c r="J74" s="69"/>
    </row>
    <row r="75" spans="2:22">
      <c r="J75" s="69"/>
    </row>
    <row r="76" spans="2:22">
      <c r="J76" s="69"/>
    </row>
    <row r="77" spans="2:22">
      <c r="J77" s="69"/>
      <c r="O77" s="69" t="s">
        <v>70</v>
      </c>
      <c r="P77" s="69" t="s">
        <v>287</v>
      </c>
      <c r="Q77" s="69" t="s">
        <v>38</v>
      </c>
      <c r="R77" s="69" t="s">
        <v>38</v>
      </c>
      <c r="V77" t="s">
        <v>288</v>
      </c>
    </row>
    <row r="78" spans="2:22">
      <c r="J78" s="69"/>
    </row>
    <row r="79" spans="2:22">
      <c r="J79" s="69"/>
    </row>
    <row r="80" spans="2:22">
      <c r="J80" s="69"/>
    </row>
    <row r="81" spans="10:18">
      <c r="J81" s="69"/>
    </row>
    <row r="82" spans="10:18">
      <c r="J82" s="69"/>
    </row>
    <row r="83" spans="10:18">
      <c r="J83" s="69"/>
      <c r="O83">
        <v>-0.2</v>
      </c>
      <c r="P83">
        <f t="shared" ref="P83:P98" si="1">1-O83</f>
        <v>1.2</v>
      </c>
      <c r="Q83">
        <f t="shared" ref="Q83:Q94" si="2">-LOG(P83)</f>
        <v>-7.9181246047624818E-2</v>
      </c>
    </row>
    <row r="84" spans="10:18">
      <c r="J84" s="69"/>
      <c r="O84">
        <v>-0.1</v>
      </c>
      <c r="P84">
        <f t="shared" si="1"/>
        <v>1.1000000000000001</v>
      </c>
      <c r="Q84">
        <f t="shared" si="2"/>
        <v>-4.1392685158225077E-2</v>
      </c>
    </row>
    <row r="85" spans="10:18">
      <c r="J85" s="69"/>
      <c r="O85">
        <v>0</v>
      </c>
      <c r="P85">
        <f t="shared" si="1"/>
        <v>1</v>
      </c>
      <c r="Q85">
        <f t="shared" si="2"/>
        <v>0</v>
      </c>
    </row>
    <row r="86" spans="10:18">
      <c r="J86" s="69"/>
      <c r="O86">
        <v>0.1</v>
      </c>
      <c r="P86">
        <f t="shared" si="1"/>
        <v>0.9</v>
      </c>
      <c r="Q86">
        <f t="shared" si="2"/>
        <v>4.5757490560675115E-2</v>
      </c>
      <c r="R86">
        <f t="shared" ref="R86:R98" si="3">-LOG(O86)</f>
        <v>1</v>
      </c>
    </row>
    <row r="87" spans="10:18">
      <c r="J87" s="69"/>
      <c r="O87">
        <v>0.2</v>
      </c>
      <c r="P87">
        <f t="shared" si="1"/>
        <v>0.8</v>
      </c>
      <c r="Q87">
        <f t="shared" si="2"/>
        <v>9.6910013008056392E-2</v>
      </c>
      <c r="R87">
        <f t="shared" si="3"/>
        <v>0.69897000433601875</v>
      </c>
    </row>
    <row r="88" spans="10:18">
      <c r="J88" s="69"/>
      <c r="O88">
        <v>0.3</v>
      </c>
      <c r="P88">
        <f t="shared" si="1"/>
        <v>0.7</v>
      </c>
      <c r="Q88">
        <f t="shared" si="2"/>
        <v>0.15490195998574319</v>
      </c>
      <c r="R88">
        <f t="shared" si="3"/>
        <v>0.52287874528033762</v>
      </c>
    </row>
    <row r="89" spans="10:18">
      <c r="J89" s="69"/>
      <c r="O89">
        <v>0.4</v>
      </c>
      <c r="P89">
        <f t="shared" si="1"/>
        <v>0.6</v>
      </c>
      <c r="Q89">
        <f t="shared" si="2"/>
        <v>0.22184874961635639</v>
      </c>
      <c r="R89">
        <f t="shared" si="3"/>
        <v>0.3979400086720376</v>
      </c>
    </row>
    <row r="90" spans="10:18">
      <c r="J90" s="69"/>
      <c r="O90">
        <v>0.5</v>
      </c>
      <c r="P90">
        <f t="shared" si="1"/>
        <v>0.5</v>
      </c>
      <c r="Q90">
        <f t="shared" si="2"/>
        <v>0.3010299956639812</v>
      </c>
      <c r="R90">
        <f t="shared" si="3"/>
        <v>0.3010299956639812</v>
      </c>
    </row>
    <row r="91" spans="10:18">
      <c r="J91" s="69"/>
      <c r="O91">
        <v>0.6</v>
      </c>
      <c r="P91">
        <f t="shared" si="1"/>
        <v>0.4</v>
      </c>
      <c r="Q91">
        <f t="shared" si="2"/>
        <v>0.3979400086720376</v>
      </c>
      <c r="R91">
        <f t="shared" si="3"/>
        <v>0.22184874961635639</v>
      </c>
    </row>
    <row r="92" spans="10:18">
      <c r="J92" s="69"/>
      <c r="O92">
        <v>0.7</v>
      </c>
      <c r="P92">
        <f t="shared" si="1"/>
        <v>0.30000000000000004</v>
      </c>
      <c r="Q92">
        <f t="shared" si="2"/>
        <v>0.52287874528033751</v>
      </c>
      <c r="R92">
        <f t="shared" si="3"/>
        <v>0.15490195998574319</v>
      </c>
    </row>
    <row r="93" spans="10:18">
      <c r="J93" s="69"/>
      <c r="O93">
        <v>0.8</v>
      </c>
      <c r="P93">
        <f t="shared" si="1"/>
        <v>0.19999999999999996</v>
      </c>
      <c r="Q93">
        <f t="shared" si="2"/>
        <v>0.69897000433601886</v>
      </c>
      <c r="R93">
        <f t="shared" si="3"/>
        <v>9.6910013008056392E-2</v>
      </c>
    </row>
    <row r="94" spans="10:18">
      <c r="J94" s="69"/>
      <c r="O94">
        <v>0.9</v>
      </c>
      <c r="P94">
        <f t="shared" si="1"/>
        <v>9.9999999999999978E-2</v>
      </c>
      <c r="Q94">
        <f t="shared" si="2"/>
        <v>1</v>
      </c>
      <c r="R94">
        <f t="shared" si="3"/>
        <v>4.5757490560675115E-2</v>
      </c>
    </row>
    <row r="95" spans="10:18">
      <c r="J95" s="69"/>
      <c r="O95">
        <v>1</v>
      </c>
      <c r="P95">
        <f t="shared" si="1"/>
        <v>0</v>
      </c>
      <c r="R95">
        <f t="shared" si="3"/>
        <v>0</v>
      </c>
    </row>
    <row r="96" spans="10:18">
      <c r="J96" s="69"/>
      <c r="O96">
        <v>1.1000000000000001</v>
      </c>
      <c r="P96">
        <f t="shared" si="1"/>
        <v>-0.10000000000000009</v>
      </c>
      <c r="R96">
        <f t="shared" si="3"/>
        <v>-4.1392685158225077E-2</v>
      </c>
    </row>
    <row r="97" spans="4:18">
      <c r="J97" s="69"/>
      <c r="O97">
        <v>1.2</v>
      </c>
      <c r="P97">
        <f t="shared" si="1"/>
        <v>-0.19999999999999996</v>
      </c>
      <c r="R97">
        <f t="shared" si="3"/>
        <v>-7.9181246047624818E-2</v>
      </c>
    </row>
    <row r="98" spans="4:18">
      <c r="J98" s="69"/>
      <c r="O98">
        <v>1.3</v>
      </c>
      <c r="P98">
        <f t="shared" si="1"/>
        <v>-0.30000000000000004</v>
      </c>
      <c r="R98">
        <f t="shared" si="3"/>
        <v>-0.11394335230683679</v>
      </c>
    </row>
    <row r="99" spans="4:18">
      <c r="J99" s="69"/>
    </row>
    <row r="100" spans="4:18" ht="20.25">
      <c r="D100" s="72" t="s">
        <v>289</v>
      </c>
      <c r="J100" s="69"/>
    </row>
    <row r="101" spans="4:18" ht="20.25">
      <c r="D101" s="72" t="s">
        <v>290</v>
      </c>
      <c r="J101" s="69"/>
    </row>
    <row r="102" spans="4:18">
      <c r="J102" s="69"/>
    </row>
    <row r="103" spans="4:18">
      <c r="J103" s="69"/>
    </row>
    <row r="104" spans="4:18" ht="20.25">
      <c r="D104" s="73" t="s">
        <v>291</v>
      </c>
      <c r="J104" s="69"/>
    </row>
    <row r="105" spans="4:18" ht="20.25">
      <c r="D105" s="73" t="s">
        <v>292</v>
      </c>
      <c r="J105" s="69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workbookViewId="0">
      <selection activeCell="G23" sqref="G2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85" t="s">
        <v>63</v>
      </c>
      <c r="B23" s="86" t="s">
        <v>53</v>
      </c>
      <c r="C23" s="86"/>
      <c r="D23" s="86"/>
      <c r="E23" s="17"/>
      <c r="F23" s="17"/>
      <c r="G23" s="17">
        <f>SUM(G6:G10)</f>
        <v>420</v>
      </c>
      <c r="H23" s="88">
        <f>G23/G24</f>
        <v>0.97674418604651159</v>
      </c>
      <c r="I23" s="17"/>
    </row>
    <row r="24" spans="1:12" ht="16.5" customHeight="1">
      <c r="A24" s="85"/>
      <c r="B24" s="87" t="s">
        <v>54</v>
      </c>
      <c r="C24" s="87"/>
      <c r="D24" s="87"/>
      <c r="E24" s="17"/>
      <c r="F24" s="17"/>
      <c r="G24" s="17">
        <f>SUM(F6:F10)</f>
        <v>430</v>
      </c>
      <c r="H24" s="88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기초수학</vt:lpstr>
      <vt:lpstr>선형대수</vt:lpstr>
      <vt:lpstr>통계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  <vt:lpstr>EDA</vt:lpstr>
      <vt:lpstr>pivot_table</vt:lpstr>
      <vt:lpstr>상관_회귀</vt:lpstr>
      <vt:lpstr>확률</vt:lpstr>
      <vt:lpstr>예측모델</vt:lpstr>
      <vt:lpstr>미분공식</vt:lpstr>
      <vt:lpstr>퍼셉트론</vt:lpstr>
      <vt:lpstr>다층퍼셉트론</vt:lpstr>
      <vt:lpstr>활성화함수</vt:lpstr>
      <vt:lpstr>경사하강법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2024-08-14T08:40:49Z</dcterms:modified>
</cp:coreProperties>
</file>