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hidePivotFieldList="1" defaultThemeVersion="164011"/>
  <bookViews>
    <workbookView xWindow="0" yWindow="0" windowWidth="22260" windowHeight="12645" firstSheet="36" activeTab="36"/>
  </bookViews>
  <sheets>
    <sheet name="기초수학" sheetId="1" r:id="rId1"/>
    <sheet name="자연상수" sheetId="8" r:id="rId2"/>
    <sheet name="선형대수" sheetId="2" r:id="rId3"/>
    <sheet name="기하학" sheetId="6" r:id="rId4"/>
    <sheet name="지수함수" sheetId="7" r:id="rId5"/>
    <sheet name="로그함수" sheetId="9" r:id="rId6"/>
    <sheet name="로그함수2" sheetId="10" r:id="rId7"/>
    <sheet name="머신러닝기초" sheetId="3" r:id="rId8"/>
    <sheet name="MNIST데이터셋" sheetId="4" r:id="rId9"/>
    <sheet name="EDA" sheetId="11" r:id="rId10"/>
    <sheet name="pivot_table" sheetId="12" r:id="rId11"/>
    <sheet name="상관_회귀" sheetId="13" r:id="rId12"/>
    <sheet name="예측모델" sheetId="15" r:id="rId13"/>
    <sheet name="분류모델" sheetId="29" r:id="rId14"/>
    <sheet name="다항회귀_다중회귀" sheetId="28" r:id="rId15"/>
    <sheet name="미분공식" sheetId="14" r:id="rId16"/>
    <sheet name="퍼셉트론" sheetId="16" r:id="rId17"/>
    <sheet name="다층퍼셉트론" sheetId="17" r:id="rId18"/>
    <sheet name="활성화함수" sheetId="18" r:id="rId19"/>
    <sheet name="경사하강법" sheetId="19" r:id="rId20"/>
    <sheet name="모델설계" sheetId="20" r:id="rId21"/>
    <sheet name="모델설계2" sheetId="21" r:id="rId22"/>
    <sheet name="희소행렬" sheetId="22" r:id="rId23"/>
    <sheet name="모델설계3" sheetId="23" r:id="rId24"/>
    <sheet name="모델설계4 " sheetId="25" r:id="rId25"/>
    <sheet name="모델설계5" sheetId="27" r:id="rId26"/>
    <sheet name="모델최적화" sheetId="26" r:id="rId27"/>
    <sheet name="제대로된 모델 만드는 방법" sheetId="24" r:id="rId28"/>
    <sheet name="앙상블" sheetId="30" r:id="rId29"/>
    <sheet name="도커" sheetId="31" r:id="rId30"/>
    <sheet name="컨벌루션연산" sheetId="32" r:id="rId31"/>
    <sheet name="MNIST정규화" sheetId="34" r:id="rId32"/>
    <sheet name="CNN모델설계_MLP_MNIST" sheetId="33" r:id="rId33"/>
    <sheet name="CNN모델설계_CNN_MNIST" sheetId="35" r:id="rId34"/>
    <sheet name="CNN모델설계_CNN_Fashin_MNIST" sheetId="36" r:id="rId35"/>
    <sheet name="텍스트처리" sheetId="37" r:id="rId36"/>
    <sheet name="텍스트_MLP_모델설계" sheetId="38" r:id="rId37"/>
  </sheets>
  <externalReferences>
    <externalReference r:id="rId38"/>
  </externalReferences>
  <definedNames>
    <definedName name="_xlchart.0" hidden="1">'[1]상태(이상치 없슴)'!$B$1</definedName>
    <definedName name="_xlchart.1" hidden="1">'[1]상태(이상치 없슴)'!$B$2:$B$31</definedName>
    <definedName name="_xlchart.2" hidden="1">'[1]상태(이상치 있다)'!$B$1</definedName>
    <definedName name="_xlchart.3" hidden="1">'[1]상태(이상치 있다)'!$B$2:$B$31</definedName>
  </definedNames>
  <calcPr calcId="162913"/>
  <pivotCaches>
    <pivotCache cacheId="0" r:id="rId39"/>
    <pivotCache cacheId="1" r:id="rId4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34" i="36" l="1"/>
  <c r="AL30" i="36"/>
  <c r="AG27" i="36"/>
  <c r="O25" i="36"/>
  <c r="AP28" i="36"/>
  <c r="AC28" i="36"/>
  <c r="AC4" i="36"/>
  <c r="AG21" i="35"/>
  <c r="Q29" i="35"/>
  <c r="W26" i="35"/>
  <c r="Y9" i="35"/>
  <c r="AG32" i="35"/>
  <c r="Z28" i="35"/>
  <c r="Z4" i="35"/>
  <c r="AP28" i="35"/>
  <c r="AL30" i="35"/>
  <c r="AJ28" i="35"/>
  <c r="O34" i="33"/>
  <c r="Q32" i="33"/>
  <c r="P31" i="33"/>
  <c r="M31" i="33"/>
  <c r="N32" i="33"/>
  <c r="AD2" i="34"/>
  <c r="AE2" i="34"/>
  <c r="AF2" i="34"/>
  <c r="AG2" i="34"/>
  <c r="AH2" i="34"/>
  <c r="AI2" i="34"/>
  <c r="AJ2" i="34"/>
  <c r="AK2" i="34"/>
  <c r="AL2" i="34"/>
  <c r="AM2" i="34"/>
  <c r="AN2" i="34"/>
  <c r="AO2" i="34"/>
  <c r="AP2" i="34"/>
  <c r="AQ2" i="34"/>
  <c r="AR2" i="34"/>
  <c r="AS2" i="34"/>
  <c r="AT2" i="34"/>
  <c r="AU2" i="34"/>
  <c r="AV2" i="34"/>
  <c r="AW2" i="34"/>
  <c r="AX2" i="34"/>
  <c r="AY2" i="34"/>
  <c r="AZ2" i="34"/>
  <c r="BA2" i="34"/>
  <c r="BB2" i="34"/>
  <c r="BC2" i="34"/>
  <c r="BD2" i="34"/>
  <c r="BE2" i="34"/>
  <c r="AD3" i="34"/>
  <c r="AE3" i="34"/>
  <c r="AF3" i="34"/>
  <c r="AG3" i="34"/>
  <c r="AH3" i="34"/>
  <c r="AI3" i="34"/>
  <c r="AJ3" i="34"/>
  <c r="AK3" i="34"/>
  <c r="AL3" i="34"/>
  <c r="AM3" i="34"/>
  <c r="AN3" i="34"/>
  <c r="AO3" i="34"/>
  <c r="AP3" i="34"/>
  <c r="AQ3" i="34"/>
  <c r="AR3" i="34"/>
  <c r="AS3" i="34"/>
  <c r="AT3" i="34"/>
  <c r="AU3" i="34"/>
  <c r="AV3" i="34"/>
  <c r="AW3" i="34"/>
  <c r="AX3" i="34"/>
  <c r="AY3" i="34"/>
  <c r="AZ3" i="34"/>
  <c r="BA3" i="34"/>
  <c r="BB3" i="34"/>
  <c r="BC3" i="34"/>
  <c r="BD3" i="34"/>
  <c r="BE3" i="34"/>
  <c r="AD4" i="34"/>
  <c r="AE4" i="34"/>
  <c r="AF4" i="34"/>
  <c r="AG4" i="34"/>
  <c r="AH4" i="34"/>
  <c r="AI4" i="34"/>
  <c r="AJ4" i="34"/>
  <c r="AK4" i="34"/>
  <c r="AL4" i="34"/>
  <c r="AM4" i="34"/>
  <c r="AN4" i="34"/>
  <c r="AO4" i="34"/>
  <c r="AP4" i="34"/>
  <c r="AQ4" i="34"/>
  <c r="AR4" i="34"/>
  <c r="AS4" i="34"/>
  <c r="AT4" i="34"/>
  <c r="AU4" i="34"/>
  <c r="AV4" i="34"/>
  <c r="AW4" i="34"/>
  <c r="AX4" i="34"/>
  <c r="AY4" i="34"/>
  <c r="AZ4" i="34"/>
  <c r="BA4" i="34"/>
  <c r="BB4" i="34"/>
  <c r="BC4" i="34"/>
  <c r="BD4" i="34"/>
  <c r="BE4" i="34"/>
  <c r="AD5" i="34"/>
  <c r="AE5" i="34"/>
  <c r="AF5" i="34"/>
  <c r="AG5" i="34"/>
  <c r="AH5" i="34"/>
  <c r="AI5" i="34"/>
  <c r="AJ5" i="34"/>
  <c r="AK5" i="34"/>
  <c r="AL5" i="34"/>
  <c r="AM5" i="34"/>
  <c r="AN5" i="34"/>
  <c r="AO5" i="34"/>
  <c r="AP5" i="34"/>
  <c r="AQ5" i="34"/>
  <c r="AR5" i="34"/>
  <c r="AS5" i="34"/>
  <c r="AT5" i="34"/>
  <c r="AU5" i="34"/>
  <c r="AV5" i="34"/>
  <c r="AW5" i="34"/>
  <c r="AX5" i="34"/>
  <c r="AY5" i="34"/>
  <c r="AZ5" i="34"/>
  <c r="BA5" i="34"/>
  <c r="BB5" i="34"/>
  <c r="BC5" i="34"/>
  <c r="BD5" i="34"/>
  <c r="BE5" i="34"/>
  <c r="AD6" i="34"/>
  <c r="AE6" i="34"/>
  <c r="AF6" i="34"/>
  <c r="AG6" i="34"/>
  <c r="AH6" i="34"/>
  <c r="AI6" i="34"/>
  <c r="AJ6" i="34"/>
  <c r="AK6" i="34"/>
  <c r="AL6" i="34"/>
  <c r="AM6" i="34"/>
  <c r="AN6" i="34"/>
  <c r="AO6" i="34"/>
  <c r="AP6" i="34"/>
  <c r="AQ6" i="34"/>
  <c r="AR6" i="34"/>
  <c r="AS6" i="34"/>
  <c r="AT6" i="34"/>
  <c r="AU6" i="34"/>
  <c r="AV6" i="34"/>
  <c r="AW6" i="34"/>
  <c r="AX6" i="34"/>
  <c r="AY6" i="34"/>
  <c r="AZ6" i="34"/>
  <c r="BA6" i="34"/>
  <c r="BB6" i="34"/>
  <c r="BC6" i="34"/>
  <c r="BD6" i="34"/>
  <c r="BE6" i="34"/>
  <c r="AD7" i="34"/>
  <c r="AE7" i="34"/>
  <c r="AF7" i="34"/>
  <c r="AG7" i="34"/>
  <c r="AH7" i="34"/>
  <c r="AI7" i="34"/>
  <c r="AJ7" i="34"/>
  <c r="AK7" i="34"/>
  <c r="AL7" i="34"/>
  <c r="AM7" i="34"/>
  <c r="AN7" i="34"/>
  <c r="AO7" i="34"/>
  <c r="AP7" i="34"/>
  <c r="AQ7" i="34"/>
  <c r="AR7" i="34"/>
  <c r="AS7" i="34"/>
  <c r="AT7" i="34"/>
  <c r="AU7" i="34"/>
  <c r="AV7" i="34"/>
  <c r="AW7" i="34"/>
  <c r="AX7" i="34"/>
  <c r="AY7" i="34"/>
  <c r="AZ7" i="34"/>
  <c r="BA7" i="34"/>
  <c r="BB7" i="34"/>
  <c r="BC7" i="34"/>
  <c r="BD7" i="34"/>
  <c r="BE7" i="34"/>
  <c r="AD8" i="34"/>
  <c r="AE8" i="34"/>
  <c r="AF8" i="34"/>
  <c r="AG8" i="34"/>
  <c r="AH8" i="34"/>
  <c r="AI8" i="34"/>
  <c r="AJ8" i="34"/>
  <c r="AK8" i="34"/>
  <c r="AL8" i="34"/>
  <c r="AM8" i="34"/>
  <c r="AN8" i="34"/>
  <c r="AO8" i="34"/>
  <c r="AP8" i="34"/>
  <c r="AQ8" i="34"/>
  <c r="AR8" i="34"/>
  <c r="AS8" i="34"/>
  <c r="AT8" i="34"/>
  <c r="AU8" i="34"/>
  <c r="AV8" i="34"/>
  <c r="AW8" i="34"/>
  <c r="AX8" i="34"/>
  <c r="AY8" i="34"/>
  <c r="AZ8" i="34"/>
  <c r="BA8" i="34"/>
  <c r="BB8" i="34"/>
  <c r="BC8" i="34"/>
  <c r="BD8" i="34"/>
  <c r="BE8" i="34"/>
  <c r="AD9" i="34"/>
  <c r="AE9" i="34"/>
  <c r="AF9" i="34"/>
  <c r="AG9" i="34"/>
  <c r="AH9" i="34"/>
  <c r="AI9" i="34"/>
  <c r="AJ9" i="34"/>
  <c r="AK9" i="34"/>
  <c r="AL9" i="34"/>
  <c r="AM9" i="34"/>
  <c r="AN9" i="34"/>
  <c r="AO9" i="34"/>
  <c r="AP9" i="34"/>
  <c r="AQ9" i="34"/>
  <c r="AR9" i="34"/>
  <c r="AS9" i="34"/>
  <c r="AT9" i="34"/>
  <c r="AU9" i="34"/>
  <c r="AV9" i="34"/>
  <c r="AW9" i="34"/>
  <c r="AX9" i="34"/>
  <c r="AY9" i="34"/>
  <c r="AZ9" i="34"/>
  <c r="BA9" i="34"/>
  <c r="BB9" i="34"/>
  <c r="BC9" i="34"/>
  <c r="BD9" i="34"/>
  <c r="BE9" i="34"/>
  <c r="AD10" i="34"/>
  <c r="AE10" i="34"/>
  <c r="AF10" i="34"/>
  <c r="AG10" i="34"/>
  <c r="AH10" i="34"/>
  <c r="AI10" i="34"/>
  <c r="AJ10" i="34"/>
  <c r="AK10" i="34"/>
  <c r="AL10" i="34"/>
  <c r="AM10" i="34"/>
  <c r="AN10" i="34"/>
  <c r="AO10" i="34"/>
  <c r="AP10" i="34"/>
  <c r="AQ10" i="34"/>
  <c r="AR10" i="34"/>
  <c r="AS10" i="34"/>
  <c r="AT10" i="34"/>
  <c r="AU10" i="34"/>
  <c r="AV10" i="34"/>
  <c r="AW10" i="34"/>
  <c r="AX10" i="34"/>
  <c r="AY10" i="34"/>
  <c r="AZ10" i="34"/>
  <c r="BA10" i="34"/>
  <c r="BB10" i="34"/>
  <c r="BC10" i="34"/>
  <c r="BD10" i="34"/>
  <c r="BE10" i="34"/>
  <c r="AD11" i="34"/>
  <c r="AE11" i="34"/>
  <c r="AF11" i="34"/>
  <c r="AG11" i="34"/>
  <c r="AH11" i="34"/>
  <c r="AI11" i="34"/>
  <c r="AJ11" i="34"/>
  <c r="AK11" i="34"/>
  <c r="AL11" i="34"/>
  <c r="AM11" i="34"/>
  <c r="AN11" i="34"/>
  <c r="AO11" i="34"/>
  <c r="AP11" i="34"/>
  <c r="AQ11" i="34"/>
  <c r="AR11" i="34"/>
  <c r="AS11" i="34"/>
  <c r="AT11" i="34"/>
  <c r="AU11" i="34"/>
  <c r="AV11" i="34"/>
  <c r="AW11" i="34"/>
  <c r="AX11" i="34"/>
  <c r="AY11" i="34"/>
  <c r="AZ11" i="34"/>
  <c r="BA11" i="34"/>
  <c r="BB11" i="34"/>
  <c r="BC11" i="34"/>
  <c r="BD11" i="34"/>
  <c r="BE11" i="34"/>
  <c r="AD12" i="34"/>
  <c r="AE12" i="34"/>
  <c r="AF12" i="34"/>
  <c r="AG12" i="34"/>
  <c r="AH12" i="34"/>
  <c r="AI12" i="34"/>
  <c r="AJ12" i="34"/>
  <c r="AK12" i="34"/>
  <c r="AL12" i="34"/>
  <c r="AM12" i="34"/>
  <c r="AN12" i="34"/>
  <c r="AO12" i="34"/>
  <c r="AP12" i="34"/>
  <c r="AQ12" i="34"/>
  <c r="AR12" i="34"/>
  <c r="AS12" i="34"/>
  <c r="AT12" i="34"/>
  <c r="AU12" i="34"/>
  <c r="AV12" i="34"/>
  <c r="AW12" i="34"/>
  <c r="AX12" i="34"/>
  <c r="AY12" i="34"/>
  <c r="AZ12" i="34"/>
  <c r="BA12" i="34"/>
  <c r="BB12" i="34"/>
  <c r="BC12" i="34"/>
  <c r="BD12" i="34"/>
  <c r="BE12" i="34"/>
  <c r="AD13" i="34"/>
  <c r="AE13" i="34"/>
  <c r="AF13" i="34"/>
  <c r="AG13" i="34"/>
  <c r="AH13" i="34"/>
  <c r="AI13" i="34"/>
  <c r="AJ13" i="34"/>
  <c r="AK13" i="34"/>
  <c r="AL13" i="34"/>
  <c r="AM13" i="34"/>
  <c r="AN13" i="34"/>
  <c r="AO13" i="34"/>
  <c r="AP13" i="34"/>
  <c r="AQ13" i="34"/>
  <c r="AR13" i="34"/>
  <c r="AS13" i="34"/>
  <c r="AT13" i="34"/>
  <c r="AU13" i="34"/>
  <c r="AV13" i="34"/>
  <c r="AW13" i="34"/>
  <c r="AX13" i="34"/>
  <c r="AY13" i="34"/>
  <c r="AZ13" i="34"/>
  <c r="BA13" i="34"/>
  <c r="BB13" i="34"/>
  <c r="BC13" i="34"/>
  <c r="BD13" i="34"/>
  <c r="BE13" i="34"/>
  <c r="AD14" i="34"/>
  <c r="AE14" i="34"/>
  <c r="AF14" i="34"/>
  <c r="AG14" i="34"/>
  <c r="AH14" i="34"/>
  <c r="AI14" i="34"/>
  <c r="AJ14" i="34"/>
  <c r="AK14" i="34"/>
  <c r="AL14" i="34"/>
  <c r="AM14" i="34"/>
  <c r="AN14" i="34"/>
  <c r="AO14" i="34"/>
  <c r="AP14" i="34"/>
  <c r="AQ14" i="34"/>
  <c r="AR14" i="34"/>
  <c r="AS14" i="34"/>
  <c r="AT14" i="34"/>
  <c r="AU14" i="34"/>
  <c r="AV14" i="34"/>
  <c r="AW14" i="34"/>
  <c r="AX14" i="34"/>
  <c r="AY14" i="34"/>
  <c r="AZ14" i="34"/>
  <c r="BA14" i="34"/>
  <c r="BB14" i="34"/>
  <c r="BC14" i="34"/>
  <c r="BD14" i="34"/>
  <c r="BE14" i="34"/>
  <c r="AD15" i="34"/>
  <c r="AE15" i="34"/>
  <c r="AF15" i="34"/>
  <c r="AG15" i="34"/>
  <c r="AH15" i="34"/>
  <c r="AI15" i="34"/>
  <c r="AJ15" i="34"/>
  <c r="AK15" i="34"/>
  <c r="AL15" i="34"/>
  <c r="AM15" i="34"/>
  <c r="AN15" i="34"/>
  <c r="AO15" i="34"/>
  <c r="AP15" i="34"/>
  <c r="AQ15" i="34"/>
  <c r="AR15" i="34"/>
  <c r="AS15" i="34"/>
  <c r="AT15" i="34"/>
  <c r="AU15" i="34"/>
  <c r="AV15" i="34"/>
  <c r="AW15" i="34"/>
  <c r="AX15" i="34"/>
  <c r="AY15" i="34"/>
  <c r="AZ15" i="34"/>
  <c r="BA15" i="34"/>
  <c r="BB15" i="34"/>
  <c r="BC15" i="34"/>
  <c r="BD15" i="34"/>
  <c r="BE15" i="34"/>
  <c r="AD16" i="34"/>
  <c r="AE16" i="34"/>
  <c r="AF16" i="34"/>
  <c r="AG16" i="34"/>
  <c r="AH16" i="34"/>
  <c r="AI16" i="34"/>
  <c r="AJ16" i="34"/>
  <c r="AK16" i="34"/>
  <c r="AL16" i="34"/>
  <c r="AM16" i="34"/>
  <c r="AN16" i="34"/>
  <c r="AO16" i="34"/>
  <c r="AP16" i="34"/>
  <c r="AQ16" i="34"/>
  <c r="AR16" i="34"/>
  <c r="AS16" i="34"/>
  <c r="AT16" i="34"/>
  <c r="AU16" i="34"/>
  <c r="AV16" i="34"/>
  <c r="AW16" i="34"/>
  <c r="AX16" i="34"/>
  <c r="AY16" i="34"/>
  <c r="AZ16" i="34"/>
  <c r="BA16" i="34"/>
  <c r="BB16" i="34"/>
  <c r="BC16" i="34"/>
  <c r="BD16" i="34"/>
  <c r="BE16" i="34"/>
  <c r="AD17" i="34"/>
  <c r="AE17" i="34"/>
  <c r="AF17" i="34"/>
  <c r="AG17" i="34"/>
  <c r="AH17" i="34"/>
  <c r="AI17" i="34"/>
  <c r="AJ17" i="34"/>
  <c r="AK17" i="34"/>
  <c r="AL17" i="34"/>
  <c r="AM17" i="34"/>
  <c r="AN17" i="34"/>
  <c r="AO17" i="34"/>
  <c r="AP17" i="34"/>
  <c r="AQ17" i="34"/>
  <c r="AR17" i="34"/>
  <c r="AS17" i="34"/>
  <c r="AT17" i="34"/>
  <c r="AU17" i="34"/>
  <c r="AV17" i="34"/>
  <c r="AW17" i="34"/>
  <c r="AX17" i="34"/>
  <c r="AY17" i="34"/>
  <c r="AZ17" i="34"/>
  <c r="BA17" i="34"/>
  <c r="BB17" i="34"/>
  <c r="BC17" i="34"/>
  <c r="BD17" i="34"/>
  <c r="BE17" i="34"/>
  <c r="AD18" i="34"/>
  <c r="AE18" i="34"/>
  <c r="AF18" i="34"/>
  <c r="AG18" i="34"/>
  <c r="AH18" i="34"/>
  <c r="AI18" i="34"/>
  <c r="AJ18" i="34"/>
  <c r="AK18" i="34"/>
  <c r="AL18" i="34"/>
  <c r="AM18" i="34"/>
  <c r="AN18" i="34"/>
  <c r="AO18" i="34"/>
  <c r="AP18" i="34"/>
  <c r="AQ18" i="34"/>
  <c r="AR18" i="34"/>
  <c r="AS18" i="34"/>
  <c r="AT18" i="34"/>
  <c r="AU18" i="34"/>
  <c r="AV18" i="34"/>
  <c r="AW18" i="34"/>
  <c r="AX18" i="34"/>
  <c r="AY18" i="34"/>
  <c r="AZ18" i="34"/>
  <c r="BA18" i="34"/>
  <c r="BB18" i="34"/>
  <c r="BC18" i="34"/>
  <c r="BD18" i="34"/>
  <c r="BE18" i="34"/>
  <c r="AD19" i="34"/>
  <c r="AE19" i="34"/>
  <c r="AF19" i="34"/>
  <c r="AG19" i="34"/>
  <c r="AH19" i="34"/>
  <c r="AI19" i="34"/>
  <c r="AJ19" i="34"/>
  <c r="AK19" i="34"/>
  <c r="AL19" i="34"/>
  <c r="AM19" i="34"/>
  <c r="AN19" i="34"/>
  <c r="AO19" i="34"/>
  <c r="AP19" i="34"/>
  <c r="AQ19" i="34"/>
  <c r="AR19" i="34"/>
  <c r="AS19" i="34"/>
  <c r="AT19" i="34"/>
  <c r="AU19" i="34"/>
  <c r="AV19" i="34"/>
  <c r="AW19" i="34"/>
  <c r="AX19" i="34"/>
  <c r="AY19" i="34"/>
  <c r="AZ19" i="34"/>
  <c r="BA19" i="34"/>
  <c r="BB19" i="34"/>
  <c r="BC19" i="34"/>
  <c r="BD19" i="34"/>
  <c r="BE19" i="34"/>
  <c r="AD20" i="34"/>
  <c r="AE20" i="34"/>
  <c r="AF20" i="34"/>
  <c r="AG20" i="34"/>
  <c r="AH20" i="34"/>
  <c r="AI20" i="34"/>
  <c r="AJ20" i="34"/>
  <c r="AK20" i="34"/>
  <c r="AL20" i="34"/>
  <c r="AM20" i="34"/>
  <c r="AN20" i="34"/>
  <c r="AO20" i="34"/>
  <c r="AP20" i="34"/>
  <c r="AQ20" i="34"/>
  <c r="AR20" i="34"/>
  <c r="AS20" i="34"/>
  <c r="AT20" i="34"/>
  <c r="AU20" i="34"/>
  <c r="AV20" i="34"/>
  <c r="AW20" i="34"/>
  <c r="AX20" i="34"/>
  <c r="AY20" i="34"/>
  <c r="AZ20" i="34"/>
  <c r="BA20" i="34"/>
  <c r="BB20" i="34"/>
  <c r="BC20" i="34"/>
  <c r="BD20" i="34"/>
  <c r="BE20" i="34"/>
  <c r="AD21" i="34"/>
  <c r="AE21" i="34"/>
  <c r="AF21" i="34"/>
  <c r="AG21" i="34"/>
  <c r="AH21" i="34"/>
  <c r="AI21" i="34"/>
  <c r="AJ21" i="34"/>
  <c r="AK21" i="34"/>
  <c r="AL21" i="34"/>
  <c r="AM21" i="34"/>
  <c r="AN21" i="34"/>
  <c r="AO21" i="34"/>
  <c r="AP21" i="34"/>
  <c r="AQ21" i="34"/>
  <c r="AR21" i="34"/>
  <c r="AS21" i="34"/>
  <c r="AT21" i="34"/>
  <c r="AU21" i="34"/>
  <c r="AV21" i="34"/>
  <c r="AW21" i="34"/>
  <c r="AX21" i="34"/>
  <c r="AY21" i="34"/>
  <c r="AZ21" i="34"/>
  <c r="BA21" i="34"/>
  <c r="BB21" i="34"/>
  <c r="BC21" i="34"/>
  <c r="BD21" i="34"/>
  <c r="BE21" i="34"/>
  <c r="AD22" i="34"/>
  <c r="AE22" i="34"/>
  <c r="AF22" i="34"/>
  <c r="AG22" i="34"/>
  <c r="AH22" i="34"/>
  <c r="AI22" i="34"/>
  <c r="AJ22" i="34"/>
  <c r="AK22" i="34"/>
  <c r="AL22" i="34"/>
  <c r="AM22" i="34"/>
  <c r="AN22" i="34"/>
  <c r="AO22" i="34"/>
  <c r="AP22" i="34"/>
  <c r="AQ22" i="34"/>
  <c r="AR22" i="34"/>
  <c r="AS22" i="34"/>
  <c r="AT22" i="34"/>
  <c r="AU22" i="34"/>
  <c r="AV22" i="34"/>
  <c r="AW22" i="34"/>
  <c r="AX22" i="34"/>
  <c r="AY22" i="34"/>
  <c r="AZ22" i="34"/>
  <c r="BA22" i="34"/>
  <c r="BB22" i="34"/>
  <c r="BC22" i="34"/>
  <c r="BD22" i="34"/>
  <c r="BE22" i="34"/>
  <c r="AD23" i="34"/>
  <c r="AE23" i="34"/>
  <c r="AF23" i="34"/>
  <c r="AG23" i="34"/>
  <c r="AH23" i="34"/>
  <c r="AI23" i="34"/>
  <c r="AJ23" i="34"/>
  <c r="AK23" i="34"/>
  <c r="AL23" i="34"/>
  <c r="AM23" i="34"/>
  <c r="AN23" i="34"/>
  <c r="AO23" i="34"/>
  <c r="AP23" i="34"/>
  <c r="AQ23" i="34"/>
  <c r="AR23" i="34"/>
  <c r="AS23" i="34"/>
  <c r="AT23" i="34"/>
  <c r="AU23" i="34"/>
  <c r="AV23" i="34"/>
  <c r="AW23" i="34"/>
  <c r="AX23" i="34"/>
  <c r="AY23" i="34"/>
  <c r="AZ23" i="34"/>
  <c r="BA23" i="34"/>
  <c r="BB23" i="34"/>
  <c r="BC23" i="34"/>
  <c r="BD23" i="34"/>
  <c r="BE23" i="34"/>
  <c r="AD24" i="34"/>
  <c r="AE24" i="34"/>
  <c r="AF24" i="34"/>
  <c r="AG24" i="34"/>
  <c r="AH24" i="34"/>
  <c r="AI24" i="34"/>
  <c r="AJ24" i="34"/>
  <c r="AK24" i="34"/>
  <c r="AL24" i="34"/>
  <c r="AM24" i="34"/>
  <c r="AN24" i="34"/>
  <c r="AO24" i="34"/>
  <c r="AP24" i="34"/>
  <c r="AQ24" i="34"/>
  <c r="AR24" i="34"/>
  <c r="AS24" i="34"/>
  <c r="AT24" i="34"/>
  <c r="AU24" i="34"/>
  <c r="AV24" i="34"/>
  <c r="AW24" i="34"/>
  <c r="AX24" i="34"/>
  <c r="AY24" i="34"/>
  <c r="AZ24" i="34"/>
  <c r="BA24" i="34"/>
  <c r="BB24" i="34"/>
  <c r="BC24" i="34"/>
  <c r="BD24" i="34"/>
  <c r="BE24" i="34"/>
  <c r="AD25" i="34"/>
  <c r="AE25" i="34"/>
  <c r="AF25" i="34"/>
  <c r="AG25" i="34"/>
  <c r="AH25" i="34"/>
  <c r="AI25" i="34"/>
  <c r="AJ25" i="34"/>
  <c r="AK25" i="34"/>
  <c r="AL25" i="34"/>
  <c r="AM25" i="34"/>
  <c r="AN25" i="34"/>
  <c r="AO25" i="34"/>
  <c r="AP25" i="34"/>
  <c r="AQ25" i="34"/>
  <c r="AR25" i="34"/>
  <c r="AS25" i="34"/>
  <c r="AT25" i="34"/>
  <c r="AU25" i="34"/>
  <c r="AV25" i="34"/>
  <c r="AW25" i="34"/>
  <c r="AX25" i="34"/>
  <c r="AY25" i="34"/>
  <c r="AZ25" i="34"/>
  <c r="BA25" i="34"/>
  <c r="BB25" i="34"/>
  <c r="BC25" i="34"/>
  <c r="BD25" i="34"/>
  <c r="BE25" i="34"/>
  <c r="AD26" i="34"/>
  <c r="AE26" i="34"/>
  <c r="AF26" i="34"/>
  <c r="AG26" i="34"/>
  <c r="AH26" i="34"/>
  <c r="AI26" i="34"/>
  <c r="AJ26" i="34"/>
  <c r="AK26" i="34"/>
  <c r="AL26" i="34"/>
  <c r="AM26" i="34"/>
  <c r="AN26" i="34"/>
  <c r="AO26" i="34"/>
  <c r="AP26" i="34"/>
  <c r="AQ26" i="34"/>
  <c r="AR26" i="34"/>
  <c r="AS26" i="34"/>
  <c r="AT26" i="34"/>
  <c r="AU26" i="34"/>
  <c r="AV26" i="34"/>
  <c r="AW26" i="34"/>
  <c r="AX26" i="34"/>
  <c r="AY26" i="34"/>
  <c r="AZ26" i="34"/>
  <c r="BA26" i="34"/>
  <c r="BB26" i="34"/>
  <c r="BC26" i="34"/>
  <c r="BD26" i="34"/>
  <c r="BE26" i="34"/>
  <c r="AD27" i="34"/>
  <c r="AE27" i="34"/>
  <c r="AF27" i="34"/>
  <c r="AG27" i="34"/>
  <c r="AH27" i="34"/>
  <c r="AI27" i="34"/>
  <c r="AJ27" i="34"/>
  <c r="AK27" i="34"/>
  <c r="AL27" i="34"/>
  <c r="AM27" i="34"/>
  <c r="AN27" i="34"/>
  <c r="AO27" i="34"/>
  <c r="AP27" i="34"/>
  <c r="AQ27" i="34"/>
  <c r="AR27" i="34"/>
  <c r="AS27" i="34"/>
  <c r="AT27" i="34"/>
  <c r="AU27" i="34"/>
  <c r="AV27" i="34"/>
  <c r="AW27" i="34"/>
  <c r="AX27" i="34"/>
  <c r="AY27" i="34"/>
  <c r="AZ27" i="34"/>
  <c r="BA27" i="34"/>
  <c r="BB27" i="34"/>
  <c r="BC27" i="34"/>
  <c r="BD27" i="34"/>
  <c r="BE27" i="34"/>
  <c r="AD28" i="34"/>
  <c r="AE28" i="34"/>
  <c r="AF28" i="34"/>
  <c r="AG28" i="34"/>
  <c r="AH28" i="34"/>
  <c r="AI28" i="34"/>
  <c r="AJ28" i="34"/>
  <c r="AK28" i="34"/>
  <c r="AL28" i="34"/>
  <c r="AM28" i="34"/>
  <c r="AN28" i="34"/>
  <c r="AO28" i="34"/>
  <c r="AP28" i="34"/>
  <c r="AQ28" i="34"/>
  <c r="AR28" i="34"/>
  <c r="AS28" i="34"/>
  <c r="AT28" i="34"/>
  <c r="AU28" i="34"/>
  <c r="AV28" i="34"/>
  <c r="AW28" i="34"/>
  <c r="AX28" i="34"/>
  <c r="AY28" i="34"/>
  <c r="AZ28" i="34"/>
  <c r="BA28" i="34"/>
  <c r="BB28" i="34"/>
  <c r="BC28" i="34"/>
  <c r="BD28" i="34"/>
  <c r="BE28" i="34"/>
  <c r="AE1" i="34"/>
  <c r="AF1" i="34"/>
  <c r="AG1" i="34"/>
  <c r="AH1" i="34"/>
  <c r="AI1" i="34"/>
  <c r="AJ1" i="34"/>
  <c r="AK1" i="34"/>
  <c r="AL1" i="34"/>
  <c r="AM1" i="34"/>
  <c r="AN1" i="34"/>
  <c r="AO1" i="34"/>
  <c r="AP1" i="34"/>
  <c r="AQ1" i="34"/>
  <c r="AR1" i="34"/>
  <c r="AS1" i="34"/>
  <c r="AT1" i="34"/>
  <c r="AU1" i="34"/>
  <c r="AV1" i="34"/>
  <c r="AW1" i="34"/>
  <c r="AX1" i="34"/>
  <c r="AY1" i="34"/>
  <c r="AZ1" i="34"/>
  <c r="BA1" i="34"/>
  <c r="BB1" i="34"/>
  <c r="BC1" i="34"/>
  <c r="BD1" i="34"/>
  <c r="BE1" i="34"/>
  <c r="AD1" i="34"/>
  <c r="U103" i="32"/>
  <c r="V103" i="32"/>
  <c r="W103" i="32"/>
  <c r="U104" i="32"/>
  <c r="V104" i="32"/>
  <c r="W104" i="32"/>
  <c r="V102" i="32"/>
  <c r="W102" i="32"/>
  <c r="U102" i="32"/>
  <c r="R82" i="32"/>
  <c r="S82" i="32"/>
  <c r="T82" i="32"/>
  <c r="U82" i="32"/>
  <c r="V82" i="32"/>
  <c r="W82" i="32"/>
  <c r="R83" i="32"/>
  <c r="S83" i="32"/>
  <c r="T83" i="32"/>
  <c r="U83" i="32"/>
  <c r="V83" i="32"/>
  <c r="W83" i="32"/>
  <c r="R84" i="32"/>
  <c r="S84" i="32"/>
  <c r="T84" i="32"/>
  <c r="U84" i="32"/>
  <c r="V84" i="32"/>
  <c r="W84" i="32"/>
  <c r="R85" i="32"/>
  <c r="S85" i="32"/>
  <c r="T85" i="32"/>
  <c r="U85" i="32"/>
  <c r="V85" i="32"/>
  <c r="W85" i="32"/>
  <c r="R86" i="32"/>
  <c r="S86" i="32"/>
  <c r="T86" i="32"/>
  <c r="U86" i="32"/>
  <c r="V86" i="32"/>
  <c r="W86" i="32"/>
  <c r="S81" i="32"/>
  <c r="T81" i="32"/>
  <c r="U81" i="32"/>
  <c r="V81" i="32"/>
  <c r="W81" i="32"/>
  <c r="R81" i="32"/>
  <c r="W75" i="32"/>
  <c r="V75" i="32"/>
  <c r="U75" i="32"/>
  <c r="T75" i="32"/>
  <c r="S75" i="32"/>
  <c r="R75" i="32"/>
  <c r="W74" i="32"/>
  <c r="V74" i="32"/>
  <c r="U74" i="32"/>
  <c r="T74" i="32"/>
  <c r="S74" i="32"/>
  <c r="R74" i="32"/>
  <c r="W73" i="32"/>
  <c r="V73" i="32"/>
  <c r="U73" i="32"/>
  <c r="T73" i="32"/>
  <c r="S73" i="32"/>
  <c r="R73" i="32"/>
  <c r="W72" i="32"/>
  <c r="V72" i="32"/>
  <c r="U72" i="32"/>
  <c r="T72" i="32"/>
  <c r="S72" i="32"/>
  <c r="R72" i="32"/>
  <c r="W71" i="32"/>
  <c r="V71" i="32"/>
  <c r="U71" i="32"/>
  <c r="T71" i="32"/>
  <c r="S71" i="32"/>
  <c r="R71" i="32"/>
  <c r="W70" i="32"/>
  <c r="V70" i="32"/>
  <c r="U70" i="32"/>
  <c r="T70" i="32"/>
  <c r="S70" i="32"/>
  <c r="R70" i="32"/>
  <c r="Q55" i="32"/>
  <c r="R55" i="32"/>
  <c r="S55" i="32"/>
  <c r="T55" i="32"/>
  <c r="U55" i="32"/>
  <c r="V55" i="32"/>
  <c r="W55" i="32"/>
  <c r="X55" i="32"/>
  <c r="Q56" i="32"/>
  <c r="R56" i="32"/>
  <c r="S56" i="32"/>
  <c r="T56" i="32"/>
  <c r="U56" i="32"/>
  <c r="V56" i="32"/>
  <c r="W56" i="32"/>
  <c r="X56" i="32"/>
  <c r="Q57" i="32"/>
  <c r="R57" i="32"/>
  <c r="S57" i="32"/>
  <c r="T57" i="32"/>
  <c r="U57" i="32"/>
  <c r="V57" i="32"/>
  <c r="W57" i="32"/>
  <c r="X57" i="32"/>
  <c r="Q58" i="32"/>
  <c r="R58" i="32"/>
  <c r="S58" i="32"/>
  <c r="T58" i="32"/>
  <c r="U58" i="32"/>
  <c r="V58" i="32"/>
  <c r="W58" i="32"/>
  <c r="X58" i="32"/>
  <c r="Q59" i="32"/>
  <c r="R59" i="32"/>
  <c r="S59" i="32"/>
  <c r="T59" i="32"/>
  <c r="U59" i="32"/>
  <c r="V59" i="32"/>
  <c r="W59" i="32"/>
  <c r="X59" i="32"/>
  <c r="Q60" i="32"/>
  <c r="R60" i="32"/>
  <c r="S60" i="32"/>
  <c r="T60" i="32"/>
  <c r="U60" i="32"/>
  <c r="V60" i="32"/>
  <c r="W60" i="32"/>
  <c r="X60" i="32"/>
  <c r="Q61" i="32"/>
  <c r="R61" i="32"/>
  <c r="S61" i="32"/>
  <c r="T61" i="32"/>
  <c r="U61" i="32"/>
  <c r="V61" i="32"/>
  <c r="W61" i="32"/>
  <c r="X61" i="32"/>
  <c r="R54" i="32"/>
  <c r="S54" i="32"/>
  <c r="T54" i="32"/>
  <c r="U54" i="32"/>
  <c r="V54" i="32"/>
  <c r="W54" i="32"/>
  <c r="X54" i="32"/>
  <c r="Q54" i="32"/>
  <c r="E45" i="32"/>
  <c r="F45" i="32"/>
  <c r="G45" i="32"/>
  <c r="H45" i="32"/>
  <c r="I45" i="32"/>
  <c r="D45" i="32"/>
  <c r="I40" i="32"/>
  <c r="H40" i="32"/>
  <c r="G40" i="32"/>
  <c r="F40" i="32"/>
  <c r="E40" i="32"/>
  <c r="D40" i="32"/>
  <c r="C25" i="32"/>
  <c r="D25" i="32"/>
  <c r="E25" i="32"/>
  <c r="F25" i="32"/>
  <c r="G25" i="32"/>
  <c r="H25" i="32"/>
  <c r="I25" i="32"/>
  <c r="B25" i="32"/>
  <c r="D12" i="32"/>
  <c r="E12" i="32"/>
  <c r="F12" i="32"/>
  <c r="G12" i="32"/>
  <c r="H12" i="32"/>
  <c r="C12" i="32"/>
  <c r="M84" i="29" l="1"/>
  <c r="P78" i="29"/>
  <c r="P76" i="29"/>
  <c r="N76" i="29"/>
  <c r="P75" i="29"/>
  <c r="N75" i="29"/>
  <c r="N71" i="29"/>
  <c r="U27" i="29"/>
  <c r="R27" i="29"/>
  <c r="R24" i="29"/>
  <c r="R25" i="29"/>
  <c r="R26" i="29"/>
  <c r="R23" i="29"/>
  <c r="Q24" i="29"/>
  <c r="Q25" i="29"/>
  <c r="Q26" i="29"/>
  <c r="Q23" i="29"/>
  <c r="P26" i="29"/>
  <c r="P25" i="29"/>
  <c r="P24" i="29"/>
  <c r="P23" i="29"/>
  <c r="H38" i="24" l="1"/>
  <c r="D31" i="24"/>
  <c r="D30" i="24"/>
  <c r="L37" i="23" l="1"/>
  <c r="L34" i="23"/>
  <c r="N31" i="23"/>
  <c r="N29" i="23"/>
  <c r="N27" i="23"/>
  <c r="L29" i="23"/>
  <c r="L27" i="23"/>
  <c r="J29" i="23"/>
  <c r="J27" i="23"/>
  <c r="G97" i="18"/>
  <c r="H97" i="18"/>
  <c r="F97" i="18"/>
  <c r="F92" i="18"/>
  <c r="G89" i="18"/>
  <c r="H89" i="18"/>
  <c r="F89" i="18"/>
  <c r="G83" i="18"/>
  <c r="H83" i="18"/>
  <c r="F83" i="18"/>
  <c r="G77" i="18"/>
  <c r="H77" i="18"/>
  <c r="F77" i="18"/>
  <c r="G74" i="18"/>
  <c r="H74" i="18"/>
  <c r="G75" i="18"/>
  <c r="H75" i="18"/>
  <c r="F74" i="18"/>
  <c r="F75" i="18"/>
  <c r="S15" i="23"/>
  <c r="Q18" i="23"/>
  <c r="L36" i="21"/>
  <c r="L33" i="21"/>
  <c r="J31" i="21"/>
  <c r="O28" i="21"/>
  <c r="K28" i="21"/>
  <c r="M28" i="21"/>
  <c r="M26" i="21"/>
  <c r="K27" i="21"/>
  <c r="K26" i="21"/>
  <c r="I28" i="21"/>
  <c r="I26" i="21"/>
  <c r="F64" i="20"/>
  <c r="M29" i="20"/>
  <c r="L29" i="20"/>
  <c r="L27" i="20"/>
  <c r="I29" i="20"/>
  <c r="I28" i="20"/>
  <c r="I27" i="20"/>
  <c r="G31" i="20"/>
  <c r="H65" i="18" l="1"/>
  <c r="H64" i="18"/>
  <c r="H63" i="18"/>
  <c r="H62" i="18"/>
  <c r="H61" i="18"/>
  <c r="H60" i="18"/>
  <c r="H59" i="18"/>
  <c r="H58" i="18"/>
  <c r="H57" i="18"/>
  <c r="H56" i="18"/>
  <c r="H55" i="18"/>
  <c r="H54" i="18"/>
  <c r="H53" i="18"/>
  <c r="H52" i="18"/>
  <c r="H51" i="18"/>
  <c r="H50" i="18"/>
  <c r="H49" i="18"/>
  <c r="H48" i="18"/>
  <c r="H47" i="18"/>
  <c r="H46" i="18"/>
  <c r="H45" i="18"/>
  <c r="C46" i="18"/>
  <c r="C47" i="18"/>
  <c r="C48" i="18"/>
  <c r="C49" i="18"/>
  <c r="C50" i="18"/>
  <c r="C51" i="18"/>
  <c r="C52" i="18"/>
  <c r="C53" i="18"/>
  <c r="C54" i="18"/>
  <c r="C55" i="18"/>
  <c r="C56" i="18"/>
  <c r="C57" i="18"/>
  <c r="C58" i="18"/>
  <c r="C59" i="18"/>
  <c r="C60" i="18"/>
  <c r="C61" i="18"/>
  <c r="C62" i="18"/>
  <c r="C63" i="18"/>
  <c r="C64" i="18"/>
  <c r="C65" i="18"/>
  <c r="C45" i="18"/>
  <c r="C29" i="18"/>
  <c r="C30" i="18"/>
  <c r="C31" i="18"/>
  <c r="C32" i="18"/>
  <c r="C33" i="18"/>
  <c r="C34" i="18"/>
  <c r="C35" i="18"/>
  <c r="C36" i="18"/>
  <c r="C37" i="18"/>
  <c r="C38" i="18"/>
  <c r="C39" i="18"/>
  <c r="C40" i="18"/>
  <c r="C28" i="18"/>
  <c r="C6" i="18"/>
  <c r="C7" i="18"/>
  <c r="C8" i="18"/>
  <c r="C9" i="18"/>
  <c r="C10" i="18"/>
  <c r="C11" i="18"/>
  <c r="C12" i="18"/>
  <c r="C13" i="18"/>
  <c r="C14" i="18"/>
  <c r="C15" i="18"/>
  <c r="C16" i="18"/>
  <c r="C17" i="18"/>
  <c r="C5" i="18"/>
  <c r="U17" i="17"/>
  <c r="U18" i="17"/>
  <c r="U19" i="17"/>
  <c r="U16" i="17"/>
  <c r="Q20" i="17"/>
  <c r="R20" i="17" s="1"/>
  <c r="Q21" i="17"/>
  <c r="Q22" i="17"/>
  <c r="Q19" i="17"/>
  <c r="R19" i="17" s="1"/>
  <c r="R21" i="17"/>
  <c r="R22" i="17"/>
  <c r="P20" i="17"/>
  <c r="P21" i="17"/>
  <c r="P22" i="17"/>
  <c r="P19" i="17"/>
  <c r="H87" i="11"/>
  <c r="H88" i="11"/>
  <c r="H89" i="11"/>
  <c r="H90" i="11"/>
  <c r="H86" i="11"/>
  <c r="F87" i="11"/>
  <c r="F88" i="11"/>
  <c r="F89" i="11"/>
  <c r="F90" i="11"/>
  <c r="F86" i="11"/>
  <c r="H71" i="11"/>
  <c r="H72" i="11"/>
  <c r="H73" i="11"/>
  <c r="H70" i="11"/>
  <c r="G71" i="11"/>
  <c r="G72" i="11"/>
  <c r="G73" i="11"/>
  <c r="G70" i="11"/>
  <c r="F125" i="11"/>
  <c r="F124" i="11"/>
  <c r="H123" i="11"/>
  <c r="F123" i="11"/>
  <c r="F122" i="11"/>
  <c r="F121" i="11"/>
  <c r="F120" i="11"/>
  <c r="G81" i="11"/>
  <c r="F81" i="11"/>
  <c r="E81" i="11"/>
  <c r="D81" i="11"/>
  <c r="J65" i="11"/>
  <c r="I65" i="11"/>
  <c r="J64" i="11"/>
  <c r="I64" i="11"/>
  <c r="R13" i="17" l="1"/>
  <c r="R14" i="17"/>
  <c r="R15" i="17"/>
  <c r="R12" i="17"/>
  <c r="Q13" i="17"/>
  <c r="Q14" i="17"/>
  <c r="Q15" i="17"/>
  <c r="P15" i="17"/>
  <c r="P13" i="17"/>
  <c r="P14" i="17"/>
  <c r="Q12" i="17"/>
  <c r="P12" i="17"/>
  <c r="P36" i="16"/>
  <c r="P37" i="16"/>
  <c r="Q37" i="16" s="1"/>
  <c r="P38" i="16"/>
  <c r="Q38" i="16" s="1"/>
  <c r="P39" i="16"/>
  <c r="Q36" i="16"/>
  <c r="Q39" i="16"/>
  <c r="Q13" i="16"/>
  <c r="Q14" i="16"/>
  <c r="Q15" i="16"/>
  <c r="P13" i="16"/>
  <c r="P14" i="16"/>
  <c r="P15" i="16"/>
  <c r="P12" i="16"/>
  <c r="Q12" i="16" s="1"/>
  <c r="V5" i="16"/>
  <c r="V6" i="16"/>
  <c r="V7" i="16"/>
  <c r="V8" i="16"/>
  <c r="V10" i="16"/>
  <c r="V11" i="16"/>
  <c r="V12" i="16"/>
  <c r="V13" i="16"/>
  <c r="V14" i="16"/>
  <c r="V4" i="16"/>
  <c r="C41" i="15" l="1"/>
  <c r="E41" i="15" s="1"/>
  <c r="C42" i="15"/>
  <c r="E42" i="15" s="1"/>
  <c r="C43" i="15"/>
  <c r="E43" i="15" s="1"/>
  <c r="C40" i="15"/>
  <c r="E40" i="15"/>
  <c r="E37" i="15"/>
  <c r="E36" i="15"/>
  <c r="E34" i="15"/>
  <c r="C30" i="15"/>
  <c r="E30" i="15" s="1"/>
  <c r="C31" i="15"/>
  <c r="E31" i="15" s="1"/>
  <c r="C32" i="15"/>
  <c r="E32" i="15" s="1"/>
  <c r="C29" i="15"/>
  <c r="E29" i="15"/>
  <c r="E18" i="15"/>
  <c r="E17" i="15"/>
  <c r="G9" i="15"/>
  <c r="G10" i="15"/>
  <c r="G11" i="15"/>
  <c r="G8" i="15"/>
  <c r="E15" i="15"/>
  <c r="F9" i="15"/>
  <c r="F10" i="15"/>
  <c r="F11" i="15"/>
  <c r="F8" i="15"/>
  <c r="I9" i="15"/>
  <c r="I10" i="15"/>
  <c r="I11" i="15"/>
  <c r="I8" i="15"/>
  <c r="K9" i="15"/>
  <c r="M12" i="15" s="1"/>
  <c r="K10" i="15"/>
  <c r="K11" i="15"/>
  <c r="K8" i="15"/>
  <c r="J9" i="15"/>
  <c r="J10" i="15"/>
  <c r="J11" i="15"/>
  <c r="J8" i="15"/>
  <c r="H9" i="15"/>
  <c r="H10" i="15"/>
  <c r="H11" i="15"/>
  <c r="H8" i="15"/>
  <c r="B14" i="15"/>
  <c r="B13" i="15"/>
  <c r="R117" i="10"/>
  <c r="R118" i="10"/>
  <c r="R119" i="10"/>
  <c r="R120" i="10"/>
  <c r="R121" i="10"/>
  <c r="R122" i="10"/>
  <c r="R123" i="10"/>
  <c r="R124" i="10"/>
  <c r="R125" i="10"/>
  <c r="R126" i="10"/>
  <c r="R127" i="10"/>
  <c r="R128" i="10"/>
  <c r="R129" i="10"/>
  <c r="Q114" i="10"/>
  <c r="Q115" i="10"/>
  <c r="Q116" i="10"/>
  <c r="Q117" i="10"/>
  <c r="Q121" i="10"/>
  <c r="Q122" i="10"/>
  <c r="P114" i="10"/>
  <c r="P115" i="10"/>
  <c r="P116" i="10"/>
  <c r="P117" i="10"/>
  <c r="P118" i="10"/>
  <c r="Q118" i="10" s="1"/>
  <c r="P119" i="10"/>
  <c r="Q119" i="10" s="1"/>
  <c r="P120" i="10"/>
  <c r="Q120" i="10" s="1"/>
  <c r="P121" i="10"/>
  <c r="P122" i="10"/>
  <c r="P123" i="10"/>
  <c r="Q123" i="10" s="1"/>
  <c r="P124" i="10"/>
  <c r="Q124" i="10" s="1"/>
  <c r="P125" i="10"/>
  <c r="Q125" i="10" s="1"/>
  <c r="P126" i="10"/>
  <c r="P127" i="10"/>
  <c r="P128" i="10"/>
  <c r="P129" i="10"/>
  <c r="Q104" i="10"/>
  <c r="G40" i="15" l="1"/>
  <c r="F40" i="15"/>
  <c r="G41" i="15"/>
  <c r="F41" i="15"/>
  <c r="G42" i="15"/>
  <c r="F42" i="15"/>
  <c r="G43" i="15"/>
  <c r="F43" i="15"/>
  <c r="G31" i="15"/>
  <c r="F31" i="15"/>
  <c r="G32" i="15"/>
  <c r="F32" i="15"/>
  <c r="F29" i="15"/>
  <c r="G29" i="15"/>
  <c r="F30" i="15"/>
  <c r="G30" i="15"/>
  <c r="M13" i="15"/>
  <c r="O12" i="15" s="1"/>
  <c r="N25" i="13"/>
  <c r="M26" i="13"/>
  <c r="M25" i="13"/>
  <c r="H29" i="13"/>
  <c r="J25" i="13"/>
  <c r="I26" i="13"/>
  <c r="I25" i="13"/>
  <c r="B25" i="13"/>
  <c r="B24" i="13"/>
  <c r="B22" i="13"/>
  <c r="B21" i="13"/>
  <c r="H22" i="13"/>
  <c r="N18" i="13"/>
  <c r="M19" i="13"/>
  <c r="M18" i="13"/>
  <c r="H21" i="13"/>
  <c r="J18" i="13"/>
  <c r="I19" i="13"/>
  <c r="I18" i="13"/>
  <c r="F17" i="13"/>
  <c r="F3" i="13"/>
  <c r="F4" i="13"/>
  <c r="F5" i="13"/>
  <c r="F6" i="13"/>
  <c r="F7" i="13"/>
  <c r="F8" i="13"/>
  <c r="F9" i="13"/>
  <c r="F10" i="13"/>
  <c r="F11" i="13"/>
  <c r="F12" i="13"/>
  <c r="F13" i="13"/>
  <c r="F14" i="13"/>
  <c r="F15" i="13"/>
  <c r="F16" i="13"/>
  <c r="F2" i="13"/>
  <c r="B19" i="13"/>
  <c r="E3" i="13"/>
  <c r="E4" i="13"/>
  <c r="E5" i="13"/>
  <c r="E6" i="13"/>
  <c r="E7" i="13"/>
  <c r="E8" i="13"/>
  <c r="E9" i="13"/>
  <c r="E10" i="13"/>
  <c r="E11" i="13"/>
  <c r="E12" i="13"/>
  <c r="E13" i="13"/>
  <c r="E14" i="13"/>
  <c r="E15" i="13"/>
  <c r="E16" i="13"/>
  <c r="E2" i="13"/>
  <c r="C3" i="13"/>
  <c r="C4" i="13"/>
  <c r="C5" i="13"/>
  <c r="C6" i="13"/>
  <c r="C7" i="13"/>
  <c r="C8" i="13"/>
  <c r="C9" i="13"/>
  <c r="C10" i="13"/>
  <c r="C11" i="13"/>
  <c r="C12" i="13"/>
  <c r="C13" i="13"/>
  <c r="C14" i="13"/>
  <c r="C15" i="13"/>
  <c r="C16" i="13"/>
  <c r="C2" i="13"/>
  <c r="B18" i="13"/>
  <c r="L24" i="11"/>
  <c r="L25" i="11"/>
  <c r="L26" i="11"/>
  <c r="L23" i="11"/>
  <c r="N11" i="11"/>
  <c r="N10" i="11"/>
  <c r="N9" i="11"/>
  <c r="N8" i="11"/>
  <c r="N7" i="11"/>
  <c r="P7" i="11"/>
  <c r="S19" i="11"/>
  <c r="S23" i="11" s="1"/>
  <c r="R19" i="11"/>
  <c r="Q19" i="11"/>
  <c r="Q23" i="11" s="1"/>
  <c r="P19" i="11"/>
  <c r="P23" i="11" s="1"/>
  <c r="O19" i="11"/>
  <c r="O23" i="11" s="1"/>
  <c r="R23" i="11"/>
  <c r="N23" i="11"/>
  <c r="E47" i="15" l="1"/>
  <c r="E48" i="15" s="1"/>
  <c r="E45" i="15"/>
  <c r="M19" i="15"/>
  <c r="C10" i="15"/>
  <c r="E10" i="15" s="1"/>
  <c r="C11" i="15"/>
  <c r="E11" i="15" s="1"/>
  <c r="C8" i="15"/>
  <c r="E8" i="15" s="1"/>
  <c r="C9" i="15"/>
  <c r="E9" i="15" s="1"/>
  <c r="B14" i="10"/>
  <c r="B15" i="10"/>
  <c r="B16" i="10"/>
  <c r="B17" i="10"/>
  <c r="B18" i="10"/>
  <c r="B19" i="10"/>
  <c r="B20" i="10"/>
  <c r="B21" i="10"/>
  <c r="B22" i="10"/>
  <c r="B23" i="10"/>
  <c r="B24" i="10"/>
  <c r="B25" i="10"/>
  <c r="B26" i="10"/>
  <c r="B27" i="10"/>
  <c r="B28" i="10"/>
  <c r="B29" i="10"/>
  <c r="B30" i="10"/>
  <c r="B31" i="10"/>
  <c r="B32" i="10"/>
  <c r="B33" i="10"/>
  <c r="B34" i="10"/>
  <c r="B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64" i="10"/>
  <c r="B65" i="10"/>
  <c r="B66" i="10"/>
  <c r="B67" i="10"/>
  <c r="B68" i="10"/>
  <c r="B69" i="10"/>
  <c r="B70" i="10"/>
  <c r="B71" i="10"/>
  <c r="B72" i="10"/>
  <c r="B73" i="10"/>
  <c r="B74" i="10"/>
  <c r="B4" i="10"/>
  <c r="B5" i="10"/>
  <c r="B6" i="10"/>
  <c r="B7" i="10"/>
  <c r="B8" i="10"/>
  <c r="B9" i="10"/>
  <c r="B10" i="10"/>
  <c r="B11" i="10"/>
  <c r="B12" i="10"/>
  <c r="B13" i="10"/>
  <c r="B3" i="10"/>
  <c r="AP39" i="10"/>
  <c r="AP38" i="10"/>
  <c r="AG38" i="10"/>
  <c r="AP37" i="10"/>
  <c r="AG37" i="10"/>
  <c r="AP36" i="10"/>
  <c r="AG36" i="10"/>
  <c r="AB104" i="7"/>
  <c r="AP148" i="7"/>
  <c r="AP106" i="7"/>
  <c r="AP147" i="7"/>
  <c r="AP146" i="7"/>
  <c r="AP145" i="7"/>
  <c r="AP144" i="7"/>
  <c r="AP143" i="7"/>
  <c r="AP142" i="7"/>
  <c r="AP141" i="7"/>
  <c r="AP140" i="7"/>
  <c r="AP139" i="7"/>
  <c r="AP138" i="7"/>
  <c r="AP137" i="7"/>
  <c r="AP136" i="7"/>
  <c r="AP135" i="7"/>
  <c r="AP134" i="7"/>
  <c r="AP133" i="7"/>
  <c r="AP132" i="7"/>
  <c r="AP131" i="7"/>
  <c r="AP130" i="7"/>
  <c r="AP129" i="7"/>
  <c r="AP128" i="7"/>
  <c r="AP127" i="7"/>
  <c r="AP126" i="7"/>
  <c r="AP125" i="7"/>
  <c r="AP124" i="7"/>
  <c r="AP123" i="7"/>
  <c r="AP122" i="7"/>
  <c r="AP121" i="7"/>
  <c r="AP120" i="7"/>
  <c r="AP119" i="7"/>
  <c r="AP118" i="7"/>
  <c r="AP117" i="7"/>
  <c r="AP116" i="7"/>
  <c r="AP115" i="7"/>
  <c r="AP114" i="7"/>
  <c r="AP113" i="7"/>
  <c r="AP112" i="7"/>
  <c r="AP111" i="7"/>
  <c r="AP110" i="7"/>
  <c r="AP109" i="7"/>
  <c r="AP108" i="7"/>
  <c r="AP107" i="7"/>
  <c r="AG108" i="7"/>
  <c r="AG109" i="7"/>
  <c r="AG110" i="7"/>
  <c r="AG111" i="7"/>
  <c r="AG112" i="7"/>
  <c r="AG113" i="7"/>
  <c r="AG114" i="7"/>
  <c r="AG115" i="7"/>
  <c r="AG116" i="7"/>
  <c r="AG117" i="7"/>
  <c r="AG118" i="7"/>
  <c r="AG119" i="7"/>
  <c r="AG120" i="7"/>
  <c r="AG121" i="7"/>
  <c r="AG122" i="7"/>
  <c r="AG123" i="7"/>
  <c r="AG124" i="7"/>
  <c r="AG125" i="7"/>
  <c r="AG126" i="7"/>
  <c r="AG127" i="7"/>
  <c r="AG128" i="7"/>
  <c r="AG129" i="7"/>
  <c r="AG130" i="7"/>
  <c r="AG131" i="7"/>
  <c r="AG132" i="7"/>
  <c r="AG133" i="7"/>
  <c r="AG134" i="7"/>
  <c r="AG135" i="7"/>
  <c r="AG136" i="7"/>
  <c r="AG137" i="7"/>
  <c r="AG138" i="7"/>
  <c r="AG139" i="7"/>
  <c r="AG140" i="7"/>
  <c r="AG141" i="7"/>
  <c r="AG142" i="7"/>
  <c r="AG143" i="7"/>
  <c r="AG144" i="7"/>
  <c r="AG145" i="7"/>
  <c r="AG146" i="7"/>
  <c r="AG147" i="7"/>
  <c r="AG107" i="7"/>
  <c r="W107" i="7"/>
  <c r="W108" i="7"/>
  <c r="W109" i="7"/>
  <c r="W110" i="7"/>
  <c r="W111" i="7"/>
  <c r="W112" i="7"/>
  <c r="W113" i="7"/>
  <c r="W114" i="7"/>
  <c r="W115" i="7"/>
  <c r="W116" i="7"/>
  <c r="W117" i="7"/>
  <c r="W118" i="7"/>
  <c r="W119" i="7"/>
  <c r="W120" i="7"/>
  <c r="W121" i="7"/>
  <c r="W122" i="7"/>
  <c r="W123" i="7"/>
  <c r="W124" i="7"/>
  <c r="W125" i="7"/>
  <c r="W126" i="7"/>
  <c r="W106" i="7"/>
  <c r="H64" i="7"/>
  <c r="H65" i="7"/>
  <c r="H66" i="7"/>
  <c r="H67" i="7"/>
  <c r="H68" i="7"/>
  <c r="H69" i="7"/>
  <c r="H70" i="7"/>
  <c r="H71" i="7"/>
  <c r="H72" i="7"/>
  <c r="H73" i="7"/>
  <c r="H74" i="7"/>
  <c r="H75" i="7"/>
  <c r="H76" i="7"/>
  <c r="H77" i="7"/>
  <c r="H78" i="7"/>
  <c r="H79" i="7"/>
  <c r="H80" i="7"/>
  <c r="H81" i="7"/>
  <c r="H82" i="7"/>
  <c r="H83" i="7"/>
  <c r="H63" i="7"/>
  <c r="F64" i="7"/>
  <c r="F65" i="7"/>
  <c r="F66" i="7"/>
  <c r="F67" i="7"/>
  <c r="F68" i="7"/>
  <c r="F69" i="7"/>
  <c r="F70" i="7"/>
  <c r="F71" i="7"/>
  <c r="F72" i="7"/>
  <c r="F73" i="7"/>
  <c r="F74" i="7"/>
  <c r="F75" i="7"/>
  <c r="F76" i="7"/>
  <c r="F77" i="7"/>
  <c r="F78" i="7"/>
  <c r="F79" i="7"/>
  <c r="F80" i="7"/>
  <c r="F81" i="7"/>
  <c r="F82" i="7"/>
  <c r="F83" i="7"/>
  <c r="F63" i="7"/>
  <c r="D64" i="7"/>
  <c r="D65" i="7"/>
  <c r="D66" i="7"/>
  <c r="D67" i="7"/>
  <c r="D68" i="7"/>
  <c r="D69" i="7"/>
  <c r="D70" i="7"/>
  <c r="D71" i="7"/>
  <c r="D72" i="7"/>
  <c r="D73" i="7"/>
  <c r="D74" i="7"/>
  <c r="D75" i="7"/>
  <c r="D76" i="7"/>
  <c r="D77" i="7"/>
  <c r="D78" i="7"/>
  <c r="D79" i="7"/>
  <c r="D80" i="7"/>
  <c r="D81" i="7"/>
  <c r="D82" i="7"/>
  <c r="D83" i="7"/>
  <c r="D63" i="7"/>
  <c r="C83" i="7"/>
  <c r="C82" i="7"/>
  <c r="C81" i="7"/>
  <c r="C80" i="7"/>
  <c r="C79" i="7"/>
  <c r="C78" i="7"/>
  <c r="C77" i="7"/>
  <c r="C76" i="7"/>
  <c r="C75" i="7"/>
  <c r="C74" i="7"/>
  <c r="C73" i="7"/>
  <c r="C72" i="7"/>
  <c r="C71" i="7"/>
  <c r="C70" i="7"/>
  <c r="C69" i="7"/>
  <c r="C68" i="7"/>
  <c r="C67" i="7"/>
  <c r="C66" i="7"/>
  <c r="C65" i="7"/>
  <c r="C64" i="7"/>
  <c r="C63" i="7"/>
  <c r="E34" i="7"/>
  <c r="E35" i="7"/>
  <c r="E36" i="7"/>
  <c r="E37" i="7"/>
  <c r="E38" i="7"/>
  <c r="E39" i="7"/>
  <c r="E40" i="7"/>
  <c r="E41" i="7"/>
  <c r="E42" i="7"/>
  <c r="E43" i="7"/>
  <c r="E44" i="7"/>
  <c r="E45" i="7"/>
  <c r="E46" i="7"/>
  <c r="E47" i="7"/>
  <c r="E48" i="7"/>
  <c r="E49" i="7"/>
  <c r="E50" i="7"/>
  <c r="E51" i="7"/>
  <c r="E52" i="7"/>
  <c r="E53" i="7"/>
  <c r="E33" i="7"/>
  <c r="D34" i="7"/>
  <c r="D35" i="7"/>
  <c r="D36" i="7"/>
  <c r="D37" i="7"/>
  <c r="D38" i="7"/>
  <c r="D39" i="7"/>
  <c r="D40" i="7"/>
  <c r="D41" i="7"/>
  <c r="D42" i="7"/>
  <c r="D43" i="7"/>
  <c r="D44" i="7"/>
  <c r="D45" i="7"/>
  <c r="D46" i="7"/>
  <c r="D47" i="7"/>
  <c r="D48" i="7"/>
  <c r="D49" i="7"/>
  <c r="D50" i="7"/>
  <c r="D51" i="7"/>
  <c r="D52" i="7"/>
  <c r="D53" i="7"/>
  <c r="D33" i="7"/>
  <c r="C34" i="7"/>
  <c r="C35" i="7"/>
  <c r="C36" i="7"/>
  <c r="C37" i="7"/>
  <c r="C38" i="7"/>
  <c r="C39" i="7"/>
  <c r="C40" i="7"/>
  <c r="C41" i="7"/>
  <c r="C42" i="7"/>
  <c r="C43" i="7"/>
  <c r="C44" i="7"/>
  <c r="C45" i="7"/>
  <c r="C46" i="7"/>
  <c r="C47" i="7"/>
  <c r="C48" i="7"/>
  <c r="C49" i="7"/>
  <c r="C50" i="7"/>
  <c r="C51" i="7"/>
  <c r="C52" i="7"/>
  <c r="C53" i="7"/>
  <c r="C33" i="7"/>
  <c r="D4" i="7"/>
  <c r="D5" i="7"/>
  <c r="D6" i="7"/>
  <c r="D7" i="7"/>
  <c r="D8" i="7"/>
  <c r="D9" i="7"/>
  <c r="D10" i="7"/>
  <c r="D11" i="7"/>
  <c r="D12" i="7"/>
  <c r="D13" i="7"/>
  <c r="D14" i="7"/>
  <c r="D15" i="7"/>
  <c r="D16" i="7"/>
  <c r="D17" i="7"/>
  <c r="D18" i="7"/>
  <c r="D19" i="7"/>
  <c r="D20" i="7"/>
  <c r="D21" i="7"/>
  <c r="D22" i="7"/>
  <c r="D23" i="7"/>
  <c r="D3" i="7"/>
  <c r="G4" i="7"/>
  <c r="G5" i="7"/>
  <c r="G6" i="7"/>
  <c r="G7" i="7"/>
  <c r="G8" i="7"/>
  <c r="G9" i="7"/>
  <c r="G10" i="7"/>
  <c r="G11" i="7"/>
  <c r="G12" i="7"/>
  <c r="G13" i="7"/>
  <c r="G14" i="7"/>
  <c r="G15" i="7"/>
  <c r="G16" i="7"/>
  <c r="G17" i="7"/>
  <c r="G18" i="7"/>
  <c r="G19" i="7"/>
  <c r="G20" i="7"/>
  <c r="G21" i="7"/>
  <c r="G22" i="7"/>
  <c r="G23" i="7"/>
  <c r="F4" i="7"/>
  <c r="F5" i="7"/>
  <c r="F6" i="7"/>
  <c r="F7" i="7"/>
  <c r="F8" i="7"/>
  <c r="F9" i="7"/>
  <c r="F10" i="7"/>
  <c r="F11" i="7"/>
  <c r="F12" i="7"/>
  <c r="F13" i="7"/>
  <c r="F14" i="7"/>
  <c r="F15" i="7"/>
  <c r="F16" i="7"/>
  <c r="F17" i="7"/>
  <c r="F18" i="7"/>
  <c r="F19" i="7"/>
  <c r="F20" i="7"/>
  <c r="F21" i="7"/>
  <c r="F22" i="7"/>
  <c r="F23" i="7"/>
  <c r="E4" i="7"/>
  <c r="E5" i="7"/>
  <c r="E6" i="7"/>
  <c r="E7" i="7"/>
  <c r="E8" i="7"/>
  <c r="E9" i="7"/>
  <c r="E10" i="7"/>
  <c r="E11" i="7"/>
  <c r="E12" i="7"/>
  <c r="E13" i="7"/>
  <c r="E14" i="7"/>
  <c r="E15" i="7"/>
  <c r="E16" i="7"/>
  <c r="E17" i="7"/>
  <c r="E18" i="7"/>
  <c r="E19" i="7"/>
  <c r="E20" i="7"/>
  <c r="E21" i="7"/>
  <c r="E22" i="7"/>
  <c r="E23" i="7"/>
  <c r="C4" i="7"/>
  <c r="C5" i="7"/>
  <c r="C6" i="7"/>
  <c r="C7" i="7"/>
  <c r="C8" i="7"/>
  <c r="C9" i="7"/>
  <c r="C10" i="7"/>
  <c r="C11" i="7"/>
  <c r="C12" i="7"/>
  <c r="C13" i="7"/>
  <c r="C14" i="7"/>
  <c r="C15" i="7"/>
  <c r="C16" i="7"/>
  <c r="C17" i="7"/>
  <c r="C18" i="7"/>
  <c r="C19" i="7"/>
  <c r="C20" i="7"/>
  <c r="C21" i="7"/>
  <c r="C22" i="7"/>
  <c r="C23" i="7"/>
  <c r="C3" i="7"/>
  <c r="E3" i="7"/>
  <c r="F3" i="7"/>
  <c r="G3" i="7"/>
  <c r="B4" i="7"/>
  <c r="B5" i="7"/>
  <c r="B6" i="7"/>
  <c r="B7" i="7"/>
  <c r="B8" i="7"/>
  <c r="B9" i="7"/>
  <c r="B10" i="7"/>
  <c r="B11" i="7"/>
  <c r="B12" i="7"/>
  <c r="B13" i="7"/>
  <c r="B14" i="7"/>
  <c r="B15" i="7"/>
  <c r="B16" i="7"/>
  <c r="B17" i="7"/>
  <c r="B18" i="7"/>
  <c r="B19" i="7"/>
  <c r="B20" i="7"/>
  <c r="B21" i="7"/>
  <c r="B22" i="7"/>
  <c r="B23" i="7"/>
  <c r="B3" i="7"/>
  <c r="W58" i="3" l="1"/>
  <c r="W57" i="3"/>
  <c r="W56" i="3"/>
  <c r="W55" i="3"/>
  <c r="W54" i="3"/>
  <c r="W53" i="3"/>
  <c r="W52" i="3"/>
  <c r="W51" i="3"/>
  <c r="W50" i="3"/>
  <c r="W49" i="3"/>
  <c r="W48" i="3"/>
  <c r="W47" i="3"/>
  <c r="W46" i="3"/>
  <c r="W45" i="3"/>
  <c r="W44" i="3"/>
  <c r="W43" i="3"/>
  <c r="W42" i="3"/>
  <c r="W41" i="3"/>
  <c r="W40" i="3"/>
  <c r="W39" i="3"/>
  <c r="W38" i="3"/>
  <c r="Y39" i="3"/>
  <c r="Y40" i="3"/>
  <c r="Y41" i="3"/>
  <c r="Y42" i="3"/>
  <c r="Y43" i="3"/>
  <c r="Y44" i="3"/>
  <c r="Y45" i="3"/>
  <c r="Y46" i="3"/>
  <c r="Y47" i="3"/>
  <c r="Y48" i="3"/>
  <c r="Y49" i="3"/>
  <c r="Y50" i="3"/>
  <c r="Y51" i="3"/>
  <c r="Y52" i="3"/>
  <c r="Y53" i="3"/>
  <c r="Y54" i="3"/>
  <c r="Y55" i="3"/>
  <c r="Y56" i="3"/>
  <c r="Y57" i="3"/>
  <c r="Y58" i="3"/>
  <c r="Y38" i="3"/>
  <c r="X39" i="3"/>
  <c r="X40" i="3"/>
  <c r="X41" i="3"/>
  <c r="X42" i="3"/>
  <c r="X43" i="3"/>
  <c r="X44" i="3"/>
  <c r="X45" i="3"/>
  <c r="X46" i="3"/>
  <c r="X47" i="3"/>
  <c r="X48" i="3"/>
  <c r="X49" i="3"/>
  <c r="X50" i="3"/>
  <c r="X51" i="3"/>
  <c r="X52" i="3"/>
  <c r="X53" i="3"/>
  <c r="X54" i="3"/>
  <c r="X55" i="3"/>
  <c r="X56" i="3"/>
  <c r="X57" i="3"/>
  <c r="X58" i="3"/>
  <c r="X38" i="3"/>
  <c r="O63" i="3"/>
  <c r="O64" i="3"/>
  <c r="O65" i="3"/>
  <c r="O66" i="3"/>
  <c r="O67" i="3"/>
  <c r="O68" i="3"/>
  <c r="O69" i="3"/>
  <c r="O70" i="3"/>
  <c r="O71" i="3"/>
  <c r="O72" i="3"/>
  <c r="O73" i="3"/>
  <c r="O74" i="3"/>
  <c r="O75" i="3"/>
  <c r="O76" i="3"/>
  <c r="O77" i="3"/>
  <c r="O78" i="3"/>
  <c r="O79" i="3"/>
  <c r="O80" i="3"/>
  <c r="O81" i="3"/>
  <c r="O82" i="3"/>
  <c r="O62" i="3"/>
  <c r="O39" i="3"/>
  <c r="O40" i="3"/>
  <c r="O41" i="3"/>
  <c r="O42" i="3"/>
  <c r="O43" i="3"/>
  <c r="O44" i="3"/>
  <c r="O45" i="3"/>
  <c r="O46" i="3"/>
  <c r="O47" i="3"/>
  <c r="O48" i="3"/>
  <c r="O49" i="3"/>
  <c r="O50" i="3"/>
  <c r="O51" i="3"/>
  <c r="O52" i="3"/>
  <c r="O53" i="3"/>
  <c r="O54" i="3"/>
  <c r="O55" i="3"/>
  <c r="O56" i="3"/>
  <c r="O57" i="3"/>
  <c r="O58" i="3"/>
  <c r="O38" i="3"/>
  <c r="L29" i="3"/>
  <c r="G27" i="3"/>
  <c r="H24" i="3"/>
  <c r="G25" i="3"/>
  <c r="F6" i="3"/>
  <c r="F7" i="3"/>
  <c r="F8" i="3"/>
  <c r="F9" i="3"/>
  <c r="F5" i="3"/>
  <c r="G24" i="3"/>
  <c r="H6" i="3"/>
  <c r="H7" i="3"/>
  <c r="H8" i="3"/>
  <c r="H9" i="3"/>
  <c r="H5" i="3"/>
  <c r="G6" i="3"/>
  <c r="G7" i="3"/>
  <c r="G8" i="3"/>
  <c r="G9" i="3"/>
  <c r="G5" i="3"/>
  <c r="E6" i="3"/>
  <c r="E7" i="3"/>
  <c r="E8" i="3"/>
  <c r="E9" i="3"/>
  <c r="E5" i="3"/>
  <c r="B20" i="3"/>
  <c r="B19" i="3"/>
  <c r="F122" i="1" l="1"/>
  <c r="G122" i="1"/>
  <c r="H122" i="1"/>
  <c r="I122" i="1"/>
  <c r="J122" i="1"/>
  <c r="K122" i="1" s="1"/>
  <c r="L122" i="1" s="1"/>
  <c r="E122" i="1"/>
</calcChain>
</file>

<file path=xl/sharedStrings.xml><?xml version="1.0" encoding="utf-8"?>
<sst xmlns="http://schemas.openxmlformats.org/spreadsheetml/2006/main" count="1166" uniqueCount="847">
  <si>
    <t>항</t>
    <phoneticPr fontId="2" type="noConversion"/>
  </si>
  <si>
    <t>항은 숫자 또는 문자의 곱으로  구성된 식</t>
    <phoneticPr fontId="2" type="noConversion"/>
  </si>
  <si>
    <t>숫자와 문자를 곱한 것</t>
    <phoneticPr fontId="2" type="noConversion"/>
  </si>
  <si>
    <t>3a</t>
    <phoneticPr fontId="2" type="noConversion"/>
  </si>
  <si>
    <t>문자와 문자를 곱한 것</t>
    <phoneticPr fontId="2" type="noConversion"/>
  </si>
  <si>
    <t>a</t>
    <phoneticPr fontId="2" type="noConversion"/>
  </si>
  <si>
    <t>a는 1과 a를 곱한 것이므로</t>
    <phoneticPr fontId="2" type="noConversion"/>
  </si>
  <si>
    <r>
      <t>2a</t>
    </r>
    <r>
      <rPr>
        <vertAlign val="superscript"/>
        <sz val="11"/>
        <color theme="1"/>
        <rFont val="맑은 고딕"/>
        <family val="3"/>
        <charset val="129"/>
        <scheme val="minor"/>
      </rPr>
      <t>2</t>
    </r>
    <phoneticPr fontId="2" type="noConversion"/>
  </si>
  <si>
    <r>
      <t>a</t>
    </r>
    <r>
      <rPr>
        <vertAlign val="superscript"/>
        <sz val="11"/>
        <color theme="1"/>
        <rFont val="맑은 고딕"/>
        <family val="3"/>
        <charset val="129"/>
        <scheme val="minor"/>
      </rPr>
      <t>2</t>
    </r>
    <phoneticPr fontId="2" type="noConversion"/>
  </si>
  <si>
    <t>상수항</t>
    <phoneticPr fontId="2" type="noConversion"/>
  </si>
  <si>
    <t>항 중에서 숫자만 있는 항</t>
    <phoneticPr fontId="2" type="noConversion"/>
  </si>
  <si>
    <t>2x+y+1이라는 식에서 1이 상수항</t>
    <phoneticPr fontId="2" type="noConversion"/>
  </si>
  <si>
    <t>계수</t>
    <phoneticPr fontId="2" type="noConversion"/>
  </si>
  <si>
    <t>coefficient</t>
    <phoneticPr fontId="2" type="noConversion"/>
  </si>
  <si>
    <t>상수와 변수로 구성된 단항식에서 변수와 곱해진 상수</t>
    <phoneticPr fontId="2" type="noConversion"/>
  </si>
  <si>
    <t>-3은 상수항이자 계수이다.</t>
    <phoneticPr fontId="2" type="noConversion"/>
  </si>
  <si>
    <r>
      <t>-3 상수는 x</t>
    </r>
    <r>
      <rPr>
        <vertAlign val="superscript"/>
        <sz val="11"/>
        <color theme="1"/>
        <rFont val="맑은 고딕"/>
        <family val="3"/>
        <charset val="129"/>
        <scheme val="minor"/>
      </rPr>
      <t>0</t>
    </r>
    <r>
      <rPr>
        <sz val="11"/>
        <color theme="1"/>
        <rFont val="맑은 고딕"/>
        <family val="3"/>
        <charset val="129"/>
        <scheme val="minor"/>
      </rPr>
      <t xml:space="preserve"> (x의 0제곱)과 -3의 곱으로 볼 수 있으므로 상수항인 -3도 계수에 포함됨</t>
    </r>
    <phoneticPr fontId="2" type="noConversion"/>
  </si>
  <si>
    <t>단항식과 다항식</t>
    <phoneticPr fontId="2" type="noConversion"/>
  </si>
  <si>
    <t>단항식</t>
    <phoneticPr fontId="2" type="noConversion"/>
  </si>
  <si>
    <t>: 항이 하나로 된 식</t>
    <phoneticPr fontId="2" type="noConversion"/>
  </si>
  <si>
    <t>다항식</t>
    <phoneticPr fontId="2" type="noConversion"/>
  </si>
  <si>
    <t>: 항이 두 개 이상인 항의 합으로 된 식</t>
    <phoneticPr fontId="2" type="noConversion"/>
  </si>
  <si>
    <t>차수</t>
    <phoneticPr fontId="2" type="noConversion"/>
  </si>
  <si>
    <t>차수는 문자를 곱한 횟수를 의미함</t>
    <phoneticPr fontId="2" type="noConversion"/>
  </si>
  <si>
    <r>
      <t>2x</t>
    </r>
    <r>
      <rPr>
        <vertAlign val="superscript"/>
        <sz val="11"/>
        <color theme="1"/>
        <rFont val="맑은 고딕"/>
        <family val="3"/>
        <charset val="129"/>
        <scheme val="minor"/>
      </rPr>
      <t xml:space="preserve">2 </t>
    </r>
    <r>
      <rPr>
        <sz val="11"/>
        <color theme="1"/>
        <rFont val="맑은 고딕"/>
        <family val="3"/>
        <charset val="129"/>
        <scheme val="minor"/>
      </rPr>
      <t>은 x를 두 번 곱했기 때문에 차수가 2이고</t>
    </r>
    <phoneticPr fontId="2" type="noConversion"/>
  </si>
  <si>
    <r>
      <t>3y</t>
    </r>
    <r>
      <rPr>
        <vertAlign val="superscript"/>
        <sz val="11"/>
        <color theme="1"/>
        <rFont val="맑은 고딕"/>
        <family val="3"/>
        <charset val="129"/>
        <scheme val="minor"/>
      </rPr>
      <t xml:space="preserve">1 </t>
    </r>
    <r>
      <rPr>
        <sz val="11"/>
        <color theme="1"/>
        <rFont val="맑은 고딕"/>
        <family val="3"/>
        <charset val="129"/>
        <scheme val="minor"/>
      </rPr>
      <t>은 y를 한 번 곱했기 때문에 차수가 1이됨</t>
    </r>
    <phoneticPr fontId="2" type="noConversion"/>
  </si>
  <si>
    <r>
      <t>-3은 x</t>
    </r>
    <r>
      <rPr>
        <vertAlign val="superscript"/>
        <sz val="11"/>
        <color theme="1"/>
        <rFont val="맑은 고딕"/>
        <family val="3"/>
        <charset val="129"/>
        <scheme val="minor"/>
      </rPr>
      <t xml:space="preserve">0 </t>
    </r>
    <r>
      <rPr>
        <sz val="11"/>
        <color theme="1"/>
        <rFont val="맑은 고딕"/>
        <family val="3"/>
        <charset val="129"/>
        <scheme val="minor"/>
      </rPr>
      <t>은이므로 차수가 0이됨</t>
    </r>
    <r>
      <rPr>
        <vertAlign val="superscript"/>
        <sz val="11"/>
        <color theme="1"/>
        <rFont val="맑은 고딕"/>
        <family val="3"/>
        <charset val="129"/>
        <scheme val="minor"/>
      </rPr>
      <t xml:space="preserve"> </t>
    </r>
    <phoneticPr fontId="2" type="noConversion"/>
  </si>
  <si>
    <t>x를 기준으로 차수를 구하면 x에 대한 이차식</t>
    <phoneticPr fontId="2" type="noConversion"/>
  </si>
  <si>
    <t>y를 기준으로 차수를 구하면 y에 대한 일차식</t>
    <phoneticPr fontId="2" type="noConversion"/>
  </si>
  <si>
    <t>수식</t>
    <phoneticPr fontId="2" type="noConversion"/>
  </si>
  <si>
    <t>수식이란 변수와 상수를 연산자를 이용하여 표현한 식</t>
    <phoneticPr fontId="2" type="noConversion"/>
  </si>
  <si>
    <t>https://colab.research.google.com/drive/1bftNkhYWUaZJa0p-T1hfhgb8yycWZe5O#scrollTo=_Dt-Fv8CDnRs</t>
    <phoneticPr fontId="2" type="noConversion"/>
  </si>
  <si>
    <t>팩토리얼(factorial)</t>
    <phoneticPr fontId="2" type="noConversion"/>
  </si>
  <si>
    <t>피보나치</t>
  </si>
  <si>
    <t>첫째 및 둘째 항이 1이며 그 뒤의 모든 항은 바로 앞 두 항의 합인 수열(컴퓨터에서는 배열이나 리스트)</t>
  </si>
  <si>
    <t>재귀</t>
  </si>
  <si>
    <t>수열(sequence)</t>
    <phoneticPr fontId="2" type="noConversion"/>
  </si>
  <si>
    <t>x</t>
    <phoneticPr fontId="2" type="noConversion"/>
  </si>
  <si>
    <t>y</t>
    <phoneticPr fontId="2" type="noConversion"/>
  </si>
  <si>
    <t>y=ax</t>
    <phoneticPr fontId="2" type="noConversion"/>
  </si>
  <si>
    <t>a</t>
    <phoneticPr fontId="2" type="noConversion"/>
  </si>
  <si>
    <t>1x</t>
    <phoneticPr fontId="2" type="noConversion"/>
  </si>
  <si>
    <t>2x</t>
    <phoneticPr fontId="2" type="noConversion"/>
  </si>
  <si>
    <t>3x</t>
    <phoneticPr fontId="2" type="noConversion"/>
  </si>
  <si>
    <t>-1x</t>
    <phoneticPr fontId="2" type="noConversion"/>
  </si>
  <si>
    <t>-2x</t>
  </si>
  <si>
    <t>-3x</t>
  </si>
  <si>
    <t>일차함수 그래프</t>
    <phoneticPr fontId="2" type="noConversion"/>
  </si>
  <si>
    <t>키</t>
  </si>
  <si>
    <t>몸무게</t>
  </si>
  <si>
    <t>A</t>
  </si>
  <si>
    <t>B</t>
  </si>
  <si>
    <t>C</t>
  </si>
  <si>
    <t>D</t>
  </si>
  <si>
    <t>E</t>
  </si>
  <si>
    <t>키 평균</t>
    <phoneticPr fontId="2" type="noConversion"/>
  </si>
  <si>
    <t>몸무게 평균</t>
    <phoneticPr fontId="2" type="noConversion"/>
  </si>
  <si>
    <t>(x-x평균)(y-y평균)의 합</t>
  </si>
  <si>
    <t>(x-x평균) 제곱의 합</t>
  </si>
  <si>
    <t>키 편차deviation</t>
    <phoneticPr fontId="2" type="noConversion"/>
  </si>
  <si>
    <t>몸무게 편차deviation</t>
    <phoneticPr fontId="2" type="noConversion"/>
  </si>
  <si>
    <t>편차란 평균과의 차</t>
    <phoneticPr fontId="2" type="noConversion"/>
  </si>
  <si>
    <r>
      <rPr>
        <sz val="11"/>
        <color theme="1"/>
        <rFont val="돋움"/>
        <family val="3"/>
        <charset val="129"/>
      </rPr>
      <t>키</t>
    </r>
    <r>
      <rPr>
        <sz val="11"/>
        <color theme="1"/>
        <rFont val="Calibri"/>
        <family val="2"/>
      </rPr>
      <t xml:space="preserve"> </t>
    </r>
    <r>
      <rPr>
        <sz val="11"/>
        <color theme="1"/>
        <rFont val="돋움"/>
        <family val="3"/>
        <charset val="129"/>
      </rPr>
      <t>편차</t>
    </r>
    <r>
      <rPr>
        <sz val="11"/>
        <color theme="1"/>
        <rFont val="Calibri"/>
        <family val="2"/>
      </rPr>
      <t xml:space="preserve"> X </t>
    </r>
    <r>
      <rPr>
        <sz val="11"/>
        <color theme="1"/>
        <rFont val="돋움"/>
        <family val="3"/>
        <charset val="129"/>
      </rPr>
      <t>몸무게</t>
    </r>
    <r>
      <rPr>
        <sz val="11"/>
        <color theme="1"/>
        <rFont val="Calibri"/>
        <family val="2"/>
      </rPr>
      <t xml:space="preserve"> </t>
    </r>
    <r>
      <rPr>
        <sz val="11"/>
        <color theme="1"/>
        <rFont val="돋움"/>
        <family val="3"/>
        <charset val="129"/>
      </rPr>
      <t>편차</t>
    </r>
    <phoneticPr fontId="2" type="noConversion"/>
  </si>
  <si>
    <t>키편차의 제곱</t>
    <phoneticPr fontId="2" type="noConversion"/>
  </si>
  <si>
    <t>mean(y) - (mean(x)*a)</t>
  </si>
  <si>
    <t>y=ax+b</t>
    <phoneticPr fontId="2" type="noConversion"/>
  </si>
  <si>
    <t>기울기(a)</t>
    <phoneticPr fontId="2" type="noConversion"/>
  </si>
  <si>
    <t>y절편(b)</t>
    <phoneticPr fontId="2" type="noConversion"/>
  </si>
  <si>
    <t>y= 0.98*x -102</t>
    <phoneticPr fontId="2" type="noConversion"/>
  </si>
  <si>
    <t>만약에 키가 163이면</t>
    <phoneticPr fontId="2" type="noConversion"/>
  </si>
  <si>
    <t>몸무게는</t>
    <phoneticPr fontId="2" type="noConversion"/>
  </si>
  <si>
    <t>으로 예측됨</t>
    <phoneticPr fontId="2" type="noConversion"/>
  </si>
  <si>
    <t>이차함수와 그래프</t>
    <phoneticPr fontId="2" type="noConversion"/>
  </si>
  <si>
    <t>x</t>
    <phoneticPr fontId="2" type="noConversion"/>
  </si>
  <si>
    <t>y</t>
    <phoneticPr fontId="2" type="noConversion"/>
  </si>
  <si>
    <r>
      <t>y=x</t>
    </r>
    <r>
      <rPr>
        <vertAlign val="superscript"/>
        <sz val="11"/>
        <color theme="1"/>
        <rFont val="맑은 고딕"/>
        <family val="3"/>
        <charset val="129"/>
        <scheme val="minor"/>
      </rPr>
      <t>2</t>
    </r>
    <phoneticPr fontId="2" type="noConversion"/>
  </si>
  <si>
    <r>
      <t>y=-x</t>
    </r>
    <r>
      <rPr>
        <vertAlign val="superscript"/>
        <sz val="11"/>
        <color theme="1"/>
        <rFont val="맑은 고딕"/>
        <family val="3"/>
        <charset val="129"/>
        <scheme val="minor"/>
      </rPr>
      <t>2</t>
    </r>
    <phoneticPr fontId="2" type="noConversion"/>
  </si>
  <si>
    <r>
      <t>y=ax</t>
    </r>
    <r>
      <rPr>
        <vertAlign val="superscript"/>
        <sz val="11"/>
        <color theme="1"/>
        <rFont val="맑은 고딕"/>
        <family val="3"/>
        <charset val="129"/>
        <scheme val="minor"/>
      </rPr>
      <t>2</t>
    </r>
    <phoneticPr fontId="2" type="noConversion"/>
  </si>
  <si>
    <t>a값</t>
    <phoneticPr fontId="2" type="noConversion"/>
  </si>
  <si>
    <t>y값</t>
    <phoneticPr fontId="2" type="noConversion"/>
  </si>
  <si>
    <r>
      <t>1x</t>
    </r>
    <r>
      <rPr>
        <vertAlign val="superscript"/>
        <sz val="11"/>
        <color theme="1"/>
        <rFont val="맑은 고딕"/>
        <family val="3"/>
        <charset val="129"/>
        <scheme val="minor"/>
      </rPr>
      <t>2</t>
    </r>
    <phoneticPr fontId="2" type="noConversion"/>
  </si>
  <si>
    <r>
      <rPr>
        <sz val="11"/>
        <color theme="1"/>
        <rFont val="맑은 고딕"/>
        <family val="3"/>
        <charset val="129"/>
        <scheme val="minor"/>
      </rPr>
      <t>2</t>
    </r>
    <r>
      <rPr>
        <sz val="11"/>
        <color theme="1"/>
        <rFont val="맑은 고딕"/>
        <family val="2"/>
        <scheme val="minor"/>
      </rPr>
      <t>x</t>
    </r>
    <r>
      <rPr>
        <vertAlign val="superscript"/>
        <sz val="11"/>
        <color theme="1"/>
        <rFont val="맑은 고딕"/>
        <family val="3"/>
        <charset val="129"/>
        <scheme val="minor"/>
      </rPr>
      <t>2</t>
    </r>
    <phoneticPr fontId="2" type="noConversion"/>
  </si>
  <si>
    <r>
      <rPr>
        <sz val="11"/>
        <color theme="1"/>
        <rFont val="맑은 고딕"/>
        <family val="3"/>
        <charset val="129"/>
        <scheme val="minor"/>
      </rPr>
      <t>3</t>
    </r>
    <r>
      <rPr>
        <sz val="11"/>
        <color theme="1"/>
        <rFont val="맑은 고딕"/>
        <family val="2"/>
        <scheme val="minor"/>
      </rPr>
      <t>x</t>
    </r>
    <r>
      <rPr>
        <vertAlign val="superscript"/>
        <sz val="11"/>
        <color theme="1"/>
        <rFont val="맑은 고딕"/>
        <family val="3"/>
        <charset val="129"/>
        <scheme val="minor"/>
      </rPr>
      <t>2</t>
    </r>
    <phoneticPr fontId="2" type="noConversion"/>
  </si>
  <si>
    <t>vector</t>
    <phoneticPr fontId="2" type="noConversion"/>
  </si>
  <si>
    <t>수학에서 어떤 정보를 표현할 때 크기와 방향을 모두 가지는 것을 벡터라고 하고, 크기만 가지는 것을 스칼라</t>
    <phoneticPr fontId="2" type="noConversion"/>
  </si>
  <si>
    <t>행렬(matrix)</t>
    <phoneticPr fontId="2" type="noConversion"/>
  </si>
  <si>
    <t>수학에서는 사각형으로 된 수의 배열을 지칭함. 1개 이상의 벡터 모임</t>
    <phoneticPr fontId="2" type="noConversion"/>
  </si>
  <si>
    <t>피타고라스정리</t>
    <phoneticPr fontId="2" type="noConversion"/>
  </si>
  <si>
    <t>x</t>
    <phoneticPr fontId="2" type="noConversion"/>
  </si>
  <si>
    <t>y</t>
    <phoneticPr fontId="2" type="noConversion"/>
  </si>
  <si>
    <t>a</t>
    <phoneticPr fontId="2" type="noConversion"/>
  </si>
  <si>
    <r>
      <t>기호 </t>
    </r>
    <r>
      <rPr>
        <sz val="14"/>
        <color rgb="FF202122"/>
        <rFont val="Arial"/>
        <family val="2"/>
      </rPr>
      <t>e</t>
    </r>
    <r>
      <rPr>
        <sz val="12"/>
        <color rgb="FF202122"/>
        <rFont val="Arial"/>
        <family val="2"/>
      </rPr>
      <t>로 표기</t>
    </r>
  </si>
  <si>
    <t>자연상수</t>
    <phoneticPr fontId="2" type="noConversion"/>
  </si>
  <si>
    <t>또는 오일러수</t>
    <phoneticPr fontId="2" type="noConversion"/>
  </si>
  <si>
    <t>import numpy as np</t>
    <phoneticPr fontId="2" type="noConversion"/>
  </si>
  <si>
    <t>np.exp(1)</t>
    <phoneticPr fontId="2" type="noConversion"/>
  </si>
  <si>
    <t xml:space="preserve"> == math.e</t>
    <phoneticPr fontId="2" type="noConversion"/>
  </si>
  <si>
    <t>import math</t>
    <phoneticPr fontId="2" type="noConversion"/>
  </si>
  <si>
    <t>y</t>
    <phoneticPr fontId="2" type="noConversion"/>
  </si>
  <si>
    <t>p</t>
    <phoneticPr fontId="2" type="noConversion"/>
  </si>
  <si>
    <t>q</t>
    <phoneticPr fontId="2" type="noConversion"/>
  </si>
  <si>
    <t>지수함수의 평행이동</t>
    <phoneticPr fontId="2" type="noConversion"/>
  </si>
  <si>
    <t>지수함수의 대칭이동</t>
    <phoneticPr fontId="2" type="noConversion"/>
  </si>
  <si>
    <t>y축에 대해 대칭이동</t>
    <phoneticPr fontId="2" type="noConversion"/>
  </si>
  <si>
    <t>x축에 대해 대칭이동</t>
    <phoneticPr fontId="2" type="noConversion"/>
  </si>
  <si>
    <t>원점에 대해 대칭이동</t>
    <phoneticPr fontId="2" type="noConversion"/>
  </si>
  <si>
    <t>'Logistic function'에서 'logistic'은 특히 두 번째 의미와 관련이 깊습니다. 즉, 논리적이고 체계적인 방식으로 표현되는 수학적 함수를 의미합니다. 이 함수는 서서히 증가하다가 특정 값에 접근하면 증가 속도가 점점 둔화되는 S자 형태의 곡선을 그립니다.</t>
  </si>
  <si>
    <t>따라서 'logistic function'이란 용어에서 'logistic'은 이 함수가 체계적이고 논리적인 방식으로 모델링된다는 의미를 내포하고 있습니다.</t>
  </si>
  <si>
    <t>로지스틱 함수</t>
    <phoneticPr fontId="2" type="noConversion"/>
  </si>
  <si>
    <t>사전적으로 'logistic'의 의미는 다음과 같습니다:</t>
  </si>
  <si>
    <t>예) logistic support, logistic operations</t>
  </si>
  <si>
    <t>예) a logistic approach to problem-solving</t>
  </si>
  <si>
    <t>예) the logistic of organizing a large event</t>
  </si>
  <si>
    <t>1) 물류, 보급, 또는 운송과 관련된 것.</t>
    <phoneticPr fontId="2" type="noConversion"/>
  </si>
  <si>
    <t>2) 논리적이고 체계적인 방식으로 계획되고 실행되는 것.</t>
    <phoneticPr fontId="2" type="noConversion"/>
  </si>
  <si>
    <t>3) 관리와 조정을 포함하는 복잡한 작업이나 활동.</t>
    <phoneticPr fontId="2" type="noConversion"/>
  </si>
  <si>
    <t>x</t>
    <phoneticPr fontId="2" type="noConversion"/>
  </si>
  <si>
    <t>y</t>
    <phoneticPr fontId="2" type="noConversion"/>
  </si>
  <si>
    <t>e</t>
    <phoneticPr fontId="2" type="noConversion"/>
  </si>
  <si>
    <t>A반</t>
    <phoneticPr fontId="2" type="noConversion"/>
  </si>
  <si>
    <t>B반</t>
    <phoneticPr fontId="2" type="noConversion"/>
  </si>
  <si>
    <t>데이터  다루기</t>
    <phoneticPr fontId="2" type="noConversion"/>
  </si>
  <si>
    <t>D반</t>
    <phoneticPr fontId="2" type="noConversion"/>
  </si>
  <si>
    <t>데이터프레임.join(데이터프레임)</t>
    <phoneticPr fontId="2" type="noConversion"/>
  </si>
  <si>
    <t>pd.concat([데이터프레임1, 데이터프레임1])</t>
    <phoneticPr fontId="2" type="noConversion"/>
  </si>
  <si>
    <t>표 만드는 일반적인 방법</t>
    <phoneticPr fontId="2" type="noConversion"/>
  </si>
  <si>
    <t>id</t>
    <phoneticPr fontId="2" type="noConversion"/>
  </si>
  <si>
    <t>hong1</t>
    <phoneticPr fontId="2" type="noConversion"/>
  </si>
  <si>
    <t>hong2</t>
  </si>
  <si>
    <t>hong3</t>
  </si>
  <si>
    <t>hong4</t>
  </si>
  <si>
    <t>hong5</t>
  </si>
  <si>
    <t>이름</t>
    <phoneticPr fontId="2" type="noConversion"/>
  </si>
  <si>
    <t>홍일동</t>
    <phoneticPr fontId="2" type="noConversion"/>
  </si>
  <si>
    <t>홍이동</t>
    <phoneticPr fontId="2" type="noConversion"/>
  </si>
  <si>
    <t>홍삼동</t>
    <phoneticPr fontId="2" type="noConversion"/>
  </si>
  <si>
    <t>홍사동</t>
    <phoneticPr fontId="2" type="noConversion"/>
  </si>
  <si>
    <t>홍오동</t>
    <phoneticPr fontId="2" type="noConversion"/>
  </si>
  <si>
    <t>키</t>
    <phoneticPr fontId="2" type="noConversion"/>
  </si>
  <si>
    <t>칼럼명(헤더)</t>
    <phoneticPr fontId="2" type="noConversion"/>
  </si>
  <si>
    <t>인덱스</t>
    <phoneticPr fontId="2" type="noConversion"/>
  </si>
  <si>
    <t>Harry Potter</t>
  </si>
  <si>
    <t>David Baker</t>
  </si>
  <si>
    <t>John Smith</t>
  </si>
  <si>
    <t>Juan Martinez</t>
  </si>
  <si>
    <t>Jane Connor</t>
  </si>
  <si>
    <t>'</t>
    <phoneticPr fontId="2" type="noConversion"/>
  </si>
  <si>
    <t>'</t>
    <phoneticPr fontId="2" type="noConversion"/>
  </si>
  <si>
    <t>,</t>
    <phoneticPr fontId="2" type="noConversion"/>
  </si>
  <si>
    <t>Male</t>
  </si>
  <si>
    <t>Female</t>
  </si>
  <si>
    <t>'Male',</t>
  </si>
  <si>
    <t>'Female',</t>
  </si>
  <si>
    <t>Intern</t>
  </si>
  <si>
    <t>Alex Du Bois</t>
  </si>
  <si>
    <t>Team Lead</t>
  </si>
  <si>
    <t>Joanne Rowling</t>
  </si>
  <si>
    <t>Manager</t>
  </si>
  <si>
    <t>'Intern',</t>
  </si>
  <si>
    <t>'Team Lead',</t>
  </si>
  <si>
    <t>'Manager',</t>
  </si>
  <si>
    <t>Name</t>
  </si>
  <si>
    <t>Gender</t>
  </si>
  <si>
    <t>Age</t>
  </si>
  <si>
    <t>Position</t>
  </si>
  <si>
    <t>Wage</t>
  </si>
  <si>
    <t>학생</t>
    <phoneticPr fontId="16" type="noConversion"/>
  </si>
  <si>
    <t>국</t>
    <phoneticPr fontId="16" type="noConversion"/>
  </si>
  <si>
    <t>영</t>
    <phoneticPr fontId="16" type="noConversion"/>
  </si>
  <si>
    <t>수</t>
    <phoneticPr fontId="16" type="noConversion"/>
  </si>
  <si>
    <t>B</t>
    <phoneticPr fontId="16" type="noConversion"/>
  </si>
  <si>
    <t>A</t>
    <phoneticPr fontId="16" type="noConversion"/>
  </si>
  <si>
    <t>E</t>
    <phoneticPr fontId="16" type="noConversion"/>
  </si>
  <si>
    <t>C</t>
    <phoneticPr fontId="16" type="noConversion"/>
  </si>
  <si>
    <t>D</t>
    <phoneticPr fontId="16" type="noConversion"/>
  </si>
  <si>
    <t>행 레이블</t>
  </si>
  <si>
    <t>총합계</t>
  </si>
  <si>
    <t>평균 : 국</t>
  </si>
  <si>
    <t>평균 : 영</t>
  </si>
  <si>
    <t>평균 : 수</t>
  </si>
  <si>
    <t>수</t>
  </si>
  <si>
    <t>국</t>
  </si>
  <si>
    <t>영</t>
  </si>
  <si>
    <t>과목</t>
    <phoneticPr fontId="16" type="noConversion"/>
  </si>
  <si>
    <t>평균 : B</t>
  </si>
  <si>
    <t>평균 : A</t>
  </si>
  <si>
    <t>평균 : E</t>
  </si>
  <si>
    <t>평균 : C</t>
  </si>
  <si>
    <t>평균 : D</t>
  </si>
  <si>
    <t>연도</t>
  </si>
  <si>
    <t>광고비</t>
  </si>
  <si>
    <t>매출액</t>
  </si>
  <si>
    <t>광고비 평균</t>
    <phoneticPr fontId="2" type="noConversion"/>
  </si>
  <si>
    <t>매출액 평균</t>
    <phoneticPr fontId="2" type="noConversion"/>
  </si>
  <si>
    <t>광고비편차</t>
    <phoneticPr fontId="2" type="noConversion"/>
  </si>
  <si>
    <t>매출액 편차</t>
    <phoneticPr fontId="2" type="noConversion"/>
  </si>
  <si>
    <t>광고비 편차 X 매출액 편차</t>
    <phoneticPr fontId="2" type="noConversion"/>
  </si>
  <si>
    <t>공분산 =</t>
    <phoneticPr fontId="2" type="noConversion"/>
  </si>
  <si>
    <t>모</t>
    <phoneticPr fontId="2" type="noConversion"/>
  </si>
  <si>
    <t>표본</t>
    <phoneticPr fontId="2" type="noConversion"/>
  </si>
  <si>
    <t>광고비 모표준편차</t>
    <phoneticPr fontId="2" type="noConversion"/>
  </si>
  <si>
    <t>광고비 표본표준편차</t>
    <phoneticPr fontId="2" type="noConversion"/>
  </si>
  <si>
    <t>매출액 모표준편차</t>
    <phoneticPr fontId="2" type="noConversion"/>
  </si>
  <si>
    <t>매출액 표본표준편차</t>
    <phoneticPr fontId="2" type="noConversion"/>
  </si>
  <si>
    <t>상관=</t>
    <phoneticPr fontId="2" type="noConversion"/>
  </si>
  <si>
    <t>로그함수 변형</t>
    <phoneticPr fontId="2" type="noConversion"/>
  </si>
  <si>
    <t>위 그래프를 이동</t>
    <phoneticPr fontId="2" type="noConversion"/>
  </si>
  <si>
    <t>교차(cross) 엔트로피(entrophy) 유도 과정</t>
    <phoneticPr fontId="2" type="noConversion"/>
  </si>
  <si>
    <t>x</t>
    <phoneticPr fontId="2" type="noConversion"/>
  </si>
  <si>
    <t>a</t>
    <phoneticPr fontId="2" type="noConversion"/>
  </si>
  <si>
    <t>1-x</t>
    <phoneticPr fontId="2" type="noConversion"/>
  </si>
  <si>
    <t>y</t>
    <phoneticPr fontId="2" type="noConversion"/>
  </si>
  <si>
    <t>y</t>
    <phoneticPr fontId="2" type="noConversion"/>
  </si>
  <si>
    <t>a&gt;1</t>
    <phoneticPr fontId="2" type="noConversion"/>
  </si>
  <si>
    <t>파란색 선은 실제값이 1일때 사용할 수 있는 그래프</t>
    <phoneticPr fontId="2" type="noConversion"/>
  </si>
  <si>
    <t>예측값이 1일때 오차가 0이고, 반대로 예측값이 0에 가까울수록 오차는 커짐</t>
    <phoneticPr fontId="2" type="noConversion"/>
  </si>
  <si>
    <t>빨간색 선은 실제값이 0일때 사용할 수 있는 그래프</t>
    <phoneticPr fontId="2" type="noConversion"/>
  </si>
  <si>
    <t>예측값이 0일때 오차가 0이고, 반대로 예측값이 1에 가까울수록 오차는 커짐</t>
    <phoneticPr fontId="2" type="noConversion"/>
  </si>
  <si>
    <t>x(공부한 시간)  평균</t>
    <phoneticPr fontId="2" type="noConversion"/>
  </si>
  <si>
    <t>y(성적) 평균</t>
    <phoneticPr fontId="2" type="noConversion"/>
  </si>
  <si>
    <t>기울기 구하는 공식</t>
    <phoneticPr fontId="2" type="noConversion"/>
  </si>
  <si>
    <t>x 편차</t>
    <phoneticPr fontId="2" type="noConversion"/>
  </si>
  <si>
    <t>y 편차</t>
    <phoneticPr fontId="2" type="noConversion"/>
  </si>
  <si>
    <t xml:space="preserve">a = </t>
    <phoneticPr fontId="2" type="noConversion"/>
  </si>
  <si>
    <t>x편차*y편차</t>
    <phoneticPr fontId="2" type="noConversion"/>
  </si>
  <si>
    <t>x편차 제곱</t>
    <phoneticPr fontId="2" type="noConversion"/>
  </si>
  <si>
    <t>y절편 공식</t>
    <phoneticPr fontId="2" type="noConversion"/>
  </si>
  <si>
    <t xml:space="preserve">b = </t>
    <phoneticPr fontId="2" type="noConversion"/>
  </si>
  <si>
    <t>y= 2.3 x + 79</t>
    <phoneticPr fontId="2" type="noConversion"/>
  </si>
  <si>
    <t>사람이 공식에 의한 구한 단순 선형 모델</t>
    <phoneticPr fontId="2" type="noConversion"/>
  </si>
  <si>
    <t>머신러닝은 임의의 선을 긋고 그 기울기를 조정해가면 오차가 가장 적은 기울기를 찾아나가야한다.</t>
    <phoneticPr fontId="2" type="noConversion"/>
  </si>
  <si>
    <t>임의로 머신이 예측한 선</t>
    <phoneticPr fontId="2" type="noConversion"/>
  </si>
  <si>
    <t xml:space="preserve"> 기울기</t>
    <phoneticPr fontId="2" type="noConversion"/>
  </si>
  <si>
    <t>y절편</t>
    <phoneticPr fontId="2" type="noConversion"/>
  </si>
  <si>
    <t>예측모델</t>
    <phoneticPr fontId="2" type="noConversion"/>
  </si>
  <si>
    <t>예측값</t>
    <phoneticPr fontId="2" type="noConversion"/>
  </si>
  <si>
    <t>y(실제성적, 
실제값)</t>
    <phoneticPr fontId="2" type="noConversion"/>
  </si>
  <si>
    <t>오차=
실제값-예측값</t>
    <phoneticPr fontId="2" type="noConversion"/>
  </si>
  <si>
    <t>mean absolute error
(mae)</t>
    <phoneticPr fontId="2" type="noConversion"/>
  </si>
  <si>
    <t>|오차|</t>
    <phoneticPr fontId="2" type="noConversion"/>
  </si>
  <si>
    <t>오차제곱</t>
    <phoneticPr fontId="2" type="noConversion"/>
  </si>
  <si>
    <t>mean squared error</t>
    <phoneticPr fontId="2" type="noConversion"/>
  </si>
  <si>
    <t>root mean squared error</t>
    <phoneticPr fontId="2" type="noConversion"/>
  </si>
  <si>
    <t>y= 3 x + 76</t>
    <phoneticPr fontId="2" type="noConversion"/>
  </si>
  <si>
    <t>경사하강법(gradient descent)</t>
    <phoneticPr fontId="2" type="noConversion"/>
  </si>
  <si>
    <t>x1</t>
    <phoneticPr fontId="2" type="noConversion"/>
  </si>
  <si>
    <t>x2</t>
    <phoneticPr fontId="2" type="noConversion"/>
  </si>
  <si>
    <t>x3</t>
    <phoneticPr fontId="2" type="noConversion"/>
  </si>
  <si>
    <t>샘플1</t>
    <phoneticPr fontId="2" type="noConversion"/>
  </si>
  <si>
    <t>샘플2</t>
    <phoneticPr fontId="2" type="noConversion"/>
  </si>
  <si>
    <t>샘플3</t>
    <phoneticPr fontId="2" type="noConversion"/>
  </si>
  <si>
    <t>샘플4</t>
    <phoneticPr fontId="2" type="noConversion"/>
  </si>
  <si>
    <t>입력(x)</t>
    <phoneticPr fontId="2" type="noConversion"/>
  </si>
  <si>
    <t>출력(y)</t>
    <phoneticPr fontId="2" type="noConversion"/>
  </si>
  <si>
    <t>OR 연산</t>
    <phoneticPr fontId="2" type="noConversion"/>
  </si>
  <si>
    <t>w3</t>
  </si>
  <si>
    <t>x0</t>
    <phoneticPr fontId="2" type="noConversion"/>
  </si>
  <si>
    <t>x1</t>
    <phoneticPr fontId="2" type="noConversion"/>
  </si>
  <si>
    <t>x2</t>
    <phoneticPr fontId="2" type="noConversion"/>
  </si>
  <si>
    <t>w0</t>
    <phoneticPr fontId="2" type="noConversion"/>
  </si>
  <si>
    <t>w1</t>
    <phoneticPr fontId="2" type="noConversion"/>
  </si>
  <si>
    <t>w2</t>
    <phoneticPr fontId="2" type="noConversion"/>
  </si>
  <si>
    <t>w0</t>
    <phoneticPr fontId="2" type="noConversion"/>
  </si>
  <si>
    <t>OR문제를 해결하는 최적의 weight(가중치)</t>
    <phoneticPr fontId="2" type="noConversion"/>
  </si>
  <si>
    <t>계단함수</t>
    <phoneticPr fontId="2" type="noConversion"/>
  </si>
  <si>
    <t>계단함수 적용 후</t>
    <phoneticPr fontId="2" type="noConversion"/>
  </si>
  <si>
    <t>출력값</t>
    <phoneticPr fontId="2" type="noConversion"/>
  </si>
  <si>
    <t>계단함수</t>
    <phoneticPr fontId="2" type="noConversion"/>
  </si>
  <si>
    <t>y</t>
    <phoneticPr fontId="2" type="noConversion"/>
  </si>
  <si>
    <t>y</t>
    <phoneticPr fontId="2" type="noConversion"/>
  </si>
  <si>
    <t>AND 연산</t>
    <phoneticPr fontId="2" type="noConversion"/>
  </si>
  <si>
    <t>OR 분류기</t>
    <phoneticPr fontId="2" type="noConversion"/>
  </si>
  <si>
    <t>AND문제를 해결하는 최적의 weight(가중치)</t>
    <phoneticPr fontId="2" type="noConversion"/>
  </si>
  <si>
    <t>AND 문제</t>
    <phoneticPr fontId="2" type="noConversion"/>
  </si>
  <si>
    <t>시그모이드 함수</t>
    <phoneticPr fontId="2" type="noConversion"/>
  </si>
  <si>
    <t>시그모이드 적용 후</t>
    <phoneticPr fontId="2" type="noConversion"/>
  </si>
  <si>
    <t>n1</t>
    <phoneticPr fontId="2" type="noConversion"/>
  </si>
  <si>
    <t>n2</t>
    <phoneticPr fontId="2" type="noConversion"/>
  </si>
  <si>
    <t>n1</t>
    <phoneticPr fontId="2" type="noConversion"/>
  </si>
  <si>
    <t>XOR문제를 해결하는 최적의 weight(가중치)</t>
    <phoneticPr fontId="2" type="noConversion"/>
  </si>
  <si>
    <t>b1</t>
  </si>
  <si>
    <t>정규화</t>
    <phoneticPr fontId="16" type="noConversion"/>
  </si>
  <si>
    <t>Normalization</t>
    <phoneticPr fontId="16" type="noConversion"/>
  </si>
  <si>
    <t>scikit-learn에 있다.</t>
    <phoneticPr fontId="16" type="noConversion"/>
  </si>
  <si>
    <t>1) 최소-최대 정규화</t>
    <phoneticPr fontId="16" type="noConversion"/>
  </si>
  <si>
    <t>Min-Max Normalization</t>
    <phoneticPr fontId="16" type="noConversion"/>
  </si>
  <si>
    <t>각 특성의 값을 0 과 1사이의 범위로 변환</t>
    <phoneticPr fontId="16" type="noConversion"/>
  </si>
  <si>
    <t>x1</t>
    <phoneticPr fontId="16" type="noConversion"/>
  </si>
  <si>
    <t>최대값</t>
    <phoneticPr fontId="16" type="noConversion"/>
  </si>
  <si>
    <t>최소값</t>
    <phoneticPr fontId="16" type="noConversion"/>
  </si>
  <si>
    <t>해당값-최소값</t>
    <phoneticPr fontId="16" type="noConversion"/>
  </si>
  <si>
    <t>data = [[-1, 2], [-0.5, 6], [0, 10], [1, 18]]</t>
    <phoneticPr fontId="16" type="noConversion"/>
  </si>
  <si>
    <t>최대값-최소값</t>
    <phoneticPr fontId="16" type="noConversion"/>
  </si>
  <si>
    <t>x1</t>
    <phoneticPr fontId="16" type="noConversion"/>
  </si>
  <si>
    <t>x2</t>
    <phoneticPr fontId="16" type="noConversion"/>
  </si>
  <si>
    <t>x'1</t>
    <phoneticPr fontId="16" type="noConversion"/>
  </si>
  <si>
    <t>x'2</t>
    <phoneticPr fontId="16" type="noConversion"/>
  </si>
  <si>
    <t>특징 간 척도 차이가 커서 정규화가 필요한 경우 유용.</t>
    <phoneticPr fontId="16" type="noConversion"/>
  </si>
  <si>
    <t>이상치에 민감할 수 있음.</t>
    <phoneticPr fontId="16" type="noConversion"/>
  </si>
  <si>
    <t xml:space="preserve">2) 표준화 (Z-score normalization) </t>
    <phoneticPr fontId="16" type="noConversion"/>
  </si>
  <si>
    <t>평균0, 표준편차1 로 변환</t>
    <phoneticPr fontId="16" type="noConversion"/>
  </si>
  <si>
    <t>키평균</t>
    <phoneticPr fontId="16" type="noConversion"/>
  </si>
  <si>
    <t>몸무게 평균</t>
    <phoneticPr fontId="16" type="noConversion"/>
  </si>
  <si>
    <t>키 편차</t>
    <phoneticPr fontId="16" type="noConversion"/>
  </si>
  <si>
    <t>몸무게 편차</t>
    <phoneticPr fontId="16" type="noConversion"/>
  </si>
  <si>
    <t>z값</t>
    <phoneticPr fontId="16" type="noConversion"/>
  </si>
  <si>
    <t>편차</t>
    <phoneticPr fontId="16" type="noConversion"/>
  </si>
  <si>
    <t>표준편차</t>
    <phoneticPr fontId="16" type="noConversion"/>
  </si>
  <si>
    <t>키에대한 
z값</t>
    <phoneticPr fontId="16" type="noConversion"/>
  </si>
  <si>
    <t>몸무게에 
대한 z값</t>
    <phoneticPr fontId="16" type="noConversion"/>
  </si>
  <si>
    <t xml:space="preserve">키 </t>
    <phoneticPr fontId="16" type="noConversion"/>
  </si>
  <si>
    <t>몸무게</t>
    <phoneticPr fontId="16" type="noConversion"/>
  </si>
  <si>
    <t>outlier (이상치)를 보고자 할때</t>
    <phoneticPr fontId="16" type="noConversion"/>
  </si>
  <si>
    <t>상자수염(boxplot)</t>
    <phoneticPr fontId="16" type="noConversion"/>
  </si>
  <si>
    <t>번호</t>
    <phoneticPr fontId="16" type="noConversion"/>
  </si>
  <si>
    <t>키</t>
    <phoneticPr fontId="16" type="noConversion"/>
  </si>
  <si>
    <t>최대값</t>
    <phoneticPr fontId="16" type="noConversion"/>
  </si>
  <si>
    <t>3사분위수</t>
    <phoneticPr fontId="16" type="noConversion"/>
  </si>
  <si>
    <t>평균</t>
    <phoneticPr fontId="16" type="noConversion"/>
  </si>
  <si>
    <t>중위수</t>
    <phoneticPr fontId="16" type="noConversion"/>
  </si>
  <si>
    <t>1사분위수</t>
    <phoneticPr fontId="16" type="noConversion"/>
  </si>
  <si>
    <t>최소값</t>
    <phoneticPr fontId="16" type="noConversion"/>
  </si>
  <si>
    <t>n2</t>
    <phoneticPr fontId="2" type="noConversion"/>
  </si>
  <si>
    <t>b2</t>
    <phoneticPr fontId="2" type="noConversion"/>
  </si>
  <si>
    <t>w4</t>
    <phoneticPr fontId="2" type="noConversion"/>
  </si>
  <si>
    <t>w5</t>
    <phoneticPr fontId="2" type="noConversion"/>
  </si>
  <si>
    <t>은닉층</t>
    <phoneticPr fontId="2" type="noConversion"/>
  </si>
  <si>
    <t>원하는값</t>
  </si>
  <si>
    <t>NAND</t>
    <phoneticPr fontId="2" type="noConversion"/>
  </si>
  <si>
    <t>AND 연산</t>
    <phoneticPr fontId="2" type="noConversion"/>
  </si>
  <si>
    <t>relu 함수</t>
    <phoneticPr fontId="2" type="noConversion"/>
  </si>
  <si>
    <t>x</t>
    <phoneticPr fontId="2" type="noConversion"/>
  </si>
  <si>
    <t>하이퍼볼릭 탄젠트 함수</t>
    <phoneticPr fontId="2" type="noConversion"/>
  </si>
  <si>
    <t>소프트플러스 함수</t>
    <phoneticPr fontId="2" type="noConversion"/>
  </si>
  <si>
    <t>y</t>
    <phoneticPr fontId="2" type="noConversion"/>
  </si>
  <si>
    <t>model=Sequential()</t>
  </si>
  <si>
    <r>
      <t>model.add(Dense(</t>
    </r>
    <r>
      <rPr>
        <sz val="11"/>
        <color rgb="FF098658"/>
        <rFont val="Consolas"/>
        <family val="3"/>
      </rPr>
      <t>30</t>
    </r>
    <r>
      <rPr>
        <sz val="11"/>
        <color rgb="FF000000"/>
        <rFont val="Consolas"/>
        <family val="3"/>
      </rPr>
      <t>, input_dim=</t>
    </r>
    <r>
      <rPr>
        <sz val="11"/>
        <color rgb="FF098658"/>
        <rFont val="Consolas"/>
        <family val="3"/>
      </rPr>
      <t>16</t>
    </r>
    <r>
      <rPr>
        <sz val="11"/>
        <color rgb="FF000000"/>
        <rFont val="Consolas"/>
        <family val="3"/>
      </rPr>
      <t>, activation=</t>
    </r>
    <r>
      <rPr>
        <sz val="11"/>
        <color rgb="FFA31515"/>
        <rFont val="Consolas"/>
        <family val="3"/>
      </rPr>
      <t>'relu'</t>
    </r>
    <r>
      <rPr>
        <sz val="11"/>
        <color rgb="FF000000"/>
        <rFont val="Consolas"/>
        <family val="3"/>
      </rPr>
      <t>))</t>
    </r>
  </si>
  <si>
    <r>
      <t>model.fit(X,y, epochs=</t>
    </r>
    <r>
      <rPr>
        <sz val="11"/>
        <color rgb="FF098658"/>
        <rFont val="Consolas"/>
        <family val="3"/>
      </rPr>
      <t>5</t>
    </r>
    <r>
      <rPr>
        <sz val="11"/>
        <color rgb="FF000000"/>
        <rFont val="Consolas"/>
        <family val="3"/>
      </rPr>
      <t>)</t>
    </r>
  </si>
  <si>
    <t xml:space="preserve">  Dense</t>
    <phoneticPr fontId="2" type="noConversion"/>
  </si>
  <si>
    <r>
      <t>x</t>
    </r>
    <r>
      <rPr>
        <vertAlign val="subscript"/>
        <sz val="11"/>
        <color theme="1"/>
        <rFont val="맑은 고딕"/>
        <family val="3"/>
        <charset val="129"/>
        <scheme val="minor"/>
      </rPr>
      <t>1</t>
    </r>
    <phoneticPr fontId="2" type="noConversion"/>
  </si>
  <si>
    <r>
      <t>x</t>
    </r>
    <r>
      <rPr>
        <vertAlign val="subscript"/>
        <sz val="11"/>
        <color theme="1"/>
        <rFont val="맑은 고딕"/>
        <family val="3"/>
        <charset val="129"/>
        <scheme val="minor"/>
      </rPr>
      <t>2</t>
    </r>
    <phoneticPr fontId="2" type="noConversion"/>
  </si>
  <si>
    <r>
      <t>x</t>
    </r>
    <r>
      <rPr>
        <vertAlign val="subscript"/>
        <sz val="11"/>
        <color theme="1"/>
        <rFont val="맑은 고딕"/>
        <family val="3"/>
        <charset val="129"/>
        <scheme val="minor"/>
      </rPr>
      <t>16</t>
    </r>
    <phoneticPr fontId="2" type="noConversion"/>
  </si>
  <si>
    <t>30개</t>
    <phoneticPr fontId="2" type="noConversion"/>
  </si>
  <si>
    <t>16개</t>
    <phoneticPr fontId="2" type="noConversion"/>
  </si>
  <si>
    <t>W1</t>
    <phoneticPr fontId="2" type="noConversion"/>
  </si>
  <si>
    <t>W2</t>
    <phoneticPr fontId="2" type="noConversion"/>
  </si>
  <si>
    <t>relu</t>
    <phoneticPr fontId="2" type="noConversion"/>
  </si>
  <si>
    <t>sigmod</t>
    <phoneticPr fontId="2" type="noConversion"/>
  </si>
  <si>
    <t>adam</t>
  </si>
  <si>
    <t>오차 발생</t>
    <phoneticPr fontId="2" type="noConversion"/>
  </si>
  <si>
    <t>분류</t>
    <phoneticPr fontId="2" type="noConversion"/>
  </si>
  <si>
    <t>숫자 예측</t>
    <phoneticPr fontId="2" type="noConversion"/>
  </si>
  <si>
    <t>rmse</t>
    <phoneticPr fontId="2" type="noConversion"/>
  </si>
  <si>
    <t>샘플1</t>
    <phoneticPr fontId="2" type="noConversion"/>
  </si>
  <si>
    <t>칼럼명1</t>
    <phoneticPr fontId="2" type="noConversion"/>
  </si>
  <si>
    <t>칼럼명2</t>
  </si>
  <si>
    <t>x1</t>
    <phoneticPr fontId="2" type="noConversion"/>
  </si>
  <si>
    <t>x2</t>
    <phoneticPr fontId="2" type="noConversion"/>
  </si>
  <si>
    <t>칼럼명…</t>
    <phoneticPr fontId="2" type="noConversion"/>
  </si>
  <si>
    <t>칼럼명16</t>
    <phoneticPr fontId="2" type="noConversion"/>
  </si>
  <si>
    <t>x16</t>
    <phoneticPr fontId="2" type="noConversion"/>
  </si>
  <si>
    <t>샘플2</t>
  </si>
  <si>
    <t>샘플3</t>
  </si>
  <si>
    <t>샘플470</t>
    <phoneticPr fontId="2" type="noConversion"/>
  </si>
  <si>
    <t xml:space="preserve">15는 </t>
    <phoneticPr fontId="2" type="noConversion"/>
  </si>
  <si>
    <t>이므로</t>
    <phoneticPr fontId="2" type="noConversion"/>
  </si>
  <si>
    <t>16*30</t>
    <phoneticPr fontId="2" type="noConversion"/>
  </si>
  <si>
    <t>bias 1개</t>
    <phoneticPr fontId="2" type="noConversion"/>
  </si>
  <si>
    <t>30*1</t>
    <phoneticPr fontId="2" type="noConversion"/>
  </si>
  <si>
    <t>bias 1개</t>
    <phoneticPr fontId="2" type="noConversion"/>
  </si>
  <si>
    <t>use_bias=True,</t>
  </si>
  <si>
    <t>신경망 모델에서 Optimizer 파라미터의 갯수가 1,084개가 나오는 과정을 단계별로 설명하겠습니다.</t>
    <phoneticPr fontId="2" type="noConversion"/>
  </si>
  <si>
    <t>Optimizer는 모델의 모든 학습 가능한 파라미터에 대해 최적화를 수행하므로, Optimizer가 다루는 파라미터의 수는 모델의 파라미터 수와 동일합니다.</t>
  </si>
  <si>
    <t>그러나 질문에서 주어진 모델의 파라미터 수는 1,084개로 나왔습니다. 이는 주어진 코드에서 계산된 파라미터 수의 두 배가 되는 값입니다. 이 차이는 Adam 옵티마이저의 특성에서 비롯됩니다.</t>
  </si>
  <si>
    <t>따라서:</t>
  </si>
  <si>
    <t>모델 파라미터 수: 541개</t>
  </si>
  <si>
    <t>이렇게 해서 최종적으로 Optimizer가 다루는 파라미터의 갯수는 1,084개가 됩니다.</t>
  </si>
  <si>
    <t>Adam 옵티마이저는 각 파라미터에 대해 1차 및 2차 모멘트(평균과 분산)를 추적하기 위해 추가적인 변수를 관리합니다. 즉, 모델의 각 파라미터에 대해 2개의 추가적인 파라미터가 생성</t>
    <phoneticPr fontId="2" type="noConversion"/>
  </si>
  <si>
    <t>Adam 옵티마이저가 관리하는 추가 파라미터 수: 541×2=1,082개</t>
    <phoneticPr fontId="2" type="noConversion"/>
  </si>
  <si>
    <t>최종 Optimizer 파라미터 수: 1,082+2개</t>
    <phoneticPr fontId="2" type="noConversion"/>
  </si>
  <si>
    <t>최종 파라미터</t>
    <phoneticPr fontId="2" type="noConversion"/>
  </si>
  <si>
    <t>폐암수술후 생존율예측</t>
    <phoneticPr fontId="2" type="noConversion"/>
  </si>
  <si>
    <t>피마인디언당뇨병예측</t>
    <phoneticPr fontId="2" type="noConversion"/>
  </si>
  <si>
    <t>x8</t>
    <phoneticPr fontId="2" type="noConversion"/>
  </si>
  <si>
    <t>샘플768</t>
    <phoneticPr fontId="2" type="noConversion"/>
  </si>
  <si>
    <t>칼럼명8</t>
    <phoneticPr fontId="2" type="noConversion"/>
  </si>
  <si>
    <t>x8</t>
    <phoneticPr fontId="2" type="noConversion"/>
  </si>
  <si>
    <t>8개</t>
    <phoneticPr fontId="2" type="noConversion"/>
  </si>
  <si>
    <r>
      <t>model.add(Dense(</t>
    </r>
    <r>
      <rPr>
        <sz val="11"/>
        <color rgb="FF098658"/>
        <rFont val="Consolas"/>
        <family val="3"/>
      </rPr>
      <t>12</t>
    </r>
    <r>
      <rPr>
        <sz val="11"/>
        <color rgb="FF000000"/>
        <rFont val="Consolas"/>
        <family val="3"/>
      </rPr>
      <t>, input_dim=</t>
    </r>
    <r>
      <rPr>
        <sz val="11"/>
        <color rgb="FF098658"/>
        <rFont val="Consolas"/>
        <family val="3"/>
      </rPr>
      <t>8</t>
    </r>
    <r>
      <rPr>
        <sz val="11"/>
        <color rgb="FF000000"/>
        <rFont val="Consolas"/>
        <family val="3"/>
      </rPr>
      <t>, activation=</t>
    </r>
    <r>
      <rPr>
        <sz val="11"/>
        <color rgb="FFA31515"/>
        <rFont val="Consolas"/>
        <family val="3"/>
      </rPr>
      <t>'relu'</t>
    </r>
    <r>
      <rPr>
        <sz val="11"/>
        <color rgb="FF000000"/>
        <rFont val="Consolas"/>
        <family val="3"/>
      </rPr>
      <t>))</t>
    </r>
    <phoneticPr fontId="2" type="noConversion"/>
  </si>
  <si>
    <t xml:space="preserve">  Dense1</t>
    <phoneticPr fontId="2" type="noConversion"/>
  </si>
  <si>
    <t xml:space="preserve">  Dense2</t>
    <phoneticPr fontId="2" type="noConversion"/>
  </si>
  <si>
    <t xml:space="preserve">  Dense3</t>
    <phoneticPr fontId="2" type="noConversion"/>
  </si>
  <si>
    <t>W3</t>
    <phoneticPr fontId="2" type="noConversion"/>
  </si>
  <si>
    <t>옵티마이저 파라미터 개수</t>
    <phoneticPr fontId="2" type="noConversion"/>
  </si>
  <si>
    <t>최종 파라미터 개수</t>
    <phoneticPr fontId="2" type="noConversion"/>
  </si>
  <si>
    <t>최적화에서 2차 미분, 즉 헤시안(Hessian) 행렬을 사용하는 이유</t>
    <phoneticPr fontId="2" type="noConversion"/>
  </si>
  <si>
    <t>2차 미분이 제공하는 정보가 최적화 과정에서 매우 유용하기 때문입니다. 특히, 함수의 곡률 정보를 제공하여 경사 하강법(Gradient Descent)과 같은 최적화 알고리즘의 수렴 속도를 크게 개선할 수 있습니다.</t>
    <phoneticPr fontId="2" type="noConversion"/>
  </si>
  <si>
    <r>
      <rPr>
        <b/>
        <sz val="12"/>
        <color rgb="FF202122"/>
        <rFont val="돋움"/>
        <family val="3"/>
        <charset val="129"/>
      </rPr>
      <t>성긴</t>
    </r>
    <r>
      <rPr>
        <b/>
        <sz val="12"/>
        <color rgb="FF202122"/>
        <rFont val="Arial"/>
        <family val="2"/>
      </rPr>
      <t xml:space="preserve"> </t>
    </r>
    <r>
      <rPr>
        <b/>
        <sz val="12"/>
        <color rgb="FF202122"/>
        <rFont val="돋움"/>
        <family val="3"/>
        <charset val="129"/>
      </rPr>
      <t>행렬</t>
    </r>
    <r>
      <rPr>
        <sz val="12"/>
        <color rgb="FF202122"/>
        <rFont val="Arial"/>
        <family val="2"/>
      </rPr>
      <t xml:space="preserve">(sparse matrix) </t>
    </r>
    <r>
      <rPr>
        <sz val="12"/>
        <color rgb="FF202122"/>
        <rFont val="돋움"/>
        <family val="3"/>
        <charset val="129"/>
      </rPr>
      <t>또는</t>
    </r>
    <r>
      <rPr>
        <sz val="12"/>
        <color rgb="FF202122"/>
        <rFont val="Arial"/>
        <family val="2"/>
      </rPr>
      <t> </t>
    </r>
    <r>
      <rPr>
        <b/>
        <sz val="12"/>
        <color rgb="FF202122"/>
        <rFont val="돋움"/>
        <family val="3"/>
        <charset val="129"/>
      </rPr>
      <t>희소행렬</t>
    </r>
    <r>
      <rPr>
        <sz val="12"/>
        <color rgb="FF202122"/>
        <rFont val="돋움"/>
        <family val="3"/>
        <charset val="129"/>
      </rPr>
      <t>은</t>
    </r>
    <r>
      <rPr>
        <sz val="12"/>
        <color rgb="FF202122"/>
        <rFont val="Arial"/>
        <family val="2"/>
      </rPr>
      <t> </t>
    </r>
    <r>
      <rPr>
        <sz val="12"/>
        <color theme="1"/>
        <rFont val="돋움"/>
        <family val="3"/>
        <charset val="129"/>
      </rPr>
      <t>행렬</t>
    </r>
    <r>
      <rPr>
        <sz val="12"/>
        <color rgb="FF202122"/>
        <rFont val="돋움"/>
        <family val="3"/>
        <charset val="129"/>
      </rPr>
      <t>의</t>
    </r>
    <r>
      <rPr>
        <sz val="12"/>
        <color rgb="FF202122"/>
        <rFont val="Arial"/>
        <family val="2"/>
      </rPr>
      <t xml:space="preserve"> </t>
    </r>
    <r>
      <rPr>
        <sz val="12"/>
        <color rgb="FF202122"/>
        <rFont val="돋움"/>
        <family val="3"/>
        <charset val="129"/>
      </rPr>
      <t>값이</t>
    </r>
    <r>
      <rPr>
        <sz val="12"/>
        <color rgb="FF202122"/>
        <rFont val="Arial"/>
        <family val="2"/>
      </rPr>
      <t xml:space="preserve"> </t>
    </r>
    <r>
      <rPr>
        <sz val="12"/>
        <color rgb="FF202122"/>
        <rFont val="돋움"/>
        <family val="3"/>
        <charset val="129"/>
      </rPr>
      <t>대부분</t>
    </r>
    <r>
      <rPr>
        <sz val="12"/>
        <color rgb="FF202122"/>
        <rFont val="Arial"/>
        <family val="2"/>
      </rPr>
      <t xml:space="preserve"> 0</t>
    </r>
    <r>
      <rPr>
        <sz val="12"/>
        <color rgb="FF202122"/>
        <rFont val="돋움"/>
        <family val="3"/>
        <charset val="129"/>
      </rPr>
      <t>인</t>
    </r>
    <r>
      <rPr>
        <sz val="12"/>
        <color rgb="FF202122"/>
        <rFont val="Arial"/>
        <family val="2"/>
      </rPr>
      <t xml:space="preserve"> </t>
    </r>
    <r>
      <rPr>
        <sz val="12"/>
        <color rgb="FF202122"/>
        <rFont val="돋움"/>
        <family val="3"/>
        <charset val="129"/>
      </rPr>
      <t>경우를</t>
    </r>
    <r>
      <rPr>
        <sz val="12"/>
        <color rgb="FF202122"/>
        <rFont val="Arial"/>
        <family val="2"/>
      </rPr>
      <t xml:space="preserve"> </t>
    </r>
    <r>
      <rPr>
        <sz val="12"/>
        <color rgb="FF202122"/>
        <rFont val="돋움"/>
        <family val="3"/>
        <charset val="129"/>
      </rPr>
      <t>가리키는</t>
    </r>
    <r>
      <rPr>
        <sz val="12"/>
        <color rgb="FF202122"/>
        <rFont val="Arial"/>
        <family val="2"/>
      </rPr>
      <t xml:space="preserve"> </t>
    </r>
    <r>
      <rPr>
        <sz val="12"/>
        <color rgb="FF202122"/>
        <rFont val="돋움"/>
        <family val="3"/>
        <charset val="129"/>
      </rPr>
      <t>표현이다</t>
    </r>
    <r>
      <rPr>
        <sz val="12"/>
        <color rgb="FF202122"/>
        <rFont val="Arial"/>
        <family val="2"/>
      </rPr>
      <t>.</t>
    </r>
    <r>
      <rPr>
        <vertAlign val="superscript"/>
        <sz val="10"/>
        <color rgb="FF202122"/>
        <rFont val="Arial"/>
        <family val="2"/>
      </rPr>
      <t>[1]</t>
    </r>
    <r>
      <rPr>
        <sz val="12"/>
        <color rgb="FF202122"/>
        <rFont val="Arial"/>
        <family val="2"/>
      </rPr>
      <t> </t>
    </r>
    <r>
      <rPr>
        <sz val="12"/>
        <color rgb="FF202122"/>
        <rFont val="돋움"/>
        <family val="3"/>
        <charset val="129"/>
      </rPr>
      <t>그와</t>
    </r>
    <r>
      <rPr>
        <sz val="12"/>
        <color rgb="FF202122"/>
        <rFont val="Arial"/>
        <family val="2"/>
      </rPr>
      <t xml:space="preserve"> </t>
    </r>
    <r>
      <rPr>
        <sz val="12"/>
        <color rgb="FF202122"/>
        <rFont val="돋움"/>
        <family val="3"/>
        <charset val="129"/>
      </rPr>
      <t>반대되는</t>
    </r>
    <r>
      <rPr>
        <sz val="12"/>
        <color rgb="FF202122"/>
        <rFont val="Arial"/>
        <family val="2"/>
      </rPr>
      <t xml:space="preserve"> </t>
    </r>
    <r>
      <rPr>
        <sz val="12"/>
        <color rgb="FF202122"/>
        <rFont val="돋움"/>
        <family val="3"/>
        <charset val="129"/>
      </rPr>
      <t>표현으로는</t>
    </r>
    <r>
      <rPr>
        <sz val="12"/>
        <color rgb="FF202122"/>
        <rFont val="Arial"/>
        <family val="2"/>
      </rPr>
      <t> </t>
    </r>
    <r>
      <rPr>
        <b/>
        <sz val="12"/>
        <color rgb="FF202122"/>
        <rFont val="돋움"/>
        <family val="3"/>
        <charset val="129"/>
      </rPr>
      <t>밀집행렬</t>
    </r>
    <r>
      <rPr>
        <sz val="12"/>
        <color rgb="FF202122"/>
        <rFont val="Arial"/>
        <family val="2"/>
      </rPr>
      <t>(dense matrix), </t>
    </r>
    <r>
      <rPr>
        <b/>
        <sz val="12"/>
        <color rgb="FF202122"/>
        <rFont val="돋움"/>
        <family val="3"/>
        <charset val="129"/>
      </rPr>
      <t>조밀행렬</t>
    </r>
    <r>
      <rPr>
        <sz val="12"/>
        <color rgb="FF202122"/>
        <rFont val="돋움"/>
        <family val="3"/>
        <charset val="129"/>
      </rPr>
      <t>이</t>
    </r>
    <r>
      <rPr>
        <sz val="12"/>
        <color rgb="FF202122"/>
        <rFont val="Arial"/>
        <family val="2"/>
      </rPr>
      <t xml:space="preserve"> </t>
    </r>
    <r>
      <rPr>
        <sz val="12"/>
        <color rgb="FF202122"/>
        <rFont val="돋움"/>
        <family val="3"/>
        <charset val="129"/>
      </rPr>
      <t>사용된다</t>
    </r>
    <r>
      <rPr>
        <sz val="12"/>
        <color rgb="FF202122"/>
        <rFont val="Arial"/>
        <family val="2"/>
      </rPr>
      <t>.</t>
    </r>
    <phoneticPr fontId="2" type="noConversion"/>
  </si>
  <si>
    <t>희소행렬</t>
  </si>
  <si>
    <r>
      <t>model.add(Dense(</t>
    </r>
    <r>
      <rPr>
        <sz val="11"/>
        <color rgb="FF098658"/>
        <rFont val="Consolas"/>
        <family val="3"/>
      </rPr>
      <t>12</t>
    </r>
    <r>
      <rPr>
        <sz val="11"/>
        <color rgb="FF000000"/>
        <rFont val="Consolas"/>
        <family val="3"/>
      </rPr>
      <t>, input_dim=4, activation=</t>
    </r>
    <r>
      <rPr>
        <sz val="11"/>
        <color rgb="FFA31515"/>
        <rFont val="Consolas"/>
        <family val="3"/>
      </rPr>
      <t>'relu'</t>
    </r>
    <r>
      <rPr>
        <sz val="11"/>
        <color rgb="FF000000"/>
        <rFont val="Consolas"/>
        <family val="3"/>
      </rPr>
      <t>))</t>
    </r>
    <phoneticPr fontId="2" type="noConversion"/>
  </si>
  <si>
    <r>
      <t>x</t>
    </r>
    <r>
      <rPr>
        <vertAlign val="subscript"/>
        <sz val="11"/>
        <color theme="1"/>
        <rFont val="맑은 고딕"/>
        <family val="3"/>
        <charset val="129"/>
        <scheme val="minor"/>
      </rPr>
      <t>3</t>
    </r>
    <phoneticPr fontId="2" type="noConversion"/>
  </si>
  <si>
    <r>
      <t>x</t>
    </r>
    <r>
      <rPr>
        <vertAlign val="subscript"/>
        <sz val="11"/>
        <color theme="1"/>
        <rFont val="맑은 고딕"/>
        <family val="3"/>
        <charset val="129"/>
        <scheme val="minor"/>
      </rPr>
      <t>4</t>
    </r>
    <phoneticPr fontId="2" type="noConversion"/>
  </si>
  <si>
    <t>아이리스품종분류</t>
    <phoneticPr fontId="2" type="noConversion"/>
  </si>
  <si>
    <r>
      <t>model.add(Dense(8, activation=</t>
    </r>
    <r>
      <rPr>
        <sz val="11"/>
        <color rgb="FFA31515"/>
        <rFont val="Consolas"/>
        <family val="3"/>
      </rPr>
      <t>'relu'</t>
    </r>
    <r>
      <rPr>
        <sz val="11"/>
        <color rgb="FF000000"/>
        <rFont val="Consolas"/>
        <family val="3"/>
      </rPr>
      <t>))</t>
    </r>
    <phoneticPr fontId="2" type="noConversion"/>
  </si>
  <si>
    <t>softmax</t>
    <phoneticPr fontId="2" type="noConversion"/>
  </si>
  <si>
    <t>세토사일 확률</t>
    <phoneticPr fontId="2" type="noConversion"/>
  </si>
  <si>
    <t>버지칼라일 확률</t>
    <phoneticPr fontId="2" type="noConversion"/>
  </si>
  <si>
    <t>버지니카일 확률</t>
    <phoneticPr fontId="2" type="noConversion"/>
  </si>
  <si>
    <t>odds</t>
    <phoneticPr fontId="2" type="noConversion"/>
  </si>
  <si>
    <t>성공확률</t>
    <phoneticPr fontId="2" type="noConversion"/>
  </si>
  <si>
    <t>실패확률</t>
    <phoneticPr fontId="2" type="noConversion"/>
  </si>
  <si>
    <t>p</t>
    <phoneticPr fontId="2" type="noConversion"/>
  </si>
  <si>
    <t>1-p</t>
    <phoneticPr fontId="2" type="noConversion"/>
  </si>
  <si>
    <t>세토사</t>
    <phoneticPr fontId="2" type="noConversion"/>
  </si>
  <si>
    <t>버지컬러</t>
    <phoneticPr fontId="2" type="noConversion"/>
  </si>
  <si>
    <t>버지니카</t>
    <phoneticPr fontId="2" type="noConversion"/>
  </si>
  <si>
    <t>odds에 log씌운값을 로짓(logit)이라함</t>
    <phoneticPr fontId="2" type="noConversion"/>
  </si>
  <si>
    <t>로짓 벡터</t>
    <phoneticPr fontId="2" type="noConversion"/>
  </si>
  <si>
    <t>로짓 벡터에 다시 시그모이드 함수를 적용</t>
    <phoneticPr fontId="2" type="noConversion"/>
  </si>
  <si>
    <t>최종 확률로 변환이 됨</t>
    <phoneticPr fontId="2" type="noConversion"/>
  </si>
  <si>
    <t>로짓 벡터는 모델이 각 클래스(카테고리)에 대해 계산한 점수</t>
    <phoneticPr fontId="2" type="noConversion"/>
  </si>
  <si>
    <t>소프트맥스 함수 정의</t>
    <phoneticPr fontId="2" type="noConversion"/>
  </si>
  <si>
    <t>로짓벡터에 대해 지수함수  적용</t>
    <phoneticPr fontId="2" type="noConversion"/>
  </si>
  <si>
    <t>지수 값들의 함 계산</t>
    <phoneticPr fontId="2" type="noConversion"/>
  </si>
  <si>
    <t>각 클래스에 대해 소프트맥스 확률 계산</t>
    <phoneticPr fontId="2" type="noConversion"/>
  </si>
  <si>
    <t>로지스틱회귀랑 연결이 됨</t>
    <phoneticPr fontId="2" type="noConversion"/>
  </si>
  <si>
    <t>소프트 맥스 함수 설계</t>
    <phoneticPr fontId="2" type="noConversion"/>
  </si>
  <si>
    <t>활성화 함수시트의 소프트 맥스 함수 참조</t>
    <phoneticPr fontId="2" type="noConversion"/>
  </si>
  <si>
    <t>테스트 데이터 셋 3</t>
    <phoneticPr fontId="2" type="noConversion"/>
  </si>
  <si>
    <t>y(정답)</t>
    <phoneticPr fontId="2" type="noConversion"/>
  </si>
  <si>
    <t>훈련 데이터 셋    7</t>
    <phoneticPr fontId="2" type="noConversion"/>
  </si>
  <si>
    <t>모델</t>
    <phoneticPr fontId="2" type="noConversion"/>
  </si>
  <si>
    <t>테스트 데이터셋으로 모델을 테스트했을 때의 정확도가 좋아야(일반화가 잘 됨) 좋은 모델이됨</t>
    <phoneticPr fontId="2" type="noConversion"/>
  </si>
  <si>
    <t>Hold-out 방법</t>
  </si>
  <si>
    <t>y_test</t>
    <phoneticPr fontId="2" type="noConversion"/>
  </si>
  <si>
    <t>광석인지여부 판별</t>
    <phoneticPr fontId="2" type="noConversion"/>
  </si>
  <si>
    <r>
      <t>x</t>
    </r>
    <r>
      <rPr>
        <vertAlign val="subscript"/>
        <sz val="11"/>
        <color theme="1"/>
        <rFont val="맑은 고딕"/>
        <family val="3"/>
        <charset val="129"/>
        <scheme val="minor"/>
      </rPr>
      <t>60</t>
    </r>
    <phoneticPr fontId="2" type="noConversion"/>
  </si>
  <si>
    <t>: 하나로 시작해도 뉴런 개수가 충분하면 아주 복잡한 함수도 모델링 할 수 있습니다. 복잡한 문제에서는 심층 신경망이 얕은 신경망보다 파라미터 효율성이 훨씬 좋습니다.</t>
  </si>
  <si>
    <t>하나 또는 두개의 은닉층 만으로도 많은 문제를 해결합니다. 비슷한 작업에서 가장 뛰어난 성능을 낸 미리 훈련된 네트워크 일부를 재사용하는 것이 일반적</t>
  </si>
  <si>
    <t>은닉층 개수</t>
    <phoneticPr fontId="2" type="noConversion"/>
  </si>
  <si>
    <t>은닉층 뉴런 개수</t>
  </si>
  <si>
    <t>신경망 하이퍼파라미터 튜닝</t>
    <phoneticPr fontId="2" type="noConversion"/>
  </si>
  <si>
    <t>첫번째 300개 두번째 200개, 세번째는 100개의 뉴런으로 구성된 은닉층을 가집니다.</t>
  </si>
  <si>
    <t>요즘에는 대부분 모든 은닉층에 같은 크기를 사용해도 동일하거나 더 나은 성능을 냅니다. 
데이터셋에 따라 다르지만 다른 은닉층보다 첫 번째 은닉층을 크게 하는 것이 도움이 됩니다.</t>
  </si>
  <si>
    <t xml:space="preserve">MNIST </t>
  </si>
  <si>
    <r>
      <t>model.add(Dense(36, input_dim=60, activation=</t>
    </r>
    <r>
      <rPr>
        <sz val="11"/>
        <color rgb="FFA31515"/>
        <rFont val="Consolas"/>
        <family val="3"/>
      </rPr>
      <t>'relu'</t>
    </r>
    <r>
      <rPr>
        <sz val="11"/>
        <color rgb="FF000000"/>
        <rFont val="Consolas"/>
        <family val="3"/>
      </rPr>
      <t>))</t>
    </r>
    <phoneticPr fontId="2" type="noConversion"/>
  </si>
  <si>
    <r>
      <t>model.add(Dense(18, activation=</t>
    </r>
    <r>
      <rPr>
        <sz val="11"/>
        <color rgb="FFA31515"/>
        <rFont val="Consolas"/>
        <family val="3"/>
      </rPr>
      <t>'relu'</t>
    </r>
    <r>
      <rPr>
        <sz val="11"/>
        <color rgb="FF000000"/>
        <rFont val="Consolas"/>
        <family val="3"/>
      </rPr>
      <t>))</t>
    </r>
    <phoneticPr fontId="2" type="noConversion"/>
  </si>
  <si>
    <t>model.fit(X,y, epochs=200)</t>
    <phoneticPr fontId="2" type="noConversion"/>
  </si>
  <si>
    <t>광석</t>
    <phoneticPr fontId="2" type="noConversion"/>
  </si>
  <si>
    <t>암석</t>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</si>
  <si>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</si>
  <si>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model.add(Dense(1</t>
    </r>
    <r>
      <rPr>
        <sz val="11"/>
        <color rgb="FF098658"/>
        <rFont val="Consolas"/>
        <family val="3"/>
      </rPr>
      <t>, activation='sigmoid'))</t>
    </r>
    <r>
      <rPr>
        <sz val="11"/>
        <color rgb="FF000000"/>
        <rFont val="Consolas"/>
        <family val="3"/>
      </rPr>
      <t/>
    </r>
    <phoneticPr fontId="2" type="noConversion"/>
  </si>
  <si>
    <r>
      <t>model.add(Dense(3</t>
    </r>
    <r>
      <rPr>
        <sz val="11"/>
        <color rgb="FF098658"/>
        <rFont val="Consolas"/>
        <family val="3"/>
      </rPr>
      <t>, activation='sigmoid'))</t>
    </r>
    <r>
      <rPr>
        <sz val="11"/>
        <color rgb="FF000000"/>
        <rFont val="Consolas"/>
        <family val="3"/>
      </rPr>
      <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</si>
  <si>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</si>
  <si>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</si>
  <si>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</si>
  <si>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r>
      <t>model.add(Dense(</t>
    </r>
    <r>
      <rPr>
        <sz val="11"/>
        <color rgb="FF098658"/>
        <rFont val="Consolas"/>
        <family val="3"/>
      </rPr>
      <t>1</t>
    </r>
    <r>
      <rPr>
        <sz val="11"/>
        <color rgb="FF000000"/>
        <rFont val="Consolas"/>
        <family val="3"/>
      </rPr>
      <t>, activation=</t>
    </r>
    <r>
      <rPr>
        <sz val="11"/>
        <color rgb="FFA31515"/>
        <rFont val="Consolas"/>
        <family val="3"/>
      </rPr>
      <t>'sigmoid'</t>
    </r>
    <r>
      <rPr>
        <sz val="11"/>
        <color rgb="FF000000"/>
        <rFont val="Consolas"/>
        <family val="3"/>
      </rPr>
      <t>))</t>
    </r>
    <phoneticPr fontId="2" type="noConversion"/>
  </si>
  <si>
    <r>
      <t>model.compile(loss=</t>
    </r>
    <r>
      <rPr>
        <sz val="11"/>
        <color rgb="FFA31515"/>
        <rFont val="Consolas"/>
        <family val="3"/>
      </rPr>
      <t>'binary_crossentropy'</t>
    </r>
    <r>
      <rPr>
        <sz val="11"/>
        <color rgb="FF000000"/>
        <rFont val="Consolas"/>
        <family val="3"/>
      </rPr>
      <t>, optimizer=</t>
    </r>
    <r>
      <rPr>
        <sz val="11"/>
        <color rgb="FFA31515"/>
        <rFont val="Consolas"/>
        <family val="3"/>
      </rPr>
      <t>'adam'</t>
    </r>
    <r>
      <rPr>
        <sz val="11"/>
        <color rgb="FF000000"/>
        <rFont val="Consolas"/>
        <family val="3"/>
      </rPr>
      <t>, metrics=[</t>
    </r>
    <r>
      <rPr>
        <sz val="11"/>
        <color rgb="FFA31515"/>
        <rFont val="Consolas"/>
        <family val="3"/>
      </rPr>
      <t>'accuracy']</t>
    </r>
    <r>
      <rPr>
        <sz val="11"/>
        <color rgb="FF000000"/>
        <rFont val="Consolas"/>
        <family val="3"/>
      </rPr>
      <t>)</t>
    </r>
    <phoneticPr fontId="2" type="noConversion"/>
  </si>
  <si>
    <t>X_train</t>
    <phoneticPr fontId="2" type="noConversion"/>
  </si>
  <si>
    <t>X_test</t>
    <phoneticPr fontId="2" type="noConversion"/>
  </si>
  <si>
    <t>y_train</t>
    <phoneticPr fontId="2" type="noConversion"/>
  </si>
  <si>
    <t>교차 검증 방법</t>
    <phoneticPr fontId="2" type="noConversion"/>
  </si>
  <si>
    <r>
      <t>HDF5</t>
    </r>
    <r>
      <rPr>
        <b/>
        <sz val="14.3"/>
        <color rgb="FF24292F"/>
        <rFont val="돋움"/>
        <family val="3"/>
        <charset val="129"/>
      </rPr>
      <t>의</t>
    </r>
    <r>
      <rPr>
        <b/>
        <sz val="14.3"/>
        <color rgb="FF24292F"/>
        <rFont val="Arial"/>
        <family val="2"/>
      </rPr>
      <t xml:space="preserve"> </t>
    </r>
    <r>
      <rPr>
        <b/>
        <sz val="14.3"/>
        <color rgb="FF24292F"/>
        <rFont val="돋움"/>
        <family val="3"/>
        <charset val="129"/>
      </rPr>
      <t>특징</t>
    </r>
    <phoneticPr fontId="2" type="noConversion"/>
  </si>
  <si>
    <t>HDF5</t>
    <phoneticPr fontId="2" type="noConversion"/>
  </si>
  <si>
    <t>HDF5를 이해하는 가장 중요한 개념은 그룹(Group), 데이터셋(Dataset), 속성(attribute)이다. 디렉토리 구조와 비슷한데, 그룹=디렉토리, 데이터셋=파일로 이해하면 쉽다. 속성은 일종의 메타데이터로 그룹이나 데이터셋을 부연 설명하는 것을 의미한다. HDF5 파일을 생성하면 먼저 /라는 루트 그룹이 생성되고 그 하위에 트리 구조로 다른 그룹을 생성할 수 있다. 그룹하위에 다른 그룹이 있을 수도 있고, 데이터셋이 존재할 수도 있다. 즉 완전히 운영체계의 디렉토리-파일 구조와 일치한다. 또 다른 특징은 속성인데 속성은 데이터셋이나 그룹을 설명하는데 사용하는데 이를 사용자가 정의하게 된다. 정리하면 HDF5는 Hierarchical Data Format이며 self-describing이 되는 고성능 데이터포맷 또는 DB 정도로 이해할 수 있다. 운영체계와 무관하게 사용할 수 있으며, 대용량 데이터를 빠르게 읽고 쓸 수 있다.</t>
  </si>
  <si>
    <t>k=5</t>
    <phoneticPr fontId="2" type="noConversion"/>
  </si>
  <si>
    <t>행 208개</t>
    <phoneticPr fontId="2" type="noConversion"/>
  </si>
  <si>
    <t>훈련데이터</t>
    <phoneticPr fontId="2" type="noConversion"/>
  </si>
  <si>
    <t>검증(테스트)데이터</t>
    <phoneticPr fontId="2" type="noConversion"/>
  </si>
  <si>
    <t>테스트데이터로 평가한 모델 정확도</t>
    <phoneticPr fontId="2" type="noConversion"/>
  </si>
  <si>
    <t>검증용 데이터로 검증한 최종 모델 정확도</t>
    <phoneticPr fontId="2" type="noConversion"/>
  </si>
  <si>
    <t>%</t>
    <phoneticPr fontId="2" type="noConversion"/>
  </si>
  <si>
    <t>와인종류(레드,화이트) 판별</t>
    <phoneticPr fontId="2" type="noConversion"/>
  </si>
  <si>
    <r>
      <t>model.add(Dense(36, input_dim=12, activation=</t>
    </r>
    <r>
      <rPr>
        <sz val="11"/>
        <color rgb="FFA31515"/>
        <rFont val="Consolas"/>
        <family val="3"/>
      </rPr>
      <t>'relu'</t>
    </r>
    <r>
      <rPr>
        <sz val="11"/>
        <color rgb="FF000000"/>
        <rFont val="Consolas"/>
        <family val="3"/>
      </rPr>
      <t>))</t>
    </r>
    <phoneticPr fontId="2" type="noConversion"/>
  </si>
  <si>
    <r>
      <t>model.add(Dense(12, activation=</t>
    </r>
    <r>
      <rPr>
        <sz val="11"/>
        <color rgb="FFA31515"/>
        <rFont val="Consolas"/>
        <family val="3"/>
      </rPr>
      <t>'relu'</t>
    </r>
    <r>
      <rPr>
        <sz val="11"/>
        <color rgb="FF000000"/>
        <rFont val="Consolas"/>
        <family val="3"/>
      </rPr>
      <t>))</t>
    </r>
    <phoneticPr fontId="2" type="noConversion"/>
  </si>
  <si>
    <t>model.add(Dense(8, activation='relu'))</t>
    <phoneticPr fontId="2" type="noConversion"/>
  </si>
  <si>
    <r>
      <t>x</t>
    </r>
    <r>
      <rPr>
        <vertAlign val="subscript"/>
        <sz val="11"/>
        <color theme="1"/>
        <rFont val="맑은 고딕"/>
        <family val="3"/>
        <charset val="129"/>
        <scheme val="minor"/>
      </rPr>
      <t>12</t>
    </r>
    <phoneticPr fontId="2" type="noConversion"/>
  </si>
  <si>
    <r>
      <t xml:space="preserve">model.fit(X,y, epochs=200, batch_size=500, </t>
    </r>
    <r>
      <rPr>
        <b/>
        <sz val="11"/>
        <color rgb="FFFF0000"/>
        <rFont val="Consolas"/>
        <family val="3"/>
      </rPr>
      <t>validation_split=0.25</t>
    </r>
    <r>
      <rPr>
        <sz val="11"/>
        <color rgb="FF000000"/>
        <rFont val="Consolas"/>
        <family val="3"/>
      </rPr>
      <t>)</t>
    </r>
    <phoneticPr fontId="2" type="noConversion"/>
  </si>
  <si>
    <t>텐서플로우(TensorFlow)와 사이킷런(scikit-learn)은 서로 다른 목적과 용도로 설계된 라이브러리입니다. 딥러닝 모델을 구축할 때 텐서플로우를 사용하는 것이 일반적이지만, 사이킷런은 여전히 여러 상황에서 중요한 역할을 할 수 있습니다. 따라서 두 라이브러리를 적절히 비교하고 사용 목적에 따라 선택하는 것이 중요합니다.</t>
  </si>
  <si>
    <r>
      <t>1. 모델의 복잡성</t>
    </r>
    <r>
      <rPr>
        <sz val="11"/>
        <color theme="1"/>
        <rFont val="맑은 고딕"/>
        <family val="2"/>
        <scheme val="minor"/>
      </rPr>
      <t>: 텐서플로우는 복잡하고 깊은 신경망 모델을 설계하고 훈련시키는 데 뛰어납니다. 만약 딥러닝 모델이 높은 성능을 보인다면 사이킷런의 전통적인 머신러닝 알고리즘(예: 랜덤 포레스트, SVM)을 사용하지 않을 이유가 있어 보일 수 있습니다. 그러나 사이킷런의 모델은 딥러닝보다 훨씬 가볍고 해석이 용이한 경우가 많습니다. 단순한 모델이나 작은 데이터셋에서는 사이킷런 모델이 더 적합할 수 있습니다.</t>
    </r>
  </si>
  <si>
    <r>
      <t>2. 훈련 시간 및 자원</t>
    </r>
    <r>
      <rPr>
        <sz val="11"/>
        <color theme="1"/>
        <rFont val="맑은 고딕"/>
        <family val="2"/>
        <scheme val="minor"/>
      </rPr>
      <t>: 텐서플로우 기반의 딥러닝 모델은 훈련하는 데 많은 시간이 걸리고, GPU 등의 강력한 하드웨어 자원이 필요할 수 있습니다. 반면, 사이킷런 모델은 상대적으로 가벼워 더 빠르게 훈련할 수 있으며, CPU만으로도 충분히 실행 가능합니다.</t>
    </r>
  </si>
  <si>
    <r>
      <t>3. 해석 가능성</t>
    </r>
    <r>
      <rPr>
        <sz val="11"/>
        <color theme="1"/>
        <rFont val="맑은 고딕"/>
        <family val="2"/>
        <scheme val="minor"/>
      </rPr>
      <t>: 사이킷런의 모델은 일반적으로 해석하기가 더 쉽습니다. 예를 들어, 로지스틱 회귀나 결정 트리와 같은 모델은 결과를 해석하고 변수의 중요도를 파악하는 데 유리합니다. 텐서플로우의 딥러닝 모델은 대개 "블랙박스" 모델로 간주되며, 그 내부 구조를 이해하기가 어렵습니다.</t>
    </r>
  </si>
  <si>
    <r>
      <t>4. 적용 범위</t>
    </r>
    <r>
      <rPr>
        <sz val="11"/>
        <color theme="1"/>
        <rFont val="맑은 고딕"/>
        <family val="2"/>
        <scheme val="minor"/>
      </rPr>
      <t>: 사이킷런은 회귀, 분류, 군집화, 차원 축소 등 다양한 머신러닝 기법을 포괄적으로 지원하며, 데이터 전처리나 모델 평가 등의 다양한 기능을 제공합니다. 반면, 텐서플로우는 딥러닝 모델을 구축하는 데 중점을 둡니다.</t>
    </r>
  </si>
  <si>
    <t>따라서 딥러닝 모델이 사이킷런 모델보다 성능이 좋다고 해서 항상 텐서플로우만 사용하는 것이 좋은 선택은 아닙니다. 프로젝트의 목적, 데이터의 크기와 복잡성, 모델 해석의 필요성 등을 고려하여 어떤 라이브러리를 사용할지 결정하는 것이 중요합니다.</t>
  </si>
  <si>
    <t>6497 X 12</t>
    <phoneticPr fontId="2" type="noConversion"/>
  </si>
  <si>
    <t>와인</t>
    <phoneticPr fontId="2" type="noConversion"/>
  </si>
  <si>
    <t>5197 X 12</t>
    <phoneticPr fontId="2" type="noConversion"/>
  </si>
  <si>
    <t>모델 테스트용</t>
    <phoneticPr fontId="2" type="noConversion"/>
  </si>
  <si>
    <t>모델 검증용</t>
    <phoneticPr fontId="2" type="noConversion"/>
  </si>
  <si>
    <t>500번 반복하면서</t>
    <phoneticPr fontId="2" type="noConversion"/>
  </si>
  <si>
    <t>validation_loss</t>
    <phoneticPr fontId="2" type="noConversion"/>
  </si>
  <si>
    <t>훈련셋</t>
    <phoneticPr fontId="2" type="noConversion"/>
  </si>
  <si>
    <t>validation_accuracy</t>
    <phoneticPr fontId="2" type="noConversion"/>
  </si>
  <si>
    <t>텐서플로우 2.x에서는 .kears로 새로운 모젤 저장 포맷 변경</t>
    <phoneticPr fontId="2" type="noConversion"/>
  </si>
  <si>
    <t>사이킷런 vs 텐서플로우</t>
    <phoneticPr fontId="2" type="noConversion"/>
  </si>
  <si>
    <t>y값이 두가지 부류일 경우(예, 도미와 빙어)</t>
    <phoneticPr fontId="2" type="noConversion"/>
  </si>
  <si>
    <t>두 가지 부류(클래스)의 비율이 일정하지 않다면</t>
    <phoneticPr fontId="2" type="noConversion"/>
  </si>
  <si>
    <t>데이터셋을 구분할 경우(train_test_split)</t>
    <phoneticPr fontId="2" type="noConversion"/>
  </si>
  <si>
    <t>모델이 일부 샘플을 올바르게 학습할 수 없습니다.</t>
    <phoneticPr fontId="2" type="noConversion"/>
  </si>
  <si>
    <t>stratify 매개변수에 타겟 데이터(y)를 전달하면 클래스 비율에</t>
    <phoneticPr fontId="2" type="noConversion"/>
  </si>
  <si>
    <t>맞게 데이터를 나눔, 특정 클래스의 샘플이 적을 때 유용</t>
    <phoneticPr fontId="2" type="noConversion"/>
  </si>
  <si>
    <t>비례 층화 표본추출</t>
    <phoneticPr fontId="2" type="noConversion"/>
  </si>
  <si>
    <t>다항회귀</t>
    <phoneticPr fontId="2" type="noConversion"/>
  </si>
  <si>
    <t>다중회귀</t>
    <phoneticPr fontId="2" type="noConversion"/>
  </si>
  <si>
    <t>변수의 개수가 늘어남, 변수간의 상호(교호) 작용 포함됨</t>
    <phoneticPr fontId="2" type="noConversion"/>
  </si>
  <si>
    <t>변수 1개일 경우</t>
    <phoneticPr fontId="2" type="noConversion"/>
  </si>
  <si>
    <t>단순선형(직선)-모델이 과소적합일 경우 다항회귀(곡선)를 검토</t>
    <phoneticPr fontId="2" type="noConversion"/>
  </si>
  <si>
    <t xml:space="preserve">múltiple regréssion </t>
    <phoneticPr fontId="2" type="noConversion"/>
  </si>
  <si>
    <t>x1</t>
    <phoneticPr fontId="2" type="noConversion"/>
  </si>
  <si>
    <t>length</t>
    <phoneticPr fontId="2" type="noConversion"/>
  </si>
  <si>
    <t>x2</t>
  </si>
  <si>
    <t>x3</t>
  </si>
  <si>
    <t>height</t>
    <phoneticPr fontId="2" type="noConversion"/>
  </si>
  <si>
    <t>width</t>
    <phoneticPr fontId="2" type="noConversion"/>
  </si>
  <si>
    <t>여러 개의 독립 변수를 사용하여 종속 변수를 예측하는 회귀 분석 방법입니다.</t>
  </si>
  <si>
    <t>Polynomial Regression</t>
  </si>
  <si>
    <t>독립 변수와 종속 변수 간의 관계가 비선형적일 때, 독립 변수의 다항식을 사용하여 회귀 분석을 수행하는 방법입니다.</t>
  </si>
  <si>
    <t>변수가 3개일 경우</t>
    <phoneticPr fontId="2" type="noConversion"/>
  </si>
  <si>
    <t>원래 변수</t>
    <phoneticPr fontId="2" type="noConversion"/>
  </si>
  <si>
    <t>3개</t>
    <phoneticPr fontId="2" type="noConversion"/>
  </si>
  <si>
    <t>변수^2</t>
    <phoneticPr fontId="2" type="noConversion"/>
  </si>
  <si>
    <t>3개</t>
    <phoneticPr fontId="2" type="noConversion"/>
  </si>
  <si>
    <t>변수끼리 곱한항</t>
    <phoneticPr fontId="2" type="noConversion"/>
  </si>
  <si>
    <t>x1*x2</t>
    <phoneticPr fontId="2" type="noConversion"/>
  </si>
  <si>
    <t>x1*x3</t>
  </si>
  <si>
    <t>x2*x3</t>
    <phoneticPr fontId="2" type="noConversion"/>
  </si>
  <si>
    <t>총 9개</t>
    <phoneticPr fontId="2" type="noConversion"/>
  </si>
  <si>
    <t>9개</t>
    <phoneticPr fontId="2" type="noConversion"/>
  </si>
  <si>
    <t>바이어스(y절편)</t>
    <phoneticPr fontId="2" type="noConversion"/>
  </si>
  <si>
    <t>에 따라 1개가 추가될 수도 있다.</t>
    <phoneticPr fontId="2" type="noConversion"/>
  </si>
  <si>
    <t>로지스틱회귀모델</t>
    <phoneticPr fontId="2" type="noConversion"/>
  </si>
  <si>
    <t>이진분류</t>
    <phoneticPr fontId="2" type="noConversion"/>
  </si>
  <si>
    <t>x값은 정규화</t>
    <phoneticPr fontId="2" type="noConversion"/>
  </si>
  <si>
    <t>y값을 찾고 부류는 두가지</t>
    <phoneticPr fontId="2" type="noConversion"/>
  </si>
  <si>
    <r>
      <t>from</t>
    </r>
    <r>
      <rPr>
        <sz val="11"/>
        <color rgb="FF000000"/>
        <rFont val="Consolas"/>
        <family val="3"/>
      </rPr>
      <t xml:space="preserve"> sklearn.linear_model </t>
    </r>
    <r>
      <rPr>
        <sz val="11"/>
        <color rgb="FF0000FF"/>
        <rFont val="Consolas"/>
        <family val="3"/>
      </rPr>
      <t>import</t>
    </r>
    <r>
      <rPr>
        <sz val="11"/>
        <color rgb="FF000000"/>
        <rFont val="Consolas"/>
        <family val="3"/>
      </rPr>
      <t xml:space="preserve"> LogisticRegression</t>
    </r>
  </si>
  <si>
    <t>lr = LogisticRegression()</t>
  </si>
  <si>
    <t>train_bream_smelt</t>
  </si>
  <si>
    <t>lr.fit(train_bream_smelt, target_bream_smelt)</t>
    <phoneticPr fontId="2" type="noConversion"/>
  </si>
  <si>
    <t>target_bream_smelt</t>
  </si>
  <si>
    <t>사이킷런에서는 편리하게 문자열로된 타겟값을 그대로 사용할 수 있다.</t>
    <phoneticPr fontId="2" type="noConversion"/>
  </si>
  <si>
    <t>규제</t>
    <phoneticPr fontId="2" type="noConversion"/>
  </si>
  <si>
    <t>C</t>
    <phoneticPr fontId="2" type="noConversion"/>
  </si>
  <si>
    <t>complexity</t>
    <phoneticPr fontId="2" type="noConversion"/>
  </si>
  <si>
    <t>Inverse of regularization strength</t>
  </si>
  <si>
    <t>매개변수</t>
    <phoneticPr fontId="2" type="noConversion"/>
  </si>
  <si>
    <t>tree 모델</t>
    <phoneticPr fontId="2" type="noConversion"/>
  </si>
  <si>
    <t>의사결정나무</t>
    <phoneticPr fontId="2" type="noConversion"/>
  </si>
  <si>
    <t>지니 지수 구하기</t>
    <phoneticPr fontId="2" type="noConversion"/>
  </si>
  <si>
    <t>엔트로피 지수 구하기</t>
    <phoneticPr fontId="2" type="noConversion"/>
  </si>
  <si>
    <t>가젤 확률</t>
    <phoneticPr fontId="2" type="noConversion"/>
  </si>
  <si>
    <t>코뿔소 확률</t>
    <phoneticPr fontId="2" type="noConversion"/>
  </si>
  <si>
    <t>타조 확률</t>
    <phoneticPr fontId="2" type="noConversion"/>
  </si>
  <si>
    <t>사자 확률</t>
    <phoneticPr fontId="2" type="noConversion"/>
  </si>
  <si>
    <t>밑수가 2인 로그로 변환</t>
    <phoneticPr fontId="2" type="noConversion"/>
  </si>
  <si>
    <t>에 - 곱하기</t>
    <phoneticPr fontId="2" type="noConversion"/>
  </si>
  <si>
    <t>엔트로피는 약 1.81 비트</t>
    <phoneticPr fontId="2" type="noConversion"/>
  </si>
  <si>
    <t>스케일링(정규화)의 영향을 덜 받음</t>
    <phoneticPr fontId="2" type="noConversion"/>
  </si>
  <si>
    <r>
      <t xml:space="preserve">의사결정나무(Decision Tree)는 </t>
    </r>
    <r>
      <rPr>
        <b/>
        <sz val="11"/>
        <color theme="1"/>
        <rFont val="맑은 고딕"/>
        <family val="3"/>
        <charset val="129"/>
        <scheme val="minor"/>
      </rPr>
      <t>표준화 처리</t>
    </r>
    <r>
      <rPr>
        <sz val="11"/>
        <color theme="1"/>
        <rFont val="맑은 고딕"/>
        <family val="2"/>
        <scheme val="minor"/>
      </rPr>
      <t xml:space="preserve"> 또는 </t>
    </r>
    <r>
      <rPr>
        <b/>
        <sz val="11"/>
        <color theme="1"/>
        <rFont val="맑은 고딕"/>
        <family val="3"/>
        <charset val="129"/>
        <scheme val="minor"/>
      </rPr>
      <t>정규화 처리</t>
    </r>
    <r>
      <rPr>
        <sz val="11"/>
        <color theme="1"/>
        <rFont val="맑은 고딕"/>
        <family val="2"/>
        <scheme val="minor"/>
      </rPr>
      <t xml:space="preserve">가 필요하지 않거나, 이에 </t>
    </r>
    <r>
      <rPr>
        <b/>
        <sz val="11"/>
        <color theme="1"/>
        <rFont val="맑은 고딕"/>
        <family val="3"/>
        <charset val="129"/>
        <scheme val="minor"/>
      </rPr>
      <t>영향을 덜 받는</t>
    </r>
    <r>
      <rPr>
        <sz val="11"/>
        <color theme="1"/>
        <rFont val="맑은 고딕"/>
        <family val="2"/>
        <scheme val="minor"/>
      </rPr>
      <t xml:space="preserve"> 모델로 간주됩니다. 그 이유는 의사결정나무가 데이터의 특성 값들의 절대적인 크기보다는 </t>
    </r>
    <r>
      <rPr>
        <b/>
        <sz val="11"/>
        <color theme="1"/>
        <rFont val="맑은 고딕"/>
        <family val="3"/>
        <charset val="129"/>
        <scheme val="minor"/>
      </rPr>
      <t>특성들 간의 비교</t>
    </r>
    <r>
      <rPr>
        <sz val="11"/>
        <color theme="1"/>
        <rFont val="맑은 고딕"/>
        <family val="2"/>
        <scheme val="minor"/>
      </rPr>
      <t xml:space="preserve">와 </t>
    </r>
    <r>
      <rPr>
        <b/>
        <sz val="11"/>
        <color theme="1"/>
        <rFont val="맑은 고딕"/>
        <family val="3"/>
        <charset val="129"/>
        <scheme val="minor"/>
      </rPr>
      <t>조건 분할</t>
    </r>
    <r>
      <rPr>
        <sz val="11"/>
        <color theme="1"/>
        <rFont val="맑은 고딕"/>
        <family val="2"/>
        <scheme val="minor"/>
      </rPr>
      <t>에 기반해 작동하기 때문입니다.</t>
    </r>
  </si>
  <si>
    <t>다음은 그 이유에 대한 설명입니다:</t>
  </si>
  <si>
    <r>
      <t>1. 데이터 분할 방식</t>
    </r>
    <r>
      <rPr>
        <sz val="11"/>
        <color theme="1"/>
        <rFont val="맑은 고딕"/>
        <family val="2"/>
        <scheme val="minor"/>
      </rPr>
      <t>: 의사결정나무는 각 특성에 대해 특정 임계값을 기준으로 데이터를 분할합니다. 이 분할은 데이터의 절대적인 값보다는 특성 값이 임계값보다 큰지 작은지에 기반하므로, 데이터가 정규화 또는 표준화되지 않아도 성능에 큰 영향을 주지 않습니다.</t>
    </r>
  </si>
  <si>
    <r>
      <t>2. 거리 기반 모델이 아님</t>
    </r>
    <r>
      <rPr>
        <sz val="11"/>
        <color theme="1"/>
        <rFont val="맑은 고딕"/>
        <family val="2"/>
        <scheme val="minor"/>
      </rPr>
      <t>: 의사결정나무는 거리 기반 알고리즘(예: k-최근접 이웃 또는 SVM의 RBF 커널)과 달리 데이터 포인트 간의 거리를 계산하지 않습니다. 거리 기반 모델들은 특성의 크기 차이가 결과에 큰 영향을 미칠 수 있기 때문에 표준화 처리가 중요하지만, 의사결정나무는 그렇지 않습니다.</t>
    </r>
  </si>
  <si>
    <r>
      <t>3. 해석성</t>
    </r>
    <r>
      <rPr>
        <sz val="11"/>
        <color theme="1"/>
        <rFont val="맑은 고딕"/>
        <family val="2"/>
        <scheme val="minor"/>
      </rPr>
      <t>: 의사결정나무는 직관적으로 특성의 분할을 시각화하고 해석할 수 있는 장점이 있으며, 이러한 해석은 데이터의 원래 스케일에서 의미가 있습니다. 표준화나 정규화를 적용하면 스케일이 변경되기 때문에 해석이 어려워질 수 있습니다.</t>
    </r>
  </si>
  <si>
    <t>따라서 의사결정나무는 표준화나 정규화의 영향을 덜 받는 모델로, 이를 적용하지 않아도 되는 경우가 대부분입니다. 하지만, 특성의 스케일이 극단적으로 다르거나 특정 전처리가 필요할 경우에는 여전히 적용을 고려할 수 있습니다.</t>
  </si>
  <si>
    <t>정보 이득</t>
    <phoneticPr fontId="2" type="noConversion"/>
  </si>
  <si>
    <t>Information Gain</t>
    <phoneticPr fontId="2" type="noConversion"/>
  </si>
  <si>
    <t>총 고객이 10명(충성 고객 5명, 이탈 고객 5명)</t>
    <phoneticPr fontId="2" type="noConversion"/>
  </si>
  <si>
    <t>남성: 6명(충성 고객 5명, 이탈 고객 1명)</t>
    <phoneticPr fontId="2" type="noConversion"/>
  </si>
  <si>
    <t>여성: 6명(충성 고객 0명, 이탈 고객 4명)</t>
    <phoneticPr fontId="2" type="noConversion"/>
  </si>
  <si>
    <t>지니지수</t>
    <phoneticPr fontId="2" type="noConversion"/>
  </si>
  <si>
    <t>성별로 분류 후</t>
    <phoneticPr fontId="2" type="noConversion"/>
  </si>
  <si>
    <t>여성</t>
    <phoneticPr fontId="2" type="noConversion"/>
  </si>
  <si>
    <t>남성</t>
    <phoneticPr fontId="2" type="noConversion"/>
  </si>
  <si>
    <t>여성: 4명(충성 고객 0명, 이탈 고객 4명)</t>
    <phoneticPr fontId="2" type="noConversion"/>
  </si>
  <si>
    <t>가중치 부여</t>
    <phoneticPr fontId="2" type="noConversion"/>
  </si>
  <si>
    <t>분류된 후의 전체 지니지수</t>
    <phoneticPr fontId="2" type="noConversion"/>
  </si>
  <si>
    <t>성별로 분류 전</t>
    <phoneticPr fontId="2" type="noConversion"/>
  </si>
  <si>
    <t>남녀로 분류하는 것은 이 데이터를 설명하는데 유의함(significant)</t>
    <phoneticPr fontId="2" type="noConversion"/>
  </si>
  <si>
    <t>최종 정보이득</t>
    <phoneticPr fontId="2" type="noConversion"/>
  </si>
  <si>
    <t>분류전 지니지수 - 분류 후 지니 지수</t>
    <phoneticPr fontId="2" type="noConversion"/>
  </si>
  <si>
    <r>
      <t>from</t>
    </r>
    <r>
      <rPr>
        <sz val="11"/>
        <color rgb="FF000000"/>
        <rFont val="Consolas"/>
        <family val="3"/>
      </rPr>
      <t xml:space="preserve"> sklearn.model_selection </t>
    </r>
    <r>
      <rPr>
        <sz val="11"/>
        <color rgb="FF0000FF"/>
        <rFont val="Consolas"/>
        <family val="3"/>
      </rPr>
      <t>import</t>
    </r>
    <r>
      <rPr>
        <sz val="11"/>
        <color rgb="FF000000"/>
        <rFont val="Consolas"/>
        <family val="3"/>
      </rPr>
      <t xml:space="preserve"> cross_validate</t>
    </r>
  </si>
  <si>
    <r>
      <t>cross_validate</t>
    </r>
    <r>
      <rPr>
        <b/>
        <sz val="12"/>
        <color rgb="FF222832"/>
        <rFont val="Consolas"/>
        <family val="3"/>
      </rPr>
      <t>(</t>
    </r>
    <r>
      <rPr>
        <b/>
        <i/>
        <sz val="12"/>
        <color rgb="FF222832"/>
        <rFont val="Consolas"/>
        <family val="3"/>
      </rPr>
      <t>estimator</t>
    </r>
    <r>
      <rPr>
        <b/>
        <sz val="12"/>
        <color rgb="FF222832"/>
        <rFont val="Consolas"/>
        <family val="3"/>
      </rPr>
      <t>, </t>
    </r>
    <r>
      <rPr>
        <b/>
        <i/>
        <sz val="12"/>
        <color rgb="FF222832"/>
        <rFont val="Consolas"/>
        <family val="3"/>
      </rPr>
      <t>X</t>
    </r>
    <r>
      <rPr>
        <b/>
        <sz val="12"/>
        <color rgb="FF222832"/>
        <rFont val="Consolas"/>
        <family val="3"/>
      </rPr>
      <t>, </t>
    </r>
    <r>
      <rPr>
        <b/>
        <i/>
        <sz val="12"/>
        <color rgb="FF222832"/>
        <rFont val="Consolas"/>
        <family val="3"/>
      </rPr>
      <t>y</t>
    </r>
    <r>
      <rPr>
        <i/>
        <sz val="12"/>
        <color rgb="FF222832"/>
        <rFont val="Consolas"/>
        <family val="3"/>
      </rPr>
      <t>=None</t>
    </r>
    <r>
      <rPr>
        <b/>
        <sz val="12"/>
        <color rgb="FF222832"/>
        <rFont val="Consolas"/>
        <family val="3"/>
      </rPr>
      <t>, </t>
    </r>
    <r>
      <rPr>
        <i/>
        <sz val="12"/>
        <color rgb="FF222832"/>
        <rFont val="Consolas"/>
        <family val="3"/>
      </rPr>
      <t>*</t>
    </r>
    <r>
      <rPr>
        <b/>
        <sz val="12"/>
        <color rgb="FF222832"/>
        <rFont val="Consolas"/>
        <family val="3"/>
      </rPr>
      <t>, </t>
    </r>
    <r>
      <rPr>
        <b/>
        <i/>
        <sz val="12"/>
        <color rgb="FF222832"/>
        <rFont val="Consolas"/>
        <family val="3"/>
      </rPr>
      <t>groups</t>
    </r>
    <r>
      <rPr>
        <i/>
        <sz val="12"/>
        <color rgb="FF222832"/>
        <rFont val="Consolas"/>
        <family val="3"/>
      </rPr>
      <t>=None</t>
    </r>
    <r>
      <rPr>
        <b/>
        <sz val="12"/>
        <color rgb="FF222832"/>
        <rFont val="Consolas"/>
        <family val="3"/>
      </rPr>
      <t>, </t>
    </r>
    <r>
      <rPr>
        <b/>
        <i/>
        <sz val="12"/>
        <color rgb="FF222832"/>
        <rFont val="Consolas"/>
        <family val="3"/>
      </rPr>
      <t>scoring</t>
    </r>
    <r>
      <rPr>
        <i/>
        <sz val="12"/>
        <color rgb="FF222832"/>
        <rFont val="Consolas"/>
        <family val="3"/>
      </rPr>
      <t>=None</t>
    </r>
    <r>
      <rPr>
        <b/>
        <sz val="12"/>
        <color rgb="FF222832"/>
        <rFont val="Consolas"/>
        <family val="3"/>
      </rPr>
      <t>, </t>
    </r>
    <r>
      <rPr>
        <b/>
        <i/>
        <sz val="12"/>
        <color rgb="FFFF0000"/>
        <rFont val="Consolas"/>
        <family val="3"/>
      </rPr>
      <t>cv</t>
    </r>
    <r>
      <rPr>
        <i/>
        <sz val="12"/>
        <color rgb="FFFF0000"/>
        <rFont val="Consolas"/>
        <family val="3"/>
      </rPr>
      <t>=None</t>
    </r>
    <r>
      <rPr>
        <b/>
        <sz val="12"/>
        <color rgb="FF222832"/>
        <rFont val="Consolas"/>
        <family val="3"/>
      </rPr>
      <t>, </t>
    </r>
    <r>
      <rPr>
        <b/>
        <i/>
        <sz val="12"/>
        <color rgb="FF222832"/>
        <rFont val="Consolas"/>
        <family val="3"/>
      </rPr>
      <t>n_jobs</t>
    </r>
    <r>
      <rPr>
        <i/>
        <sz val="12"/>
        <color rgb="FF222832"/>
        <rFont val="Consolas"/>
        <family val="3"/>
      </rPr>
      <t>=None</t>
    </r>
    <r>
      <rPr>
        <b/>
        <sz val="12"/>
        <color rgb="FF222832"/>
        <rFont val="Consolas"/>
        <family val="3"/>
      </rPr>
      <t>, </t>
    </r>
    <r>
      <rPr>
        <b/>
        <i/>
        <sz val="12"/>
        <color rgb="FF222832"/>
        <rFont val="Consolas"/>
        <family val="3"/>
      </rPr>
      <t>verbose</t>
    </r>
    <r>
      <rPr>
        <i/>
        <sz val="12"/>
        <color rgb="FF222832"/>
        <rFont val="Consolas"/>
        <family val="3"/>
      </rPr>
      <t>=0</t>
    </r>
    <r>
      <rPr>
        <b/>
        <sz val="12"/>
        <color rgb="FF222832"/>
        <rFont val="Consolas"/>
        <family val="3"/>
      </rPr>
      <t>, </t>
    </r>
    <r>
      <rPr>
        <b/>
        <i/>
        <sz val="12"/>
        <color rgb="FF222832"/>
        <rFont val="Consolas"/>
        <family val="3"/>
      </rPr>
      <t>fit_params</t>
    </r>
    <r>
      <rPr>
        <i/>
        <sz val="12"/>
        <color rgb="FF222832"/>
        <rFont val="Consolas"/>
        <family val="3"/>
      </rPr>
      <t>=None</t>
    </r>
    <r>
      <rPr>
        <b/>
        <sz val="12"/>
        <color rgb="FF222832"/>
        <rFont val="Consolas"/>
        <family val="3"/>
      </rPr>
      <t>, </t>
    </r>
    <r>
      <rPr>
        <b/>
        <i/>
        <sz val="12"/>
        <color rgb="FF222832"/>
        <rFont val="Consolas"/>
        <family val="3"/>
      </rPr>
      <t>params</t>
    </r>
    <r>
      <rPr>
        <i/>
        <sz val="12"/>
        <color rgb="FF222832"/>
        <rFont val="Consolas"/>
        <family val="3"/>
      </rPr>
      <t>=None</t>
    </r>
    <r>
      <rPr>
        <b/>
        <sz val="12"/>
        <color rgb="FF222832"/>
        <rFont val="Consolas"/>
        <family val="3"/>
      </rPr>
      <t>, </t>
    </r>
    <r>
      <rPr>
        <b/>
        <i/>
        <sz val="12"/>
        <color rgb="FF222832"/>
        <rFont val="Consolas"/>
        <family val="3"/>
      </rPr>
      <t>pre_dispatch</t>
    </r>
    <r>
      <rPr>
        <i/>
        <sz val="12"/>
        <color rgb="FF222832"/>
        <rFont val="Consolas"/>
        <family val="3"/>
      </rPr>
      <t>='2*n_jobs'</t>
    </r>
    <r>
      <rPr>
        <b/>
        <sz val="12"/>
        <color rgb="FF222832"/>
        <rFont val="Consolas"/>
        <family val="3"/>
      </rPr>
      <t>, </t>
    </r>
    <r>
      <rPr>
        <b/>
        <i/>
        <sz val="12"/>
        <color rgb="FF222832"/>
        <rFont val="Consolas"/>
        <family val="3"/>
      </rPr>
      <t>return_train_score</t>
    </r>
    <r>
      <rPr>
        <i/>
        <sz val="12"/>
        <color rgb="FF222832"/>
        <rFont val="Consolas"/>
        <family val="3"/>
      </rPr>
      <t>=False</t>
    </r>
    <r>
      <rPr>
        <b/>
        <sz val="12"/>
        <color rgb="FF222832"/>
        <rFont val="Consolas"/>
        <family val="3"/>
      </rPr>
      <t>, </t>
    </r>
    <r>
      <rPr>
        <b/>
        <i/>
        <sz val="12"/>
        <color rgb="FF222832"/>
        <rFont val="Consolas"/>
        <family val="3"/>
      </rPr>
      <t>return_estimator</t>
    </r>
    <r>
      <rPr>
        <i/>
        <sz val="12"/>
        <color rgb="FF222832"/>
        <rFont val="Consolas"/>
        <family val="3"/>
      </rPr>
      <t>=False</t>
    </r>
    <r>
      <rPr>
        <b/>
        <sz val="12"/>
        <color rgb="FF222832"/>
        <rFont val="Consolas"/>
        <family val="3"/>
      </rPr>
      <t>, </t>
    </r>
    <r>
      <rPr>
        <b/>
        <i/>
        <sz val="12"/>
        <color rgb="FF222832"/>
        <rFont val="Consolas"/>
        <family val="3"/>
      </rPr>
      <t>return_indices</t>
    </r>
    <r>
      <rPr>
        <i/>
        <sz val="12"/>
        <color rgb="FF222832"/>
        <rFont val="Consolas"/>
        <family val="3"/>
      </rPr>
      <t>=False</t>
    </r>
    <r>
      <rPr>
        <b/>
        <sz val="12"/>
        <color rgb="FF222832"/>
        <rFont val="Consolas"/>
        <family val="3"/>
      </rPr>
      <t>, </t>
    </r>
    <r>
      <rPr>
        <b/>
        <i/>
        <sz val="12"/>
        <color rgb="FF222832"/>
        <rFont val="Consolas"/>
        <family val="3"/>
      </rPr>
      <t>error_score</t>
    </r>
    <r>
      <rPr>
        <i/>
        <sz val="12"/>
        <color rgb="FF222832"/>
        <rFont val="Consolas"/>
        <family val="3"/>
      </rPr>
      <t>=nan</t>
    </r>
    <r>
      <rPr>
        <b/>
        <sz val="12"/>
        <color rgb="FF222832"/>
        <rFont val="Consolas"/>
        <family val="3"/>
      </rPr>
      <t>)</t>
    </r>
    <phoneticPr fontId="2" type="noConversion"/>
  </si>
  <si>
    <t>Determines the cross-validation splitting strategy. Possible inputs for cv are:</t>
  </si>
  <si>
    <t>int, cross-validation generator or an iterable, default=None</t>
    <phoneticPr fontId="2" type="noConversion"/>
  </si>
  <si>
    <r>
      <t xml:space="preserve">None, to use the default </t>
    </r>
    <r>
      <rPr>
        <b/>
        <sz val="11"/>
        <color rgb="FFFF0000"/>
        <rFont val="맑은 고딕"/>
        <family val="3"/>
        <charset val="129"/>
        <scheme val="minor"/>
      </rPr>
      <t>5</t>
    </r>
    <r>
      <rPr>
        <b/>
        <sz val="11"/>
        <color theme="1"/>
        <rFont val="맑은 고딕"/>
        <family val="3"/>
        <charset val="129"/>
        <scheme val="minor"/>
      </rPr>
      <t>-fold cross validation,</t>
    </r>
    <phoneticPr fontId="2" type="noConversion"/>
  </si>
  <si>
    <t>scores = cross_validate(dt, train_input, train_target, cv=splitter)</t>
  </si>
  <si>
    <t>splitter = StratifiedKFold(n_splits=10, shuffle=True, random_state=42)</t>
  </si>
  <si>
    <t>print(np.mean(scores['test_score']))</t>
  </si>
  <si>
    <t>비례 층화 표본 추출 반영하고 k를 10으로,  10개의 모델을 만들어 평균낸 것으로 최종 모델 평가</t>
    <phoneticPr fontId="2" type="noConversion"/>
  </si>
  <si>
    <t>GridSearch CV and RandomSearch CV를 통한 하이퍼파라미터 튜닝</t>
    <phoneticPr fontId="2" type="noConversion"/>
  </si>
  <si>
    <t>1. GridSearchCV</t>
  </si>
  <si>
    <r>
      <t>의미</t>
    </r>
    <r>
      <rPr>
        <sz val="11"/>
        <color theme="1"/>
        <rFont val="맑은 고딕"/>
        <family val="2"/>
        <scheme val="minor"/>
      </rPr>
      <t>:</t>
    </r>
  </si>
  <si>
    <r>
      <t xml:space="preserve">GridSearchCV는 지정된 하이퍼파라미터의 </t>
    </r>
    <r>
      <rPr>
        <b/>
        <sz val="11"/>
        <color theme="1"/>
        <rFont val="맑은 고딕"/>
        <family val="3"/>
        <charset val="129"/>
        <scheme val="minor"/>
      </rPr>
      <t>모든 가능한 조합</t>
    </r>
    <r>
      <rPr>
        <sz val="11"/>
        <color theme="1"/>
        <rFont val="맑은 고딕"/>
        <family val="2"/>
        <scheme val="minor"/>
      </rPr>
      <t>을 탐색하는 방법입니다.</t>
    </r>
  </si>
  <si>
    <t>각 하이퍼파라미터에 대해 사용자가 가능한 값들의 그리드를 정의하고, GridSearchCV는 이 그리드 내의 모든 조합을 시도해 모델의 성능을 측정합니다.</t>
  </si>
  <si>
    <r>
      <t>예시</t>
    </r>
    <r>
      <rPr>
        <sz val="11"/>
        <color theme="1"/>
        <rFont val="맑은 고딕"/>
        <family val="2"/>
        <scheme val="minor"/>
      </rPr>
      <t>:</t>
    </r>
  </si>
  <si>
    <t>만약 두 가지 하이퍼파라미터가 각각 5가지와 4가지 값을 가질 수 있다면, GridSearch는 5 * 4 = 20개의 모델을 학습시켜 성능을 비교합니다.</t>
  </si>
  <si>
    <r>
      <t>장점</t>
    </r>
    <r>
      <rPr>
        <sz val="11"/>
        <color theme="1"/>
        <rFont val="맑은 고딕"/>
        <family val="2"/>
        <scheme val="minor"/>
      </rPr>
      <t>:</t>
    </r>
  </si>
  <si>
    <r>
      <t xml:space="preserve">모든 조합을 시도하므로, 전체 탐색 공간에서 </t>
    </r>
    <r>
      <rPr>
        <b/>
        <sz val="11"/>
        <color theme="1"/>
        <rFont val="맑은 고딕"/>
        <family val="3"/>
        <charset val="129"/>
        <scheme val="minor"/>
      </rPr>
      <t>최적의 하이퍼파라미터를 찾을 수 있습니다</t>
    </r>
    <r>
      <rPr>
        <sz val="11"/>
        <color theme="1"/>
        <rFont val="맑은 고딕"/>
        <family val="2"/>
        <scheme val="minor"/>
      </rPr>
      <t>.</t>
    </r>
  </si>
  <si>
    <r>
      <t>단점</t>
    </r>
    <r>
      <rPr>
        <sz val="11"/>
        <color theme="1"/>
        <rFont val="맑은 고딕"/>
        <family val="2"/>
        <scheme val="minor"/>
      </rPr>
      <t>:</t>
    </r>
  </si>
  <si>
    <r>
      <t>시간과 계산 비용이 매우 높습니다</t>
    </r>
    <r>
      <rPr>
        <sz val="11"/>
        <color theme="1"/>
        <rFont val="맑은 고딕"/>
        <family val="2"/>
        <scheme val="minor"/>
      </rPr>
      <t>. 하이퍼파라미터 값의 조합이 많을수록 탐색 시간이 기하급수적으로 증가합니다.</t>
    </r>
  </si>
  <si>
    <t>2. RandomizedSearchCV</t>
  </si>
  <si>
    <r>
      <t xml:space="preserve">RandomizedSearchCV는 지정된 하이퍼파라미터 범위 내에서 </t>
    </r>
    <r>
      <rPr>
        <b/>
        <sz val="11"/>
        <color theme="1"/>
        <rFont val="맑은 고딕"/>
        <family val="3"/>
        <charset val="129"/>
        <scheme val="minor"/>
      </rPr>
      <t>임의의 조합을 일정한 횟수만큼 샘플링</t>
    </r>
    <r>
      <rPr>
        <sz val="11"/>
        <color theme="1"/>
        <rFont val="맑은 고딕"/>
        <family val="2"/>
        <scheme val="minor"/>
      </rPr>
      <t>하여 탐색하는 방법입니다.</t>
    </r>
  </si>
  <si>
    <t>GridSearch와 달리, 모든 가능한 조합을 시도하지 않고, 하이퍼파라미터 공간에서 일부 조합을 무작위로 선택하여 평가합니다.</t>
  </si>
  <si>
    <t>동일한 두 가지 하이퍼파라미터에 대해, RandomizedSearchCV는 사용자가 설정한 횟수(예: 10번)만큼의 조합을 랜덤으로 선택해 모델을 평가합니다.</t>
  </si>
  <si>
    <r>
      <t>시간과 계산 비용이 훨씬 적습니다</t>
    </r>
    <r>
      <rPr>
        <sz val="11"/>
        <color theme="1"/>
        <rFont val="맑은 고딕"/>
        <family val="2"/>
        <scheme val="minor"/>
      </rPr>
      <t>. 무작위로 샘플링하므로 일부 조합만 평가하게 됩니다.</t>
    </r>
  </si>
  <si>
    <r>
      <t>큰 하이퍼파라미터 공간</t>
    </r>
    <r>
      <rPr>
        <sz val="11"/>
        <color theme="1"/>
        <rFont val="맑은 고딕"/>
        <family val="2"/>
        <scheme val="minor"/>
      </rPr>
      <t>에서 효율적으로 탐색할 수 있습니다.</t>
    </r>
  </si>
  <si>
    <r>
      <t xml:space="preserve">모든 조합을 시도하지 않으므로, </t>
    </r>
    <r>
      <rPr>
        <b/>
        <sz val="11"/>
        <color theme="1"/>
        <rFont val="맑은 고딕"/>
        <family val="3"/>
        <charset val="129"/>
        <scheme val="minor"/>
      </rPr>
      <t>전역 최적점을 놓칠 가능성</t>
    </r>
    <r>
      <rPr>
        <sz val="11"/>
        <color theme="1"/>
        <rFont val="맑은 고딕"/>
        <family val="2"/>
        <scheme val="minor"/>
      </rPr>
      <t>이 있습니다. 하지만 적절히 샘플링을 많이 할수록 최적점을 찾을 확률은 증가합니다.</t>
    </r>
  </si>
  <si>
    <t>언제 어떤 방법을 사용할까?</t>
  </si>
  <si>
    <r>
      <t>1. GridSearchCV를 사용할 때</t>
    </r>
    <r>
      <rPr>
        <sz val="11"/>
        <color theme="1"/>
        <rFont val="맑은 고딕"/>
        <family val="2"/>
        <scheme val="minor"/>
      </rPr>
      <t>:</t>
    </r>
  </si>
  <si>
    <r>
      <t xml:space="preserve">하이퍼파라미터의 범위가 </t>
    </r>
    <r>
      <rPr>
        <b/>
        <sz val="11"/>
        <color theme="1"/>
        <rFont val="맑은 고딕"/>
        <family val="3"/>
        <charset val="129"/>
        <scheme val="minor"/>
      </rPr>
      <t>작거나 제한적일 때</t>
    </r>
    <r>
      <rPr>
        <sz val="11"/>
        <color theme="1"/>
        <rFont val="맑은 고딕"/>
        <family val="2"/>
        <scheme val="minor"/>
      </rPr>
      <t>.</t>
    </r>
  </si>
  <si>
    <r>
      <t xml:space="preserve">계산 자원이 충분하고, </t>
    </r>
    <r>
      <rPr>
        <b/>
        <sz val="11"/>
        <color theme="1"/>
        <rFont val="맑은 고딕"/>
        <family val="3"/>
        <charset val="129"/>
        <scheme val="minor"/>
      </rPr>
      <t>모든 조합을 탐색할 수 있는 상황</t>
    </r>
    <r>
      <rPr>
        <sz val="11"/>
        <color theme="1"/>
        <rFont val="맑은 고딕"/>
        <family val="2"/>
        <scheme val="minor"/>
      </rPr>
      <t>에서.</t>
    </r>
  </si>
  <si>
    <r>
      <t xml:space="preserve">모델의 </t>
    </r>
    <r>
      <rPr>
        <b/>
        <sz val="11"/>
        <color theme="1"/>
        <rFont val="맑은 고딕"/>
        <family val="3"/>
        <charset val="129"/>
        <scheme val="minor"/>
      </rPr>
      <t>하이퍼파라미터가 소수인 경우</t>
    </r>
    <r>
      <rPr>
        <sz val="11"/>
        <color theme="1"/>
        <rFont val="맑은 고딕"/>
        <family val="2"/>
        <scheme val="minor"/>
      </rPr>
      <t>. 예를 들어, 하나나 두 개 정도의 하이퍼파라미터가 있을 때.</t>
    </r>
  </si>
  <si>
    <r>
      <t>2. RandomizedSearchCV를 사용할 때</t>
    </r>
    <r>
      <rPr>
        <sz val="11"/>
        <color theme="1"/>
        <rFont val="맑은 고딕"/>
        <family val="2"/>
        <scheme val="minor"/>
      </rPr>
      <t>:</t>
    </r>
  </si>
  <si>
    <r>
      <t xml:space="preserve">하이퍼파라미터 공간이 </t>
    </r>
    <r>
      <rPr>
        <b/>
        <sz val="11"/>
        <color theme="1"/>
        <rFont val="맑은 고딕"/>
        <family val="3"/>
        <charset val="129"/>
        <scheme val="minor"/>
      </rPr>
      <t>크거나 복잡할 때</t>
    </r>
    <r>
      <rPr>
        <sz val="11"/>
        <color theme="1"/>
        <rFont val="맑은 고딕"/>
        <family val="2"/>
        <scheme val="minor"/>
      </rPr>
      <t>.</t>
    </r>
  </si>
  <si>
    <r>
      <t xml:space="preserve">계산 자원이 제한적이고, </t>
    </r>
    <r>
      <rPr>
        <b/>
        <sz val="11"/>
        <color theme="1"/>
        <rFont val="맑은 고딕"/>
        <family val="3"/>
        <charset val="129"/>
        <scheme val="minor"/>
      </rPr>
      <t>빠르게 최적에 가까운 성능을 원할 때</t>
    </r>
    <r>
      <rPr>
        <sz val="11"/>
        <color theme="1"/>
        <rFont val="맑은 고딕"/>
        <family val="2"/>
        <scheme val="minor"/>
      </rPr>
      <t>.</t>
    </r>
  </si>
  <si>
    <r>
      <t xml:space="preserve">시간이나 계산 비용이 중요한 경우, </t>
    </r>
    <r>
      <rPr>
        <b/>
        <sz val="11"/>
        <color theme="1"/>
        <rFont val="맑은 고딕"/>
        <family val="3"/>
        <charset val="129"/>
        <scheme val="minor"/>
      </rPr>
      <t>탐색 공간의 일부를 효율적으로 샘플링</t>
    </r>
    <r>
      <rPr>
        <sz val="11"/>
        <color theme="1"/>
        <rFont val="맑은 고딕"/>
        <family val="2"/>
        <scheme val="minor"/>
      </rPr>
      <t>할 필요가 있을 때.</t>
    </r>
  </si>
  <si>
    <t>요약</t>
  </si>
  <si>
    <r>
      <t>GridSearchCV</t>
    </r>
    <r>
      <rPr>
        <sz val="11"/>
        <color theme="1"/>
        <rFont val="맑은 고딕"/>
        <family val="2"/>
        <scheme val="minor"/>
      </rPr>
      <t>는 모든 하이퍼파라미터 조합을 시도해 최적의 하이퍼파라미터를 찾지만, 계산 비용이 높습니다.</t>
    </r>
  </si>
  <si>
    <r>
      <t>RandomizedSearchCV</t>
    </r>
    <r>
      <rPr>
        <sz val="11"/>
        <color theme="1"/>
        <rFont val="맑은 고딕"/>
        <family val="2"/>
        <scheme val="minor"/>
      </rPr>
      <t>는 일부 하이퍼파라미터 조합만 시도해 시간을 절약하며, 큰 탐색 공간에서 효율적으로 작동하지만, 최적의 조합을 놓칠 가능성이 있습니다.</t>
    </r>
  </si>
  <si>
    <t>Voting</t>
    <phoneticPr fontId="2" type="noConversion"/>
  </si>
  <si>
    <t>Bagging</t>
    <phoneticPr fontId="2" type="noConversion"/>
  </si>
  <si>
    <t>aggregating</t>
    <phoneticPr fontId="2" type="noConversion"/>
  </si>
  <si>
    <t>복원샘플표본</t>
    <phoneticPr fontId="2" type="noConversion"/>
  </si>
  <si>
    <t>bootstrap</t>
    <phoneticPr fontId="2" type="noConversion"/>
  </si>
  <si>
    <r>
      <t xml:space="preserve">약 **37%**의 데이터는 </t>
    </r>
    <r>
      <rPr>
        <b/>
        <sz val="11"/>
        <color theme="1"/>
        <rFont val="맑은 고딕"/>
        <family val="3"/>
        <charset val="129"/>
        <scheme val="minor"/>
      </rPr>
      <t>OOB 샘플</t>
    </r>
    <r>
      <rPr>
        <sz val="11"/>
        <color theme="1"/>
        <rFont val="맑은 고딕"/>
        <family val="2"/>
        <scheme val="minor"/>
      </rPr>
      <t xml:space="preserve">로 사용되며, </t>
    </r>
    <r>
      <rPr>
        <sz val="10"/>
        <color theme="1"/>
        <rFont val="Arial Unicode MS"/>
        <family val="2"/>
      </rPr>
      <t>oob_score=True</t>
    </r>
    <r>
      <rPr>
        <sz val="11"/>
        <color theme="1"/>
        <rFont val="맑은 고딕"/>
        <family val="2"/>
        <scheme val="minor"/>
      </rPr>
      <t xml:space="preserve">로 설정하면 이를 통해 </t>
    </r>
    <r>
      <rPr>
        <b/>
        <sz val="11"/>
        <color theme="1"/>
        <rFont val="맑은 고딕"/>
        <family val="3"/>
        <charset val="129"/>
        <scheme val="minor"/>
      </rPr>
      <t>모델 성능을 평가</t>
    </r>
    <r>
      <rPr>
        <sz val="11"/>
        <color theme="1"/>
        <rFont val="맑은 고딕"/>
        <family val="2"/>
        <scheme val="minor"/>
      </rPr>
      <t>할 수 있습니다.</t>
    </r>
  </si>
  <si>
    <t>Boosting</t>
    <phoneticPr fontId="2" type="noConversion"/>
  </si>
  <si>
    <t>수학 백업 참조</t>
    <phoneticPr fontId="2" type="noConversion"/>
  </si>
  <si>
    <t>설치</t>
    <phoneticPr fontId="2" type="noConversion"/>
  </si>
  <si>
    <t>docker pull 이미지이름</t>
    <phoneticPr fontId="2" type="noConversion"/>
  </si>
  <si>
    <t>docker run -it 이미지이름</t>
    <phoneticPr fontId="2" type="noConversion"/>
  </si>
  <si>
    <t>1차원 컨벌루션</t>
  </si>
  <si>
    <t>커널</t>
  </si>
  <si>
    <t>(mask, kernel, filter, window)</t>
  </si>
  <si>
    <t>특징맵</t>
  </si>
  <si>
    <t>-</t>
    <phoneticPr fontId="2" type="noConversion"/>
  </si>
  <si>
    <t>0 덧대기(패딩), 크기(size)가 같아지므로 same padding이라고도 함</t>
    <phoneticPr fontId="2" type="noConversion"/>
  </si>
  <si>
    <t>bias</t>
    <phoneticPr fontId="2" type="noConversion"/>
  </si>
  <si>
    <t>1차원 컨벌루션(convolution)</t>
    <phoneticPr fontId="2" type="noConversion"/>
  </si>
  <si>
    <t>2차원 컨벌루션(convolution)</t>
    <phoneticPr fontId="2" type="noConversion"/>
  </si>
  <si>
    <t>same padding 적용 후</t>
    <phoneticPr fontId="2" type="noConversion"/>
  </si>
  <si>
    <t xml:space="preserve"> 적용</t>
    <phoneticPr fontId="2" type="noConversion"/>
  </si>
  <si>
    <t>3차원 컨벌루션(convolution)</t>
    <phoneticPr fontId="2" type="noConversion"/>
  </si>
  <si>
    <t>R</t>
  </si>
  <si>
    <t>G</t>
  </si>
  <si>
    <r>
      <t>x</t>
    </r>
    <r>
      <rPr>
        <vertAlign val="subscript"/>
        <sz val="11"/>
        <color theme="1"/>
        <rFont val="맑은 고딕"/>
        <family val="3"/>
        <charset val="129"/>
        <scheme val="minor"/>
      </rPr>
      <t>784</t>
    </r>
    <phoneticPr fontId="2" type="noConversion"/>
  </si>
  <si>
    <t>중</t>
    <phoneticPr fontId="2" type="noConversion"/>
  </si>
  <si>
    <t>간</t>
    <phoneticPr fontId="2" type="noConversion"/>
  </si>
  <si>
    <t>생</t>
    <phoneticPr fontId="2" type="noConversion"/>
  </si>
  <si>
    <t>략</t>
    <phoneticPr fontId="2" type="noConversion"/>
  </si>
  <si>
    <t>1개</t>
    <phoneticPr fontId="2" type="noConversion"/>
  </si>
  <si>
    <t>2개</t>
    <phoneticPr fontId="2" type="noConversion"/>
  </si>
  <si>
    <t>60000개</t>
    <phoneticPr fontId="2" type="noConversion"/>
  </si>
  <si>
    <t>label</t>
    <phoneticPr fontId="2" type="noConversion"/>
  </si>
  <si>
    <r>
      <t>from</t>
    </r>
    <r>
      <rPr>
        <sz val="11"/>
        <color rgb="FF000000"/>
        <rFont val="Consolas"/>
        <family val="3"/>
      </rPr>
      <t xml:space="preserve"> tensorflow.keras.utils </t>
    </r>
    <r>
      <rPr>
        <sz val="11"/>
        <color rgb="FF0000FF"/>
        <rFont val="Consolas"/>
        <family val="3"/>
      </rPr>
      <t>import</t>
    </r>
    <r>
      <rPr>
        <sz val="11"/>
        <color rgb="FF000000"/>
        <rFont val="Consolas"/>
        <family val="3"/>
      </rPr>
      <t xml:space="preserve"> to_categorical</t>
    </r>
  </si>
  <si>
    <t>array([0., 0., 0., 0., 0., 1., 0., 0., 0., 0.])</t>
  </si>
  <si>
    <t>10000개의 테스트 데이터</t>
    <phoneticPr fontId="2" type="noConversion"/>
  </si>
  <si>
    <t>y</t>
    <phoneticPr fontId="2" type="noConversion"/>
  </si>
  <si>
    <t>Conv2D</t>
    <phoneticPr fontId="2" type="noConversion"/>
  </si>
  <si>
    <t>kernel</t>
    <phoneticPr fontId="2" type="noConversion"/>
  </si>
  <si>
    <t>feature map</t>
    <phoneticPr fontId="2" type="noConversion"/>
  </si>
  <si>
    <t>dropout</t>
    <phoneticPr fontId="2" type="noConversion"/>
  </si>
  <si>
    <t>flatten</t>
    <phoneticPr fontId="2" type="noConversion"/>
  </si>
  <si>
    <t>input_shape</t>
    <phoneticPr fontId="2" type="noConversion"/>
  </si>
  <si>
    <t>28*28 ,1</t>
    <phoneticPr fontId="2" type="noConversion"/>
  </si>
  <si>
    <t>28*28</t>
    <phoneticPr fontId="2" type="noConversion"/>
  </si>
  <si>
    <t>채널1</t>
    <phoneticPr fontId="2" type="noConversion"/>
  </si>
  <si>
    <t>1개</t>
    <phoneticPr fontId="2" type="noConversion"/>
  </si>
  <si>
    <t>max pooling</t>
    <phoneticPr fontId="2" type="noConversion"/>
  </si>
  <si>
    <t>패딩이  valid가 기본</t>
    <phoneticPr fontId="2" type="noConversion"/>
  </si>
  <si>
    <t xml:space="preserve">valid padding 적용 </t>
    <phoneticPr fontId="2" type="noConversion"/>
  </si>
  <si>
    <t>8*8</t>
    <phoneticPr fontId="2" type="noConversion"/>
  </si>
  <si>
    <t>6*6</t>
    <phoneticPr fontId="2" type="noConversion"/>
  </si>
  <si>
    <t>26*26*32</t>
    <phoneticPr fontId="2" type="noConversion"/>
  </si>
  <si>
    <t>kernel이 32개</t>
    <phoneticPr fontId="2" type="noConversion"/>
  </si>
  <si>
    <t>26으로 나온 이유는</t>
    <phoneticPr fontId="2" type="noConversion"/>
  </si>
  <si>
    <t>24*24*64</t>
    <phoneticPr fontId="2" type="noConversion"/>
  </si>
  <si>
    <t>24으로 나온 이유는</t>
    <phoneticPr fontId="2" type="noConversion"/>
  </si>
  <si>
    <t>2*2</t>
    <phoneticPr fontId="2" type="noConversion"/>
  </si>
  <si>
    <t>12*12*64</t>
    <phoneticPr fontId="2" type="noConversion"/>
  </si>
  <si>
    <t>필터마다 필요한 가중치 파라미터 수는 필터 크기와 입력 채널 수에 따라 결정됩니다.</t>
  </si>
  <si>
    <t xml:space="preserve">한 필터당 가중치 파라미터 수: 3×3×1=9  </t>
    <phoneticPr fontId="2" type="noConversion"/>
  </si>
  <si>
    <t>총 가중치 파라미터 수: 9×32=288</t>
    <phoneticPr fontId="2" type="noConversion"/>
  </si>
  <si>
    <t>필터마다 편향 추가</t>
    <phoneticPr fontId="2" type="noConversion"/>
  </si>
  <si>
    <t>288*64</t>
    <phoneticPr fontId="2" type="noConversion"/>
  </si>
  <si>
    <t>총 파라미터 수</t>
    <phoneticPr fontId="2" type="noConversion"/>
  </si>
  <si>
    <t>32*9</t>
    <phoneticPr fontId="2" type="noConversion"/>
  </si>
  <si>
    <t>tf.keras.layers.Conv2D(</t>
  </si>
  <si>
    <t xml:space="preserve">    filters,</t>
  </si>
  <si>
    <t xml:space="preserve">    kernel_size,</t>
  </si>
  <si>
    <t xml:space="preserve">    strides=(1, 1),</t>
  </si>
  <si>
    <t xml:space="preserve">    padding=&amp;#x27;valid',</t>
  </si>
  <si>
    <t xml:space="preserve">    data_format=None,</t>
  </si>
  <si>
    <t xml:space="preserve">    dilation_rate=(1, 1),</t>
  </si>
  <si>
    <t xml:space="preserve">    groups=1,</t>
  </si>
  <si>
    <t xml:space="preserve">    activation=None,</t>
  </si>
  <si>
    <t xml:space="preserve">    use_bias=True,</t>
  </si>
  <si>
    <t xml:space="preserve">    kernel_initializer=&amp;#x27;glorot_uniform',</t>
  </si>
  <si>
    <t xml:space="preserve">    bias_initializer=&amp;#x27;zeros',</t>
  </si>
  <si>
    <t xml:space="preserve">    kernel_regularizer=None,</t>
  </si>
  <si>
    <t xml:space="preserve">    bias_regularizer=None,</t>
  </si>
  <si>
    <t xml:space="preserve">    activity_regularizer=None,</t>
  </si>
  <si>
    <t xml:space="preserve">    kernel_constraint=None,</t>
  </si>
  <si>
    <t xml:space="preserve">    bias_constraint=None,</t>
  </si>
  <si>
    <t xml:space="preserve">    **kwargs</t>
  </si>
  <si>
    <t>)</t>
  </si>
  <si>
    <t>tf.keras.layers.MaxPool2D(</t>
  </si>
  <si>
    <t xml:space="preserve">    pool_size=(2, 2),</t>
  </si>
  <si>
    <t xml:space="preserve">    strides=None,</t>
  </si>
  <si>
    <t xml:space="preserve">    name=None,</t>
  </si>
  <si>
    <t>max 풀링 후</t>
    <phoneticPr fontId="2" type="noConversion"/>
  </si>
  <si>
    <t>28(same padding) 적용해서</t>
    <phoneticPr fontId="2" type="noConversion"/>
  </si>
  <si>
    <t>사이즈가 같음</t>
    <phoneticPr fontId="2" type="noConversion"/>
  </si>
  <si>
    <t>32개</t>
    <phoneticPr fontId="2" type="noConversion"/>
  </si>
  <si>
    <t>14(same padding) 적용해서</t>
    <phoneticPr fontId="2" type="noConversion"/>
  </si>
  <si>
    <t>최종 파라미터 개수</t>
    <phoneticPr fontId="2" type="noConversion"/>
  </si>
  <si>
    <t>model = Sequential()</t>
  </si>
  <si>
    <r>
      <t>model.add(Conv2D(</t>
    </r>
    <r>
      <rPr>
        <sz val="11"/>
        <color rgb="FF098658"/>
        <rFont val="Consolas"/>
        <family val="3"/>
      </rPr>
      <t>32</t>
    </r>
    <r>
      <rPr>
        <sz val="11"/>
        <color rgb="FF000000"/>
        <rFont val="Consolas"/>
        <family val="3"/>
      </rPr>
      <t>, kernel_size=(</t>
    </r>
    <r>
      <rPr>
        <sz val="11"/>
        <color rgb="FF098658"/>
        <rFont val="Consolas"/>
        <family val="3"/>
      </rPr>
      <t>3</t>
    </r>
    <r>
      <rPr>
        <sz val="11"/>
        <color rgb="FF000000"/>
        <rFont val="Consolas"/>
        <family val="3"/>
      </rPr>
      <t xml:space="preserve">, </t>
    </r>
    <r>
      <rPr>
        <sz val="11"/>
        <color rgb="FF098658"/>
        <rFont val="Consolas"/>
        <family val="3"/>
      </rPr>
      <t>3</t>
    </r>
    <r>
      <rPr>
        <sz val="11"/>
        <color rgb="FF000000"/>
        <rFont val="Consolas"/>
        <family val="3"/>
      </rPr>
      <t>), padding=</t>
    </r>
    <r>
      <rPr>
        <sz val="11"/>
        <color rgb="FFA31515"/>
        <rFont val="Consolas"/>
        <family val="3"/>
      </rPr>
      <t>"same"</t>
    </r>
    <r>
      <rPr>
        <sz val="11"/>
        <color rgb="FF000000"/>
        <rFont val="Consolas"/>
        <family val="3"/>
      </rPr>
      <t>,</t>
    </r>
  </si>
  <si>
    <r>
      <t>          input_shape=(</t>
    </r>
    <r>
      <rPr>
        <sz val="11"/>
        <color rgb="FF098658"/>
        <rFont val="Consolas"/>
        <family val="3"/>
      </rPr>
      <t>28</t>
    </r>
    <r>
      <rPr>
        <sz val="11"/>
        <color rgb="FF000000"/>
        <rFont val="Consolas"/>
        <family val="3"/>
      </rPr>
      <t xml:space="preserve">, </t>
    </r>
    <r>
      <rPr>
        <sz val="11"/>
        <color rgb="FF098658"/>
        <rFont val="Consolas"/>
        <family val="3"/>
      </rPr>
      <t>28</t>
    </r>
    <r>
      <rPr>
        <sz val="11"/>
        <color rgb="FF000000"/>
        <rFont val="Consolas"/>
        <family val="3"/>
      </rPr>
      <t xml:space="preserve">, </t>
    </r>
    <r>
      <rPr>
        <sz val="11"/>
        <color rgb="FF098658"/>
        <rFont val="Consolas"/>
        <family val="3"/>
      </rPr>
      <t>1</t>
    </r>
    <r>
      <rPr>
        <sz val="11"/>
        <color rgb="FF000000"/>
        <rFont val="Consolas"/>
        <family val="3"/>
      </rPr>
      <t>), activation=</t>
    </r>
    <r>
      <rPr>
        <sz val="11"/>
        <color rgb="FFA31515"/>
        <rFont val="Consolas"/>
        <family val="3"/>
      </rPr>
      <t>'relu'</t>
    </r>
    <r>
      <rPr>
        <sz val="11"/>
        <color rgb="FF000000"/>
        <rFont val="Consolas"/>
        <family val="3"/>
      </rPr>
      <t>))</t>
    </r>
  </si>
  <si>
    <r>
      <t>model.add(MaxPooling2D(pool_size=(</t>
    </r>
    <r>
      <rPr>
        <sz val="11"/>
        <color rgb="FF098658"/>
        <rFont val="Consolas"/>
        <family val="3"/>
      </rPr>
      <t>2</t>
    </r>
    <r>
      <rPr>
        <sz val="11"/>
        <color rgb="FF000000"/>
        <rFont val="Consolas"/>
        <family val="3"/>
      </rPr>
      <t xml:space="preserve">, </t>
    </r>
    <r>
      <rPr>
        <sz val="11"/>
        <color rgb="FF098658"/>
        <rFont val="Consolas"/>
        <family val="3"/>
      </rPr>
      <t>2</t>
    </r>
    <r>
      <rPr>
        <sz val="11"/>
        <color rgb="FF000000"/>
        <rFont val="Consolas"/>
        <family val="3"/>
      </rPr>
      <t>)))</t>
    </r>
  </si>
  <si>
    <r>
      <t>model.add(Conv2D(</t>
    </r>
    <r>
      <rPr>
        <sz val="11"/>
        <color rgb="FF098658"/>
        <rFont val="Consolas"/>
        <family val="3"/>
      </rPr>
      <t>64</t>
    </r>
    <r>
      <rPr>
        <sz val="11"/>
        <color rgb="FF000000"/>
        <rFont val="Consolas"/>
        <family val="3"/>
      </rPr>
      <t>, kernel_size=(</t>
    </r>
    <r>
      <rPr>
        <sz val="11"/>
        <color rgb="FF098658"/>
        <rFont val="Consolas"/>
        <family val="3"/>
      </rPr>
      <t>3</t>
    </r>
    <r>
      <rPr>
        <sz val="11"/>
        <color rgb="FF000000"/>
        <rFont val="Consolas"/>
        <family val="3"/>
      </rPr>
      <t xml:space="preserve">, </t>
    </r>
    <r>
      <rPr>
        <sz val="11"/>
        <color rgb="FF098658"/>
        <rFont val="Consolas"/>
        <family val="3"/>
      </rPr>
      <t>3</t>
    </r>
    <r>
      <rPr>
        <sz val="11"/>
        <color rgb="FF000000"/>
        <rFont val="Consolas"/>
        <family val="3"/>
      </rPr>
      <t>),  activation=</t>
    </r>
    <r>
      <rPr>
        <sz val="11"/>
        <color rgb="FFA31515"/>
        <rFont val="Consolas"/>
        <family val="3"/>
      </rPr>
      <t>'relu'</t>
    </r>
    <r>
      <rPr>
        <sz val="11"/>
        <color rgb="FF000000"/>
        <rFont val="Consolas"/>
        <family val="3"/>
      </rPr>
      <t>, padding=</t>
    </r>
    <r>
      <rPr>
        <sz val="11"/>
        <color rgb="FFA31515"/>
        <rFont val="Consolas"/>
        <family val="3"/>
      </rPr>
      <t>"same"</t>
    </r>
    <r>
      <rPr>
        <sz val="11"/>
        <color rgb="FF000000"/>
        <rFont val="Consolas"/>
        <family val="3"/>
      </rPr>
      <t>))</t>
    </r>
  </si>
  <si>
    <t>model.add(Flatten())</t>
  </si>
  <si>
    <r>
      <t>model.add(Dense(</t>
    </r>
    <r>
      <rPr>
        <sz val="11"/>
        <color rgb="FF098658"/>
        <rFont val="Consolas"/>
        <family val="3"/>
      </rPr>
      <t>100</t>
    </r>
    <r>
      <rPr>
        <sz val="11"/>
        <color rgb="FF000000"/>
        <rFont val="Consolas"/>
        <family val="3"/>
      </rPr>
      <t>,  activation=</t>
    </r>
    <r>
      <rPr>
        <sz val="11"/>
        <color rgb="FFA31515"/>
        <rFont val="Consolas"/>
        <family val="3"/>
      </rPr>
      <t>'relu'</t>
    </r>
    <r>
      <rPr>
        <sz val="11"/>
        <color rgb="FF000000"/>
        <rFont val="Consolas"/>
        <family val="3"/>
      </rPr>
      <t>))</t>
    </r>
  </si>
  <si>
    <r>
      <t>model.add(Dropout(</t>
    </r>
    <r>
      <rPr>
        <sz val="11"/>
        <color rgb="FF098658"/>
        <rFont val="Consolas"/>
        <family val="3"/>
      </rPr>
      <t>0.4</t>
    </r>
    <r>
      <rPr>
        <sz val="11"/>
        <color rgb="FF000000"/>
        <rFont val="Consolas"/>
        <family val="3"/>
      </rPr>
      <t>))</t>
    </r>
  </si>
  <si>
    <r>
      <t>model.add(Dense(</t>
    </r>
    <r>
      <rPr>
        <sz val="11"/>
        <color rgb="FF098658"/>
        <rFont val="Consolas"/>
        <family val="3"/>
      </rPr>
      <t>10</t>
    </r>
    <r>
      <rPr>
        <sz val="11"/>
        <color rgb="FF000000"/>
        <rFont val="Consolas"/>
        <family val="3"/>
      </rPr>
      <t>, activation=</t>
    </r>
    <r>
      <rPr>
        <sz val="11"/>
        <color rgb="FFA31515"/>
        <rFont val="Consolas"/>
        <family val="3"/>
      </rPr>
      <t>'softmax'</t>
    </r>
    <r>
      <rPr>
        <sz val="11"/>
        <color rgb="FF000000"/>
        <rFont val="Consolas"/>
        <family val="3"/>
      </rPr>
      <t>))</t>
    </r>
  </si>
  <si>
    <t>model.summary()</t>
  </si>
  <si>
    <t>keras.utils.plot_model(model)</t>
  </si>
  <si>
    <r>
      <t>!</t>
    </r>
    <r>
      <rPr>
        <sz val="11"/>
        <color rgb="FF000000"/>
        <rFont val="Consolas"/>
        <family val="3"/>
      </rPr>
      <t>pip install pydot</t>
    </r>
  </si>
  <si>
    <r>
      <t>!</t>
    </r>
    <r>
      <rPr>
        <sz val="11"/>
        <color rgb="FF000000"/>
        <rFont val="Consolas"/>
        <family val="3"/>
      </rPr>
      <t>pip install graphviz</t>
    </r>
  </si>
  <si>
    <r>
      <rPr>
        <sz val="11"/>
        <color theme="1"/>
        <rFont val="돋움"/>
        <family val="3"/>
        <charset val="129"/>
      </rPr>
      <t>윈도우용</t>
    </r>
    <r>
      <rPr>
        <sz val="11"/>
        <color theme="1"/>
        <rFont val="Arial Unicode MS"/>
        <family val="2"/>
      </rPr>
      <t xml:space="preserve"> </t>
    </r>
    <r>
      <rPr>
        <sz val="11"/>
        <color theme="1"/>
        <rFont val="돋움"/>
        <family val="3"/>
        <charset val="129"/>
      </rPr>
      <t>그래피즈</t>
    </r>
    <r>
      <rPr>
        <sz val="11"/>
        <color theme="1"/>
        <rFont val="Arial Unicode MS"/>
        <family val="2"/>
      </rPr>
      <t xml:space="preserve"> </t>
    </r>
    <r>
      <rPr>
        <sz val="11"/>
        <color theme="1"/>
        <rFont val="돋움"/>
        <family val="3"/>
        <charset val="129"/>
      </rPr>
      <t>설치</t>
    </r>
    <phoneticPr fontId="2" type="noConversion"/>
  </si>
  <si>
    <t>sparse_categorical_crossentropy</t>
    <phoneticPr fontId="2" type="noConversion"/>
  </si>
  <si>
    <r>
      <t>sparse_categorical_crossentropy</t>
    </r>
    <r>
      <rPr>
        <sz val="11"/>
        <color theme="1"/>
        <rFont val="맑은 고딕"/>
        <family val="2"/>
        <scheme val="minor"/>
      </rPr>
      <t xml:space="preserve">와 </t>
    </r>
    <r>
      <rPr>
        <sz val="10"/>
        <color theme="1"/>
        <rFont val="Arial Unicode MS"/>
        <family val="2"/>
      </rPr>
      <t>categorical_crossentropy</t>
    </r>
    <r>
      <rPr>
        <sz val="11"/>
        <color theme="1"/>
        <rFont val="맑은 고딕"/>
        <family val="2"/>
        <scheme val="minor"/>
      </rPr>
      <t xml:space="preserve">는 둘 다 다중 클래스 분류 문제에서 사용되는 손실 함수입니다. 이 둘의 주요 차이점은 </t>
    </r>
    <r>
      <rPr>
        <b/>
        <sz val="11"/>
        <color theme="1"/>
        <rFont val="맑은 고딕"/>
        <family val="3"/>
        <charset val="129"/>
        <scheme val="minor"/>
      </rPr>
      <t>레이블의 표현 방식</t>
    </r>
    <r>
      <rPr>
        <sz val="11"/>
        <color theme="1"/>
        <rFont val="맑은 고딕"/>
        <family val="2"/>
        <scheme val="minor"/>
      </rPr>
      <t>입니다.</t>
    </r>
  </si>
  <si>
    <r>
      <t xml:space="preserve">1. </t>
    </r>
    <r>
      <rPr>
        <b/>
        <sz val="10"/>
        <color theme="1"/>
        <rFont val="Arial Unicode MS"/>
        <family val="2"/>
      </rPr>
      <t>categorical_crossentropy</t>
    </r>
  </si>
  <si>
    <r>
      <t>레이블 형식</t>
    </r>
    <r>
      <rPr>
        <sz val="11"/>
        <color theme="1"/>
        <rFont val="맑은 고딕"/>
        <family val="2"/>
        <scheme val="minor"/>
      </rPr>
      <t>: **원-핫 인코딩(One-hot Encoding)**된 레이블을 사용합니다.</t>
    </r>
  </si>
  <si>
    <r>
      <t>설명</t>
    </r>
    <r>
      <rPr>
        <sz val="11"/>
        <color theme="1"/>
        <rFont val="맑은 고딕"/>
        <family val="2"/>
        <scheme val="minor"/>
      </rPr>
      <t xml:space="preserve">: 각 클래스에 대한 확률이 벡터로 표현되며, 벡터의 각 원소는 해당 클래스의 확률을 나타냅니다. 예를 들어, 3개의 클래스를 분류할 때 정답 레이블이 2번째 클래스라면, 레이블은 </t>
    </r>
    <r>
      <rPr>
        <sz val="10"/>
        <color theme="1"/>
        <rFont val="Arial Unicode MS"/>
        <family val="2"/>
      </rPr>
      <t>[0, 1, 0]</t>
    </r>
    <r>
      <rPr>
        <sz val="11"/>
        <color theme="1"/>
        <rFont val="맑은 고딕"/>
        <family val="2"/>
        <scheme val="minor"/>
      </rPr>
      <t>으로 표현됩니다.</t>
    </r>
  </si>
  <si>
    <t>python</t>
  </si>
  <si>
    <t>코드 복사</t>
  </si>
  <si>
    <t>y_true = [[0, 1, 0], [1, 0, 0], [0, 0, 1]]  # One-hot encoded labels</t>
  </si>
  <si>
    <t>y_pred = [[0.1, 0.8, 0.1], [0.7, 0.2, 0.1], [0.2, 0.1, 0.7]]  # Predicted probabilities</t>
  </si>
  <si>
    <r>
      <t xml:space="preserve">2. </t>
    </r>
    <r>
      <rPr>
        <b/>
        <sz val="10"/>
        <color theme="1"/>
        <rFont val="Arial Unicode MS"/>
        <family val="2"/>
      </rPr>
      <t>sparse_categorical_crossentropy</t>
    </r>
  </si>
  <si>
    <r>
      <t>레이블 형식</t>
    </r>
    <r>
      <rPr>
        <sz val="11"/>
        <color theme="1"/>
        <rFont val="맑은 고딕"/>
        <family val="2"/>
        <scheme val="minor"/>
      </rPr>
      <t>: **정수형 인코딩(Integer Encoding)**된 레이블을 사용합니다.</t>
    </r>
  </si>
  <si>
    <r>
      <t>설명</t>
    </r>
    <r>
      <rPr>
        <sz val="11"/>
        <color theme="1"/>
        <rFont val="맑은 고딕"/>
        <family val="2"/>
        <scheme val="minor"/>
      </rPr>
      <t xml:space="preserve">: 클래스 자체가 정수로 표현됩니다. 즉, 클래스의 인덱스만으로 레이블이 주어집니다. 예를 들어, 3개의 클래스가 있다면, 클래스 0, 클래스 1, 클래스 2에 해당하는 레이블은 각각 </t>
    </r>
    <r>
      <rPr>
        <sz val="10"/>
        <color theme="1"/>
        <rFont val="Arial Unicode MS"/>
        <family val="2"/>
      </rPr>
      <t>0</t>
    </r>
    <r>
      <rPr>
        <sz val="11"/>
        <color theme="1"/>
        <rFont val="맑은 고딕"/>
        <family val="2"/>
        <scheme val="minor"/>
      </rPr>
      <t xml:space="preserve">, </t>
    </r>
    <r>
      <rPr>
        <sz val="10"/>
        <color theme="1"/>
        <rFont val="Arial Unicode MS"/>
        <family val="2"/>
      </rPr>
      <t>1</t>
    </r>
    <r>
      <rPr>
        <sz val="11"/>
        <color theme="1"/>
        <rFont val="맑은 고딕"/>
        <family val="2"/>
        <scheme val="minor"/>
      </rPr>
      <t xml:space="preserve">, </t>
    </r>
    <r>
      <rPr>
        <sz val="10"/>
        <color theme="1"/>
        <rFont val="Arial Unicode MS"/>
        <family val="2"/>
      </rPr>
      <t>2</t>
    </r>
    <r>
      <rPr>
        <sz val="11"/>
        <color theme="1"/>
        <rFont val="맑은 고딕"/>
        <family val="2"/>
        <scheme val="minor"/>
      </rPr>
      <t>로 표현됩니다.</t>
    </r>
  </si>
  <si>
    <t>y_true = [1, 0, 2]  # Integer encoded labels</t>
  </si>
  <si>
    <t>주요 차이점 요약</t>
  </si>
  <si>
    <r>
      <t>1. 레이블 형식</t>
    </r>
    <r>
      <rPr>
        <sz val="11"/>
        <color theme="1"/>
        <rFont val="맑은 고딕"/>
        <family val="2"/>
        <scheme val="minor"/>
      </rPr>
      <t>:</t>
    </r>
  </si>
  <si>
    <r>
      <t>categorical_crossentropy</t>
    </r>
    <r>
      <rPr>
        <sz val="11"/>
        <color theme="1"/>
        <rFont val="맑은 고딕"/>
        <family val="2"/>
        <scheme val="minor"/>
      </rPr>
      <t xml:space="preserve">: </t>
    </r>
    <r>
      <rPr>
        <b/>
        <sz val="11"/>
        <color theme="1"/>
        <rFont val="맑은 고딕"/>
        <family val="3"/>
        <charset val="129"/>
        <scheme val="minor"/>
      </rPr>
      <t>원-핫 인코딩된 레이블</t>
    </r>
    <r>
      <rPr>
        <sz val="11"/>
        <color theme="1"/>
        <rFont val="맑은 고딕"/>
        <family val="2"/>
        <scheme val="minor"/>
      </rPr>
      <t>을 사용.</t>
    </r>
  </si>
  <si>
    <r>
      <t>sparse_categorical_crossentropy</t>
    </r>
    <r>
      <rPr>
        <sz val="11"/>
        <color theme="1"/>
        <rFont val="맑은 고딕"/>
        <family val="2"/>
        <scheme val="minor"/>
      </rPr>
      <t xml:space="preserve">: </t>
    </r>
    <r>
      <rPr>
        <b/>
        <sz val="11"/>
        <color theme="1"/>
        <rFont val="맑은 고딕"/>
        <family val="3"/>
        <charset val="129"/>
        <scheme val="minor"/>
      </rPr>
      <t>정수형 레이블</t>
    </r>
    <r>
      <rPr>
        <sz val="11"/>
        <color theme="1"/>
        <rFont val="맑은 고딕"/>
        <family val="2"/>
        <scheme val="minor"/>
      </rPr>
      <t>을 사용.</t>
    </r>
  </si>
  <si>
    <r>
      <t>2. 입력 준비</t>
    </r>
    <r>
      <rPr>
        <sz val="11"/>
        <color theme="1"/>
        <rFont val="맑은 고딕"/>
        <family val="2"/>
        <scheme val="minor"/>
      </rPr>
      <t>:</t>
    </r>
  </si>
  <si>
    <r>
      <t>categorical_crossentropy</t>
    </r>
    <r>
      <rPr>
        <sz val="11"/>
        <color theme="1"/>
        <rFont val="맑은 고딕"/>
        <family val="2"/>
        <scheme val="minor"/>
      </rPr>
      <t>를 사용하려면 레이블을 원-핫 인코딩해야 합니다.</t>
    </r>
  </si>
  <si>
    <r>
      <t>sparse_categorical_crossentropy</t>
    </r>
    <r>
      <rPr>
        <sz val="11"/>
        <color theme="1"/>
        <rFont val="맑은 고딕"/>
        <family val="2"/>
        <scheme val="minor"/>
      </rPr>
      <t>는 원-핫 인코딩이 필요 없으며, 각 클래스가 정수형 레이블로 지정됩니다.</t>
    </r>
  </si>
  <si>
    <t>사용 예시</t>
  </si>
  <si>
    <r>
      <t>**</t>
    </r>
    <r>
      <rPr>
        <sz val="10"/>
        <color theme="1"/>
        <rFont val="Arial Unicode MS"/>
        <family val="2"/>
      </rPr>
      <t>categorical_crossentropy</t>
    </r>
    <r>
      <rPr>
        <sz val="11"/>
        <color theme="1"/>
        <rFont val="맑은 고딕"/>
        <family val="2"/>
        <scheme val="minor"/>
      </rPr>
      <t>**는 레이블이 원-핫 인코딩된 상태라면 사용하고,</t>
    </r>
  </si>
  <si>
    <r>
      <t>**</t>
    </r>
    <r>
      <rPr>
        <sz val="10"/>
        <color theme="1"/>
        <rFont val="Arial Unicode MS"/>
        <family val="2"/>
      </rPr>
      <t>sparse_categorical_crossentropy</t>
    </r>
    <r>
      <rPr>
        <sz val="11"/>
        <color theme="1"/>
        <rFont val="맑은 고딕"/>
        <family val="2"/>
        <scheme val="minor"/>
      </rPr>
      <t>**는 레이블이 정수형으로 인코딩되어 있다면 사용합니다.</t>
    </r>
  </si>
  <si>
    <t>성능 및 메모리 효율성</t>
  </si>
  <si>
    <r>
      <t>메모리 효율성</t>
    </r>
    <r>
      <rPr>
        <sz val="11"/>
        <color theme="1"/>
        <rFont val="맑은 고딕"/>
        <family val="2"/>
        <scheme val="minor"/>
      </rPr>
      <t xml:space="preserve">: </t>
    </r>
    <r>
      <rPr>
        <sz val="10"/>
        <color theme="1"/>
        <rFont val="Arial Unicode MS"/>
        <family val="2"/>
      </rPr>
      <t>sparse_categorical_crossentropy</t>
    </r>
    <r>
      <rPr>
        <sz val="11"/>
        <color theme="1"/>
        <rFont val="맑은 고딕"/>
        <family val="2"/>
        <scheme val="minor"/>
      </rPr>
      <t>는 정수형 레이블을 사용하므로, 다수의 클래스가 있는 경우 원-핫 인코딩보다 메모리를 덜 사용합니다.</t>
    </r>
  </si>
  <si>
    <r>
      <t>모델 성능</t>
    </r>
    <r>
      <rPr>
        <sz val="11"/>
        <color theme="1"/>
        <rFont val="맑은 고딕"/>
        <family val="2"/>
        <scheme val="minor"/>
      </rPr>
      <t>: 두 손실 함수 모두 동일한 목적을 달성하므로, 모델의 성능 자체에는 차이가 없습니다. 다만 레이블 인코딩 방식이 다를 뿐입니다.</t>
    </r>
  </si>
  <si>
    <t>문장</t>
    <phoneticPr fontId="2" type="noConversion"/>
  </si>
  <si>
    <t>documents</t>
    <phoneticPr fontId="2" type="noConversion"/>
  </si>
  <si>
    <t>문장1</t>
    <phoneticPr fontId="2" type="noConversion"/>
  </si>
  <si>
    <t>문장2</t>
  </si>
  <si>
    <t>문장3</t>
  </si>
  <si>
    <t>각</t>
    <phoneticPr fontId="2" type="noConversion"/>
  </si>
  <si>
    <t>텍스트의</t>
    <phoneticPr fontId="2" type="noConversion"/>
  </si>
  <si>
    <t>먼저</t>
    <phoneticPr fontId="2" type="noConversion"/>
  </si>
  <si>
    <t>단어를</t>
    <phoneticPr fontId="2" type="noConversion"/>
  </si>
  <si>
    <t>나누어</t>
    <phoneticPr fontId="2" type="noConversion"/>
  </si>
  <si>
    <t>토큰화합니다.</t>
    <phoneticPr fontId="2" type="noConversion"/>
  </si>
  <si>
    <t>단어로</t>
    <phoneticPr fontId="2" type="noConversion"/>
  </si>
  <si>
    <t>토큰화해야</t>
    <phoneticPr fontId="2" type="noConversion"/>
  </si>
  <si>
    <t>딥러닝에서</t>
    <phoneticPr fontId="2" type="noConversion"/>
  </si>
  <si>
    <t>인식됩니다</t>
  </si>
  <si>
    <t>토큰화한</t>
  </si>
  <si>
    <t>결과는</t>
  </si>
  <si>
    <t>사용할</t>
  </si>
  <si>
    <t>있습니다</t>
  </si>
  <si>
    <t>단어</t>
    <phoneticPr fontId="2" type="noConversion"/>
  </si>
  <si>
    <t>term</t>
    <phoneticPr fontId="2" type="noConversion"/>
  </si>
  <si>
    <t>텍스트의 원 핫 인코딩 과정</t>
    <phoneticPr fontId="2" type="noConversion"/>
  </si>
  <si>
    <t># 원핫인코딩 시 숫자배열로 만들어 놔야함, 그 숫자 배열은 순서가 있는 토큰으로 만듦</t>
  </si>
  <si>
    <r>
      <t xml:space="preserve">text = </t>
    </r>
    <r>
      <rPr>
        <sz val="11"/>
        <color rgb="FFA31515"/>
        <rFont val="Consolas"/>
        <family val="3"/>
      </rPr>
      <t>"오랫동안 꿈꾸는 이는 그 꿈을 닮아간다."</t>
    </r>
  </si>
  <si>
    <t>token = Tokenizer()</t>
  </si>
  <si>
    <t>token.fit_on_texts([text])</t>
  </si>
  <si>
    <t>token.word_index</t>
  </si>
  <si>
    <t># 그 만든 숫자 배열을 0과1로만 이루어진 배열로  to_categorical을 통해 바꾸어야함</t>
  </si>
  <si>
    <t># 이 때 주의할 점은 배열 맨 앞에 0이 추가(시작, start of senteces, SOS)되어야 하므로 단어수보다 1이 더 많게 인덱스 숫자를 잡아주셔야 함</t>
  </si>
  <si>
    <t>{'오랫동안': 1, '꿈꾸는': 2, '이는': 3, '그': 4, '꿈을': 5, '닮아간다': 6}</t>
  </si>
  <si>
    <t>[[1, 2, 3, 4, 5, 6]]</t>
  </si>
  <si>
    <t>원핫인코딩을 사용했을 경우 벡터의 길이가 너무 길어진다는 단점이 있다, 예를 들어 1만개의 단어 토큰으로 이루어진 말뭉치(corpus)를 다룬다고 할 때</t>
    <phoneticPr fontId="2" type="noConversion"/>
  </si>
  <si>
    <t>벡터화하면 9,999개의 0과 하나의 1로 이루어진 희소행렬이 됨, 이러한 공간적 낭비를 해결하기 위해 등장한것이 단어 임베딩(word embedding)이라는 방법</t>
    <phoneticPr fontId="2" type="noConversion"/>
  </si>
  <si>
    <t>만약 16차원의 원 핫 인코딩을 사용해 만든 16차원 벡터가 있다고 할경우 이것을 4차원 벡터로 바꾸어 보면</t>
    <phoneticPr fontId="2" type="noConversion"/>
  </si>
  <si>
    <t>원 핫 인코딩</t>
    <phoneticPr fontId="2" type="noConversion"/>
  </si>
  <si>
    <t>워드 임베딩</t>
    <phoneticPr fontId="2" type="noConversion"/>
  </si>
  <si>
    <t xml:space="preserve">"임베딩"은 주어진 데이터를 저차원 공간으로 투영하는 과정을 의미합니다. 이 과정에서 데이터의 특성이나 구조를 보존하면서 차원을 축소하거나 변형시킵니다. </t>
    <phoneticPr fontId="2" type="noConversion"/>
  </si>
  <si>
    <t>이는 신경망에서 사용되는 용어로, 단어나 문장을 밀집 벡터(dense vector)로 변환하는 층을 말합니다.</t>
    <phoneticPr fontId="2" type="noConversion"/>
  </si>
  <si>
    <t>매장은 주로 "embedding"이 아닌 "embedding layer"와 같은 용어에서 나오는데, 이는 신경망에서 사용되는 용어로, 단어나 문장을 밀집 벡터(dense vector)로 변환하는 층을 말합니다.</t>
    <phoneticPr fontId="2" type="noConversion"/>
  </si>
  <si>
    <t>단어 임베딩으로 얻은 결과가 밀집된 정보를 가지고 있고 공간의 낭비가 적다는 것을 알 수 있음</t>
  </si>
  <si>
    <t>이러한 결과가 가능한 이유는 각 단어 간의 유사도를 계산했기 때문임</t>
  </si>
  <si>
    <r>
      <rPr>
        <sz val="8"/>
        <color rgb="FFFF0000"/>
        <rFont val="돋움"/>
        <family val="3"/>
        <charset val="129"/>
      </rPr>
      <t>예를</t>
    </r>
    <r>
      <rPr>
        <sz val="8"/>
        <color rgb="FFFF0000"/>
        <rFont val="Arial"/>
        <family val="2"/>
      </rPr>
      <t xml:space="preserve"> </t>
    </r>
    <r>
      <rPr>
        <sz val="8"/>
        <color rgb="FFFF0000"/>
        <rFont val="돋움"/>
        <family val="3"/>
        <charset val="129"/>
      </rPr>
      <t>들어</t>
    </r>
    <r>
      <rPr>
        <sz val="8"/>
        <color rgb="FFFF0000"/>
        <rFont val="Arial"/>
        <family val="2"/>
      </rPr>
      <t xml:space="preserve"> happy</t>
    </r>
    <r>
      <rPr>
        <sz val="8"/>
        <color rgb="FFFF0000"/>
        <rFont val="돋움"/>
        <family val="3"/>
        <charset val="129"/>
      </rPr>
      <t>라는</t>
    </r>
    <r>
      <rPr>
        <sz val="8"/>
        <color rgb="FFFF0000"/>
        <rFont val="Arial"/>
        <family val="2"/>
      </rPr>
      <t xml:space="preserve"> </t>
    </r>
    <r>
      <rPr>
        <sz val="8"/>
        <color rgb="FFFF0000"/>
        <rFont val="돋움"/>
        <family val="3"/>
        <charset val="129"/>
      </rPr>
      <t>단어는</t>
    </r>
    <r>
      <rPr>
        <sz val="8"/>
        <color rgb="FFFF0000"/>
        <rFont val="Arial"/>
        <family val="2"/>
      </rPr>
      <t xml:space="preserve"> bad</t>
    </r>
    <r>
      <rPr>
        <sz val="8"/>
        <color rgb="FFFF0000"/>
        <rFont val="돋움"/>
        <family val="3"/>
        <charset val="129"/>
      </rPr>
      <t>보다</t>
    </r>
    <r>
      <rPr>
        <sz val="8"/>
        <color rgb="FFFF0000"/>
        <rFont val="Arial"/>
        <family val="2"/>
      </rPr>
      <t xml:space="preserve"> good</t>
    </r>
    <r>
      <rPr>
        <sz val="8"/>
        <color rgb="FFFF0000"/>
        <rFont val="돋움"/>
        <family val="3"/>
        <charset val="129"/>
      </rPr>
      <t>에</t>
    </r>
    <r>
      <rPr>
        <sz val="8"/>
        <color rgb="FFFF0000"/>
        <rFont val="Arial"/>
        <family val="2"/>
      </rPr>
      <t xml:space="preserve"> </t>
    </r>
    <r>
      <rPr>
        <sz val="8"/>
        <color rgb="FFFF0000"/>
        <rFont val="돋움"/>
        <family val="3"/>
        <charset val="129"/>
      </rPr>
      <t>더</t>
    </r>
    <r>
      <rPr>
        <sz val="8"/>
        <color rgb="FFFF0000"/>
        <rFont val="Arial"/>
        <family val="2"/>
      </rPr>
      <t xml:space="preserve"> </t>
    </r>
    <r>
      <rPr>
        <sz val="8"/>
        <color rgb="FFFF0000"/>
        <rFont val="돋움"/>
        <family val="3"/>
        <charset val="129"/>
      </rPr>
      <t>가깝고</t>
    </r>
    <r>
      <rPr>
        <sz val="8"/>
        <color rgb="FFFF0000"/>
        <rFont val="Arial"/>
        <family val="2"/>
      </rPr>
      <t>, cat</t>
    </r>
    <r>
      <rPr>
        <sz val="8"/>
        <color rgb="FFFF0000"/>
        <rFont val="돋움"/>
        <family val="3"/>
        <charset val="129"/>
      </rPr>
      <t>이라는</t>
    </r>
    <r>
      <rPr>
        <sz val="8"/>
        <color rgb="FFFF0000"/>
        <rFont val="Arial"/>
        <family val="2"/>
      </rPr>
      <t xml:space="preserve"> </t>
    </r>
    <r>
      <rPr>
        <sz val="8"/>
        <color rgb="FFFF0000"/>
        <rFont val="돋움"/>
        <family val="3"/>
        <charset val="129"/>
      </rPr>
      <t>단어는</t>
    </r>
    <r>
      <rPr>
        <sz val="8"/>
        <color rgb="FFFF0000"/>
        <rFont val="Arial"/>
        <family val="2"/>
      </rPr>
      <t xml:space="preserve"> good</t>
    </r>
    <r>
      <rPr>
        <sz val="8"/>
        <color rgb="FFFF0000"/>
        <rFont val="돋움"/>
        <family val="3"/>
        <charset val="129"/>
      </rPr>
      <t>보다는</t>
    </r>
    <r>
      <rPr>
        <sz val="8"/>
        <color rgb="FFFF0000"/>
        <rFont val="Arial"/>
        <family val="2"/>
      </rPr>
      <t xml:space="preserve"> dog</t>
    </r>
    <r>
      <rPr>
        <sz val="8"/>
        <color rgb="FFFF0000"/>
        <rFont val="돋움"/>
        <family val="3"/>
        <charset val="129"/>
      </rPr>
      <t>에</t>
    </r>
    <r>
      <rPr>
        <sz val="8"/>
        <color rgb="FFFF0000"/>
        <rFont val="Arial"/>
        <family val="2"/>
      </rPr>
      <t xml:space="preserve"> </t>
    </r>
    <r>
      <rPr>
        <sz val="8"/>
        <color rgb="FFFF0000"/>
        <rFont val="돋움"/>
        <family val="3"/>
        <charset val="129"/>
      </rPr>
      <t>가깝다는</t>
    </r>
    <r>
      <rPr>
        <sz val="8"/>
        <color rgb="FFFF0000"/>
        <rFont val="Arial"/>
        <family val="2"/>
      </rPr>
      <t xml:space="preserve"> </t>
    </r>
    <r>
      <rPr>
        <sz val="8"/>
        <color rgb="FFFF0000"/>
        <rFont val="돋움"/>
        <family val="3"/>
        <charset val="129"/>
      </rPr>
      <t>것을</t>
    </r>
    <r>
      <rPr>
        <sz val="8"/>
        <color rgb="FFFF0000"/>
        <rFont val="Arial"/>
        <family val="2"/>
      </rPr>
      <t xml:space="preserve"> </t>
    </r>
    <r>
      <rPr>
        <sz val="8"/>
        <color rgb="FFFF0000"/>
        <rFont val="돋움"/>
        <family val="3"/>
        <charset val="129"/>
      </rPr>
      <t>고려해</t>
    </r>
    <r>
      <rPr>
        <sz val="8"/>
        <color rgb="FFFF0000"/>
        <rFont val="Arial"/>
        <family val="2"/>
      </rPr>
      <t xml:space="preserve"> </t>
    </r>
    <r>
      <rPr>
        <sz val="8"/>
        <color rgb="FFFF0000"/>
        <rFont val="돋움"/>
        <family val="3"/>
        <charset val="129"/>
      </rPr>
      <t>각</t>
    </r>
    <r>
      <rPr>
        <sz val="8"/>
        <color rgb="FFFF0000"/>
        <rFont val="Arial"/>
        <family val="2"/>
      </rPr>
      <t xml:space="preserve"> </t>
    </r>
    <r>
      <rPr>
        <sz val="8"/>
        <color rgb="FFFF0000"/>
        <rFont val="돋움"/>
        <family val="3"/>
        <charset val="129"/>
      </rPr>
      <t>배열을</t>
    </r>
    <r>
      <rPr>
        <sz val="8"/>
        <color rgb="FFFF0000"/>
        <rFont val="Arial"/>
        <family val="2"/>
      </rPr>
      <t xml:space="preserve"> </t>
    </r>
    <r>
      <rPr>
        <sz val="8"/>
        <color rgb="FFFF0000"/>
        <rFont val="돋움"/>
        <family val="3"/>
        <charset val="129"/>
      </rPr>
      <t>새로운</t>
    </r>
    <r>
      <rPr>
        <sz val="8"/>
        <color rgb="FFFF0000"/>
        <rFont val="Arial"/>
        <family val="2"/>
      </rPr>
      <t xml:space="preserve"> </t>
    </r>
    <r>
      <rPr>
        <sz val="8"/>
        <color rgb="FFFF0000"/>
        <rFont val="돋움"/>
        <family val="3"/>
        <charset val="129"/>
      </rPr>
      <t>수치로</t>
    </r>
    <r>
      <rPr>
        <sz val="8"/>
        <color rgb="FFFF0000"/>
        <rFont val="Arial"/>
        <family val="2"/>
      </rPr>
      <t xml:space="preserve"> </t>
    </r>
    <r>
      <rPr>
        <sz val="8"/>
        <color rgb="FFFF0000"/>
        <rFont val="돋움"/>
        <family val="3"/>
        <charset val="129"/>
      </rPr>
      <t>바꾸어</t>
    </r>
    <r>
      <rPr>
        <sz val="8"/>
        <color rgb="FFFF0000"/>
        <rFont val="Arial"/>
        <family val="2"/>
      </rPr>
      <t xml:space="preserve"> </t>
    </r>
    <r>
      <rPr>
        <sz val="8"/>
        <color rgb="FFFF0000"/>
        <rFont val="돋움"/>
        <family val="3"/>
        <charset val="129"/>
      </rPr>
      <t>주는</t>
    </r>
    <r>
      <rPr>
        <sz val="8"/>
        <color rgb="FFFF0000"/>
        <rFont val="Arial"/>
        <family val="2"/>
      </rPr>
      <t xml:space="preserve"> </t>
    </r>
    <r>
      <rPr>
        <sz val="8"/>
        <color rgb="FFFF0000"/>
        <rFont val="돋움"/>
        <family val="3"/>
        <charset val="129"/>
      </rPr>
      <t>것</t>
    </r>
    <r>
      <rPr>
        <sz val="8"/>
        <color rgb="FFFF0000"/>
        <rFont val="Arial"/>
        <family val="2"/>
      </rPr>
      <t>(</t>
    </r>
    <r>
      <rPr>
        <sz val="8"/>
        <color rgb="FFFF0000"/>
        <rFont val="돋움"/>
        <family val="3"/>
        <charset val="129"/>
      </rPr>
      <t>아래</t>
    </r>
    <r>
      <rPr>
        <sz val="8"/>
        <color rgb="FFFF0000"/>
        <rFont val="Arial"/>
        <family val="2"/>
      </rPr>
      <t xml:space="preserve"> </t>
    </r>
    <r>
      <rPr>
        <sz val="8"/>
        <color rgb="FFFF0000"/>
        <rFont val="돋움"/>
        <family val="3"/>
        <charset val="129"/>
      </rPr>
      <t>그림</t>
    </r>
    <r>
      <rPr>
        <sz val="8"/>
        <color rgb="FFFF0000"/>
        <rFont val="Arial"/>
        <family val="2"/>
      </rPr>
      <t xml:space="preserve"> </t>
    </r>
    <r>
      <rPr>
        <sz val="8"/>
        <color rgb="FFFF0000"/>
        <rFont val="돋움"/>
        <family val="3"/>
        <charset val="129"/>
      </rPr>
      <t>참조</t>
    </r>
    <r>
      <rPr>
        <sz val="8"/>
        <color rgb="FFFF0000"/>
        <rFont val="Arial"/>
        <family val="2"/>
      </rPr>
      <t>)</t>
    </r>
    <phoneticPr fontId="2" type="noConversion"/>
  </si>
  <si>
    <t>단어 임베딩</t>
  </si>
  <si>
    <t>여기서 앞서 배운 오차 역전파가 또다시 등장함</t>
  </si>
  <si>
    <t>적절한 크기로 배열을 바꾸어 주기 위해 최적의 유사도를 계산하는 학습 과정을 거치는 것</t>
  </si>
  <si>
    <t>이 과정은 케라스에서 제공하는 Embedding() 함수를 사용하면 간단히 해낼 수 있음</t>
  </si>
  <si>
    <t>예를 들어 다음과 같이 Embedding() 함수를 적용해 딥러닝 모델을 만들 수 있음</t>
  </si>
  <si>
    <t>그렇다면 이 단어 간 유사도는 어떻게 계산하는 것일까?</t>
    <phoneticPr fontId="2" type="noConversion"/>
  </si>
  <si>
    <t>Integer. Dimension of the dense embedding.</t>
  </si>
  <si>
    <t>tf.keras.layers.Embedding(</t>
  </si>
  <si>
    <t xml:space="preserve">    input_dim,</t>
  </si>
  <si>
    <t xml:space="preserve">    output_dim,</t>
  </si>
  <si>
    <t xml:space="preserve">    embeddings_initializer=&amp;#x27;uniform',</t>
  </si>
  <si>
    <t xml:space="preserve">    embeddings_regularizer=None,</t>
  </si>
  <si>
    <t xml:space="preserve">    embeddings_constraint=None,</t>
  </si>
  <si>
    <t xml:space="preserve">    mask_zero=False,</t>
  </si>
  <si>
    <t xml:space="preserve">    weights=None,</t>
  </si>
  <si>
    <t xml:space="preserve">    lora_rank=None,</t>
  </si>
  <si>
    <t>Integer. Size of the vocabulary, i.e. maximum integer index + 1.</t>
    <phoneticPr fontId="2" type="noConversion"/>
  </si>
  <si>
    <r>
      <t>from</t>
    </r>
    <r>
      <rPr>
        <sz val="11"/>
        <color rgb="FF000000"/>
        <rFont val="Consolas"/>
        <family val="3"/>
      </rPr>
      <t xml:space="preserve"> tensorflow.keras.layers </t>
    </r>
    <r>
      <rPr>
        <sz val="11"/>
        <color rgb="FF0000FF"/>
        <rFont val="Consolas"/>
        <family val="3"/>
      </rPr>
      <t>import</t>
    </r>
    <r>
      <rPr>
        <sz val="11"/>
        <color rgb="FF000000"/>
        <rFont val="Consolas"/>
        <family val="3"/>
      </rPr>
      <t xml:space="preserve"> Embedding</t>
    </r>
  </si>
  <si>
    <r>
      <t>from</t>
    </r>
    <r>
      <rPr>
        <sz val="11"/>
        <color rgb="FF000000"/>
        <rFont val="Consolas"/>
        <family val="3"/>
      </rPr>
      <t xml:space="preserve"> tensorflow.keras.models </t>
    </r>
    <r>
      <rPr>
        <sz val="11"/>
        <color rgb="FF0000FF"/>
        <rFont val="Consolas"/>
        <family val="3"/>
      </rPr>
      <t>import</t>
    </r>
    <r>
      <rPr>
        <sz val="11"/>
        <color rgb="FF000000"/>
        <rFont val="Consolas"/>
        <family val="3"/>
      </rPr>
      <t xml:space="preserve"> Sequential</t>
    </r>
  </si>
  <si>
    <r>
      <t>model.add(Embedding(</t>
    </r>
    <r>
      <rPr>
        <sz val="11"/>
        <color rgb="FF098658"/>
        <rFont val="Consolas"/>
        <family val="3"/>
      </rPr>
      <t>16</t>
    </r>
    <r>
      <rPr>
        <sz val="11"/>
        <color rgb="FF000000"/>
        <rFont val="Consolas"/>
        <family val="3"/>
      </rPr>
      <t>,</t>
    </r>
    <r>
      <rPr>
        <sz val="11"/>
        <color rgb="FF098658"/>
        <rFont val="Consolas"/>
        <family val="3"/>
      </rPr>
      <t>4</t>
    </r>
    <r>
      <rPr>
        <sz val="11"/>
        <color rgb="FF000000"/>
        <rFont val="Consolas"/>
        <family val="3"/>
      </rPr>
      <t>))</t>
    </r>
  </si>
  <si>
    <t>token.texts_to_sequences([text])</t>
    <phoneticPr fontId="2" type="noConversion"/>
  </si>
  <si>
    <r>
      <t xml:space="preserve">word_size = len(token.word_index) + </t>
    </r>
    <r>
      <rPr>
        <sz val="11"/>
        <color rgb="FF098658"/>
        <rFont val="Consolas"/>
        <family val="3"/>
      </rPr>
      <t>1</t>
    </r>
    <phoneticPr fontId="2" type="noConversion"/>
  </si>
  <si>
    <t>x = token.texts_to_sequences([text])</t>
    <phoneticPr fontId="2" type="noConversion"/>
  </si>
  <si>
    <t>to_categorical(x, num_classes=word_size)</t>
    <phoneticPr fontId="2" type="noConversion"/>
  </si>
  <si>
    <r>
      <t>docs = [</t>
    </r>
    <r>
      <rPr>
        <sz val="11"/>
        <color rgb="FFA31515"/>
        <rFont val="Consolas"/>
        <family val="3"/>
      </rPr>
      <t>"너무 재밌네요"</t>
    </r>
    <r>
      <rPr>
        <sz val="11"/>
        <color rgb="FF000000"/>
        <rFont val="Consolas"/>
        <family val="3"/>
      </rPr>
      <t xml:space="preserve">, </t>
    </r>
    <r>
      <rPr>
        <sz val="11"/>
        <color rgb="FFA31515"/>
        <rFont val="Consolas"/>
        <family val="3"/>
      </rPr>
      <t>"최고예요"</t>
    </r>
    <r>
      <rPr>
        <sz val="11"/>
        <color rgb="FF000000"/>
        <rFont val="Consolas"/>
        <family val="3"/>
      </rPr>
      <t xml:space="preserve">, </t>
    </r>
    <r>
      <rPr>
        <sz val="11"/>
        <color rgb="FFA31515"/>
        <rFont val="Consolas"/>
        <family val="3"/>
      </rPr>
      <t>"참 잘 만든 영화예요"</t>
    </r>
    <r>
      <rPr>
        <sz val="11"/>
        <color rgb="FF000000"/>
        <rFont val="Consolas"/>
        <family val="3"/>
      </rPr>
      <t xml:space="preserve">, </t>
    </r>
    <r>
      <rPr>
        <sz val="11"/>
        <color rgb="FFA31515"/>
        <rFont val="Consolas"/>
        <family val="3"/>
      </rPr>
      <t>"추천하고 싶은 영화입니다"</t>
    </r>
    <r>
      <rPr>
        <sz val="11"/>
        <color rgb="FF000000"/>
        <rFont val="Consolas"/>
        <family val="3"/>
      </rPr>
      <t>,</t>
    </r>
  </si>
  <si>
    <r>
      <t xml:space="preserve">        </t>
    </r>
    <r>
      <rPr>
        <sz val="11"/>
        <color rgb="FFA31515"/>
        <rFont val="Consolas"/>
        <family val="3"/>
      </rPr>
      <t>"한번 더 보고싶네요"</t>
    </r>
    <r>
      <rPr>
        <sz val="11"/>
        <color rgb="FF000000"/>
        <rFont val="Consolas"/>
        <family val="3"/>
      </rPr>
      <t xml:space="preserve">, </t>
    </r>
    <r>
      <rPr>
        <sz val="11"/>
        <color rgb="FFA31515"/>
        <rFont val="Consolas"/>
        <family val="3"/>
      </rPr>
      <t>"글쎄요"</t>
    </r>
    <r>
      <rPr>
        <sz val="11"/>
        <color rgb="FF000000"/>
        <rFont val="Consolas"/>
        <family val="3"/>
      </rPr>
      <t xml:space="preserve">, </t>
    </r>
    <r>
      <rPr>
        <sz val="11"/>
        <color rgb="FFA31515"/>
        <rFont val="Consolas"/>
        <family val="3"/>
      </rPr>
      <t>"별로예요"</t>
    </r>
    <r>
      <rPr>
        <sz val="11"/>
        <color rgb="FF000000"/>
        <rFont val="Consolas"/>
        <family val="3"/>
      </rPr>
      <t xml:space="preserve">, </t>
    </r>
    <r>
      <rPr>
        <sz val="11"/>
        <color rgb="FFA31515"/>
        <rFont val="Consolas"/>
        <family val="3"/>
      </rPr>
      <t>"생각보다 지루하네요"</t>
    </r>
    <r>
      <rPr>
        <sz val="11"/>
        <color rgb="FF000000"/>
        <rFont val="Consolas"/>
        <family val="3"/>
      </rPr>
      <t xml:space="preserve">, </t>
    </r>
    <r>
      <rPr>
        <sz val="11"/>
        <color rgb="FFA31515"/>
        <rFont val="Consolas"/>
        <family val="3"/>
      </rPr>
      <t>"연기가 어색해요"</t>
    </r>
    <r>
      <rPr>
        <sz val="11"/>
        <color rgb="FF000000"/>
        <rFont val="Consolas"/>
        <family val="3"/>
      </rPr>
      <t xml:space="preserve">, </t>
    </r>
    <r>
      <rPr>
        <sz val="11"/>
        <color rgb="FFA31515"/>
        <rFont val="Consolas"/>
        <family val="3"/>
      </rPr>
      <t>"재미없어요"</t>
    </r>
    <r>
      <rPr>
        <sz val="11"/>
        <color rgb="FF000000"/>
        <rFont val="Consolas"/>
        <family val="3"/>
      </rPr>
      <t>]</t>
    </r>
  </si>
  <si>
    <r>
      <t>import</t>
    </r>
    <r>
      <rPr>
        <sz val="11"/>
        <color rgb="FF000000"/>
        <rFont val="Consolas"/>
        <family val="3"/>
      </rPr>
      <t xml:space="preserve"> numpy </t>
    </r>
    <r>
      <rPr>
        <sz val="11"/>
        <color rgb="FF0000FF"/>
        <rFont val="Consolas"/>
        <family val="3"/>
      </rPr>
      <t>as</t>
    </r>
    <r>
      <rPr>
        <sz val="11"/>
        <color rgb="FF000000"/>
        <rFont val="Consolas"/>
        <family val="3"/>
      </rPr>
      <t xml:space="preserve"> np</t>
    </r>
  </si>
  <si>
    <r>
      <t>label = np.array([</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1</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 xml:space="preserve">, </t>
    </r>
    <r>
      <rPr>
        <sz val="11"/>
        <color rgb="FF098658"/>
        <rFont val="Consolas"/>
        <family val="3"/>
      </rPr>
      <t>0</t>
    </r>
    <r>
      <rPr>
        <sz val="11"/>
        <color rgb="FF000000"/>
        <rFont val="Consolas"/>
        <family val="3"/>
      </rPr>
      <t>])</t>
    </r>
  </si>
  <si>
    <t>token.fit_on_texts(docs)</t>
  </si>
  <si>
    <t>token.texts_to_sequences(docs)</t>
  </si>
  <si>
    <r>
      <t xml:space="preserve">max([len(i) </t>
    </r>
    <r>
      <rPr>
        <sz val="11"/>
        <color rgb="FF0000FF"/>
        <rFont val="Consolas"/>
        <family val="3"/>
      </rPr>
      <t>for</t>
    </r>
    <r>
      <rPr>
        <sz val="11"/>
        <color rgb="FF000000"/>
        <rFont val="Consolas"/>
        <family val="3"/>
      </rPr>
      <t xml:space="preserve"> i </t>
    </r>
    <r>
      <rPr>
        <sz val="11"/>
        <color rgb="FF0000FF"/>
        <rFont val="Consolas"/>
        <family val="3"/>
      </rPr>
      <t>in</t>
    </r>
    <r>
      <rPr>
        <sz val="11"/>
        <color rgb="FF000000"/>
        <rFont val="Consolas"/>
        <family val="3"/>
      </rPr>
      <t xml:space="preserve"> token.texts_to_sequences(docs)])</t>
    </r>
  </si>
  <si>
    <r>
      <t>from</t>
    </r>
    <r>
      <rPr>
        <sz val="11"/>
        <color rgb="FF000000"/>
        <rFont val="Consolas"/>
        <family val="3"/>
      </rPr>
      <t xml:space="preserve"> tensorflow.keras.utils </t>
    </r>
    <r>
      <rPr>
        <sz val="11"/>
        <color rgb="FF0000FF"/>
        <rFont val="Consolas"/>
        <family val="3"/>
      </rPr>
      <t>import</t>
    </r>
    <r>
      <rPr>
        <sz val="11"/>
        <color rgb="FF000000"/>
        <rFont val="Consolas"/>
        <family val="3"/>
      </rPr>
      <t xml:space="preserve"> *</t>
    </r>
  </si>
  <si>
    <t>x = token.texts_to_sequences(docs)</t>
  </si>
  <si>
    <r>
      <t>word_size = len(token.word_index)+</t>
    </r>
    <r>
      <rPr>
        <sz val="11"/>
        <color rgb="FF098658"/>
        <rFont val="Consolas"/>
        <family val="3"/>
      </rPr>
      <t>1</t>
    </r>
  </si>
  <si>
    <r>
      <t xml:space="preserve">padded_x = pad_sequences(x, </t>
    </r>
    <r>
      <rPr>
        <sz val="11"/>
        <color rgb="FF098658"/>
        <rFont val="Consolas"/>
        <family val="3"/>
      </rPr>
      <t>4</t>
    </r>
    <r>
      <rPr>
        <sz val="11"/>
        <color rgb="FF000000"/>
        <rFont val="Consolas"/>
        <family val="3"/>
      </rPr>
      <t>)</t>
    </r>
  </si>
  <si>
    <t>단어 하나하나가 차원이 21차원이므로</t>
    <phoneticPr fontId="2" type="noConversion"/>
  </si>
  <si>
    <t>차원 축소</t>
    <phoneticPr fontId="2" type="noConversion"/>
  </si>
  <si>
    <t>워드 임베딩으로 축소해야함, 이때 축소하는 차원은 8로 정했다.</t>
    <phoneticPr fontId="2" type="noConversion"/>
  </si>
  <si>
    <t>시작</t>
    <phoneticPr fontId="2" type="noConversion"/>
  </si>
  <si>
    <t>너무</t>
    <phoneticPr fontId="2" type="noConversion"/>
  </si>
  <si>
    <t>재밌네요</t>
    <phoneticPr fontId="2" type="noConversion"/>
  </si>
  <si>
    <t>21차원</t>
    <phoneticPr fontId="2" type="noConversion"/>
  </si>
  <si>
    <t>재미없어요</t>
    <phoneticPr fontId="2" type="noConversion"/>
  </si>
  <si>
    <t>Embedding(21,8, input_length=4)</t>
    <phoneticPr fontId="2" type="noConversion"/>
  </si>
  <si>
    <t>너무</t>
    <phoneticPr fontId="2" type="noConversion"/>
  </si>
  <si>
    <t>재밌네요</t>
    <phoneticPr fontId="2" type="noConversion"/>
  </si>
  <si>
    <t>최고예요</t>
    <phoneticPr fontId="2" type="noConversion"/>
  </si>
  <si>
    <t>참</t>
    <phoneticPr fontId="2" type="noConversion"/>
  </si>
  <si>
    <t>input_length</t>
  </si>
  <si>
    <t>Flatten</t>
    <phoneticPr fontId="2" type="noConversion"/>
  </si>
  <si>
    <t>Dense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</si>
</sst>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Red]\(0\)"/>
  </numFmts>
  <fonts count="83">
    <font>
      <sz val="11"/>
      <color theme="1"/>
      <name val="맑은 고딕"/>
      <family val="2"/>
      <scheme val="minor"/>
    </font>
    <font>
      <sz val="11"/>
      <color theme="1"/>
      <name val="맑은 고딕"/>
      <family val="2"/>
      <charset val="129"/>
      <scheme val="minor"/>
    </font>
    <font>
      <sz val="8"/>
      <name val="맑은 고딕"/>
      <family val="3"/>
      <charset val="129"/>
      <scheme val="minor"/>
    </font>
    <font>
      <vertAlign val="superscript"/>
      <sz val="11"/>
      <color theme="1"/>
      <name val="맑은 고딕"/>
      <family val="3"/>
      <charset val="129"/>
      <scheme val="minor"/>
    </font>
    <font>
      <sz val="11"/>
      <color theme="1"/>
      <name val="맑은 고딕"/>
      <family val="3"/>
      <charset val="129"/>
      <scheme val="minor"/>
    </font>
    <font>
      <sz val="11"/>
      <color rgb="FFFF0000"/>
      <name val="맑은 고딕"/>
      <family val="2"/>
      <scheme val="minor"/>
    </font>
    <font>
      <u/>
      <sz val="11"/>
      <color theme="10"/>
      <name val="맑은 고딕"/>
      <family val="2"/>
      <scheme val="minor"/>
    </font>
    <font>
      <sz val="11"/>
      <color theme="1"/>
      <name val="Calibri"/>
      <family val="2"/>
    </font>
    <font>
      <sz val="11"/>
      <color theme="1"/>
      <name val="Malgun Gothic"/>
      <family val="3"/>
      <charset val="129"/>
    </font>
    <font>
      <sz val="11"/>
      <color theme="1"/>
      <name val="돋움"/>
      <family val="3"/>
      <charset val="129"/>
    </font>
    <font>
      <sz val="11"/>
      <color rgb="FF000000"/>
      <name val="Calibri"/>
      <family val="2"/>
    </font>
    <font>
      <sz val="12"/>
      <color rgb="FF202122"/>
      <name val="Arial"/>
      <family val="2"/>
    </font>
    <font>
      <sz val="14"/>
      <color rgb="FF202122"/>
      <name val="Arial"/>
      <family val="2"/>
    </font>
    <font>
      <b/>
      <sz val="11"/>
      <color theme="1"/>
      <name val="맑은 고딕"/>
      <family val="3"/>
      <charset val="129"/>
      <scheme val="minor"/>
    </font>
    <font>
      <sz val="13"/>
      <color rgb="FF262626"/>
      <name val="Arial"/>
      <family val="2"/>
    </font>
    <font>
      <sz val="13.95"/>
      <color rgb="FFFFFFFF"/>
      <name val="Arial"/>
      <family val="2"/>
    </font>
    <font>
      <sz val="8"/>
      <name val="맑은 고딕"/>
      <family val="2"/>
      <charset val="129"/>
      <scheme val="minor"/>
    </font>
    <font>
      <sz val="11"/>
      <color rgb="FF006100"/>
      <name val="맑은 고딕"/>
      <family val="2"/>
      <charset val="129"/>
      <scheme val="minor"/>
    </font>
    <font>
      <b/>
      <sz val="14"/>
      <color theme="4"/>
      <name val="맑은 고딕"/>
      <family val="3"/>
      <charset val="129"/>
      <scheme val="minor"/>
    </font>
    <font>
      <b/>
      <sz val="14"/>
      <color rgb="FFFF0000"/>
      <name val="맑은 고딕"/>
      <family val="3"/>
      <charset val="129"/>
      <scheme val="minor"/>
    </font>
    <font>
      <b/>
      <sz val="11"/>
      <color theme="4" tint="-0.249977111117893"/>
      <name val="맑은 고딕"/>
      <family val="3"/>
      <charset val="129"/>
      <scheme val="minor"/>
    </font>
    <font>
      <sz val="11"/>
      <color rgb="FF00B0F0"/>
      <name val="맑은 고딕"/>
      <family val="2"/>
      <scheme val="minor"/>
    </font>
    <font>
      <b/>
      <sz val="16"/>
      <color rgb="FF00B0F0"/>
      <name val="맑은 고딕"/>
      <family val="3"/>
      <charset val="129"/>
      <scheme val="minor"/>
    </font>
    <font>
      <sz val="8"/>
      <color theme="1"/>
      <name val="맑은 고딕"/>
      <family val="2"/>
      <scheme val="minor"/>
    </font>
    <font>
      <sz val="8"/>
      <color theme="1"/>
      <name val="맑은 고딕"/>
      <family val="3"/>
      <charset val="129"/>
      <scheme val="minor"/>
    </font>
    <font>
      <sz val="8"/>
      <color rgb="FFFF0000"/>
      <name val="맑은 고딕"/>
      <family val="3"/>
      <charset val="129"/>
      <scheme val="minor"/>
    </font>
    <font>
      <b/>
      <sz val="9"/>
      <color rgb="FFFF0000"/>
      <name val="맑은 고딕"/>
      <family val="3"/>
      <charset val="129"/>
      <scheme val="minor"/>
    </font>
    <font>
      <sz val="11"/>
      <color rgb="FFFF0000"/>
      <name val="맑은 고딕"/>
      <family val="2"/>
      <charset val="129"/>
      <scheme val="minor"/>
    </font>
    <font>
      <b/>
      <sz val="8"/>
      <color theme="1"/>
      <name val="맑은 고딕"/>
      <family val="3"/>
      <charset val="129"/>
      <scheme val="minor"/>
    </font>
    <font>
      <sz val="11"/>
      <name val="맑은 고딕"/>
      <family val="2"/>
      <scheme val="minor"/>
    </font>
    <font>
      <sz val="11"/>
      <color theme="4"/>
      <name val="맑은 고딕"/>
      <family val="2"/>
      <scheme val="minor"/>
    </font>
    <font>
      <sz val="18"/>
      <color theme="1"/>
      <name val="맑은 고딕"/>
      <family val="2"/>
      <charset val="129"/>
      <scheme val="minor"/>
    </font>
    <font>
      <sz val="18"/>
      <color theme="1"/>
      <name val="맑은 고딕"/>
      <family val="3"/>
      <charset val="129"/>
      <scheme val="minor"/>
    </font>
    <font>
      <b/>
      <sz val="11"/>
      <color rgb="FF00B050"/>
      <name val="맑은 고딕"/>
      <family val="3"/>
      <charset val="129"/>
      <scheme val="minor"/>
    </font>
    <font>
      <sz val="11"/>
      <color rgb="FF000000"/>
      <name val="Consolas"/>
      <family val="3"/>
    </font>
    <font>
      <sz val="11"/>
      <color rgb="FF098658"/>
      <name val="Consolas"/>
      <family val="3"/>
    </font>
    <font>
      <sz val="11"/>
      <color rgb="FFA31515"/>
      <name val="Consolas"/>
      <family val="3"/>
    </font>
    <font>
      <vertAlign val="subscript"/>
      <sz val="11"/>
      <color theme="1"/>
      <name val="맑은 고딕"/>
      <family val="3"/>
      <charset val="129"/>
      <scheme val="minor"/>
    </font>
    <font>
      <b/>
      <sz val="11"/>
      <color rgb="FFFF0000"/>
      <name val="맑은 고딕"/>
      <family val="3"/>
      <charset val="129"/>
      <scheme val="minor"/>
    </font>
    <font>
      <sz val="11"/>
      <color rgb="FFFF0000"/>
      <name val="Arial Unicode MS"/>
      <family val="2"/>
    </font>
    <font>
      <b/>
      <sz val="12"/>
      <color rgb="FF202122"/>
      <name val="Arial"/>
      <family val="2"/>
    </font>
    <font>
      <vertAlign val="superscript"/>
      <sz val="10"/>
      <color rgb="FF202122"/>
      <name val="Arial"/>
      <family val="2"/>
    </font>
    <font>
      <b/>
      <sz val="12"/>
      <color rgb="FF202122"/>
      <name val="돋움"/>
      <family val="3"/>
      <charset val="129"/>
    </font>
    <font>
      <sz val="12"/>
      <color rgb="FF202122"/>
      <name val="돋움"/>
      <family val="3"/>
      <charset val="129"/>
    </font>
    <font>
      <sz val="12"/>
      <color theme="1"/>
      <name val="돋움"/>
      <family val="3"/>
      <charset val="129"/>
    </font>
    <font>
      <sz val="9"/>
      <color theme="1"/>
      <name val="맑은 고딕"/>
      <family val="2"/>
      <scheme val="minor"/>
    </font>
    <font>
      <b/>
      <sz val="11"/>
      <color rgb="FFFF0000"/>
      <name val="Calibri"/>
      <family val="2"/>
    </font>
    <font>
      <b/>
      <sz val="14.3"/>
      <color rgb="FF24292F"/>
      <name val="Arial"/>
      <family val="2"/>
    </font>
    <font>
      <sz val="12"/>
      <color rgb="FF24292F"/>
      <name val="Arial"/>
      <family val="2"/>
    </font>
    <font>
      <b/>
      <sz val="14.3"/>
      <color rgb="FF24292F"/>
      <name val="돋움"/>
      <family val="3"/>
      <charset val="129"/>
    </font>
    <font>
      <b/>
      <sz val="11"/>
      <color rgb="FFFF0000"/>
      <name val="Consolas"/>
      <family val="3"/>
    </font>
    <font>
      <b/>
      <sz val="9"/>
      <color rgb="FFE46C0A"/>
      <name val="맑은 고딕"/>
      <family val="3"/>
      <charset val="129"/>
      <scheme val="minor"/>
    </font>
    <font>
      <sz val="11"/>
      <color rgb="FFFF0000"/>
      <name val="맑은 고딕"/>
      <family val="3"/>
      <charset val="129"/>
      <scheme val="minor"/>
    </font>
    <font>
      <b/>
      <i/>
      <sz val="11"/>
      <color rgb="FFFF0000"/>
      <name val="맑은 고딕"/>
      <family val="3"/>
      <charset val="129"/>
      <scheme val="minor"/>
    </font>
    <font>
      <sz val="11"/>
      <color rgb="FF0000FF"/>
      <name val="Consolas"/>
      <family val="3"/>
    </font>
    <font>
      <sz val="12"/>
      <color rgb="FF222832"/>
      <name val="Segoe UI"/>
      <family val="2"/>
    </font>
    <font>
      <b/>
      <sz val="12.1"/>
      <color theme="1"/>
      <name val="Consolas"/>
      <family val="3"/>
    </font>
    <font>
      <b/>
      <sz val="12"/>
      <color rgb="FF222832"/>
      <name val="Consolas"/>
      <family val="3"/>
    </font>
    <font>
      <b/>
      <i/>
      <sz val="12"/>
      <color rgb="FF222832"/>
      <name val="Consolas"/>
      <family val="3"/>
    </font>
    <font>
      <i/>
      <sz val="12"/>
      <color rgb="FF222832"/>
      <name val="Consolas"/>
      <family val="3"/>
    </font>
    <font>
      <b/>
      <i/>
      <sz val="12"/>
      <color rgb="FFFF0000"/>
      <name val="Consolas"/>
      <family val="3"/>
    </font>
    <font>
      <i/>
      <sz val="12"/>
      <color rgb="FFFF0000"/>
      <name val="Consolas"/>
      <family val="3"/>
    </font>
    <font>
      <i/>
      <sz val="11"/>
      <color rgb="FFFF0000"/>
      <name val="Consolas"/>
      <family val="3"/>
    </font>
    <font>
      <b/>
      <sz val="17"/>
      <color rgb="FF5D5D5D"/>
      <name val="Arial"/>
      <family val="2"/>
    </font>
    <font>
      <b/>
      <sz val="20"/>
      <color theme="1"/>
      <name val="맑은 고딕"/>
      <family val="3"/>
      <charset val="129"/>
      <scheme val="minor"/>
    </font>
    <font>
      <b/>
      <sz val="13.5"/>
      <color theme="1"/>
      <name val="맑은 고딕"/>
      <family val="3"/>
      <charset val="129"/>
      <scheme val="minor"/>
    </font>
    <font>
      <sz val="10"/>
      <color theme="1"/>
      <name val="Arial Unicode MS"/>
      <family val="2"/>
    </font>
    <font>
      <sz val="11"/>
      <color rgb="FFFF0000"/>
      <name val="Malgun Gothic"/>
      <family val="3"/>
      <charset val="129"/>
    </font>
    <font>
      <sz val="8"/>
      <color theme="1"/>
      <name val="Malgun Gothic"/>
      <family val="3"/>
      <charset val="129"/>
    </font>
    <font>
      <sz val="11"/>
      <color rgb="FF70AD47"/>
      <name val="Malgun Gothic"/>
      <family val="3"/>
      <charset val="129"/>
    </font>
    <font>
      <sz val="11"/>
      <color rgb="FF4472C4"/>
      <name val="Malgun Gothic"/>
      <family val="3"/>
      <charset val="129"/>
    </font>
    <font>
      <sz val="11"/>
      <color rgb="FF00AF00"/>
      <name val="DejaVu Sans Mono"/>
      <family val="3"/>
    </font>
    <font>
      <sz val="8"/>
      <color rgb="FFFF0000"/>
      <name val="맑은 고딕"/>
      <family val="2"/>
      <scheme val="minor"/>
    </font>
    <font>
      <sz val="11"/>
      <color theme="1"/>
      <name val="Arial Unicode MS"/>
      <family val="2"/>
    </font>
    <font>
      <sz val="11"/>
      <color rgb="FFCD3131"/>
      <name val="Consolas"/>
      <family val="3"/>
    </font>
    <font>
      <b/>
      <sz val="10"/>
      <color theme="1"/>
      <name val="Arial Unicode MS"/>
      <family val="2"/>
    </font>
    <font>
      <sz val="8"/>
      <color rgb="FF000000"/>
      <name val="Consolas"/>
      <family val="3"/>
    </font>
    <font>
      <sz val="11"/>
      <color rgb="FF008000"/>
      <name val="Consolas"/>
      <family val="3"/>
    </font>
    <font>
      <sz val="11"/>
      <color rgb="FFFF0000"/>
      <name val="Arial"/>
      <family val="2"/>
    </font>
    <font>
      <sz val="8"/>
      <color rgb="FFFF0000"/>
      <name val="Arial"/>
      <family val="2"/>
    </font>
    <font>
      <sz val="8"/>
      <color rgb="FFFF0000"/>
      <name val="돋움"/>
      <family val="3"/>
      <charset val="129"/>
    </font>
    <font>
      <b/>
      <sz val="18"/>
      <color rgb="FF000000"/>
      <name val="Arial"/>
      <family val="2"/>
    </font>
    <font>
      <sz val="9"/>
      <color rgb="FF000000"/>
      <name val="맑은 고딕"/>
      <family val="3"/>
      <charset val="129"/>
    </font>
  </fonts>
  <fills count="30">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2" tint="-0.499984740745262"/>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rgb="FF00B050"/>
        <bgColor indexed="64"/>
      </patternFill>
    </fill>
    <fill>
      <patternFill patternType="solid">
        <fgColor rgb="FFFFFFFF"/>
        <bgColor indexed="64"/>
      </patternFill>
    </fill>
    <fill>
      <patternFill patternType="solid">
        <fgColor rgb="FF193EB0"/>
        <bgColor indexed="64"/>
      </patternFill>
    </fill>
    <fill>
      <patternFill patternType="solid">
        <fgColor rgb="FFF2F2F2"/>
        <bgColor indexed="64"/>
      </patternFill>
    </fill>
    <fill>
      <patternFill patternType="solid">
        <fgColor rgb="FFC6EFCE"/>
      </patternFill>
    </fill>
    <fill>
      <patternFill patternType="solid">
        <fgColor theme="5" tint="0.59999389629810485"/>
        <bgColor indexed="64"/>
      </patternFill>
    </fill>
    <fill>
      <patternFill patternType="solid">
        <fgColor theme="0"/>
        <bgColor indexed="64"/>
      </patternFill>
    </fill>
    <fill>
      <patternFill patternType="solid">
        <fgColor theme="7"/>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rgb="FF00B0F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4" tint="-0.249977111117893"/>
        <bgColor indexed="64"/>
      </patternFill>
    </fill>
    <fill>
      <patternFill patternType="solid">
        <fgColor theme="7" tint="0.79998168889431442"/>
        <bgColor indexed="64"/>
      </patternFill>
    </fill>
    <fill>
      <patternFill patternType="solid">
        <fgColor theme="6" tint="0.79998168889431442"/>
        <bgColor indexed="64"/>
      </patternFill>
    </fill>
  </fills>
  <borders count="23">
    <border>
      <left/>
      <right/>
      <top/>
      <bottom/>
      <diagonal/>
    </border>
    <border>
      <left style="medium">
        <color rgb="FFCCCCCC"/>
      </left>
      <right style="medium">
        <color rgb="FFCCCCCC"/>
      </right>
      <top style="medium">
        <color rgb="FFCCCCCC"/>
      </top>
      <bottom style="medium">
        <color rgb="FFCCCCCC"/>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right style="medium">
        <color indexed="64"/>
      </right>
      <top style="medium">
        <color indexed="64"/>
      </top>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bottom style="medium">
        <color rgb="FF000000"/>
      </bottom>
      <diagonal/>
    </border>
    <border>
      <left/>
      <right/>
      <top style="medium">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BFBFBF"/>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style="medium">
        <color rgb="FFBFBFBF"/>
      </left>
      <right style="medium">
        <color rgb="FF000000"/>
      </right>
      <top style="medium">
        <color rgb="FFBFBFBF"/>
      </top>
      <bottom style="medium">
        <color rgb="FFBFBFBF"/>
      </bottom>
      <diagonal/>
    </border>
    <border>
      <left/>
      <right/>
      <top/>
      <bottom style="medium">
        <color rgb="FFBFBFBF"/>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medium">
        <color rgb="FFCCCCCC"/>
      </left>
      <right style="medium">
        <color rgb="FFCCCCCC"/>
      </right>
      <top style="medium">
        <color rgb="FFCCCCCC"/>
      </top>
      <bottom style="thin">
        <color indexed="64"/>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s>
  <cellStyleXfs count="4">
    <xf numFmtId="0" fontId="0" fillId="0" borderId="0"/>
    <xf numFmtId="0" fontId="6" fillId="0" borderId="0" applyNumberFormat="0" applyFill="0" applyBorder="0" applyAlignment="0" applyProtection="0"/>
    <xf numFmtId="0" fontId="1" fillId="0" borderId="0">
      <alignment vertical="center"/>
    </xf>
    <xf numFmtId="0" fontId="17" fillId="14" borderId="0" applyNumberFormat="0" applyBorder="0" applyAlignment="0" applyProtection="0">
      <alignment vertical="center"/>
    </xf>
  </cellStyleXfs>
  <cellXfs count="263">
    <xf numFmtId="0" fontId="0" fillId="0" borderId="0" xfId="0"/>
    <xf numFmtId="0" fontId="0" fillId="2" borderId="0" xfId="0" applyFill="1"/>
    <xf numFmtId="0" fontId="0" fillId="0" borderId="0" xfId="0" quotePrefix="1"/>
    <xf numFmtId="0" fontId="5" fillId="0" borderId="0" xfId="0" applyFont="1"/>
    <xf numFmtId="0" fontId="6" fillId="0" borderId="0" xfId="1"/>
    <xf numFmtId="0" fontId="7" fillId="2" borderId="1" xfId="0" applyFont="1" applyFill="1" applyBorder="1" applyAlignment="1">
      <alignment vertical="center" wrapText="1"/>
    </xf>
    <xf numFmtId="0" fontId="7" fillId="2" borderId="1" xfId="0" applyFont="1" applyFill="1" applyBorder="1" applyAlignment="1">
      <alignment vertical="center"/>
    </xf>
    <xf numFmtId="0" fontId="7" fillId="0" borderId="1" xfId="0" applyFont="1"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right" vertical="center" wrapText="1"/>
    </xf>
    <xf numFmtId="0" fontId="0" fillId="0" borderId="2" xfId="0" applyBorder="1"/>
    <xf numFmtId="0" fontId="0" fillId="0" borderId="3" xfId="0" applyBorder="1"/>
    <xf numFmtId="0" fontId="0" fillId="0" borderId="0" xfId="0" applyBorder="1"/>
    <xf numFmtId="0" fontId="0" fillId="0" borderId="4" xfId="0" applyBorder="1"/>
    <xf numFmtId="0" fontId="0" fillId="0" borderId="5" xfId="0" applyBorder="1"/>
    <xf numFmtId="0" fontId="0" fillId="0" borderId="0" xfId="0" applyAlignment="1">
      <alignment horizontal="center"/>
    </xf>
    <xf numFmtId="0" fontId="0" fillId="0" borderId="0" xfId="0" quotePrefix="1" applyAlignment="1">
      <alignment horizontal="center"/>
    </xf>
    <xf numFmtId="0" fontId="7" fillId="0" borderId="7" xfId="0" applyFont="1" applyBorder="1" applyAlignment="1">
      <alignment horizontal="center" vertical="center" wrapText="1"/>
    </xf>
    <xf numFmtId="0" fontId="7" fillId="0" borderId="8" xfId="0" applyFont="1" applyBorder="1" applyAlignment="1">
      <alignment horizontal="right" vertical="center" wrapText="1"/>
    </xf>
    <xf numFmtId="0" fontId="7" fillId="0" borderId="8" xfId="0" applyFont="1" applyBorder="1" applyAlignment="1">
      <alignment vertical="center" wrapText="1"/>
    </xf>
    <xf numFmtId="0" fontId="8" fillId="0" borderId="6" xfId="0" applyFont="1" applyBorder="1" applyAlignment="1">
      <alignment horizontal="right" vertical="center" wrapText="1"/>
    </xf>
    <xf numFmtId="0" fontId="7" fillId="0" borderId="0" xfId="0" applyFont="1" applyBorder="1" applyAlignment="1">
      <alignment horizontal="center" vertical="center" wrapText="1"/>
    </xf>
    <xf numFmtId="0" fontId="7" fillId="0" borderId="0" xfId="0" applyFont="1" applyBorder="1" applyAlignment="1">
      <alignment horizontal="right" vertical="center" wrapText="1"/>
    </xf>
    <xf numFmtId="0" fontId="8" fillId="0" borderId="0" xfId="0" applyFont="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xf numFmtId="0" fontId="4" fillId="0" borderId="0" xfId="0" applyFont="1" applyAlignment="1">
      <alignment horizontal="center"/>
    </xf>
    <xf numFmtId="0" fontId="0" fillId="0" borderId="0" xfId="0" applyAlignment="1">
      <alignment horizontal="center" vertical="center"/>
    </xf>
    <xf numFmtId="0" fontId="0" fillId="2" borderId="0" xfId="0" applyFill="1" applyAlignment="1">
      <alignment horizontal="center"/>
    </xf>
    <xf numFmtId="0" fontId="0" fillId="3" borderId="11" xfId="0" applyFill="1" applyBorder="1"/>
    <xf numFmtId="0" fontId="0" fillId="4" borderId="11" xfId="0" applyFill="1" applyBorder="1"/>
    <xf numFmtId="0" fontId="0" fillId="0" borderId="0" xfId="0" applyAlignment="1">
      <alignment horizontal="center" vertical="center"/>
    </xf>
    <xf numFmtId="0" fontId="11" fillId="0" borderId="0" xfId="0" applyFont="1"/>
    <xf numFmtId="0" fontId="0" fillId="0" borderId="0" xfId="0" applyAlignment="1">
      <alignment horizontal="center" vertical="center"/>
    </xf>
    <xf numFmtId="0" fontId="0" fillId="6" borderId="0" xfId="0" applyFill="1" applyAlignment="1">
      <alignment horizontal="center"/>
    </xf>
    <xf numFmtId="0" fontId="13" fillId="6" borderId="0" xfId="0" applyFont="1" applyFill="1" applyAlignment="1">
      <alignment horizontal="center"/>
    </xf>
    <xf numFmtId="0" fontId="13" fillId="0" borderId="0" xfId="0" applyFont="1" applyAlignment="1">
      <alignment horizontal="center"/>
    </xf>
    <xf numFmtId="0" fontId="0" fillId="8" borderId="0" xfId="0" applyFill="1" applyAlignment="1">
      <alignment horizontal="center"/>
    </xf>
    <xf numFmtId="0" fontId="13" fillId="10" borderId="0" xfId="0" applyFont="1" applyFill="1" applyAlignment="1">
      <alignment horizontal="center"/>
    </xf>
    <xf numFmtId="0" fontId="0" fillId="10" borderId="0" xfId="0" applyFill="1" applyAlignment="1">
      <alignment horizontal="center"/>
    </xf>
    <xf numFmtId="0" fontId="0" fillId="7" borderId="0" xfId="0" applyFill="1" applyAlignment="1">
      <alignment horizontal="center" vertical="center"/>
    </xf>
    <xf numFmtId="0" fontId="0" fillId="6" borderId="0" xfId="0" applyFill="1" applyAlignment="1">
      <alignment horizontal="center" vertical="center"/>
    </xf>
    <xf numFmtId="0" fontId="4" fillId="0" borderId="0" xfId="0" applyFont="1"/>
    <xf numFmtId="0" fontId="14" fillId="11" borderId="12" xfId="0" applyFont="1" applyFill="1" applyBorder="1" applyAlignment="1">
      <alignment horizontal="center" vertical="center" wrapText="1"/>
    </xf>
    <xf numFmtId="0" fontId="14" fillId="11" borderId="13" xfId="0" applyFont="1" applyFill="1" applyBorder="1" applyAlignment="1">
      <alignment horizontal="center" vertical="center" wrapText="1"/>
    </xf>
    <xf numFmtId="0" fontId="14" fillId="11" borderId="14" xfId="0" applyFont="1" applyFill="1" applyBorder="1" applyAlignment="1">
      <alignment horizontal="center" vertical="center" wrapText="1"/>
    </xf>
    <xf numFmtId="0" fontId="15" fillId="12" borderId="12" xfId="0" applyFont="1" applyFill="1" applyBorder="1" applyAlignment="1">
      <alignment horizontal="center" vertical="center" wrapText="1"/>
    </xf>
    <xf numFmtId="0" fontId="15" fillId="12" borderId="13" xfId="0" applyFont="1" applyFill="1" applyBorder="1" applyAlignment="1">
      <alignment horizontal="center" vertical="center" wrapText="1"/>
    </xf>
    <xf numFmtId="0" fontId="15" fillId="12" borderId="14" xfId="0" applyFont="1" applyFill="1" applyBorder="1" applyAlignment="1">
      <alignment horizontal="center" vertical="center" wrapText="1"/>
    </xf>
    <xf numFmtId="0" fontId="14" fillId="13" borderId="12" xfId="0" applyFont="1" applyFill="1" applyBorder="1" applyAlignment="1">
      <alignment horizontal="center" vertical="center" wrapText="1"/>
    </xf>
    <xf numFmtId="0" fontId="14" fillId="13" borderId="13" xfId="0" applyFont="1" applyFill="1" applyBorder="1" applyAlignment="1">
      <alignment horizontal="center" vertical="center" wrapText="1"/>
    </xf>
    <xf numFmtId="0" fontId="14" fillId="13" borderId="14" xfId="0" applyFont="1" applyFill="1" applyBorder="1" applyAlignment="1">
      <alignment horizontal="center" vertical="center" wrapText="1"/>
    </xf>
    <xf numFmtId="0" fontId="15" fillId="10" borderId="12" xfId="0" applyFont="1" applyFill="1" applyBorder="1" applyAlignment="1">
      <alignment horizontal="center" vertical="center" wrapText="1"/>
    </xf>
    <xf numFmtId="0" fontId="15" fillId="10" borderId="13"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9" borderId="12" xfId="0" applyFont="1" applyFill="1" applyBorder="1" applyAlignment="1">
      <alignment horizontal="center" vertical="center" wrapText="1"/>
    </xf>
    <xf numFmtId="0" fontId="14" fillId="9" borderId="13" xfId="0" applyFont="1" applyFill="1" applyBorder="1" applyAlignment="1">
      <alignment horizontal="center" vertical="center" wrapText="1"/>
    </xf>
    <xf numFmtId="0" fontId="14" fillId="9" borderId="14" xfId="0" applyFont="1" applyFill="1" applyBorder="1" applyAlignment="1">
      <alignment horizontal="center" vertical="center" wrapText="1"/>
    </xf>
    <xf numFmtId="0" fontId="0" fillId="5" borderId="0" xfId="0" applyFill="1"/>
    <xf numFmtId="0" fontId="14" fillId="5" borderId="13" xfId="0" applyFont="1" applyFill="1" applyBorder="1" applyAlignment="1">
      <alignment horizontal="center" vertical="center" wrapText="1"/>
    </xf>
    <xf numFmtId="0" fontId="14" fillId="5" borderId="14"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1" fillId="0" borderId="11" xfId="2" applyBorder="1" applyAlignment="1">
      <alignment horizontal="center" vertical="center"/>
    </xf>
    <xf numFmtId="0" fontId="1" fillId="0" borderId="11" xfId="2" applyFill="1" applyBorder="1" applyAlignment="1">
      <alignment horizontal="center" vertical="center"/>
    </xf>
    <xf numFmtId="0" fontId="1" fillId="0" borderId="16" xfId="2" applyFill="1" applyBorder="1" applyAlignment="1">
      <alignment horizontal="center" vertical="center"/>
    </xf>
    <xf numFmtId="0" fontId="0" fillId="0" borderId="17" xfId="0" applyBorder="1"/>
    <xf numFmtId="0" fontId="0" fillId="0" borderId="0" xfId="0" applyAlignment="1">
      <alignment horizontal="center" vertical="center"/>
    </xf>
    <xf numFmtId="0" fontId="18" fillId="0" borderId="0" xfId="0" applyFont="1"/>
    <xf numFmtId="0" fontId="19" fillId="0" borderId="0" xfId="0" applyFont="1"/>
    <xf numFmtId="0" fontId="20" fillId="0" borderId="0" xfId="0" applyFont="1"/>
    <xf numFmtId="0" fontId="0" fillId="0" borderId="0" xfId="0" applyAlignment="1">
      <alignment horizontal="center"/>
    </xf>
    <xf numFmtId="0" fontId="21" fillId="0" borderId="0" xfId="0" applyFont="1"/>
    <xf numFmtId="0" fontId="22" fillId="0" borderId="0" xfId="0" applyFont="1"/>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center" vertical="center" wrapText="1"/>
    </xf>
    <xf numFmtId="0" fontId="25" fillId="15" borderId="0" xfId="0" applyFont="1" applyFill="1" applyAlignment="1">
      <alignment horizontal="center" vertical="center" wrapText="1"/>
    </xf>
    <xf numFmtId="0" fontId="24" fillId="16" borderId="0" xfId="0" applyFont="1" applyFill="1" applyAlignment="1">
      <alignment horizontal="center" vertical="center" wrapText="1"/>
    </xf>
    <xf numFmtId="0" fontId="17" fillId="14" borderId="0" xfId="3" applyAlignment="1"/>
    <xf numFmtId="0" fontId="0" fillId="0" borderId="0" xfId="0" applyAlignment="1">
      <alignment horizontal="center"/>
    </xf>
    <xf numFmtId="0" fontId="0" fillId="0" borderId="17" xfId="0" applyBorder="1" applyAlignment="1">
      <alignment horizont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right"/>
    </xf>
    <xf numFmtId="0" fontId="0" fillId="2" borderId="0" xfId="0" applyFill="1" applyAlignment="1">
      <alignment horizontal="center" vertical="center"/>
    </xf>
    <xf numFmtId="0" fontId="0" fillId="0" borderId="11" xfId="0" applyBorder="1" applyAlignment="1">
      <alignment horizontal="center" vertical="center"/>
    </xf>
    <xf numFmtId="0" fontId="0" fillId="0" borderId="11" xfId="0" applyBorder="1" applyAlignment="1">
      <alignment horizontal="center"/>
    </xf>
    <xf numFmtId="0" fontId="13" fillId="0" borderId="0" xfId="0" applyFont="1"/>
    <xf numFmtId="0" fontId="0" fillId="0" borderId="0" xfId="0" applyFill="1" applyAlignment="1">
      <alignment horizontal="center" vertical="center"/>
    </xf>
    <xf numFmtId="0" fontId="28" fillId="0" borderId="17" xfId="0" applyFont="1" applyBorder="1" applyAlignment="1"/>
    <xf numFmtId="0" fontId="28" fillId="0" borderId="0" xfId="0" applyFont="1" applyBorder="1" applyAlignment="1"/>
    <xf numFmtId="0" fontId="0" fillId="0" borderId="0" xfId="0" applyBorder="1" applyAlignment="1">
      <alignment horizontal="center"/>
    </xf>
    <xf numFmtId="0" fontId="8" fillId="0" borderId="1" xfId="0" applyFont="1" applyBorder="1" applyAlignment="1">
      <alignment horizontal="center" vertical="center" wrapText="1"/>
    </xf>
    <xf numFmtId="0" fontId="7" fillId="0" borderId="1" xfId="0" applyFont="1" applyBorder="1" applyAlignment="1">
      <alignment horizontal="center" vertical="center" wrapText="1"/>
    </xf>
    <xf numFmtId="0" fontId="29" fillId="0" borderId="11" xfId="0" applyFont="1" applyBorder="1" applyAlignment="1">
      <alignment horizontal="center" vertical="center"/>
    </xf>
    <xf numFmtId="0" fontId="30" fillId="0" borderId="11" xfId="0" applyFont="1" applyBorder="1" applyAlignment="1">
      <alignment horizontal="center" vertical="center"/>
    </xf>
    <xf numFmtId="2" fontId="0" fillId="0" borderId="0" xfId="0" applyNumberFormat="1"/>
    <xf numFmtId="0" fontId="31" fillId="2" borderId="0" xfId="0" applyFont="1" applyFill="1" applyAlignment="1">
      <alignment vertical="center"/>
    </xf>
    <xf numFmtId="0" fontId="32" fillId="2" borderId="0" xfId="0" applyFont="1" applyFill="1" applyAlignment="1">
      <alignment vertical="center"/>
    </xf>
    <xf numFmtId="0" fontId="0" fillId="2" borderId="0" xfId="0" applyFill="1" applyAlignment="1">
      <alignment vertical="center"/>
    </xf>
    <xf numFmtId="0" fontId="0" fillId="17" borderId="0" xfId="0" applyFill="1" applyAlignment="1">
      <alignment vertical="center"/>
    </xf>
    <xf numFmtId="0" fontId="0" fillId="0" borderId="17" xfId="0" applyBorder="1" applyAlignment="1">
      <alignment vertical="center"/>
    </xf>
    <xf numFmtId="0" fontId="13" fillId="18" borderId="0" xfId="0" applyFont="1" applyFill="1" applyAlignment="1">
      <alignment horizontal="center" vertical="center"/>
    </xf>
    <xf numFmtId="0" fontId="27" fillId="0" borderId="0" xfId="0" applyFont="1" applyAlignment="1">
      <alignment vertical="center"/>
    </xf>
    <xf numFmtId="0" fontId="0" fillId="19" borderId="0" xfId="0" applyFill="1" applyAlignment="1">
      <alignment vertical="center"/>
    </xf>
    <xf numFmtId="0" fontId="0" fillId="19" borderId="17" xfId="0" applyFill="1" applyBorder="1" applyAlignment="1">
      <alignment vertical="center"/>
    </xf>
    <xf numFmtId="0" fontId="0" fillId="19" borderId="0" xfId="0" applyFill="1" applyAlignment="1">
      <alignment horizontal="center" vertical="center"/>
    </xf>
    <xf numFmtId="0" fontId="0" fillId="20" borderId="11" xfId="0" applyFill="1" applyBorder="1" applyAlignment="1">
      <alignment horizontal="center" vertical="center"/>
    </xf>
    <xf numFmtId="0" fontId="0" fillId="2" borderId="11" xfId="0" applyFill="1" applyBorder="1" applyAlignment="1">
      <alignment horizontal="center" vertical="center"/>
    </xf>
    <xf numFmtId="0" fontId="0" fillId="19" borderId="11" xfId="0" applyFill="1" applyBorder="1" applyAlignment="1">
      <alignment horizontal="center" vertical="center"/>
    </xf>
    <xf numFmtId="0" fontId="0" fillId="2" borderId="11" xfId="0" applyFill="1" applyBorder="1" applyAlignment="1">
      <alignment horizontal="right" vertical="center"/>
    </xf>
    <xf numFmtId="0" fontId="0" fillId="0" borderId="11" xfId="0" applyBorder="1" applyAlignment="1">
      <alignment horizontal="right" vertical="center"/>
    </xf>
    <xf numFmtId="0" fontId="7" fillId="0" borderId="19" xfId="0" applyFont="1" applyBorder="1" applyAlignment="1">
      <alignment horizontal="center" vertical="center" wrapText="1"/>
    </xf>
    <xf numFmtId="0" fontId="0" fillId="21" borderId="0" xfId="0" applyFill="1" applyAlignment="1">
      <alignment horizontal="center"/>
    </xf>
    <xf numFmtId="0" fontId="0" fillId="21" borderId="0" xfId="0" applyFill="1"/>
    <xf numFmtId="0" fontId="0" fillId="0" borderId="0" xfId="0" applyFill="1" applyAlignment="1">
      <alignment horizontal="center"/>
    </xf>
    <xf numFmtId="0" fontId="0" fillId="0" borderId="0" xfId="0" applyFill="1"/>
    <xf numFmtId="0" fontId="0" fillId="22" borderId="0" xfId="0" applyFill="1" applyAlignment="1">
      <alignment horizontal="center"/>
    </xf>
    <xf numFmtId="0" fontId="0" fillId="0" borderId="0" xfId="0" applyAlignment="1">
      <alignment horizontal="center"/>
    </xf>
    <xf numFmtId="0" fontId="34" fillId="0" borderId="0" xfId="0" applyFont="1" applyAlignment="1">
      <alignment vertical="center"/>
    </xf>
    <xf numFmtId="0" fontId="0" fillId="20" borderId="0" xfId="0" applyFill="1"/>
    <xf numFmtId="0" fontId="0" fillId="20" borderId="0" xfId="0" applyFill="1" applyAlignment="1">
      <alignment horizontal="center"/>
    </xf>
    <xf numFmtId="0" fontId="34" fillId="0" borderId="0" xfId="0" applyFont="1" applyAlignment="1">
      <alignment horizontal="center" vertical="center"/>
    </xf>
    <xf numFmtId="0" fontId="36" fillId="0" borderId="0" xfId="0" applyFont="1" applyAlignment="1">
      <alignment vertical="center"/>
    </xf>
    <xf numFmtId="0" fontId="38" fillId="0" borderId="0" xfId="0" applyFont="1"/>
    <xf numFmtId="0" fontId="39" fillId="0" borderId="0" xfId="0" applyFont="1" applyAlignment="1">
      <alignment horizontal="left" vertical="center" indent="1" readingOrder="1"/>
    </xf>
    <xf numFmtId="0" fontId="0" fillId="0" borderId="0" xfId="0" applyAlignment="1">
      <alignment horizontal="left" vertical="center" indent="1"/>
    </xf>
    <xf numFmtId="0" fontId="13" fillId="0" borderId="0" xfId="0" applyFont="1" applyFill="1"/>
    <xf numFmtId="0" fontId="40" fillId="0" borderId="0" xfId="0" applyFont="1"/>
    <xf numFmtId="0" fontId="30" fillId="0" borderId="0" xfId="0" applyFont="1"/>
    <xf numFmtId="0" fontId="0" fillId="2" borderId="11" xfId="0" applyFill="1" applyBorder="1"/>
    <xf numFmtId="0" fontId="0" fillId="23" borderId="11" xfId="0" applyFill="1" applyBorder="1" applyAlignment="1">
      <alignment horizontal="center"/>
    </xf>
    <xf numFmtId="0" fontId="0" fillId="6" borderId="11" xfId="0" applyFill="1" applyBorder="1"/>
    <xf numFmtId="0" fontId="0" fillId="24" borderId="11" xfId="0" applyFill="1" applyBorder="1" applyAlignment="1">
      <alignment horizontal="center"/>
    </xf>
    <xf numFmtId="0" fontId="45" fillId="0" borderId="0" xfId="0" applyFont="1"/>
    <xf numFmtId="0" fontId="38" fillId="2" borderId="0" xfId="0" applyFont="1" applyFill="1" applyAlignment="1">
      <alignment horizontal="center"/>
    </xf>
    <xf numFmtId="0" fontId="0" fillId="2" borderId="11" xfId="0" applyFill="1" applyBorder="1" applyAlignment="1">
      <alignment horizontal="center"/>
    </xf>
    <xf numFmtId="0" fontId="0" fillId="6" borderId="11" xfId="0" applyFill="1" applyBorder="1" applyAlignment="1">
      <alignment horizontal="center"/>
    </xf>
    <xf numFmtId="0" fontId="7" fillId="0" borderId="0" xfId="0" applyFont="1" applyAlignment="1">
      <alignment vertical="center" wrapText="1"/>
    </xf>
    <xf numFmtId="0" fontId="7" fillId="0" borderId="0" xfId="0" applyFont="1" applyAlignment="1">
      <alignment vertical="center"/>
    </xf>
    <xf numFmtId="0" fontId="46" fillId="0" borderId="0" xfId="0" applyFont="1" applyAlignment="1">
      <alignment vertical="center"/>
    </xf>
    <xf numFmtId="0" fontId="10" fillId="2" borderId="0" xfId="0" applyFont="1" applyFill="1"/>
    <xf numFmtId="0" fontId="47" fillId="0" borderId="0" xfId="0" applyFont="1" applyAlignment="1">
      <alignment vertical="center" wrapText="1"/>
    </xf>
    <xf numFmtId="0" fontId="48" fillId="0" borderId="0" xfId="0" applyFont="1" applyAlignment="1">
      <alignment vertical="center" wrapText="1"/>
    </xf>
    <xf numFmtId="9" fontId="0" fillId="0" borderId="0" xfId="0" applyNumberFormat="1" applyAlignment="1">
      <alignment horizontal="center"/>
    </xf>
    <xf numFmtId="9" fontId="0" fillId="0" borderId="0" xfId="0" applyNumberFormat="1"/>
    <xf numFmtId="0" fontId="0" fillId="16" borderId="0" xfId="0" applyFill="1"/>
    <xf numFmtId="0" fontId="13" fillId="0" borderId="0" xfId="0" applyFont="1" applyAlignment="1">
      <alignment horizontal="left" vertical="center" indent="1"/>
    </xf>
    <xf numFmtId="0" fontId="34" fillId="0" borderId="0" xfId="0" applyFont="1"/>
    <xf numFmtId="0" fontId="0" fillId="0" borderId="0" xfId="0" applyFill="1" applyBorder="1"/>
    <xf numFmtId="0" fontId="0" fillId="0" borderId="0" xfId="0" applyFill="1" applyBorder="1" applyAlignment="1">
      <alignment horizontal="center"/>
    </xf>
    <xf numFmtId="0" fontId="0" fillId="9" borderId="11" xfId="0" applyFill="1" applyBorder="1"/>
    <xf numFmtId="0" fontId="0" fillId="9" borderId="11" xfId="0" applyFill="1" applyBorder="1" applyAlignment="1">
      <alignment horizontal="center"/>
    </xf>
    <xf numFmtId="0" fontId="0" fillId="0" borderId="0" xfId="0" applyAlignment="1">
      <alignment horizontal="center" vertical="center"/>
    </xf>
    <xf numFmtId="0" fontId="51" fillId="0" borderId="0" xfId="0" applyFont="1" applyAlignment="1">
      <alignment horizontal="left" vertical="center" indent="1" readingOrder="1"/>
    </xf>
    <xf numFmtId="0" fontId="52" fillId="0" borderId="0" xfId="0" applyFont="1"/>
    <xf numFmtId="0" fontId="0" fillId="0" borderId="0" xfId="0" applyAlignment="1">
      <alignment horizontal="center"/>
    </xf>
    <xf numFmtId="0" fontId="53" fillId="0" borderId="0" xfId="0" applyFont="1"/>
    <xf numFmtId="0" fontId="0" fillId="25" borderId="0" xfId="0" applyFill="1"/>
    <xf numFmtId="0" fontId="0" fillId="25" borderId="11" xfId="0" applyFill="1" applyBorder="1"/>
    <xf numFmtId="0" fontId="54" fillId="0" borderId="0" xfId="0" applyFont="1" applyAlignment="1">
      <alignment vertical="center"/>
    </xf>
    <xf numFmtId="0" fontId="0" fillId="11" borderId="0" xfId="0" applyFill="1" applyAlignment="1">
      <alignment vertical="center"/>
    </xf>
    <xf numFmtId="0" fontId="55" fillId="0" borderId="0" xfId="0" applyFont="1"/>
    <xf numFmtId="0" fontId="0" fillId="26" borderId="0" xfId="0" applyFill="1"/>
    <xf numFmtId="0" fontId="13" fillId="0" borderId="0" xfId="0" applyFont="1" applyAlignment="1">
      <alignment horizontal="right"/>
    </xf>
    <xf numFmtId="0" fontId="13" fillId="2" borderId="0" xfId="0" applyFont="1" applyFill="1"/>
    <xf numFmtId="0" fontId="6" fillId="0" borderId="0" xfId="1" applyAlignment="1">
      <alignment horizontal="left" vertical="center" wrapText="1" indent="1"/>
    </xf>
    <xf numFmtId="0" fontId="56" fillId="0" borderId="0" xfId="0" applyFont="1"/>
    <xf numFmtId="0" fontId="52" fillId="0" borderId="0" xfId="0" applyFont="1" applyAlignment="1">
      <alignment horizontal="left"/>
    </xf>
    <xf numFmtId="0" fontId="13" fillId="0" borderId="0" xfId="0" applyFont="1" applyAlignment="1">
      <alignment horizontal="left"/>
    </xf>
    <xf numFmtId="0" fontId="62" fillId="0" borderId="0" xfId="0" applyFont="1" applyAlignment="1">
      <alignment vertical="center"/>
    </xf>
    <xf numFmtId="0" fontId="63" fillId="0" borderId="0" xfId="0" applyFont="1" applyAlignment="1">
      <alignment horizontal="left" vertical="center" wrapText="1"/>
    </xf>
    <xf numFmtId="0" fontId="64" fillId="2" borderId="0" xfId="0" applyFont="1" applyFill="1"/>
    <xf numFmtId="0" fontId="64" fillId="2" borderId="0" xfId="0" applyFont="1" applyFill="1" applyAlignment="1">
      <alignment horizontal="center"/>
    </xf>
    <xf numFmtId="0" fontId="65" fillId="0" borderId="0" xfId="0" applyFont="1" applyAlignment="1">
      <alignment vertical="center"/>
    </xf>
    <xf numFmtId="0" fontId="0" fillId="0" borderId="0" xfId="0" applyAlignment="1">
      <alignment horizontal="left" vertical="center" indent="2"/>
    </xf>
    <xf numFmtId="0" fontId="8" fillId="0" borderId="0" xfId="0" applyFont="1" applyAlignment="1">
      <alignment horizontal="center" vertical="center" wrapText="1"/>
    </xf>
    <xf numFmtId="0" fontId="0" fillId="0" borderId="0" xfId="0" applyAlignment="1">
      <alignment horizontal="center"/>
    </xf>
    <xf numFmtId="0" fontId="67" fillId="0" borderId="0" xfId="0" applyFont="1" applyAlignment="1">
      <alignment horizontal="center" vertical="center" wrapText="1"/>
    </xf>
    <xf numFmtId="0" fontId="67" fillId="22" borderId="0" xfId="0" applyFont="1" applyFill="1" applyAlignment="1">
      <alignment horizontal="center" vertical="center" wrapText="1"/>
    </xf>
    <xf numFmtId="0" fontId="68" fillId="0" borderId="0" xfId="0" applyFont="1" applyAlignment="1">
      <alignment horizontal="center" vertical="center" wrapText="1"/>
    </xf>
    <xf numFmtId="0" fontId="7" fillId="0" borderId="0" xfId="0" applyFont="1" applyAlignment="1">
      <alignment horizontal="center" vertical="center" wrapText="1"/>
    </xf>
    <xf numFmtId="0" fontId="10" fillId="0" borderId="0" xfId="0" applyFont="1" applyAlignment="1">
      <alignment horizontal="center"/>
    </xf>
    <xf numFmtId="0" fontId="0" fillId="6" borderId="0" xfId="0" applyFill="1"/>
    <xf numFmtId="0" fontId="0" fillId="27" borderId="0" xfId="0" applyFill="1"/>
    <xf numFmtId="0" fontId="0" fillId="22" borderId="0" xfId="0" applyFill="1"/>
    <xf numFmtId="0" fontId="8" fillId="0" borderId="0" xfId="0" applyFont="1" applyAlignment="1">
      <alignment vertical="center" wrapText="1"/>
    </xf>
    <xf numFmtId="0" fontId="7" fillId="2" borderId="0" xfId="0" applyFont="1" applyFill="1" applyAlignment="1">
      <alignment horizontal="center" vertical="center" wrapText="1"/>
    </xf>
    <xf numFmtId="0" fontId="7" fillId="16" borderId="0" xfId="0" applyFont="1" applyFill="1" applyAlignment="1">
      <alignment horizontal="center" vertical="center" wrapText="1"/>
    </xf>
    <xf numFmtId="0" fontId="7" fillId="22" borderId="0" xfId="0" applyFont="1" applyFill="1" applyAlignment="1">
      <alignment horizontal="center" vertical="center" wrapText="1"/>
    </xf>
    <xf numFmtId="0" fontId="8" fillId="22" borderId="0" xfId="0" applyFont="1" applyFill="1" applyAlignment="1">
      <alignment horizontal="center" vertical="center" wrapText="1"/>
    </xf>
    <xf numFmtId="0" fontId="67" fillId="0" borderId="1" xfId="0" applyFont="1" applyBorder="1" applyAlignment="1">
      <alignment horizontal="center" vertical="center" wrapText="1"/>
    </xf>
    <xf numFmtId="0" fontId="69" fillId="0" borderId="1" xfId="0" applyFont="1" applyBorder="1" applyAlignment="1">
      <alignment horizontal="center" vertical="center" wrapText="1"/>
    </xf>
    <xf numFmtId="0" fontId="70" fillId="0" borderId="1" xfId="0" applyFont="1" applyBorder="1" applyAlignment="1">
      <alignment horizontal="center" vertical="center" wrapText="1"/>
    </xf>
    <xf numFmtId="0" fontId="8" fillId="16" borderId="1" xfId="0" applyFont="1" applyFill="1" applyBorder="1" applyAlignment="1">
      <alignment horizontal="center" vertical="center" wrapText="1"/>
    </xf>
    <xf numFmtId="0" fontId="29" fillId="0" borderId="0" xfId="0" applyFont="1"/>
    <xf numFmtId="0" fontId="0" fillId="16" borderId="0" xfId="0" applyFill="1" applyAlignment="1">
      <alignment horizontal="center"/>
    </xf>
    <xf numFmtId="0" fontId="67" fillId="2" borderId="1" xfId="0" applyFont="1" applyFill="1" applyBorder="1" applyAlignment="1">
      <alignment horizontal="center" vertical="center" wrapText="1"/>
    </xf>
    <xf numFmtId="0" fontId="8" fillId="28" borderId="1" xfId="0" applyFont="1" applyFill="1" applyBorder="1" applyAlignment="1">
      <alignment horizontal="center" vertical="center" wrapText="1"/>
    </xf>
    <xf numFmtId="0" fontId="8" fillId="21" borderId="1" xfId="0" applyFont="1" applyFill="1" applyBorder="1" applyAlignment="1">
      <alignment horizontal="center" vertical="center" wrapText="1"/>
    </xf>
    <xf numFmtId="0" fontId="7" fillId="28" borderId="1" xfId="0" applyFont="1" applyFill="1" applyBorder="1" applyAlignment="1">
      <alignment horizontal="center" vertical="center" wrapText="1"/>
    </xf>
    <xf numFmtId="0" fontId="7" fillId="21" borderId="1" xfId="0" applyFont="1" applyFill="1" applyBorder="1" applyAlignment="1">
      <alignment horizontal="center" vertical="center" wrapText="1"/>
    </xf>
    <xf numFmtId="0" fontId="7" fillId="27" borderId="1" xfId="0" applyFont="1" applyFill="1" applyBorder="1" applyAlignment="1">
      <alignment horizontal="center" vertical="center" wrapText="1"/>
    </xf>
    <xf numFmtId="0" fontId="8" fillId="27" borderId="1" xfId="0" applyFont="1" applyFill="1" applyBorder="1" applyAlignment="1">
      <alignment horizontal="center" vertical="center" wrapText="1"/>
    </xf>
    <xf numFmtId="0" fontId="0" fillId="15" borderId="0" xfId="0" applyFill="1"/>
    <xf numFmtId="0" fontId="0" fillId="0" borderId="11" xfId="0" applyBorder="1"/>
    <xf numFmtId="0" fontId="0" fillId="8" borderId="0" xfId="0" applyFill="1"/>
    <xf numFmtId="0" fontId="71" fillId="0" borderId="0" xfId="0" applyFont="1" applyAlignment="1">
      <alignment vertical="center"/>
    </xf>
    <xf numFmtId="0" fontId="23" fillId="0" borderId="0" xfId="0" applyFont="1"/>
    <xf numFmtId="0" fontId="25" fillId="0" borderId="0" xfId="0" applyFont="1"/>
    <xf numFmtId="0" fontId="26" fillId="0" borderId="0" xfId="0" applyFont="1"/>
    <xf numFmtId="0" fontId="23" fillId="0" borderId="0" xfId="0" applyFont="1" applyBorder="1"/>
    <xf numFmtId="0" fontId="73" fillId="0" borderId="0" xfId="0" applyFont="1" applyAlignment="1">
      <alignment horizontal="left" vertical="center" indent="1" readingOrder="1"/>
    </xf>
    <xf numFmtId="177" fontId="0" fillId="0" borderId="0" xfId="0" applyNumberFormat="1" applyFill="1"/>
    <xf numFmtId="0" fontId="72" fillId="0" borderId="0" xfId="0" applyFont="1" applyAlignment="1"/>
    <xf numFmtId="0" fontId="73" fillId="2" borderId="0" xfId="0" applyFont="1" applyFill="1" applyAlignment="1">
      <alignment horizontal="left" vertical="center" indent="1" readingOrder="1"/>
    </xf>
    <xf numFmtId="0" fontId="74" fillId="0" borderId="0" xfId="0" applyFont="1" applyAlignment="1">
      <alignment vertical="center"/>
    </xf>
    <xf numFmtId="0" fontId="66" fillId="0" borderId="0" xfId="0" applyFont="1"/>
    <xf numFmtId="0" fontId="66" fillId="0" borderId="0" xfId="0" applyFont="1" applyAlignment="1">
      <alignment vertical="center"/>
    </xf>
    <xf numFmtId="0" fontId="66" fillId="0" borderId="0" xfId="0" applyFont="1" applyAlignment="1">
      <alignment horizontal="left" vertical="center" indent="2"/>
    </xf>
    <xf numFmtId="0" fontId="0" fillId="0" borderId="0" xfId="0" applyAlignment="1">
      <alignment horizontal="center" vertical="center"/>
    </xf>
    <xf numFmtId="0" fontId="13" fillId="2" borderId="0" xfId="0" applyFont="1" applyFill="1" applyAlignment="1">
      <alignment horizontal="center"/>
    </xf>
    <xf numFmtId="0" fontId="8" fillId="0" borderId="0" xfId="0" applyFont="1" applyAlignment="1">
      <alignment horizontal="center" vertical="center" wrapText="1"/>
    </xf>
    <xf numFmtId="0" fontId="8" fillId="0" borderId="9"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4" fillId="0" borderId="15" xfId="0" applyFont="1" applyBorder="1"/>
    <xf numFmtId="0" fontId="0" fillId="0" borderId="15" xfId="0" applyBorder="1"/>
    <xf numFmtId="0" fontId="0" fillId="19" borderId="0" xfId="0" applyFill="1" applyAlignment="1">
      <alignment horizontal="center" vertical="center" wrapText="1"/>
    </xf>
    <xf numFmtId="0" fontId="0" fillId="19" borderId="0" xfId="0" applyFill="1" applyAlignment="1">
      <alignment horizontal="center" vertical="center"/>
    </xf>
    <xf numFmtId="0" fontId="5" fillId="0" borderId="0" xfId="0" applyFont="1" applyAlignment="1">
      <alignment horizontal="center" vertical="center"/>
    </xf>
    <xf numFmtId="0" fontId="26" fillId="0" borderId="0" xfId="0" applyFont="1" applyAlignment="1">
      <alignment horizontal="center"/>
    </xf>
    <xf numFmtId="0" fontId="0" fillId="0" borderId="0" xfId="0" applyAlignment="1">
      <alignment horizontal="center" wrapText="1"/>
    </xf>
    <xf numFmtId="0" fontId="0" fillId="0" borderId="0" xfId="0"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0" xfId="0" applyAlignment="1"/>
    <xf numFmtId="0" fontId="33" fillId="0" borderId="0" xfId="0" applyFont="1" applyFill="1" applyAlignment="1">
      <alignment horizontal="center"/>
    </xf>
    <xf numFmtId="0" fontId="0" fillId="0" borderId="0" xfId="0" applyBorder="1" applyAlignment="1">
      <alignment horizontal="center" vertical="center"/>
    </xf>
    <xf numFmtId="0" fontId="8" fillId="0" borderId="20" xfId="0" applyFont="1" applyBorder="1" applyAlignment="1">
      <alignment horizontal="center" vertical="center" wrapText="1"/>
    </xf>
    <xf numFmtId="0" fontId="8" fillId="0" borderId="21" xfId="0" applyFont="1" applyBorder="1" applyAlignment="1">
      <alignment horizontal="center" vertical="center" wrapText="1"/>
    </xf>
    <xf numFmtId="0" fontId="8" fillId="0" borderId="22" xfId="0" applyFont="1" applyBorder="1" applyAlignment="1">
      <alignment horizontal="center" vertical="center" wrapText="1"/>
    </xf>
    <xf numFmtId="0" fontId="5" fillId="0" borderId="0" xfId="0" applyFont="1" applyAlignment="1">
      <alignment horizontal="center"/>
    </xf>
    <xf numFmtId="0" fontId="72" fillId="0" borderId="0" xfId="0" applyFont="1" applyAlignment="1">
      <alignment horizontal="center"/>
    </xf>
    <xf numFmtId="0" fontId="0" fillId="0" borderId="0" xfId="0" applyFill="1" applyAlignment="1">
      <alignment horizontal="center"/>
    </xf>
    <xf numFmtId="0" fontId="0" fillId="0" borderId="0" xfId="0" applyBorder="1" applyAlignment="1">
      <alignment horizontal="center"/>
    </xf>
    <xf numFmtId="0" fontId="23" fillId="0" borderId="0" xfId="0" applyFont="1" applyFill="1" applyAlignment="1">
      <alignment horizontal="center"/>
    </xf>
    <xf numFmtId="0" fontId="24" fillId="0" borderId="0" xfId="0" applyFont="1" applyFill="1" applyAlignment="1">
      <alignment horizontal="center"/>
    </xf>
    <xf numFmtId="0" fontId="23" fillId="0" borderId="11" xfId="0" applyFont="1" applyBorder="1" applyAlignment="1">
      <alignment horizontal="center" vertical="center"/>
    </xf>
    <xf numFmtId="0" fontId="24" fillId="0" borderId="0" xfId="0" applyFont="1"/>
    <xf numFmtId="0" fontId="76" fillId="0" borderId="11" xfId="0" applyFont="1" applyBorder="1" applyAlignment="1">
      <alignment horizontal="center" vertical="center"/>
    </xf>
    <xf numFmtId="0" fontId="24" fillId="0" borderId="11" xfId="0" applyFont="1" applyBorder="1" applyAlignment="1">
      <alignment horizontal="center" vertical="center"/>
    </xf>
    <xf numFmtId="0" fontId="77" fillId="0" borderId="0" xfId="0" applyFont="1" applyAlignment="1">
      <alignment vertical="center"/>
    </xf>
    <xf numFmtId="0" fontId="0" fillId="10" borderId="11" xfId="0" applyFill="1" applyBorder="1"/>
    <xf numFmtId="0" fontId="0" fillId="18" borderId="11" xfId="0" applyFill="1" applyBorder="1"/>
    <xf numFmtId="0" fontId="79" fillId="0" borderId="0" xfId="0" applyFont="1" applyAlignment="1">
      <alignment horizontal="left" vertical="center" indent="1"/>
    </xf>
    <xf numFmtId="0" fontId="81" fillId="0" borderId="0" xfId="0" applyFont="1"/>
    <xf numFmtId="0" fontId="82" fillId="0" borderId="0" xfId="0" applyFont="1" applyAlignment="1">
      <alignment horizontal="left" vertical="center" indent="1"/>
    </xf>
    <xf numFmtId="0" fontId="78" fillId="0" borderId="0" xfId="0" applyFont="1"/>
    <xf numFmtId="0" fontId="0" fillId="29" borderId="11" xfId="0" applyFill="1" applyBorder="1" applyAlignment="1">
      <alignment horizontal="center" vertical="center"/>
    </xf>
  </cellXfs>
  <cellStyles count="4">
    <cellStyle name="좋음" xfId="3" builtinId="26"/>
    <cellStyle name="표준" xfId="0" builtinId="0"/>
    <cellStyle name="표준 2" xfId="2"/>
    <cellStyle name="하이퍼링크" xfId="1" builtinId="8"/>
  </cellStyles>
  <dxfs count="1">
    <dxf>
      <numFmt numFmtId="176" formatCode="0.00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ivotCacheDefinition" Target="pivotCache/pivotCacheDefinition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a &gt; 1 </a:t>
            </a:r>
            <a:r>
              <a:rPr lang="ko-KR" altLang="en-US"/>
              <a:t>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지수함수!$B$3:$B$23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9D61-45CE-AFD5-E9D8D3A9E5CC}"/>
            </c:ext>
          </c:extLst>
        </c:ser>
        <c:dLbls>
          <c:showLegendKey val="0"/>
          <c:showVal val="0"/>
          <c:showCatName val="0"/>
          <c:showSerName val="0"/>
          <c:showPercent val="0"/>
          <c:showBubbleSize val="0"/>
        </c:dLbls>
        <c:axId val="986534127"/>
        <c:axId val="986532047"/>
      </c:scatterChart>
      <c:valAx>
        <c:axId val="9865341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2047"/>
        <c:crosses val="autoZero"/>
        <c:crossBetween val="midCat"/>
      </c:valAx>
      <c:valAx>
        <c:axId val="986532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65341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지수함수!$V$106:$V$126</c:f>
              <c:numCache>
                <c:formatCode>General</c:formatCode>
                <c:ptCount val="21"/>
                <c:pt idx="0">
                  <c:v>-100</c:v>
                </c:pt>
                <c:pt idx="1">
                  <c:v>-90</c:v>
                </c:pt>
                <c:pt idx="2">
                  <c:v>-80</c:v>
                </c:pt>
                <c:pt idx="3">
                  <c:v>-70</c:v>
                </c:pt>
                <c:pt idx="4">
                  <c:v>-60</c:v>
                </c:pt>
                <c:pt idx="5">
                  <c:v>-50</c:v>
                </c:pt>
                <c:pt idx="6">
                  <c:v>-40</c:v>
                </c:pt>
                <c:pt idx="7">
                  <c:v>-30</c:v>
                </c:pt>
                <c:pt idx="8">
                  <c:v>-20</c:v>
                </c:pt>
                <c:pt idx="9">
                  <c:v>-10</c:v>
                </c:pt>
                <c:pt idx="10">
                  <c:v>0</c:v>
                </c:pt>
                <c:pt idx="11">
                  <c:v>10</c:v>
                </c:pt>
                <c:pt idx="12">
                  <c:v>20</c:v>
                </c:pt>
                <c:pt idx="13">
                  <c:v>30</c:v>
                </c:pt>
                <c:pt idx="14">
                  <c:v>40</c:v>
                </c:pt>
                <c:pt idx="15">
                  <c:v>50</c:v>
                </c:pt>
                <c:pt idx="16">
                  <c:v>60</c:v>
                </c:pt>
                <c:pt idx="17">
                  <c:v>70</c:v>
                </c:pt>
                <c:pt idx="18">
                  <c:v>80</c:v>
                </c:pt>
                <c:pt idx="19">
                  <c:v>90</c:v>
                </c:pt>
                <c:pt idx="20">
                  <c:v>100</c:v>
                </c:pt>
              </c:numCache>
            </c:numRef>
          </c:xVal>
          <c:yVal>
            <c:numRef>
              <c:f>지수함수!$W$106:$W$126</c:f>
              <c:numCache>
                <c:formatCode>General</c:formatCode>
                <c:ptCount val="21"/>
                <c:pt idx="0">
                  <c:v>3.7200759760215157E-44</c:v>
                </c:pt>
                <c:pt idx="1">
                  <c:v>8.1940126239918622E-40</c:v>
                </c:pt>
                <c:pt idx="2">
                  <c:v>1.8048513878456791E-35</c:v>
                </c:pt>
                <c:pt idx="3">
                  <c:v>3.9754497359091557E-31</c:v>
                </c:pt>
                <c:pt idx="4">
                  <c:v>8.7565107626974814E-27</c:v>
                </c:pt>
                <c:pt idx="5">
                  <c:v>1.9287498479640941E-22</c:v>
                </c:pt>
                <c:pt idx="6">
                  <c:v>4.2483542552918993E-18</c:v>
                </c:pt>
                <c:pt idx="7">
                  <c:v>9.3576229688398126E-14</c:v>
                </c:pt>
                <c:pt idx="8">
                  <c:v>2.0611536181902786E-9</c:v>
                </c:pt>
                <c:pt idx="9">
                  <c:v>4.5397868702435221E-5</c:v>
                </c:pt>
                <c:pt idx="10">
                  <c:v>0.5</c:v>
                </c:pt>
                <c:pt idx="11">
                  <c:v>0.99995460213129761</c:v>
                </c:pt>
                <c:pt idx="12">
                  <c:v>0.99999999793884631</c:v>
                </c:pt>
                <c:pt idx="13">
                  <c:v>0.99999999999990652</c:v>
                </c:pt>
                <c:pt idx="14">
                  <c:v>1</c:v>
                </c:pt>
                <c:pt idx="15">
                  <c:v>1</c:v>
                </c:pt>
                <c:pt idx="16">
                  <c:v>1</c:v>
                </c:pt>
                <c:pt idx="17">
                  <c:v>1</c:v>
                </c:pt>
                <c:pt idx="18">
                  <c:v>1</c:v>
                </c:pt>
                <c:pt idx="19">
                  <c:v>1</c:v>
                </c:pt>
                <c:pt idx="20">
                  <c:v>1</c:v>
                </c:pt>
              </c:numCache>
            </c:numRef>
          </c:yVal>
          <c:smooth val="0"/>
          <c:extLst>
            <c:ext xmlns:c16="http://schemas.microsoft.com/office/drawing/2014/chart" uri="{C3380CC4-5D6E-409C-BE32-E72D297353CC}">
              <c16:uniqueId val="{00000000-51B0-4B05-AB47-438A6ED33621}"/>
            </c:ext>
          </c:extLst>
        </c:ser>
        <c:dLbls>
          <c:showLegendKey val="0"/>
          <c:showVal val="0"/>
          <c:showCatName val="0"/>
          <c:showSerName val="0"/>
          <c:showPercent val="0"/>
          <c:showBubbleSize val="0"/>
        </c:dLbls>
        <c:axId val="1207675167"/>
        <c:axId val="120767391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3919"/>
        <c:crosses val="autoZero"/>
        <c:crossBetween val="midCat"/>
      </c:valAx>
      <c:valAx>
        <c:axId val="120767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지수함수!$AF$107:$AF$147</c:f>
              <c:numCache>
                <c:formatCode>General</c:formatCode>
                <c:ptCount val="41"/>
                <c:pt idx="0">
                  <c:v>-2</c:v>
                </c:pt>
                <c:pt idx="1">
                  <c:v>-1.9</c:v>
                </c:pt>
                <c:pt idx="2">
                  <c:v>-1.8</c:v>
                </c:pt>
                <c:pt idx="3">
                  <c:v>-1.7</c:v>
                </c:pt>
                <c:pt idx="4">
                  <c:v>-1.6</c:v>
                </c:pt>
                <c:pt idx="5">
                  <c:v>-1.5</c:v>
                </c:pt>
                <c:pt idx="6">
                  <c:v>-1.4</c:v>
                </c:pt>
                <c:pt idx="7">
                  <c:v>-1.3</c:v>
                </c:pt>
                <c:pt idx="8">
                  <c:v>-1.2</c:v>
                </c:pt>
                <c:pt idx="9">
                  <c:v>-1.1000000000000001</c:v>
                </c:pt>
                <c:pt idx="10">
                  <c:v>-1</c:v>
                </c:pt>
                <c:pt idx="11">
                  <c:v>-0.9</c:v>
                </c:pt>
                <c:pt idx="12">
                  <c:v>-0.8</c:v>
                </c:pt>
                <c:pt idx="13">
                  <c:v>-0.7</c:v>
                </c:pt>
                <c:pt idx="14">
                  <c:v>-0.6</c:v>
                </c:pt>
                <c:pt idx="15">
                  <c:v>-0.5</c:v>
                </c:pt>
                <c:pt idx="16">
                  <c:v>-0.4</c:v>
                </c:pt>
                <c:pt idx="17">
                  <c:v>-0.3</c:v>
                </c:pt>
                <c:pt idx="18">
                  <c:v>-0.2</c:v>
                </c:pt>
                <c:pt idx="19">
                  <c:v>-0.1</c:v>
                </c:pt>
                <c:pt idx="20">
                  <c:v>0</c:v>
                </c:pt>
                <c:pt idx="21">
                  <c:v>0.1</c:v>
                </c:pt>
                <c:pt idx="22">
                  <c:v>0.2</c:v>
                </c:pt>
                <c:pt idx="23">
                  <c:v>0.3</c:v>
                </c:pt>
                <c:pt idx="24">
                  <c:v>0.4</c:v>
                </c:pt>
                <c:pt idx="25">
                  <c:v>0.5</c:v>
                </c:pt>
                <c:pt idx="26">
                  <c:v>0.6</c:v>
                </c:pt>
                <c:pt idx="27">
                  <c:v>0.7</c:v>
                </c:pt>
                <c:pt idx="28">
                  <c:v>0.8</c:v>
                </c:pt>
                <c:pt idx="29">
                  <c:v>0.9</c:v>
                </c:pt>
                <c:pt idx="30">
                  <c:v>1</c:v>
                </c:pt>
                <c:pt idx="31">
                  <c:v>1.1000000000000001</c:v>
                </c:pt>
                <c:pt idx="32">
                  <c:v>1.2</c:v>
                </c:pt>
                <c:pt idx="33">
                  <c:v>1.3</c:v>
                </c:pt>
                <c:pt idx="34">
                  <c:v>1.4</c:v>
                </c:pt>
                <c:pt idx="35">
                  <c:v>1.5</c:v>
                </c:pt>
                <c:pt idx="36">
                  <c:v>1.6</c:v>
                </c:pt>
                <c:pt idx="37">
                  <c:v>1.7</c:v>
                </c:pt>
                <c:pt idx="38">
                  <c:v>1.8</c:v>
                </c:pt>
                <c:pt idx="39">
                  <c:v>1.9</c:v>
                </c:pt>
                <c:pt idx="40">
                  <c:v>2</c:v>
                </c:pt>
              </c:numCache>
            </c:numRef>
          </c:xVal>
          <c:yVal>
            <c:numRef>
              <c:f>지수함수!$AG$107:$AG$147</c:f>
              <c:numCache>
                <c:formatCode>General</c:formatCode>
                <c:ptCount val="41"/>
                <c:pt idx="0">
                  <c:v>0.11920292202211794</c:v>
                </c:pt>
                <c:pt idx="1">
                  <c:v>0.13010847436299824</c:v>
                </c:pt>
                <c:pt idx="2">
                  <c:v>0.14185106490048818</c:v>
                </c:pt>
                <c:pt idx="3">
                  <c:v>0.15446526508353511</c:v>
                </c:pt>
                <c:pt idx="4">
                  <c:v>0.16798161486607593</c:v>
                </c:pt>
                <c:pt idx="5">
                  <c:v>0.18242552380635677</c:v>
                </c:pt>
                <c:pt idx="6">
                  <c:v>0.1978161114414187</c:v>
                </c:pt>
                <c:pt idx="7">
                  <c:v>0.21416501695744178</c:v>
                </c:pt>
                <c:pt idx="8">
                  <c:v>0.23147521650098274</c:v>
                </c:pt>
                <c:pt idx="9">
                  <c:v>0.24973989440488278</c:v>
                </c:pt>
                <c:pt idx="10">
                  <c:v>0.26894142136999549</c:v>
                </c:pt>
                <c:pt idx="11">
                  <c:v>0.28905049737499638</c:v>
                </c:pt>
                <c:pt idx="12">
                  <c:v>0.31002551887238788</c:v>
                </c:pt>
                <c:pt idx="13">
                  <c:v>0.33181222783183417</c:v>
                </c:pt>
                <c:pt idx="14">
                  <c:v>0.35434369377420483</c:v>
                </c:pt>
                <c:pt idx="15">
                  <c:v>0.37754066879814568</c:v>
                </c:pt>
                <c:pt idx="16">
                  <c:v>0.40131233988754816</c:v>
                </c:pt>
                <c:pt idx="17">
                  <c:v>0.42555748318834113</c:v>
                </c:pt>
                <c:pt idx="18">
                  <c:v>0.45016600268752216</c:v>
                </c:pt>
                <c:pt idx="19">
                  <c:v>0.47502081252105999</c:v>
                </c:pt>
                <c:pt idx="20">
                  <c:v>0.5</c:v>
                </c:pt>
                <c:pt idx="21">
                  <c:v>0.5249791874789399</c:v>
                </c:pt>
                <c:pt idx="22">
                  <c:v>0.54983399731247784</c:v>
                </c:pt>
                <c:pt idx="23">
                  <c:v>0.57444251681165892</c:v>
                </c:pt>
                <c:pt idx="24">
                  <c:v>0.59868766011245178</c:v>
                </c:pt>
                <c:pt idx="25">
                  <c:v>0.62245933120185426</c:v>
                </c:pt>
                <c:pt idx="26">
                  <c:v>0.64565630622579528</c:v>
                </c:pt>
                <c:pt idx="27">
                  <c:v>0.66818777216816583</c:v>
                </c:pt>
                <c:pt idx="28">
                  <c:v>0.68997448112761217</c:v>
                </c:pt>
                <c:pt idx="29">
                  <c:v>0.71094950262500356</c:v>
                </c:pt>
                <c:pt idx="30">
                  <c:v>0.73105857863000456</c:v>
                </c:pt>
                <c:pt idx="31">
                  <c:v>0.75026010559511724</c:v>
                </c:pt>
                <c:pt idx="32">
                  <c:v>0.76852478349901732</c:v>
                </c:pt>
                <c:pt idx="33">
                  <c:v>0.78583498304255828</c:v>
                </c:pt>
                <c:pt idx="34">
                  <c:v>0.80218388855858125</c:v>
                </c:pt>
                <c:pt idx="35">
                  <c:v>0.81757447619364332</c:v>
                </c:pt>
                <c:pt idx="36">
                  <c:v>0.83201838513392401</c:v>
                </c:pt>
                <c:pt idx="37">
                  <c:v>0.8455347349164648</c:v>
                </c:pt>
                <c:pt idx="38">
                  <c:v>0.85814893509951173</c:v>
                </c:pt>
                <c:pt idx="39">
                  <c:v>0.86989152563700178</c:v>
                </c:pt>
                <c:pt idx="40">
                  <c:v>0.88079707797788198</c:v>
                </c:pt>
              </c:numCache>
            </c:numRef>
          </c:yVal>
          <c:smooth val="0"/>
          <c:extLst>
            <c:ext xmlns:c16="http://schemas.microsoft.com/office/drawing/2014/chart" uri="{C3380CC4-5D6E-409C-BE32-E72D297353CC}">
              <c16:uniqueId val="{00000000-A6A1-41C3-A9A2-4E00B40719A3}"/>
            </c:ext>
          </c:extLst>
        </c:ser>
        <c:dLbls>
          <c:showLegendKey val="0"/>
          <c:showVal val="0"/>
          <c:showCatName val="0"/>
          <c:showSerName val="0"/>
          <c:showPercent val="0"/>
          <c:showBubbleSize val="0"/>
        </c:dLbls>
        <c:axId val="985217599"/>
        <c:axId val="985216767"/>
      </c:scatterChart>
      <c:valAx>
        <c:axId val="985217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6767"/>
        <c:crosses val="autoZero"/>
        <c:crossBetween val="midCat"/>
      </c:valAx>
      <c:valAx>
        <c:axId val="98521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8521759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지수함수!$AO$106:$AO$148</c:f>
              <c:numCache>
                <c:formatCode>General</c:formatCode>
                <c:ptCount val="43"/>
                <c:pt idx="0">
                  <c:v>-100</c:v>
                </c:pt>
                <c:pt idx="1">
                  <c:v>-2</c:v>
                </c:pt>
                <c:pt idx="2">
                  <c:v>-1.9</c:v>
                </c:pt>
                <c:pt idx="3">
                  <c:v>-1.8</c:v>
                </c:pt>
                <c:pt idx="4">
                  <c:v>-1.7</c:v>
                </c:pt>
                <c:pt idx="5">
                  <c:v>-1.6</c:v>
                </c:pt>
                <c:pt idx="6">
                  <c:v>-1.5</c:v>
                </c:pt>
                <c:pt idx="7">
                  <c:v>-1.4</c:v>
                </c:pt>
                <c:pt idx="8">
                  <c:v>-1.3</c:v>
                </c:pt>
                <c:pt idx="9">
                  <c:v>-1.2</c:v>
                </c:pt>
                <c:pt idx="10">
                  <c:v>-1.1000000000000001</c:v>
                </c:pt>
                <c:pt idx="11">
                  <c:v>-1</c:v>
                </c:pt>
                <c:pt idx="12">
                  <c:v>-0.9</c:v>
                </c:pt>
                <c:pt idx="13">
                  <c:v>-0.8</c:v>
                </c:pt>
                <c:pt idx="14">
                  <c:v>-0.7</c:v>
                </c:pt>
                <c:pt idx="15">
                  <c:v>-0.6</c:v>
                </c:pt>
                <c:pt idx="16">
                  <c:v>-0.5</c:v>
                </c:pt>
                <c:pt idx="17">
                  <c:v>-0.4</c:v>
                </c:pt>
                <c:pt idx="18">
                  <c:v>-0.3</c:v>
                </c:pt>
                <c:pt idx="19">
                  <c:v>-0.2</c:v>
                </c:pt>
                <c:pt idx="20">
                  <c:v>-0.1</c:v>
                </c:pt>
                <c:pt idx="21">
                  <c:v>0</c:v>
                </c:pt>
                <c:pt idx="22">
                  <c:v>0.1</c:v>
                </c:pt>
                <c:pt idx="23">
                  <c:v>0.2</c:v>
                </c:pt>
                <c:pt idx="24">
                  <c:v>0.3</c:v>
                </c:pt>
                <c:pt idx="25">
                  <c:v>0.4</c:v>
                </c:pt>
                <c:pt idx="26">
                  <c:v>0.5</c:v>
                </c:pt>
                <c:pt idx="27">
                  <c:v>0.6</c:v>
                </c:pt>
                <c:pt idx="28">
                  <c:v>0.7</c:v>
                </c:pt>
                <c:pt idx="29">
                  <c:v>0.8</c:v>
                </c:pt>
                <c:pt idx="30">
                  <c:v>0.9</c:v>
                </c:pt>
                <c:pt idx="31">
                  <c:v>1</c:v>
                </c:pt>
                <c:pt idx="32">
                  <c:v>1.1000000000000001</c:v>
                </c:pt>
                <c:pt idx="33">
                  <c:v>1.2</c:v>
                </c:pt>
                <c:pt idx="34">
                  <c:v>1.3</c:v>
                </c:pt>
                <c:pt idx="35">
                  <c:v>1.4</c:v>
                </c:pt>
                <c:pt idx="36">
                  <c:v>1.5</c:v>
                </c:pt>
                <c:pt idx="37">
                  <c:v>1.6</c:v>
                </c:pt>
                <c:pt idx="38">
                  <c:v>1.7</c:v>
                </c:pt>
                <c:pt idx="39">
                  <c:v>1.8</c:v>
                </c:pt>
                <c:pt idx="40">
                  <c:v>1.9</c:v>
                </c:pt>
                <c:pt idx="41">
                  <c:v>2</c:v>
                </c:pt>
                <c:pt idx="42">
                  <c:v>100</c:v>
                </c:pt>
              </c:numCache>
            </c:numRef>
          </c:xVal>
          <c:yVal>
            <c:numRef>
              <c:f>지수함수!$AP$106:$AP$148</c:f>
              <c:numCache>
                <c:formatCode>General</c:formatCode>
                <c:ptCount val="43"/>
                <c:pt idx="0">
                  <c:v>3.7200759760215157E-44</c:v>
                </c:pt>
                <c:pt idx="1">
                  <c:v>0.11920292202211794</c:v>
                </c:pt>
                <c:pt idx="2">
                  <c:v>0.13010847436299824</c:v>
                </c:pt>
                <c:pt idx="3">
                  <c:v>0.14185106490048818</c:v>
                </c:pt>
                <c:pt idx="4">
                  <c:v>0.15446526508353511</c:v>
                </c:pt>
                <c:pt idx="5">
                  <c:v>0.16798161486607593</c:v>
                </c:pt>
                <c:pt idx="6">
                  <c:v>0.18242552380635677</c:v>
                </c:pt>
                <c:pt idx="7">
                  <c:v>0.1978161114414187</c:v>
                </c:pt>
                <c:pt idx="8">
                  <c:v>0.21416501695744178</c:v>
                </c:pt>
                <c:pt idx="9">
                  <c:v>0.23147521650098274</c:v>
                </c:pt>
                <c:pt idx="10">
                  <c:v>0.24973989440488278</c:v>
                </c:pt>
                <c:pt idx="11">
                  <c:v>0.26894142136999549</c:v>
                </c:pt>
                <c:pt idx="12">
                  <c:v>0.28905049737499638</c:v>
                </c:pt>
                <c:pt idx="13">
                  <c:v>0.31002551887238788</c:v>
                </c:pt>
                <c:pt idx="14">
                  <c:v>0.33181222783183417</c:v>
                </c:pt>
                <c:pt idx="15">
                  <c:v>0.35434369377420483</c:v>
                </c:pt>
                <c:pt idx="16">
                  <c:v>0.37754066879814568</c:v>
                </c:pt>
                <c:pt idx="17">
                  <c:v>0.40131233988754816</c:v>
                </c:pt>
                <c:pt idx="18">
                  <c:v>0.42555748318834113</c:v>
                </c:pt>
                <c:pt idx="19">
                  <c:v>0.45016600268752216</c:v>
                </c:pt>
                <c:pt idx="20">
                  <c:v>0.47502081252105999</c:v>
                </c:pt>
                <c:pt idx="21">
                  <c:v>0.5</c:v>
                </c:pt>
                <c:pt idx="22">
                  <c:v>0.5249791874789399</c:v>
                </c:pt>
                <c:pt idx="23">
                  <c:v>0.54983399731247784</c:v>
                </c:pt>
                <c:pt idx="24">
                  <c:v>0.57444251681165892</c:v>
                </c:pt>
                <c:pt idx="25">
                  <c:v>0.59868766011245178</c:v>
                </c:pt>
                <c:pt idx="26">
                  <c:v>0.62245933120185426</c:v>
                </c:pt>
                <c:pt idx="27">
                  <c:v>0.64565630622579528</c:v>
                </c:pt>
                <c:pt idx="28">
                  <c:v>0.66818777216816583</c:v>
                </c:pt>
                <c:pt idx="29">
                  <c:v>0.68997448112761217</c:v>
                </c:pt>
                <c:pt idx="30">
                  <c:v>0.71094950262500356</c:v>
                </c:pt>
                <c:pt idx="31">
                  <c:v>0.73105857863000456</c:v>
                </c:pt>
                <c:pt idx="32">
                  <c:v>0.75026010559511724</c:v>
                </c:pt>
                <c:pt idx="33">
                  <c:v>0.76852478349901732</c:v>
                </c:pt>
                <c:pt idx="34">
                  <c:v>0.78583498304255828</c:v>
                </c:pt>
                <c:pt idx="35">
                  <c:v>0.80218388855858125</c:v>
                </c:pt>
                <c:pt idx="36">
                  <c:v>0.81757447619364332</c:v>
                </c:pt>
                <c:pt idx="37">
                  <c:v>0.83201838513392401</c:v>
                </c:pt>
                <c:pt idx="38">
                  <c:v>0.8455347349164648</c:v>
                </c:pt>
                <c:pt idx="39">
                  <c:v>0.85814893509951173</c:v>
                </c:pt>
                <c:pt idx="40">
                  <c:v>0.86989152563700178</c:v>
                </c:pt>
                <c:pt idx="41">
                  <c:v>0.88079707797788198</c:v>
                </c:pt>
                <c:pt idx="42">
                  <c:v>1</c:v>
                </c:pt>
              </c:numCache>
            </c:numRef>
          </c:yVal>
          <c:smooth val="0"/>
          <c:extLst>
            <c:ext xmlns:c16="http://schemas.microsoft.com/office/drawing/2014/chart" uri="{C3380CC4-5D6E-409C-BE32-E72D297353CC}">
              <c16:uniqueId val="{00000000-6252-4B49-8DB2-D66D3C74656B}"/>
            </c:ext>
          </c:extLst>
        </c:ser>
        <c:dLbls>
          <c:showLegendKey val="0"/>
          <c:showVal val="0"/>
          <c:showCatName val="0"/>
          <c:showSerName val="0"/>
          <c:showPercent val="0"/>
          <c:showBubbleSize val="0"/>
        </c:dLbls>
        <c:axId val="1090140815"/>
        <c:axId val="1090141231"/>
      </c:scatterChart>
      <c:valAx>
        <c:axId val="109014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1231"/>
        <c:crosses val="autoZero"/>
        <c:crossBetween val="midCat"/>
      </c:valAx>
      <c:valAx>
        <c:axId val="1090141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081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로그함수2!$A$19:$A$28</c:f>
              <c:numCache>
                <c:formatCode>General</c:formatCode>
                <c:ptCount val="10"/>
                <c:pt idx="0">
                  <c:v>0.6</c:v>
                </c:pt>
                <c:pt idx="1">
                  <c:v>0.7</c:v>
                </c:pt>
                <c:pt idx="2">
                  <c:v>0.8</c:v>
                </c:pt>
                <c:pt idx="3">
                  <c:v>0.9</c:v>
                </c:pt>
                <c:pt idx="4">
                  <c:v>1</c:v>
                </c:pt>
                <c:pt idx="5">
                  <c:v>1.1000000000000001</c:v>
                </c:pt>
                <c:pt idx="6">
                  <c:v>1.2</c:v>
                </c:pt>
                <c:pt idx="7">
                  <c:v>1.3</c:v>
                </c:pt>
                <c:pt idx="8">
                  <c:v>1.4</c:v>
                </c:pt>
                <c:pt idx="9">
                  <c:v>1.5</c:v>
                </c:pt>
              </c:numCache>
            </c:numRef>
          </c:xVal>
          <c:yVal>
            <c:numRef>
              <c:f>로그함수2!$B$19:$B$28</c:f>
              <c:numCache>
                <c:formatCode>General</c:formatCode>
                <c:ptCount val="10"/>
                <c:pt idx="0">
                  <c:v>-0.73696559416620622</c:v>
                </c:pt>
                <c:pt idx="1">
                  <c:v>-0.51457317282975834</c:v>
                </c:pt>
                <c:pt idx="2">
                  <c:v>-0.32192809488736229</c:v>
                </c:pt>
                <c:pt idx="3">
                  <c:v>-0.15200309344504997</c:v>
                </c:pt>
                <c:pt idx="4">
                  <c:v>0</c:v>
                </c:pt>
                <c:pt idx="5">
                  <c:v>0.13750352374993502</c:v>
                </c:pt>
                <c:pt idx="6">
                  <c:v>0.26303440583379378</c:v>
                </c:pt>
                <c:pt idx="7">
                  <c:v>0.37851162325372983</c:v>
                </c:pt>
                <c:pt idx="8">
                  <c:v>0.48542682717024171</c:v>
                </c:pt>
                <c:pt idx="9">
                  <c:v>0.58496250072115619</c:v>
                </c:pt>
              </c:numCache>
            </c:numRef>
          </c:yVal>
          <c:smooth val="0"/>
          <c:extLst>
            <c:ext xmlns:c16="http://schemas.microsoft.com/office/drawing/2014/chart" uri="{C3380CC4-5D6E-409C-BE32-E72D297353CC}">
              <c16:uniqueId val="{00000000-AF31-43D3-94A6-3FC6DB03FC08}"/>
            </c:ext>
          </c:extLst>
        </c:ser>
        <c:dLbls>
          <c:showLegendKey val="0"/>
          <c:showVal val="0"/>
          <c:showCatName val="0"/>
          <c:showSerName val="0"/>
          <c:showPercent val="0"/>
          <c:showBubbleSize val="0"/>
        </c:dLbls>
        <c:axId val="1090143727"/>
        <c:axId val="1090142895"/>
      </c:scatterChart>
      <c:valAx>
        <c:axId val="10901437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2895"/>
        <c:crosses val="autoZero"/>
        <c:crossBetween val="midCat"/>
      </c:valAx>
      <c:valAx>
        <c:axId val="109014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01437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2"/>
              </a:solidFill>
              <a:round/>
            </a:ln>
            <a:effectLst/>
          </c:spPr>
          <c:marker>
            <c:symbol val="none"/>
          </c:marker>
          <c:dPt>
            <c:idx val="16"/>
            <c:marker>
              <c:symbol val="none"/>
            </c:marker>
            <c:bubble3D val="0"/>
            <c:spPr>
              <a:ln w="19050" cap="rnd">
                <a:solidFill>
                  <a:srgbClr val="FF0000"/>
                </a:solidFill>
                <a:round/>
              </a:ln>
              <a:effectLst/>
            </c:spPr>
            <c:extLst>
              <c:ext xmlns:c16="http://schemas.microsoft.com/office/drawing/2014/chart" uri="{C3380CC4-5D6E-409C-BE32-E72D297353CC}">
                <c16:uniqueId val="{00000004-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로그함수2!$Q$109:$Q$131</c:f>
              <c:numCache>
                <c:formatCode>General</c:formatCode>
                <c:ptCount val="23"/>
                <c:pt idx="5">
                  <c:v>-7.9181246047624818E-2</c:v>
                </c:pt>
                <c:pt idx="6">
                  <c:v>-4.1392685158225077E-2</c:v>
                </c:pt>
                <c:pt idx="7">
                  <c:v>0</c:v>
                </c:pt>
                <c:pt idx="8">
                  <c:v>4.5757490560675115E-2</c:v>
                </c:pt>
                <c:pt idx="9">
                  <c:v>9.6910013008056392E-2</c:v>
                </c:pt>
                <c:pt idx="10">
                  <c:v>0.15490195998574319</c:v>
                </c:pt>
                <c:pt idx="11">
                  <c:v>0.22184874961635639</c:v>
                </c:pt>
                <c:pt idx="12">
                  <c:v>0.3010299956639812</c:v>
                </c:pt>
                <c:pt idx="13">
                  <c:v>0.3979400086720376</c:v>
                </c:pt>
                <c:pt idx="14">
                  <c:v>0.52287874528033751</c:v>
                </c:pt>
                <c:pt idx="15">
                  <c:v>0.69897000433601886</c:v>
                </c:pt>
                <c:pt idx="16">
                  <c:v>1</c:v>
                </c:pt>
              </c:numCache>
            </c:numRef>
          </c:yVal>
          <c:smooth val="0"/>
          <c:extLst>
            <c:ext xmlns:c16="http://schemas.microsoft.com/office/drawing/2014/chart" uri="{C3380CC4-5D6E-409C-BE32-E72D297353CC}">
              <c16:uniqueId val="{00000000-323E-43C5-8BE9-5D31957CF461}"/>
            </c:ext>
          </c:extLst>
        </c:ser>
        <c:ser>
          <c:idx val="1"/>
          <c:order val="1"/>
          <c:spPr>
            <a:ln w="19050" cap="rnd">
              <a:solidFill>
                <a:schemeClr val="accent1"/>
              </a:solidFill>
              <a:round/>
            </a:ln>
            <a:effectLst/>
          </c:spPr>
          <c:marker>
            <c:symbol val="none"/>
          </c:marker>
          <c:dPt>
            <c:idx val="11"/>
            <c:marker>
              <c:symbol val="none"/>
            </c:marker>
            <c:bubble3D val="0"/>
            <c:spPr>
              <a:ln w="19050" cap="rnd">
                <a:solidFill>
                  <a:schemeClr val="accent1">
                    <a:lumMod val="75000"/>
                  </a:schemeClr>
                </a:solidFill>
                <a:round/>
              </a:ln>
              <a:effectLst/>
            </c:spPr>
            <c:extLst>
              <c:ext xmlns:c16="http://schemas.microsoft.com/office/drawing/2014/chart" uri="{C3380CC4-5D6E-409C-BE32-E72D297353CC}">
                <c16:uniqueId val="{00000005-323E-43C5-8BE9-5D31957CF461}"/>
              </c:ext>
            </c:extLst>
          </c:dPt>
          <c:xVal>
            <c:numRef>
              <c:f>로그함수2!$O$109:$O$131</c:f>
              <c:numCache>
                <c:formatCode>General</c:formatCode>
                <c:ptCount val="23"/>
                <c:pt idx="5">
                  <c:v>-0.2</c:v>
                </c:pt>
                <c:pt idx="6">
                  <c:v>-0.1</c:v>
                </c:pt>
                <c:pt idx="7">
                  <c:v>0</c:v>
                </c:pt>
                <c:pt idx="8">
                  <c:v>0.1</c:v>
                </c:pt>
                <c:pt idx="9">
                  <c:v>0.2</c:v>
                </c:pt>
                <c:pt idx="10">
                  <c:v>0.3</c:v>
                </c:pt>
                <c:pt idx="11">
                  <c:v>0.4</c:v>
                </c:pt>
                <c:pt idx="12">
                  <c:v>0.5</c:v>
                </c:pt>
                <c:pt idx="13">
                  <c:v>0.6</c:v>
                </c:pt>
                <c:pt idx="14">
                  <c:v>0.7</c:v>
                </c:pt>
                <c:pt idx="15">
                  <c:v>0.8</c:v>
                </c:pt>
                <c:pt idx="16">
                  <c:v>0.9</c:v>
                </c:pt>
                <c:pt idx="17">
                  <c:v>1</c:v>
                </c:pt>
                <c:pt idx="18">
                  <c:v>1.1000000000000001</c:v>
                </c:pt>
                <c:pt idx="19">
                  <c:v>1.2</c:v>
                </c:pt>
                <c:pt idx="20">
                  <c:v>1.3</c:v>
                </c:pt>
              </c:numCache>
            </c:numRef>
          </c:xVal>
          <c:yVal>
            <c:numRef>
              <c:f>로그함수2!$R$109:$R$131</c:f>
              <c:numCache>
                <c:formatCode>General</c:formatCode>
                <c:ptCount val="23"/>
                <c:pt idx="8">
                  <c:v>1</c:v>
                </c:pt>
                <c:pt idx="9">
                  <c:v>0.69897000433601875</c:v>
                </c:pt>
                <c:pt idx="10">
                  <c:v>0.52287874528033762</c:v>
                </c:pt>
                <c:pt idx="11">
                  <c:v>0.3979400086720376</c:v>
                </c:pt>
                <c:pt idx="12">
                  <c:v>0.3010299956639812</c:v>
                </c:pt>
                <c:pt idx="13">
                  <c:v>0.22184874961635639</c:v>
                </c:pt>
                <c:pt idx="14">
                  <c:v>0.15490195998574319</c:v>
                </c:pt>
                <c:pt idx="15">
                  <c:v>9.6910013008056392E-2</c:v>
                </c:pt>
                <c:pt idx="16">
                  <c:v>4.5757490560675115E-2</c:v>
                </c:pt>
                <c:pt idx="17">
                  <c:v>0</c:v>
                </c:pt>
                <c:pt idx="18">
                  <c:v>-4.1392685158225077E-2</c:v>
                </c:pt>
                <c:pt idx="19">
                  <c:v>-7.9181246047624818E-2</c:v>
                </c:pt>
                <c:pt idx="20">
                  <c:v>-0.11394335230683679</c:v>
                </c:pt>
              </c:numCache>
            </c:numRef>
          </c:yVal>
          <c:smooth val="0"/>
          <c:extLst>
            <c:ext xmlns:c16="http://schemas.microsoft.com/office/drawing/2014/chart" uri="{C3380CC4-5D6E-409C-BE32-E72D297353CC}">
              <c16:uniqueId val="{00000001-323E-43C5-8BE9-5D31957CF461}"/>
            </c:ext>
          </c:extLst>
        </c:ser>
        <c:dLbls>
          <c:showLegendKey val="0"/>
          <c:showVal val="0"/>
          <c:showCatName val="0"/>
          <c:showSerName val="0"/>
          <c:showPercent val="0"/>
          <c:showBubbleSize val="0"/>
        </c:dLbls>
        <c:axId val="1174979519"/>
        <c:axId val="1174979935"/>
      </c:scatterChart>
      <c:valAx>
        <c:axId val="117497951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935"/>
        <c:crosses val="autoZero"/>
        <c:crossBetween val="midCat"/>
      </c:valAx>
      <c:valAx>
        <c:axId val="117497993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1749795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머신러닝기초!$D$4</c:f>
              <c:strCache>
                <c:ptCount val="1"/>
                <c:pt idx="0">
                  <c:v>몸무게</c:v>
                </c:pt>
              </c:strCache>
            </c:strRef>
          </c:tx>
          <c:spPr>
            <a:ln w="19050" cap="rnd">
              <a:noFill/>
              <a:round/>
            </a:ln>
            <a:effectLst/>
          </c:spPr>
          <c:marker>
            <c:symbol val="circle"/>
            <c:size val="5"/>
            <c:spPr>
              <a:solidFill>
                <a:schemeClr val="accent1"/>
              </a:solidFill>
              <a:ln w="9525">
                <a:solidFill>
                  <a:schemeClr val="accent1"/>
                </a:solidFill>
              </a:ln>
              <a:effectLst/>
            </c:spPr>
          </c:marker>
          <c:xVal>
            <c:numRef>
              <c:f>머신러닝기초!$C$5:$C$9</c:f>
              <c:numCache>
                <c:formatCode>General</c:formatCode>
                <c:ptCount val="5"/>
                <c:pt idx="0">
                  <c:v>170</c:v>
                </c:pt>
                <c:pt idx="1">
                  <c:v>155</c:v>
                </c:pt>
                <c:pt idx="2">
                  <c:v>150</c:v>
                </c:pt>
                <c:pt idx="3">
                  <c:v>175</c:v>
                </c:pt>
                <c:pt idx="4">
                  <c:v>165</c:v>
                </c:pt>
              </c:numCache>
            </c:numRef>
          </c:xVal>
          <c:yVal>
            <c:numRef>
              <c:f>머신러닝기초!$D$5:$D$9</c:f>
              <c:numCache>
                <c:formatCode>General</c:formatCode>
                <c:ptCount val="5"/>
                <c:pt idx="0">
                  <c:v>65</c:v>
                </c:pt>
                <c:pt idx="1">
                  <c:v>50</c:v>
                </c:pt>
                <c:pt idx="2">
                  <c:v>45</c:v>
                </c:pt>
                <c:pt idx="3">
                  <c:v>70</c:v>
                </c:pt>
                <c:pt idx="4">
                  <c:v>55</c:v>
                </c:pt>
              </c:numCache>
            </c:numRef>
          </c:yVal>
          <c:smooth val="0"/>
          <c:extLst>
            <c:ext xmlns:c16="http://schemas.microsoft.com/office/drawing/2014/chart" uri="{C3380CC4-5D6E-409C-BE32-E72D297353CC}">
              <c16:uniqueId val="{00000000-4D4C-4A9E-AAF6-26A50CBCF12B}"/>
            </c:ext>
          </c:extLst>
        </c:ser>
        <c:dLbls>
          <c:showLegendKey val="0"/>
          <c:showVal val="0"/>
          <c:showCatName val="0"/>
          <c:showSerName val="0"/>
          <c:showPercent val="0"/>
          <c:showBubbleSize val="0"/>
        </c:dLbls>
        <c:axId val="478572607"/>
        <c:axId val="478573439"/>
      </c:scatterChart>
      <c:valAx>
        <c:axId val="4785726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3439"/>
        <c:crosses val="autoZero"/>
        <c:crossBetween val="midCat"/>
      </c:valAx>
      <c:valAx>
        <c:axId val="47857343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785726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머신러닝기초!$N$38:$N$58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머신러닝기초!$O$38:$O$58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6556-428E-B2C7-3619AF51F2E1}"/>
            </c:ext>
          </c:extLst>
        </c:ser>
        <c:dLbls>
          <c:showLegendKey val="0"/>
          <c:showVal val="0"/>
          <c:showCatName val="0"/>
          <c:showSerName val="0"/>
          <c:showPercent val="0"/>
          <c:showBubbleSize val="0"/>
        </c:dLbls>
        <c:axId val="170236751"/>
        <c:axId val="170238831"/>
      </c:scatterChart>
      <c:valAx>
        <c:axId val="170236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8831"/>
        <c:crosses val="autoZero"/>
        <c:crossBetween val="midCat"/>
      </c:valAx>
      <c:valAx>
        <c:axId val="170238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702367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머신러닝기초!$N$62:$N$82</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머신러닝기초!$O$62:$O$82</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yVal>
          <c:smooth val="0"/>
          <c:extLst>
            <c:ext xmlns:c16="http://schemas.microsoft.com/office/drawing/2014/chart" uri="{C3380CC4-5D6E-409C-BE32-E72D297353CC}">
              <c16:uniqueId val="{00000000-EB4B-4268-AA31-1CF56A7CFC20}"/>
            </c:ext>
          </c:extLst>
        </c:ser>
        <c:dLbls>
          <c:showLegendKey val="0"/>
          <c:showVal val="0"/>
          <c:showCatName val="0"/>
          <c:showSerName val="0"/>
          <c:showPercent val="0"/>
          <c:showBubbleSize val="0"/>
        </c:dLbls>
        <c:axId val="312005167"/>
        <c:axId val="312002255"/>
      </c:scatterChart>
      <c:valAx>
        <c:axId val="31200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2255"/>
        <c:crosses val="autoZero"/>
        <c:crossBetween val="midCat"/>
      </c:valAx>
      <c:valAx>
        <c:axId val="3120022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31200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머신러닝기초!$W$38:$W$58</c:f>
              <c:numCache>
                <c:formatCode>General</c:formatCode>
                <c:ptCount val="21"/>
                <c:pt idx="0">
                  <c:v>100</c:v>
                </c:pt>
                <c:pt idx="1">
                  <c:v>81</c:v>
                </c:pt>
                <c:pt idx="2">
                  <c:v>64</c:v>
                </c:pt>
                <c:pt idx="3">
                  <c:v>49</c:v>
                </c:pt>
                <c:pt idx="4">
                  <c:v>36</c:v>
                </c:pt>
                <c:pt idx="5">
                  <c:v>25</c:v>
                </c:pt>
                <c:pt idx="6">
                  <c:v>16</c:v>
                </c:pt>
                <c:pt idx="7">
                  <c:v>9</c:v>
                </c:pt>
                <c:pt idx="8">
                  <c:v>4</c:v>
                </c:pt>
                <c:pt idx="9">
                  <c:v>1</c:v>
                </c:pt>
                <c:pt idx="10">
                  <c:v>0</c:v>
                </c:pt>
                <c:pt idx="11">
                  <c:v>1</c:v>
                </c:pt>
                <c:pt idx="12">
                  <c:v>4</c:v>
                </c:pt>
                <c:pt idx="13">
                  <c:v>9</c:v>
                </c:pt>
                <c:pt idx="14">
                  <c:v>16</c:v>
                </c:pt>
                <c:pt idx="15">
                  <c:v>25</c:v>
                </c:pt>
                <c:pt idx="16">
                  <c:v>36</c:v>
                </c:pt>
                <c:pt idx="17">
                  <c:v>49</c:v>
                </c:pt>
                <c:pt idx="18">
                  <c:v>64</c:v>
                </c:pt>
                <c:pt idx="19">
                  <c:v>81</c:v>
                </c:pt>
                <c:pt idx="20">
                  <c:v>100</c:v>
                </c:pt>
              </c:numCache>
            </c:numRef>
          </c:val>
          <c:smooth val="0"/>
          <c:extLst>
            <c:ext xmlns:c16="http://schemas.microsoft.com/office/drawing/2014/chart" uri="{C3380CC4-5D6E-409C-BE32-E72D297353CC}">
              <c16:uniqueId val="{00000000-2EDC-4A28-86C2-90E31497B9D3}"/>
            </c:ext>
          </c:extLst>
        </c:ser>
        <c:ser>
          <c:idx val="1"/>
          <c:order val="1"/>
          <c:spPr>
            <a:ln w="28575" cap="rnd">
              <a:solidFill>
                <a:schemeClr val="accent2"/>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머신러닝기초!$X$38:$X$58</c:f>
              <c:numCache>
                <c:formatCode>General</c:formatCode>
                <c:ptCount val="21"/>
                <c:pt idx="0">
                  <c:v>200</c:v>
                </c:pt>
                <c:pt idx="1">
                  <c:v>162</c:v>
                </c:pt>
                <c:pt idx="2">
                  <c:v>128</c:v>
                </c:pt>
                <c:pt idx="3">
                  <c:v>98</c:v>
                </c:pt>
                <c:pt idx="4">
                  <c:v>72</c:v>
                </c:pt>
                <c:pt idx="5">
                  <c:v>50</c:v>
                </c:pt>
                <c:pt idx="6">
                  <c:v>32</c:v>
                </c:pt>
                <c:pt idx="7">
                  <c:v>18</c:v>
                </c:pt>
                <c:pt idx="8">
                  <c:v>8</c:v>
                </c:pt>
                <c:pt idx="9">
                  <c:v>2</c:v>
                </c:pt>
                <c:pt idx="10">
                  <c:v>0</c:v>
                </c:pt>
                <c:pt idx="11">
                  <c:v>2</c:v>
                </c:pt>
                <c:pt idx="12">
                  <c:v>8</c:v>
                </c:pt>
                <c:pt idx="13">
                  <c:v>18</c:v>
                </c:pt>
                <c:pt idx="14">
                  <c:v>32</c:v>
                </c:pt>
                <c:pt idx="15">
                  <c:v>50</c:v>
                </c:pt>
                <c:pt idx="16">
                  <c:v>72</c:v>
                </c:pt>
                <c:pt idx="17">
                  <c:v>98</c:v>
                </c:pt>
                <c:pt idx="18">
                  <c:v>128</c:v>
                </c:pt>
                <c:pt idx="19">
                  <c:v>162</c:v>
                </c:pt>
                <c:pt idx="20">
                  <c:v>200</c:v>
                </c:pt>
              </c:numCache>
            </c:numRef>
          </c:val>
          <c:smooth val="0"/>
          <c:extLst>
            <c:ext xmlns:c16="http://schemas.microsoft.com/office/drawing/2014/chart" uri="{C3380CC4-5D6E-409C-BE32-E72D297353CC}">
              <c16:uniqueId val="{00000001-2EDC-4A28-86C2-90E31497B9D3}"/>
            </c:ext>
          </c:extLst>
        </c:ser>
        <c:ser>
          <c:idx val="2"/>
          <c:order val="2"/>
          <c:spPr>
            <a:ln w="28575" cap="rnd">
              <a:solidFill>
                <a:schemeClr val="accent3"/>
              </a:solidFill>
              <a:round/>
            </a:ln>
            <a:effectLst/>
          </c:spPr>
          <c:marker>
            <c:symbol val="none"/>
          </c:marker>
          <c:cat>
            <c:numRef>
              <c:f>머신러닝기초!$V$38:$V$58</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cat>
          <c:val>
            <c:numRef>
              <c:f>머신러닝기초!$Y$38:$Y$58</c:f>
              <c:numCache>
                <c:formatCode>General</c:formatCode>
                <c:ptCount val="21"/>
                <c:pt idx="0">
                  <c:v>300</c:v>
                </c:pt>
                <c:pt idx="1">
                  <c:v>243</c:v>
                </c:pt>
                <c:pt idx="2">
                  <c:v>192</c:v>
                </c:pt>
                <c:pt idx="3">
                  <c:v>147</c:v>
                </c:pt>
                <c:pt idx="4">
                  <c:v>108</c:v>
                </c:pt>
                <c:pt idx="5">
                  <c:v>75</c:v>
                </c:pt>
                <c:pt idx="6">
                  <c:v>48</c:v>
                </c:pt>
                <c:pt idx="7">
                  <c:v>27</c:v>
                </c:pt>
                <c:pt idx="8">
                  <c:v>12</c:v>
                </c:pt>
                <c:pt idx="9">
                  <c:v>3</c:v>
                </c:pt>
                <c:pt idx="10">
                  <c:v>0</c:v>
                </c:pt>
                <c:pt idx="11">
                  <c:v>3</c:v>
                </c:pt>
                <c:pt idx="12">
                  <c:v>12</c:v>
                </c:pt>
                <c:pt idx="13">
                  <c:v>27</c:v>
                </c:pt>
                <c:pt idx="14">
                  <c:v>48</c:v>
                </c:pt>
                <c:pt idx="15">
                  <c:v>75</c:v>
                </c:pt>
                <c:pt idx="16">
                  <c:v>108</c:v>
                </c:pt>
                <c:pt idx="17">
                  <c:v>147</c:v>
                </c:pt>
                <c:pt idx="18">
                  <c:v>192</c:v>
                </c:pt>
                <c:pt idx="19">
                  <c:v>243</c:v>
                </c:pt>
                <c:pt idx="20">
                  <c:v>300</c:v>
                </c:pt>
              </c:numCache>
            </c:numRef>
          </c:val>
          <c:smooth val="0"/>
          <c:extLst>
            <c:ext xmlns:c16="http://schemas.microsoft.com/office/drawing/2014/chart" uri="{C3380CC4-5D6E-409C-BE32-E72D297353CC}">
              <c16:uniqueId val="{00000002-2EDC-4A28-86C2-90E31497B9D3}"/>
            </c:ext>
          </c:extLst>
        </c:ser>
        <c:dLbls>
          <c:showLegendKey val="0"/>
          <c:showVal val="0"/>
          <c:showCatName val="0"/>
          <c:showSerName val="0"/>
          <c:showPercent val="0"/>
          <c:showBubbleSize val="0"/>
        </c:dLbls>
        <c:smooth val="0"/>
        <c:axId val="412125887"/>
        <c:axId val="412127967"/>
      </c:lineChart>
      <c:catAx>
        <c:axId val="412125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7967"/>
        <c:crosses val="autoZero"/>
        <c:auto val="1"/>
        <c:lblAlgn val="ctr"/>
        <c:lblOffset val="100"/>
        <c:noMultiLvlLbl val="0"/>
      </c:catAx>
      <c:valAx>
        <c:axId val="412127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12125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19.xml><?xml version="1.0" encoding="utf-8"?>
<cx:chartSpace xmlns:a="http://schemas.openxmlformats.org/drawingml/2006/main" xmlns:r="http://schemas.openxmlformats.org/officeDocument/2006/relationships" xmlns:cx="http://schemas.microsoft.com/office/drawing/2014/chartex">
  <cx:chartData>
    <cx:data id="0">
      <cx:numDim type="val">
        <cx:f>_xlchart.3</cx:f>
      </cx:numDim>
    </cx:data>
  </cx:chartData>
  <cx:chart>
    <cx:title pos="t" align="ctr" overlay="0">
      <cx:tx>
        <cx:rich>
          <a:bodyPr rot="0" spcFirstLastPara="1" vertOverflow="ellipsis" vert="horz" wrap="square" lIns="0" tIns="0" rIns="0" bIns="0" anchor="ctr" anchorCtr="1"/>
          <a:lstStyle/>
          <a:p>
            <a:pPr algn="ctr">
              <a:defRPr/>
            </a:pPr>
            <a:r>
              <a:rPr lang="en-US" altLang="ko-KR"/>
              <a:t>outlier</a:t>
            </a:r>
            <a:endParaRPr lang="ko-KR"/>
          </a:p>
        </cx:rich>
      </cx:tx>
    </cx:title>
    <cx:plotArea>
      <cx:plotAreaRegion>
        <cx:series layoutId="boxWhisker" uniqueId="{263A89AC-2058-48A2-9499-F3FE437A2992}">
          <cx:tx>
            <cx:txData>
              <cx:f>_xlchart.2</cx:f>
              <cx:v>#REF!</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0 &lt; a &lt; 1 </a:t>
            </a:r>
            <a:r>
              <a:rPr lang="ko-KR" altLang="en-US"/>
              <a:t>경우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지수함수!$A$3:$A$23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지수함수!$D$3:$D$23</c:f>
              <c:numCache>
                <c:formatCode>General</c:formatCode>
                <c:ptCount val="21"/>
                <c:pt idx="0">
                  <c:v>2</c:v>
                </c:pt>
                <c:pt idx="1">
                  <c:v>1.8660659830736148</c:v>
                </c:pt>
                <c:pt idx="2">
                  <c:v>1.7411011265922482</c:v>
                </c:pt>
                <c:pt idx="3">
                  <c:v>1.6245047927124709</c:v>
                </c:pt>
                <c:pt idx="4">
                  <c:v>1.5157165665103982</c:v>
                </c:pt>
                <c:pt idx="5">
                  <c:v>1.4142135623730949</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0.70710678118654757</c:v>
                </c:pt>
                <c:pt idx="16">
                  <c:v>0.6597539553864471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8ADB-41B0-B55A-9D33237CE5AC}"/>
            </c:ext>
          </c:extLst>
        </c:ser>
        <c:dLbls>
          <c:showLegendKey val="0"/>
          <c:showVal val="0"/>
          <c:showCatName val="0"/>
          <c:showSerName val="0"/>
          <c:showPercent val="0"/>
          <c:showBubbleSize val="0"/>
        </c:dLbls>
        <c:axId val="1208164575"/>
        <c:axId val="1208164991"/>
      </c:scatterChart>
      <c:valAx>
        <c:axId val="120816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991"/>
        <c:crosses val="autoZero"/>
        <c:crossBetween val="midCat"/>
      </c:valAx>
      <c:valAx>
        <c:axId val="1208164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8164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0.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tx>
        <cx:rich>
          <a:bodyPr rot="0" spcFirstLastPara="1" vertOverflow="ellipsis" vert="horz" wrap="square" lIns="0" tIns="0" rIns="0" bIns="0" anchor="ctr" anchorCtr="1"/>
          <a:lstStyle/>
          <a:p>
            <a:pPr algn="ctr">
              <a:defRPr/>
            </a:pPr>
            <a:r>
              <a:rPr lang="ko-KR" altLang="en-US"/>
              <a:t>상자수염그림 </a:t>
            </a:r>
            <a:r>
              <a:rPr lang="en-US" altLang="ko-KR"/>
              <a:t>box plot</a:t>
            </a:r>
            <a:endParaRPr lang="ko-KR"/>
          </a:p>
        </cx:rich>
      </cx:tx>
    </cx:title>
    <cx:plotArea>
      <cx:plotAreaRegion>
        <cx:series layoutId="boxWhisker" uniqueId="{473930B2-6AB9-4EC0-A315-0E041BC86D4F}">
          <cx:tx>
            <cx:txData>
              <cx:f>_xlchart.0</cx:f>
              <cx:v>#REF!</cx:v>
            </cx:txData>
          </cx:tx>
          <cx:dataId val="0"/>
          <cx:layoutPr>
            <cx:visibility meanLine="0" meanMarker="1" nonoutliers="0" outliers="1"/>
            <cx:statistics quartileMethod="exclusive"/>
          </cx:layoutPr>
        </cx:series>
      </cx:plotAreaRegion>
      <cx:axis id="0">
        <cx:catScaling gapWidth="1"/>
        <cx:tickLabels/>
      </cx:axis>
      <cx:axis id="1">
        <cx:valScaling max="185" min="140"/>
        <cx:majorGridlines/>
        <cx:tickLabels/>
      </cx:axis>
    </cx:plotArea>
  </cx:chart>
  <cx:clrMapOvr bg1="lt1" tx1="dk1" bg2="lt2" tx2="dk2" accent1="accent1" accent2="accent2" accent3="accent3" accent4="accent4" accent5="accent5" accent6="accent6" hlink="hlink" folHlink="folHlink"/>
</cx: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상관_회귀!$D$1</c:f>
              <c:strCache>
                <c:ptCount val="1"/>
                <c:pt idx="0">
                  <c:v>매출액</c:v>
                </c:pt>
              </c:strCache>
            </c:strRef>
          </c:tx>
          <c:spPr>
            <a:ln w="19050" cap="rnd">
              <a:noFill/>
              <a:round/>
            </a:ln>
            <a:effectLst/>
          </c:spPr>
          <c:marker>
            <c:symbol val="circle"/>
            <c:size val="5"/>
            <c:spPr>
              <a:solidFill>
                <a:schemeClr val="accent1"/>
              </a:solidFill>
              <a:ln w="9525">
                <a:solidFill>
                  <a:schemeClr val="accent1"/>
                </a:solidFill>
              </a:ln>
              <a:effectLst/>
            </c:spPr>
          </c:marker>
          <c:xVal>
            <c:numRef>
              <c:f>상관_회귀!$B$2:$B$16</c:f>
              <c:numCache>
                <c:formatCode>General</c:formatCode>
                <c:ptCount val="15"/>
                <c:pt idx="0">
                  <c:v>13</c:v>
                </c:pt>
                <c:pt idx="1">
                  <c:v>8</c:v>
                </c:pt>
                <c:pt idx="2">
                  <c:v>10</c:v>
                </c:pt>
                <c:pt idx="3">
                  <c:v>15</c:v>
                </c:pt>
                <c:pt idx="4">
                  <c:v>12</c:v>
                </c:pt>
                <c:pt idx="5">
                  <c:v>15</c:v>
                </c:pt>
                <c:pt idx="6">
                  <c:v>14</c:v>
                </c:pt>
                <c:pt idx="7">
                  <c:v>15</c:v>
                </c:pt>
                <c:pt idx="8">
                  <c:v>17</c:v>
                </c:pt>
                <c:pt idx="9">
                  <c:v>19</c:v>
                </c:pt>
                <c:pt idx="10">
                  <c:v>20</c:v>
                </c:pt>
                <c:pt idx="11">
                  <c:v>21</c:v>
                </c:pt>
                <c:pt idx="12">
                  <c:v>22</c:v>
                </c:pt>
                <c:pt idx="13">
                  <c:v>21</c:v>
                </c:pt>
                <c:pt idx="14">
                  <c:v>25</c:v>
                </c:pt>
              </c:numCache>
            </c:numRef>
          </c:xVal>
          <c:yVal>
            <c:numRef>
              <c:f>상관_회귀!$D$2:$D$16</c:f>
              <c:numCache>
                <c:formatCode>General</c:formatCode>
                <c:ptCount val="15"/>
                <c:pt idx="0">
                  <c:v>94</c:v>
                </c:pt>
                <c:pt idx="1">
                  <c:v>70</c:v>
                </c:pt>
                <c:pt idx="2">
                  <c:v>90</c:v>
                </c:pt>
                <c:pt idx="3">
                  <c:v>100</c:v>
                </c:pt>
                <c:pt idx="4">
                  <c:v>95</c:v>
                </c:pt>
                <c:pt idx="5">
                  <c:v>100</c:v>
                </c:pt>
                <c:pt idx="6">
                  <c:v>85</c:v>
                </c:pt>
                <c:pt idx="7">
                  <c:v>95</c:v>
                </c:pt>
                <c:pt idx="8">
                  <c:v>105</c:v>
                </c:pt>
                <c:pt idx="9">
                  <c:v>105</c:v>
                </c:pt>
                <c:pt idx="10">
                  <c:v>110</c:v>
                </c:pt>
                <c:pt idx="11">
                  <c:v>105</c:v>
                </c:pt>
                <c:pt idx="12">
                  <c:v>104</c:v>
                </c:pt>
                <c:pt idx="13">
                  <c:v>105</c:v>
                </c:pt>
                <c:pt idx="14">
                  <c:v>121</c:v>
                </c:pt>
              </c:numCache>
            </c:numRef>
          </c:yVal>
          <c:smooth val="0"/>
          <c:extLst>
            <c:ext xmlns:c16="http://schemas.microsoft.com/office/drawing/2014/chart" uri="{C3380CC4-5D6E-409C-BE32-E72D297353CC}">
              <c16:uniqueId val="{00000000-E356-4685-99F5-022A9C3679A9}"/>
            </c:ext>
          </c:extLst>
        </c:ser>
        <c:dLbls>
          <c:showLegendKey val="0"/>
          <c:showVal val="0"/>
          <c:showCatName val="0"/>
          <c:showSerName val="0"/>
          <c:showPercent val="0"/>
          <c:showBubbleSize val="0"/>
        </c:dLbls>
        <c:axId val="1001417119"/>
        <c:axId val="992236287"/>
      </c:scatterChart>
      <c:valAx>
        <c:axId val="10014171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2236287"/>
        <c:crosses val="autoZero"/>
        <c:crossBetween val="midCat"/>
      </c:valAx>
      <c:valAx>
        <c:axId val="99223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141711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예측모델!$B$8:$B$11</c:f>
              <c:numCache>
                <c:formatCode>General</c:formatCode>
                <c:ptCount val="4"/>
                <c:pt idx="0">
                  <c:v>2</c:v>
                </c:pt>
                <c:pt idx="1">
                  <c:v>4</c:v>
                </c:pt>
                <c:pt idx="2">
                  <c:v>6</c:v>
                </c:pt>
                <c:pt idx="3">
                  <c:v>8</c:v>
                </c:pt>
              </c:numCache>
            </c:numRef>
          </c:xVal>
          <c:yVal>
            <c:numRef>
              <c:f>예측모델!$D$8:$D$11</c:f>
              <c:numCache>
                <c:formatCode>General</c:formatCode>
                <c:ptCount val="4"/>
                <c:pt idx="0">
                  <c:v>81</c:v>
                </c:pt>
                <c:pt idx="1">
                  <c:v>93</c:v>
                </c:pt>
                <c:pt idx="2">
                  <c:v>91</c:v>
                </c:pt>
                <c:pt idx="3">
                  <c:v>97</c:v>
                </c:pt>
              </c:numCache>
            </c:numRef>
          </c:yVal>
          <c:smooth val="0"/>
          <c:extLst>
            <c:ext xmlns:c16="http://schemas.microsoft.com/office/drawing/2014/chart" uri="{C3380CC4-5D6E-409C-BE32-E72D297353CC}">
              <c16:uniqueId val="{00000000-783E-45FA-A85E-E2BBF2FEF811}"/>
            </c:ext>
          </c:extLst>
        </c:ser>
        <c:dLbls>
          <c:showLegendKey val="0"/>
          <c:showVal val="0"/>
          <c:showCatName val="0"/>
          <c:showSerName val="0"/>
          <c:showPercent val="0"/>
          <c:showBubbleSize val="0"/>
        </c:dLbls>
        <c:axId val="1009007183"/>
        <c:axId val="1009005519"/>
      </c:scatterChart>
      <c:valAx>
        <c:axId val="1009007183"/>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5519"/>
        <c:crosses val="autoZero"/>
        <c:crossBetween val="midCat"/>
      </c:valAx>
      <c:valAx>
        <c:axId val="1009005519"/>
        <c:scaling>
          <c:orientation val="minMax"/>
          <c:min val="70"/>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0900718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계단함수</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퍼셉트론!$U$4:$U$14</c:f>
              <c:numCache>
                <c:formatCode>General</c:formatCode>
                <c:ptCount val="11"/>
                <c:pt idx="0">
                  <c:v>-5</c:v>
                </c:pt>
                <c:pt idx="1">
                  <c:v>-4</c:v>
                </c:pt>
                <c:pt idx="2">
                  <c:v>-3</c:v>
                </c:pt>
                <c:pt idx="3">
                  <c:v>-2</c:v>
                </c:pt>
                <c:pt idx="4">
                  <c:v>-1</c:v>
                </c:pt>
                <c:pt idx="5">
                  <c:v>0</c:v>
                </c:pt>
                <c:pt idx="6">
                  <c:v>1</c:v>
                </c:pt>
                <c:pt idx="7">
                  <c:v>2</c:v>
                </c:pt>
                <c:pt idx="8">
                  <c:v>3</c:v>
                </c:pt>
                <c:pt idx="9">
                  <c:v>4</c:v>
                </c:pt>
                <c:pt idx="10">
                  <c:v>5</c:v>
                </c:pt>
              </c:numCache>
            </c:numRef>
          </c:xVal>
          <c:yVal>
            <c:numRef>
              <c:f>퍼셉트론!$V$4:$V$14</c:f>
              <c:numCache>
                <c:formatCode>General</c:formatCode>
                <c:ptCount val="11"/>
                <c:pt idx="0">
                  <c:v>-1</c:v>
                </c:pt>
                <c:pt idx="1">
                  <c:v>-1</c:v>
                </c:pt>
                <c:pt idx="2">
                  <c:v>-1</c:v>
                </c:pt>
                <c:pt idx="3">
                  <c:v>-1</c:v>
                </c:pt>
                <c:pt idx="4">
                  <c:v>-1</c:v>
                </c:pt>
                <c:pt idx="5">
                  <c:v>1</c:v>
                </c:pt>
                <c:pt idx="6">
                  <c:v>1</c:v>
                </c:pt>
                <c:pt idx="7">
                  <c:v>1</c:v>
                </c:pt>
                <c:pt idx="8">
                  <c:v>1</c:v>
                </c:pt>
                <c:pt idx="9">
                  <c:v>1</c:v>
                </c:pt>
                <c:pt idx="10">
                  <c:v>1</c:v>
                </c:pt>
              </c:numCache>
            </c:numRef>
          </c:yVal>
          <c:smooth val="0"/>
          <c:extLst>
            <c:ext xmlns:c16="http://schemas.microsoft.com/office/drawing/2014/chart" uri="{C3380CC4-5D6E-409C-BE32-E72D297353CC}">
              <c16:uniqueId val="{00000000-4DF6-4613-8D95-332C2AF87B19}"/>
            </c:ext>
          </c:extLst>
        </c:ser>
        <c:dLbls>
          <c:showLegendKey val="0"/>
          <c:showVal val="0"/>
          <c:showCatName val="0"/>
          <c:showSerName val="0"/>
          <c:showPercent val="0"/>
          <c:showBubbleSize val="0"/>
        </c:dLbls>
        <c:axId val="791103823"/>
        <c:axId val="791104239"/>
      </c:scatterChart>
      <c:valAx>
        <c:axId val="791103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4239"/>
        <c:crosses val="autoZero"/>
        <c:crossBetween val="midCat"/>
      </c:valAx>
      <c:valAx>
        <c:axId val="791104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38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0A8A-4B12-A235-019A3640EDF3}"/>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퍼셉트론!$P$4:$P$7</c:f>
              <c:numCache>
                <c:formatCode>General</c:formatCode>
                <c:ptCount val="4"/>
                <c:pt idx="0">
                  <c:v>0</c:v>
                </c:pt>
                <c:pt idx="1">
                  <c:v>0</c:v>
                </c:pt>
                <c:pt idx="2">
                  <c:v>1</c:v>
                </c:pt>
                <c:pt idx="3">
                  <c:v>1</c:v>
                </c:pt>
              </c:numCache>
            </c:numRef>
          </c:xVal>
          <c:yVal>
            <c:numRef>
              <c:f>퍼셉트론!$Q$4:$Q$7</c:f>
              <c:numCache>
                <c:formatCode>General</c:formatCode>
                <c:ptCount val="4"/>
                <c:pt idx="0">
                  <c:v>0</c:v>
                </c:pt>
                <c:pt idx="1">
                  <c:v>1</c:v>
                </c:pt>
                <c:pt idx="2">
                  <c:v>0</c:v>
                </c:pt>
                <c:pt idx="3">
                  <c:v>1</c:v>
                </c:pt>
              </c:numCache>
            </c:numRef>
          </c:yVal>
          <c:smooth val="0"/>
          <c:extLst>
            <c:ext xmlns:c16="http://schemas.microsoft.com/office/drawing/2014/chart" uri="{C3380CC4-5D6E-409C-BE32-E72D297353CC}">
              <c16:uniqueId val="{00000000-19A4-419A-8E6F-C6371820CC39}"/>
            </c:ext>
          </c:extLst>
        </c:ser>
        <c:dLbls>
          <c:showLegendKey val="0"/>
          <c:showVal val="0"/>
          <c:showCatName val="0"/>
          <c:showSerName val="0"/>
          <c:showPercent val="0"/>
          <c:showBubbleSize val="0"/>
        </c:dLbls>
        <c:axId val="778775279"/>
        <c:axId val="778772367"/>
      </c:scatterChart>
      <c:valAx>
        <c:axId val="778775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2367"/>
        <c:crosses val="autoZero"/>
        <c:crossBetween val="midCat"/>
      </c:valAx>
      <c:valAx>
        <c:axId val="778772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7877527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활성화함수!$B$5:$B$17</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활성화함수!$C$5:$C$17</c:f>
              <c:numCache>
                <c:formatCode>General</c:formatCode>
                <c:ptCount val="13"/>
                <c:pt idx="0">
                  <c:v>0</c:v>
                </c:pt>
                <c:pt idx="1">
                  <c:v>0</c:v>
                </c:pt>
                <c:pt idx="2">
                  <c:v>0</c:v>
                </c:pt>
                <c:pt idx="3">
                  <c:v>0</c:v>
                </c:pt>
                <c:pt idx="4">
                  <c:v>0</c:v>
                </c:pt>
                <c:pt idx="5">
                  <c:v>0</c:v>
                </c:pt>
                <c:pt idx="6">
                  <c:v>0</c:v>
                </c:pt>
                <c:pt idx="7">
                  <c:v>0.5</c:v>
                </c:pt>
                <c:pt idx="8">
                  <c:v>1</c:v>
                </c:pt>
                <c:pt idx="9">
                  <c:v>1.5</c:v>
                </c:pt>
                <c:pt idx="10">
                  <c:v>2</c:v>
                </c:pt>
                <c:pt idx="11">
                  <c:v>2.5</c:v>
                </c:pt>
                <c:pt idx="12">
                  <c:v>3</c:v>
                </c:pt>
              </c:numCache>
            </c:numRef>
          </c:yVal>
          <c:smooth val="0"/>
          <c:extLst>
            <c:ext xmlns:c16="http://schemas.microsoft.com/office/drawing/2014/chart" uri="{C3380CC4-5D6E-409C-BE32-E72D297353CC}">
              <c16:uniqueId val="{00000000-6055-4CDD-A75A-76071AAE900D}"/>
            </c:ext>
          </c:extLst>
        </c:ser>
        <c:dLbls>
          <c:showLegendKey val="0"/>
          <c:showVal val="0"/>
          <c:showCatName val="0"/>
          <c:showSerName val="0"/>
          <c:showPercent val="0"/>
          <c:showBubbleSize val="0"/>
        </c:dLbls>
        <c:axId val="791101327"/>
        <c:axId val="791109231"/>
      </c:scatterChart>
      <c:valAx>
        <c:axId val="7911013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9231"/>
        <c:crosses val="autoZero"/>
        <c:crossBetween val="midCat"/>
      </c:valAx>
      <c:valAx>
        <c:axId val="7911092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11013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활성화함수!$B$28:$B$40</c:f>
              <c:numCache>
                <c:formatCode>General</c:formatCode>
                <c:ptCount val="13"/>
                <c:pt idx="0">
                  <c:v>-3</c:v>
                </c:pt>
                <c:pt idx="1">
                  <c:v>-2.5</c:v>
                </c:pt>
                <c:pt idx="2">
                  <c:v>-2</c:v>
                </c:pt>
                <c:pt idx="3">
                  <c:v>-1.5</c:v>
                </c:pt>
                <c:pt idx="4">
                  <c:v>-1</c:v>
                </c:pt>
                <c:pt idx="5">
                  <c:v>-0.5</c:v>
                </c:pt>
                <c:pt idx="6">
                  <c:v>0</c:v>
                </c:pt>
                <c:pt idx="7">
                  <c:v>0.5</c:v>
                </c:pt>
                <c:pt idx="8">
                  <c:v>1</c:v>
                </c:pt>
                <c:pt idx="9">
                  <c:v>1.5</c:v>
                </c:pt>
                <c:pt idx="10">
                  <c:v>2</c:v>
                </c:pt>
                <c:pt idx="11">
                  <c:v>2.5</c:v>
                </c:pt>
                <c:pt idx="12">
                  <c:v>3</c:v>
                </c:pt>
              </c:numCache>
            </c:numRef>
          </c:xVal>
          <c:yVal>
            <c:numRef>
              <c:f>활성화함수!$C$28:$C$40</c:f>
              <c:numCache>
                <c:formatCode>General</c:formatCode>
                <c:ptCount val="13"/>
                <c:pt idx="0">
                  <c:v>-0.99505475368673058</c:v>
                </c:pt>
                <c:pt idx="1">
                  <c:v>-0.98661429815143042</c:v>
                </c:pt>
                <c:pt idx="2">
                  <c:v>-0.96402758007581701</c:v>
                </c:pt>
                <c:pt idx="3">
                  <c:v>-0.9051482536448664</c:v>
                </c:pt>
                <c:pt idx="4">
                  <c:v>-0.76159415595576485</c:v>
                </c:pt>
                <c:pt idx="5">
                  <c:v>-0.46211715726000979</c:v>
                </c:pt>
                <c:pt idx="6">
                  <c:v>0</c:v>
                </c:pt>
                <c:pt idx="7">
                  <c:v>0.46211715726000979</c:v>
                </c:pt>
                <c:pt idx="8">
                  <c:v>0.76159415595576485</c:v>
                </c:pt>
                <c:pt idx="9">
                  <c:v>0.9051482536448664</c:v>
                </c:pt>
                <c:pt idx="10">
                  <c:v>0.96402758007581701</c:v>
                </c:pt>
                <c:pt idx="11">
                  <c:v>0.98661429815143042</c:v>
                </c:pt>
                <c:pt idx="12">
                  <c:v>0.99505475368673058</c:v>
                </c:pt>
              </c:numCache>
            </c:numRef>
          </c:yVal>
          <c:smooth val="0"/>
          <c:extLst>
            <c:ext xmlns:c16="http://schemas.microsoft.com/office/drawing/2014/chart" uri="{C3380CC4-5D6E-409C-BE32-E72D297353CC}">
              <c16:uniqueId val="{00000000-80A3-40BB-A4FF-17429A95FE67}"/>
            </c:ext>
          </c:extLst>
        </c:ser>
        <c:dLbls>
          <c:showLegendKey val="0"/>
          <c:showVal val="0"/>
          <c:showCatName val="0"/>
          <c:showSerName val="0"/>
          <c:showPercent val="0"/>
          <c:showBubbleSize val="0"/>
        </c:dLbls>
        <c:axId val="798124687"/>
        <c:axId val="798123855"/>
      </c:scatterChart>
      <c:valAx>
        <c:axId val="7981246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3855"/>
        <c:crosses val="autoZero"/>
        <c:crossBetween val="midCat"/>
      </c:valAx>
      <c:valAx>
        <c:axId val="798123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2468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활성화함수!$G$45:$G$65</c:f>
              <c:numCache>
                <c:formatCode>General</c:formatCode>
                <c:ptCount val="21"/>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numCache>
            </c:numRef>
          </c:xVal>
          <c:yVal>
            <c:numRef>
              <c:f>활성화함수!$H$45:$H$65</c:f>
              <c:numCache>
                <c:formatCode>General</c:formatCode>
                <c:ptCount val="21"/>
                <c:pt idx="0">
                  <c:v>4.5398899216870535E-5</c:v>
                </c:pt>
                <c:pt idx="1">
                  <c:v>1.2340218972333965E-4</c:v>
                </c:pt>
                <c:pt idx="2">
                  <c:v>3.3540637289566238E-4</c:v>
                </c:pt>
                <c:pt idx="3">
                  <c:v>9.1146645377420147E-4</c:v>
                </c:pt>
                <c:pt idx="4">
                  <c:v>2.4756851377303571E-3</c:v>
                </c:pt>
                <c:pt idx="5">
                  <c:v>6.7153484891179669E-3</c:v>
                </c:pt>
                <c:pt idx="6">
                  <c:v>1.8149927917809779E-2</c:v>
                </c:pt>
                <c:pt idx="7">
                  <c:v>4.8587351573741958E-2</c:v>
                </c:pt>
                <c:pt idx="8">
                  <c:v>0.1269280110429726</c:v>
                </c:pt>
                <c:pt idx="9">
                  <c:v>0.31326168751822286</c:v>
                </c:pt>
                <c:pt idx="10">
                  <c:v>0.69314718055994529</c:v>
                </c:pt>
                <c:pt idx="11">
                  <c:v>1.3132616875182228</c:v>
                </c:pt>
                <c:pt idx="12">
                  <c:v>2.1269280110429727</c:v>
                </c:pt>
                <c:pt idx="13">
                  <c:v>3.0485873515737421</c:v>
                </c:pt>
                <c:pt idx="14">
                  <c:v>4.0181499279178094</c:v>
                </c:pt>
                <c:pt idx="15">
                  <c:v>5.0067153484891183</c:v>
                </c:pt>
                <c:pt idx="16">
                  <c:v>6.0024756851377301</c:v>
                </c:pt>
                <c:pt idx="17">
                  <c:v>7.0009114664537737</c:v>
                </c:pt>
                <c:pt idx="18">
                  <c:v>8.000335406372896</c:v>
                </c:pt>
                <c:pt idx="19">
                  <c:v>9.0001234021897236</c:v>
                </c:pt>
                <c:pt idx="20">
                  <c:v>10.000045398899218</c:v>
                </c:pt>
              </c:numCache>
            </c:numRef>
          </c:yVal>
          <c:smooth val="0"/>
          <c:extLst>
            <c:ext xmlns:c16="http://schemas.microsoft.com/office/drawing/2014/chart" uri="{C3380CC4-5D6E-409C-BE32-E72D297353CC}">
              <c16:uniqueId val="{00000000-FCED-40DA-954F-B4738DE4AFE7}"/>
            </c:ext>
          </c:extLst>
        </c:ser>
        <c:dLbls>
          <c:showLegendKey val="0"/>
          <c:showVal val="0"/>
          <c:showCatName val="0"/>
          <c:showSerName val="0"/>
          <c:showPercent val="0"/>
          <c:showBubbleSize val="0"/>
        </c:dLbls>
        <c:axId val="798100559"/>
        <c:axId val="798116783"/>
      </c:scatterChart>
      <c:valAx>
        <c:axId val="7981005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16783"/>
        <c:crosses val="autoZero"/>
        <c:crossBetween val="midCat"/>
      </c:valAx>
      <c:valAx>
        <c:axId val="79811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79810055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AB9E-4797-A352-EAC40B925158}"/>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지수함수!$D$33:$D$53</c:f>
              <c:numCache>
                <c:formatCode>General</c:formatCode>
                <c:ptCount val="21"/>
                <c:pt idx="0">
                  <c:v>6.25E-2</c:v>
                </c:pt>
                <c:pt idx="1">
                  <c:v>6.6985841408518335E-2</c:v>
                </c:pt>
                <c:pt idx="2">
                  <c:v>7.1793647187314694E-2</c:v>
                </c:pt>
                <c:pt idx="3">
                  <c:v>7.6946525834057269E-2</c:v>
                </c:pt>
                <c:pt idx="4">
                  <c:v>8.2469244423305901E-2</c:v>
                </c:pt>
                <c:pt idx="5">
                  <c:v>8.8388347648318447E-2</c:v>
                </c:pt>
                <c:pt idx="6">
                  <c:v>9.4732285406899902E-2</c:v>
                </c:pt>
                <c:pt idx="7">
                  <c:v>0.10153154954452946</c:v>
                </c:pt>
                <c:pt idx="8">
                  <c:v>0.10881882041201553</c:v>
                </c:pt>
                <c:pt idx="9">
                  <c:v>0.11662912394210095</c:v>
                </c:pt>
                <c:pt idx="10">
                  <c:v>0.125</c:v>
                </c:pt>
                <c:pt idx="11">
                  <c:v>0.13397168281703667</c:v>
                </c:pt>
                <c:pt idx="12">
                  <c:v>0.14358729437462939</c:v>
                </c:pt>
                <c:pt idx="13">
                  <c:v>0.15389305166811451</c:v>
                </c:pt>
                <c:pt idx="14">
                  <c:v>0.1649384888466118</c:v>
                </c:pt>
                <c:pt idx="15">
                  <c:v>0.17677669529663687</c:v>
                </c:pt>
                <c:pt idx="16">
                  <c:v>0.18946457081379978</c:v>
                </c:pt>
                <c:pt idx="17">
                  <c:v>0.20306309908905892</c:v>
                </c:pt>
                <c:pt idx="18">
                  <c:v>0.21763764082403106</c:v>
                </c:pt>
                <c:pt idx="19">
                  <c:v>0.23325824788420185</c:v>
                </c:pt>
                <c:pt idx="20">
                  <c:v>0.25</c:v>
                </c:pt>
              </c:numCache>
            </c:numRef>
          </c:yVal>
          <c:smooth val="0"/>
          <c:extLst>
            <c:ext xmlns:c16="http://schemas.microsoft.com/office/drawing/2014/chart" uri="{C3380CC4-5D6E-409C-BE32-E72D297353CC}">
              <c16:uniqueId val="{00000000-5669-4DCC-AB51-19963798E75E}"/>
            </c:ext>
          </c:extLst>
        </c:ser>
        <c:dLbls>
          <c:showLegendKey val="0"/>
          <c:showVal val="0"/>
          <c:showCatName val="0"/>
          <c:showSerName val="0"/>
          <c:showPercent val="0"/>
          <c:showBubbleSize val="0"/>
        </c:dLbls>
        <c:axId val="1209906831"/>
        <c:axId val="1209905999"/>
      </c:scatterChart>
      <c:valAx>
        <c:axId val="120990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5999"/>
        <c:crosses val="autoZero"/>
        <c:crossBetween val="midCat"/>
      </c:valAx>
      <c:valAx>
        <c:axId val="120990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99068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지수함수!$E$33:$E$53</c:f>
              <c:numCache>
                <c:formatCode>General</c:formatCode>
                <c:ptCount val="21"/>
                <c:pt idx="0">
                  <c:v>3.5</c:v>
                </c:pt>
                <c:pt idx="1">
                  <c:v>3.5358867312681466</c:v>
                </c:pt>
                <c:pt idx="2">
                  <c:v>3.5743491774985174</c:v>
                </c:pt>
                <c:pt idx="3">
                  <c:v>3.615572206672458</c:v>
                </c:pt>
                <c:pt idx="4">
                  <c:v>3.6597539553864471</c:v>
                </c:pt>
                <c:pt idx="5">
                  <c:v>3.7071067811865475</c:v>
                </c:pt>
                <c:pt idx="6">
                  <c:v>3.757858283255199</c:v>
                </c:pt>
                <c:pt idx="7">
                  <c:v>3.8122523963562354</c:v>
                </c:pt>
                <c:pt idx="8">
                  <c:v>3.8705505632961241</c:v>
                </c:pt>
                <c:pt idx="9">
                  <c:v>3.9330329915368072</c:v>
                </c:pt>
                <c:pt idx="10">
                  <c:v>4</c:v>
                </c:pt>
                <c:pt idx="11">
                  <c:v>4.0717734625362931</c:v>
                </c:pt>
                <c:pt idx="12">
                  <c:v>4.1486983549970349</c:v>
                </c:pt>
                <c:pt idx="13">
                  <c:v>4.2311444133449161</c:v>
                </c:pt>
                <c:pt idx="14">
                  <c:v>4.3195079107728942</c:v>
                </c:pt>
                <c:pt idx="15">
                  <c:v>4.4142135623730949</c:v>
                </c:pt>
                <c:pt idx="16">
                  <c:v>4.515716566510398</c:v>
                </c:pt>
                <c:pt idx="17">
                  <c:v>4.6245047927124707</c:v>
                </c:pt>
                <c:pt idx="18">
                  <c:v>4.7411011265922482</c:v>
                </c:pt>
                <c:pt idx="19">
                  <c:v>4.8660659830736144</c:v>
                </c:pt>
                <c:pt idx="20">
                  <c:v>5</c:v>
                </c:pt>
              </c:numCache>
            </c:numRef>
          </c:yVal>
          <c:smooth val="0"/>
          <c:extLst>
            <c:ext xmlns:c16="http://schemas.microsoft.com/office/drawing/2014/chart" uri="{C3380CC4-5D6E-409C-BE32-E72D297353CC}">
              <c16:uniqueId val="{00000000-3F60-46AA-B095-949778DD141D}"/>
            </c:ext>
          </c:extLst>
        </c:ser>
        <c:dLbls>
          <c:showLegendKey val="0"/>
          <c:showVal val="0"/>
          <c:showCatName val="0"/>
          <c:showSerName val="0"/>
          <c:showPercent val="0"/>
          <c:showBubbleSize val="0"/>
        </c:dLbls>
        <c:axId val="997414335"/>
        <c:axId val="997415583"/>
      </c:scatterChart>
      <c:valAx>
        <c:axId val="99741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5583"/>
        <c:crosses val="autoZero"/>
        <c:crossBetween val="midCat"/>
      </c:valAx>
      <c:valAx>
        <c:axId val="997415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9974143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y</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지수함수!$D$63:$D$83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FE7-4452-A027-D445DA6FE5BB}"/>
            </c:ext>
          </c:extLst>
        </c:ser>
        <c:dLbls>
          <c:showLegendKey val="0"/>
          <c:showVal val="0"/>
          <c:showCatName val="0"/>
          <c:showSerName val="0"/>
          <c:showPercent val="0"/>
          <c:showBubbleSize val="0"/>
        </c:dLbls>
        <c:axId val="1219735951"/>
        <c:axId val="1219737199"/>
      </c:scatterChart>
      <c:valAx>
        <c:axId val="12197359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7199"/>
        <c:crosses val="autoZero"/>
        <c:crossBetween val="midCat"/>
      </c:valAx>
      <c:valAx>
        <c:axId val="1219737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197359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ko-KR"/>
              <a:t>x</a:t>
            </a:r>
            <a:r>
              <a:rPr lang="ko-KR" altLang="en-US"/>
              <a:t>축에 대해 대칭이동</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지수함수!$F$63:$F$83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B36B-4F64-A492-15D64AD09F18}"/>
            </c:ext>
          </c:extLst>
        </c:ser>
        <c:dLbls>
          <c:showLegendKey val="0"/>
          <c:showVal val="0"/>
          <c:showCatName val="0"/>
          <c:showSerName val="0"/>
          <c:showPercent val="0"/>
          <c:showBubbleSize val="0"/>
        </c:dLbls>
        <c:axId val="1203195247"/>
        <c:axId val="802741855"/>
      </c:scatterChart>
      <c:valAx>
        <c:axId val="12031952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802741855"/>
        <c:crosses val="autoZero"/>
        <c:crossBetween val="midCat"/>
      </c:valAx>
      <c:valAx>
        <c:axId val="802741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319524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지수함수!$A$33:$A$53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지수함수!$C$33:$C$53</c:f>
              <c:numCache>
                <c:formatCode>General</c:formatCode>
                <c:ptCount val="21"/>
                <c:pt idx="0">
                  <c:v>0.5</c:v>
                </c:pt>
                <c:pt idx="1">
                  <c:v>0.53588673126814657</c:v>
                </c:pt>
                <c:pt idx="2">
                  <c:v>0.57434917749851755</c:v>
                </c:pt>
                <c:pt idx="3">
                  <c:v>0.61557220667245816</c:v>
                </c:pt>
                <c:pt idx="4">
                  <c:v>0.65975395538644721</c:v>
                </c:pt>
                <c:pt idx="5">
                  <c:v>0.70710678118654746</c:v>
                </c:pt>
                <c:pt idx="6">
                  <c:v>0.75785828325519911</c:v>
                </c:pt>
                <c:pt idx="7">
                  <c:v>0.81225239635623547</c:v>
                </c:pt>
                <c:pt idx="8">
                  <c:v>0.87055056329612412</c:v>
                </c:pt>
                <c:pt idx="9">
                  <c:v>0.93303299153680741</c:v>
                </c:pt>
                <c:pt idx="10">
                  <c:v>1</c:v>
                </c:pt>
                <c:pt idx="11">
                  <c:v>1.0717734625362931</c:v>
                </c:pt>
                <c:pt idx="12">
                  <c:v>1.1486983549970351</c:v>
                </c:pt>
                <c:pt idx="13">
                  <c:v>1.2311444133449163</c:v>
                </c:pt>
                <c:pt idx="14">
                  <c:v>1.3195079107728942</c:v>
                </c:pt>
                <c:pt idx="15">
                  <c:v>1.4142135623730951</c:v>
                </c:pt>
                <c:pt idx="16">
                  <c:v>1.515716566510398</c:v>
                </c:pt>
                <c:pt idx="17">
                  <c:v>1.6245047927124709</c:v>
                </c:pt>
                <c:pt idx="18">
                  <c:v>1.7411011265922482</c:v>
                </c:pt>
                <c:pt idx="19">
                  <c:v>1.8660659830736148</c:v>
                </c:pt>
                <c:pt idx="20">
                  <c:v>2</c:v>
                </c:pt>
              </c:numCache>
            </c:numRef>
          </c:yVal>
          <c:smooth val="0"/>
          <c:extLst>
            <c:ext xmlns:c16="http://schemas.microsoft.com/office/drawing/2014/chart" uri="{C3380CC4-5D6E-409C-BE32-E72D297353CC}">
              <c16:uniqueId val="{00000000-37CC-46A6-AC53-CD0A9E29263C}"/>
            </c:ext>
          </c:extLst>
        </c:ser>
        <c:dLbls>
          <c:showLegendKey val="0"/>
          <c:showVal val="0"/>
          <c:showCatName val="0"/>
          <c:showSerName val="0"/>
          <c:showPercent val="0"/>
          <c:showBubbleSize val="0"/>
        </c:dLbls>
        <c:axId val="1207675167"/>
        <c:axId val="1207675999"/>
      </c:scatterChart>
      <c:valAx>
        <c:axId val="1207675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999"/>
        <c:crosses val="autoZero"/>
        <c:crossBetween val="midCat"/>
      </c:valAx>
      <c:valAx>
        <c:axId val="1207675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0767516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원점에 대해 대칭이동</a:t>
            </a:r>
            <a:endParaRPr lang="en-US" altLang="ko-K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지수함수!$A$63:$A$83</c:f>
              <c:numCache>
                <c:formatCode>General</c:formatCode>
                <c:ptCount val="21"/>
                <c:pt idx="0">
                  <c:v>-1</c:v>
                </c:pt>
                <c:pt idx="1">
                  <c:v>-0.9</c:v>
                </c:pt>
                <c:pt idx="2">
                  <c:v>-0.8</c:v>
                </c:pt>
                <c:pt idx="3">
                  <c:v>-0.7</c:v>
                </c:pt>
                <c:pt idx="4">
                  <c:v>-0.6</c:v>
                </c:pt>
                <c:pt idx="5">
                  <c:v>-0.5</c:v>
                </c:pt>
                <c:pt idx="6">
                  <c:v>-0.4</c:v>
                </c:pt>
                <c:pt idx="7">
                  <c:v>-0.3</c:v>
                </c:pt>
                <c:pt idx="8">
                  <c:v>-0.2</c:v>
                </c:pt>
                <c:pt idx="9">
                  <c:v>-0.1</c:v>
                </c:pt>
                <c:pt idx="10">
                  <c:v>0</c:v>
                </c:pt>
                <c:pt idx="11">
                  <c:v>0.1</c:v>
                </c:pt>
                <c:pt idx="12">
                  <c:v>0.2</c:v>
                </c:pt>
                <c:pt idx="13">
                  <c:v>0.3</c:v>
                </c:pt>
                <c:pt idx="14">
                  <c:v>0.4</c:v>
                </c:pt>
                <c:pt idx="15">
                  <c:v>0.5</c:v>
                </c:pt>
                <c:pt idx="16">
                  <c:v>0.6</c:v>
                </c:pt>
                <c:pt idx="17">
                  <c:v>0.7</c:v>
                </c:pt>
                <c:pt idx="18">
                  <c:v>0.8</c:v>
                </c:pt>
                <c:pt idx="19">
                  <c:v>0.9</c:v>
                </c:pt>
                <c:pt idx="20">
                  <c:v>1</c:v>
                </c:pt>
              </c:numCache>
            </c:numRef>
          </c:xVal>
          <c:yVal>
            <c:numRef>
              <c:f>지수함수!$H$63:$H$83</c:f>
              <c:numCache>
                <c:formatCode>General</c:formatCode>
                <c:ptCount val="21"/>
                <c:pt idx="0">
                  <c:v>-2</c:v>
                </c:pt>
                <c:pt idx="1">
                  <c:v>-1.8660659830736148</c:v>
                </c:pt>
                <c:pt idx="2">
                  <c:v>-1.7411011265922482</c:v>
                </c:pt>
                <c:pt idx="3">
                  <c:v>-1.6245047927124709</c:v>
                </c:pt>
                <c:pt idx="4">
                  <c:v>-1.515716566510398</c:v>
                </c:pt>
                <c:pt idx="5">
                  <c:v>-1.4142135623730951</c:v>
                </c:pt>
                <c:pt idx="6">
                  <c:v>-1.3195079107728942</c:v>
                </c:pt>
                <c:pt idx="7">
                  <c:v>-1.2311444133449163</c:v>
                </c:pt>
                <c:pt idx="8">
                  <c:v>-1.1486983549970351</c:v>
                </c:pt>
                <c:pt idx="9">
                  <c:v>-1.0717734625362931</c:v>
                </c:pt>
                <c:pt idx="10">
                  <c:v>-1</c:v>
                </c:pt>
                <c:pt idx="11">
                  <c:v>-0.93303299153680741</c:v>
                </c:pt>
                <c:pt idx="12">
                  <c:v>-0.87055056329612412</c:v>
                </c:pt>
                <c:pt idx="13">
                  <c:v>-0.81225239635623547</c:v>
                </c:pt>
                <c:pt idx="14">
                  <c:v>-0.75785828325519911</c:v>
                </c:pt>
                <c:pt idx="15">
                  <c:v>-0.70710678118654746</c:v>
                </c:pt>
                <c:pt idx="16">
                  <c:v>-0.65975395538644721</c:v>
                </c:pt>
                <c:pt idx="17">
                  <c:v>-0.61557220667245816</c:v>
                </c:pt>
                <c:pt idx="18">
                  <c:v>-0.57434917749851755</c:v>
                </c:pt>
                <c:pt idx="19">
                  <c:v>-0.53588673126814657</c:v>
                </c:pt>
                <c:pt idx="20">
                  <c:v>-0.5</c:v>
                </c:pt>
              </c:numCache>
            </c:numRef>
          </c:yVal>
          <c:smooth val="0"/>
          <c:extLst>
            <c:ext xmlns:c16="http://schemas.microsoft.com/office/drawing/2014/chart" uri="{C3380CC4-5D6E-409C-BE32-E72D297353CC}">
              <c16:uniqueId val="{00000000-F359-4562-96B2-13508C40FF9D}"/>
            </c:ext>
          </c:extLst>
        </c:ser>
        <c:dLbls>
          <c:showLegendKey val="0"/>
          <c:showVal val="0"/>
          <c:showCatName val="0"/>
          <c:showSerName val="0"/>
          <c:showPercent val="0"/>
          <c:showBubbleSize val="0"/>
        </c:dLbls>
        <c:axId val="1096024639"/>
        <c:axId val="1096025055"/>
      </c:scatterChart>
      <c:valAx>
        <c:axId val="1096024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5055"/>
        <c:crosses val="autoZero"/>
        <c:crossBetween val="midCat"/>
      </c:valAx>
      <c:valAx>
        <c:axId val="109602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09602463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rot="-60000000" vert="horz"/>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rot="-60000000" vert="horz"/>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rot="0" vert="horz"/>
  </cs:title>
  <cs:trendline>
    <cs:lnRef idx="0"/>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bodyPr rot="-60000000" vert="horz"/>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20.jpg"/><Relationship Id="rId2" Type="http://schemas.openxmlformats.org/officeDocument/2006/relationships/chart" Target="../charts/chart22.xml"/><Relationship Id="rId1" Type="http://schemas.openxmlformats.org/officeDocument/2006/relationships/image" Target="../media/image19.jpg"/><Relationship Id="rId6" Type="http://schemas.openxmlformats.org/officeDocument/2006/relationships/image" Target="../media/image23.png"/><Relationship Id="rId5" Type="http://schemas.openxmlformats.org/officeDocument/2006/relationships/image" Target="../media/image22.jpg"/><Relationship Id="rId4" Type="http://schemas.openxmlformats.org/officeDocument/2006/relationships/image" Target="../media/image21.jpg"/></Relationships>
</file>

<file path=xl/drawings/_rels/drawing12.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s>
</file>

<file path=xl/drawings/_rels/drawing14.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15.xml.rels><?xml version="1.0" encoding="UTF-8" standalone="yes"?>
<Relationships xmlns="http://schemas.openxmlformats.org/package/2006/relationships"><Relationship Id="rId3" Type="http://schemas.openxmlformats.org/officeDocument/2006/relationships/chart" Target="../charts/chart24.xml"/><Relationship Id="rId2" Type="http://schemas.openxmlformats.org/officeDocument/2006/relationships/image" Target="../media/image32.png"/><Relationship Id="rId1" Type="http://schemas.openxmlformats.org/officeDocument/2006/relationships/chart" Target="../charts/chart23.xml"/><Relationship Id="rId4"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7.xml"/><Relationship Id="rId7" Type="http://schemas.openxmlformats.org/officeDocument/2006/relationships/image" Target="../media/image36.png"/><Relationship Id="rId2" Type="http://schemas.openxmlformats.org/officeDocument/2006/relationships/image" Target="../media/image33.png"/><Relationship Id="rId1" Type="http://schemas.openxmlformats.org/officeDocument/2006/relationships/chart" Target="../charts/chart26.xml"/><Relationship Id="rId6" Type="http://schemas.openxmlformats.org/officeDocument/2006/relationships/image" Target="../media/image35.png"/><Relationship Id="rId5" Type="http://schemas.openxmlformats.org/officeDocument/2006/relationships/image" Target="../media/image34.jpg"/><Relationship Id="rId4" Type="http://schemas.openxmlformats.org/officeDocument/2006/relationships/chart" Target="../charts/chart28.xml"/></Relationships>
</file>

<file path=xl/drawings/_rels/drawing18.xml.rels><?xml version="1.0" encoding="UTF-8" standalone="yes"?>
<Relationships xmlns="http://schemas.openxmlformats.org/package/2006/relationships"><Relationship Id="rId2" Type="http://schemas.openxmlformats.org/officeDocument/2006/relationships/image" Target="../media/image38.png"/><Relationship Id="rId1" Type="http://schemas.openxmlformats.org/officeDocument/2006/relationships/image" Target="../media/image37.png"/></Relationships>
</file>

<file path=xl/drawings/_rels/drawing19.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6" Type="http://schemas.openxmlformats.org/officeDocument/2006/relationships/image" Target="../media/image44.png"/><Relationship Id="rId5" Type="http://schemas.openxmlformats.org/officeDocument/2006/relationships/image" Target="../media/image43.png"/><Relationship Id="rId4" Type="http://schemas.openxmlformats.org/officeDocument/2006/relationships/image" Target="../media/image4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5.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6.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7.png"/></Relationships>
</file>

<file path=xl/drawings/_rels/drawing27.xml.rels><?xml version="1.0" encoding="UTF-8" standalone="yes"?>
<Relationships xmlns="http://schemas.openxmlformats.org/package/2006/relationships"><Relationship Id="rId2" Type="http://schemas.openxmlformats.org/officeDocument/2006/relationships/image" Target="../media/image48.jpg"/><Relationship Id="rId1" Type="http://schemas.openxmlformats.org/officeDocument/2006/relationships/image" Target="../media/image47.png"/></Relationships>
</file>

<file path=xl/drawings/_rels/drawing28.xml.rels><?xml version="1.0" encoding="UTF-8" standalone="yes"?>
<Relationships xmlns="http://schemas.openxmlformats.org/package/2006/relationships"><Relationship Id="rId2" Type="http://schemas.openxmlformats.org/officeDocument/2006/relationships/image" Target="../media/image50.png"/><Relationship Id="rId1" Type="http://schemas.openxmlformats.org/officeDocument/2006/relationships/image" Target="../media/image49.png"/></Relationships>
</file>

<file path=xl/drawings/_rels/drawing29.xml.rels><?xml version="1.0" encoding="UTF-8" standalone="yes"?>
<Relationships xmlns="http://schemas.openxmlformats.org/package/2006/relationships"><Relationship Id="rId2" Type="http://schemas.openxmlformats.org/officeDocument/2006/relationships/image" Target="../media/image52.jpeg"/><Relationship Id="rId1" Type="http://schemas.openxmlformats.org/officeDocument/2006/relationships/image" Target="../media/image51.png"/></Relationships>
</file>

<file path=xl/drawings/_rels/drawing3.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30.xml.rels><?xml version="1.0" encoding="UTF-8" standalone="yes"?>
<Relationships xmlns="http://schemas.openxmlformats.org/package/2006/relationships"><Relationship Id="rId2" Type="http://schemas.openxmlformats.org/officeDocument/2006/relationships/image" Target="../media/image54.png"/><Relationship Id="rId1" Type="http://schemas.openxmlformats.org/officeDocument/2006/relationships/image" Target="../media/image53.png"/></Relationships>
</file>

<file path=xl/drawings/_rels/drawing5.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image" Target="../media/image11.png"/><Relationship Id="rId3" Type="http://schemas.openxmlformats.org/officeDocument/2006/relationships/chart" Target="../charts/chart2.xml"/><Relationship Id="rId7" Type="http://schemas.openxmlformats.org/officeDocument/2006/relationships/image" Target="../media/image9.png"/><Relationship Id="rId12" Type="http://schemas.openxmlformats.org/officeDocument/2006/relationships/image" Target="../media/image10.png"/><Relationship Id="rId2" Type="http://schemas.openxmlformats.org/officeDocument/2006/relationships/chart" Target="../charts/chart1.xml"/><Relationship Id="rId16" Type="http://schemas.openxmlformats.org/officeDocument/2006/relationships/chart" Target="../charts/chart12.xml"/><Relationship Id="rId1" Type="http://schemas.openxmlformats.org/officeDocument/2006/relationships/image" Target="../media/image8.png"/><Relationship Id="rId6" Type="http://schemas.openxmlformats.org/officeDocument/2006/relationships/chart" Target="../charts/chart5.xml"/><Relationship Id="rId11" Type="http://schemas.openxmlformats.org/officeDocument/2006/relationships/chart" Target="../charts/chart9.xml"/><Relationship Id="rId5" Type="http://schemas.openxmlformats.org/officeDocument/2006/relationships/chart" Target="../charts/chart4.xml"/><Relationship Id="rId15" Type="http://schemas.openxmlformats.org/officeDocument/2006/relationships/chart" Target="../charts/chart11.xml"/><Relationship Id="rId10" Type="http://schemas.openxmlformats.org/officeDocument/2006/relationships/chart" Target="../charts/chart8.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chart" Target="../charts/chart13.xml"/><Relationship Id="rId1" Type="http://schemas.openxmlformats.org/officeDocument/2006/relationships/image" Target="../media/image14.png"/><Relationship Id="rId6" Type="http://schemas.openxmlformats.org/officeDocument/2006/relationships/chart" Target="../charts/chart14.xml"/><Relationship Id="rId5" Type="http://schemas.openxmlformats.org/officeDocument/2006/relationships/image" Target="../media/image17.png"/><Relationship Id="rId4" Type="http://schemas.openxmlformats.org/officeDocument/2006/relationships/image" Target="../media/image16.png"/></Relationships>
</file>

<file path=xl/drawings/_rels/drawing8.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image" Target="../media/image18.png"/><Relationship Id="rId1" Type="http://schemas.openxmlformats.org/officeDocument/2006/relationships/chart" Target="../charts/chart15.xml"/><Relationship Id="rId5" Type="http://schemas.openxmlformats.org/officeDocument/2006/relationships/chart" Target="../charts/chart18.xml"/><Relationship Id="rId4" Type="http://schemas.openxmlformats.org/officeDocument/2006/relationships/chart" Target="../charts/chart1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18</xdr:row>
      <xdr:rowOff>39290</xdr:rowOff>
    </xdr:from>
    <xdr:to>
      <xdr:col>8</xdr:col>
      <xdr:colOff>626010</xdr:colOff>
      <xdr:row>31</xdr:row>
      <xdr:rowOff>132640</xdr:rowOff>
    </xdr:to>
    <xdr:pic>
      <xdr:nvPicPr>
        <xdr:cNvPr id="4" name="그림 3"/>
        <xdr:cNvPicPr>
          <a:picLocks noChangeAspect="1"/>
        </xdr:cNvPicPr>
      </xdr:nvPicPr>
      <xdr:blipFill>
        <a:blip xmlns:r="http://schemas.openxmlformats.org/officeDocument/2006/relationships" r:embed="rId1"/>
        <a:stretch>
          <a:fillRect/>
        </a:stretch>
      </xdr:blipFill>
      <xdr:spPr>
        <a:xfrm>
          <a:off x="684610" y="3789759"/>
          <a:ext cx="5418275" cy="2802022"/>
        </a:xfrm>
        <a:prstGeom prst="rect">
          <a:avLst/>
        </a:prstGeom>
      </xdr:spPr>
    </xdr:pic>
    <xdr:clientData/>
  </xdr:twoCellAnchor>
  <xdr:twoCellAnchor editAs="oneCell">
    <xdr:from>
      <xdr:col>0</xdr:col>
      <xdr:colOff>683172</xdr:colOff>
      <xdr:row>42</xdr:row>
      <xdr:rowOff>0</xdr:rowOff>
    </xdr:from>
    <xdr:to>
      <xdr:col>8</xdr:col>
      <xdr:colOff>447748</xdr:colOff>
      <xdr:row>45</xdr:row>
      <xdr:rowOff>121960</xdr:rowOff>
    </xdr:to>
    <xdr:pic>
      <xdr:nvPicPr>
        <xdr:cNvPr id="5" name="그림 4"/>
        <xdr:cNvPicPr>
          <a:picLocks noChangeAspect="1"/>
        </xdr:cNvPicPr>
      </xdr:nvPicPr>
      <xdr:blipFill>
        <a:blip xmlns:r="http://schemas.openxmlformats.org/officeDocument/2006/relationships" r:embed="rId2"/>
        <a:stretch>
          <a:fillRect/>
        </a:stretch>
      </xdr:blipFill>
      <xdr:spPr>
        <a:xfrm>
          <a:off x="683172" y="8828690"/>
          <a:ext cx="5229955" cy="752580"/>
        </a:xfrm>
        <a:prstGeom prst="rect">
          <a:avLst/>
        </a:prstGeom>
      </xdr:spPr>
    </xdr:pic>
    <xdr:clientData/>
  </xdr:twoCellAnchor>
  <xdr:twoCellAnchor editAs="oneCell">
    <xdr:from>
      <xdr:col>0</xdr:col>
      <xdr:colOff>683172</xdr:colOff>
      <xdr:row>56</xdr:row>
      <xdr:rowOff>0</xdr:rowOff>
    </xdr:from>
    <xdr:to>
      <xdr:col>4</xdr:col>
      <xdr:colOff>160590</xdr:colOff>
      <xdr:row>61</xdr:row>
      <xdr:rowOff>196914</xdr:rowOff>
    </xdr:to>
    <xdr:pic>
      <xdr:nvPicPr>
        <xdr:cNvPr id="6" name="그림 5"/>
        <xdr:cNvPicPr>
          <a:picLocks noChangeAspect="1"/>
        </xdr:cNvPicPr>
      </xdr:nvPicPr>
      <xdr:blipFill>
        <a:blip xmlns:r="http://schemas.openxmlformats.org/officeDocument/2006/relationships" r:embed="rId3"/>
        <a:stretch>
          <a:fillRect/>
        </a:stretch>
      </xdr:blipFill>
      <xdr:spPr>
        <a:xfrm>
          <a:off x="683172" y="11771586"/>
          <a:ext cx="2210108" cy="1247949"/>
        </a:xfrm>
        <a:prstGeom prst="rect">
          <a:avLst/>
        </a:prstGeom>
      </xdr:spPr>
    </xdr:pic>
    <xdr:clientData/>
  </xdr:twoCellAnchor>
  <xdr:twoCellAnchor editAs="oneCell">
    <xdr:from>
      <xdr:col>1</xdr:col>
      <xdr:colOff>52552</xdr:colOff>
      <xdr:row>70</xdr:row>
      <xdr:rowOff>111673</xdr:rowOff>
    </xdr:from>
    <xdr:to>
      <xdr:col>13</xdr:col>
      <xdr:colOff>580601</xdr:colOff>
      <xdr:row>77</xdr:row>
      <xdr:rowOff>126332</xdr:rowOff>
    </xdr:to>
    <xdr:pic>
      <xdr:nvPicPr>
        <xdr:cNvPr id="7" name="그림 6"/>
        <xdr:cNvPicPr>
          <a:picLocks noChangeAspect="1"/>
        </xdr:cNvPicPr>
      </xdr:nvPicPr>
      <xdr:blipFill>
        <a:blip xmlns:r="http://schemas.openxmlformats.org/officeDocument/2006/relationships" r:embed="rId4"/>
        <a:stretch>
          <a:fillRect/>
        </a:stretch>
      </xdr:blipFill>
      <xdr:spPr>
        <a:xfrm>
          <a:off x="735724" y="14826156"/>
          <a:ext cx="8726118" cy="1486107"/>
        </a:xfrm>
        <a:prstGeom prst="rect">
          <a:avLst/>
        </a:prstGeom>
      </xdr:spPr>
    </xdr:pic>
    <xdr:clientData/>
  </xdr:twoCellAnchor>
  <xdr:twoCellAnchor editAs="oneCell">
    <xdr:from>
      <xdr:col>12</xdr:col>
      <xdr:colOff>0</xdr:colOff>
      <xdr:row>116</xdr:row>
      <xdr:rowOff>0</xdr:rowOff>
    </xdr:from>
    <xdr:to>
      <xdr:col>12</xdr:col>
      <xdr:colOff>304800</xdr:colOff>
      <xdr:row>117</xdr:row>
      <xdr:rowOff>85724</xdr:rowOff>
    </xdr:to>
    <xdr:sp macro="" textlink="">
      <xdr:nvSpPr>
        <xdr:cNvPr id="1025" name="AutoShape 1" descr="data:image/png;base64,iVBORw0KGgoAAAANSUhEUgAAAVoAAAAdCAYAAADre6QWAAAAAXNSR0IArs4c6QAABYBJREFUeF7tnc/rD10Ux9/fQjYWIilR/AksRJQeyUqSFAvKj1J+LCiFevQ8krKgsJAFiY2VLBQb5VcpYiPJysYOSxYWMqfm1DTdmblz7j0zd+73fDbq+7lz557XOfc995575mMG9jECRsAIGAFVAjOqvVvnRsAIGAEjABNaCwIjYASMgDIBE1plwNa9ETACRsCE1mLACBgBI6BMwIRWGbB1bwSMgBEwobUYMAJGwAgoEzChVQZs3RuBkQnMAXAIwE4A2wH8Gnk8U719EEcT2qm63cZtBLoJ/APgXwCbALwHsNGEthuao0UwRxNaEXe7yAgkTWA5gFMAtgB4DWC/Ca3IX9E4mtCK+Cd90XwAF4pVzDMAj5IeqQ1Oi8BFAD8AXAZA8fAZwHdb0fbGHY1jk9BWl8o0ug8AzgM4CuAmgPu9h5z2BTnZuxLAOwDXCuT/CbHnxMMXQa42Dym0uTKkGAri6BLaAwBuAbhdPBWPlzkd/tvv8qn4xjd6PdttAPDSs2212f8BYsL9jGGvwFTvS0KFNjcePuCGtHnoWA8SCB94ZZshGdItJ8WxLrQ8+IcAdlQg8+T9ktn2I0d7Q4Q2Rx5dWpG7zUMIbe4Mo65o2SGLANBk/eYQ2uc1Ae4K4pS/z8VezskuKGHPLQ8/KN1DByH8eQXgXotDcuHRJ+Zmg83aQjsbGEYV2qanUnWZHmOr3mciaLbNxV5ewS7sgFXfpdSb58KjT8zMBpu1hXY2MIwqtHRCebI4odzjOOyi744p5WfHyLfQPce0t0sMtgK4UxaY982HS1MHqfHgAnEqtl9TAqNVOsXnxy6Ant+H2Cz10aRyix4cJQxj+HZSHDlHS4Y/KLaaFDxU1Fyd3G1bAw8/JNkkVXurp7Y/HSkcH5gSoU2RB0/gfWXKg+2aJ+RSZye1OYaPfPwYq43milbKUNu3sdhV+wni6CO0fJrYtfXUME6rz7YAGcteekJTYTlVeuwuy7PquXIfHrGFdiweNBlX1c4EYu6sJDEQy0c+fozVJkggOgYhYci7SU3fxmI3mNDSpD1dbNV2NdRl7gVwtXiX+mtRnrW5rDW7O4FX/poCJBV7SdyoDnZsoU2FBwc8Ce1hB5e2PGHTpJPGAPcX4iMNIWjqs6tiiIV4qSA1GMqwOuYm3w7Jqu1eXRxbx1kt7+KVCx940RbpDIATAF6UE5/eOKIXFz6VvS4pUw5UIH8FwGIAZwGsLpz2VOC4IaGmbO8YkzhlHhQXLAj0zn619JC+kwgtXdfX5mrVxhg+kswPSgc+KeZlUw18iNCGMmR72nwrsVnjmi6O3kJLTycSS9q6klPOAbhe/PsHwONylUqHEfR3SiPwxxXkFIQ3EhdabXs5D9XmgKY87BiTOGUevHJa1lDHzTHYtypGajMLjHTXoSEE1T5p9UXzj8Sh/qG5TWV/tEulEs7Q1EIIQxpbl2+1WXWtYn05egut1CCXqKa+DZDayhOs/hCJbe8YQitlou1/noi0w2pKpYzxYJ+Sj9p8y6t6V7WRNCZ8r/PxrW9fSbcL/VEZ19NoCtsAqVOGsncqk1ibB/V/qczLrm0o6+IxUEpB+tsOkniYio/abBtzrvr4VuKXJK8JFVqXoySn3knCcQxqKHunMom1efhUGXAlwMGBg2gqPmrDQuwofys5dA3F7ePb0Hskc32o0LKoHqm85EDO44Mweltp3cArDU24Q9hbPcmlYv2212Y1bfXpW5MH513rW1qaoG9H/gW5KfnIx49Dt0nZtyosQoXWlRujVQ4dnq2vHKjl8t9naNrLq8MVDk/3PeRRCRZHp1o8WMi2Oe6p9QtyPsym6CMfu4Zsk6pvVRmECq3q4KxzI2AEjEAOBExoc/Ci2WAEjEDSBP4CuDt5PHAzWNsAAAAASUVORK5CYII="/>
        <xdr:cNvSpPr>
          <a:spLocks noChangeAspect="1" noChangeArrowheads="1"/>
        </xdr:cNvSpPr>
      </xdr:nvSpPr>
      <xdr:spPr bwMode="auto">
        <a:xfrm>
          <a:off x="8229600" y="17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109412</xdr:colOff>
      <xdr:row>81</xdr:row>
      <xdr:rowOff>26276</xdr:rowOff>
    </xdr:from>
    <xdr:to>
      <xdr:col>11</xdr:col>
      <xdr:colOff>425220</xdr:colOff>
      <xdr:row>107</xdr:row>
      <xdr:rowOff>62669</xdr:rowOff>
    </xdr:to>
    <xdr:pic>
      <xdr:nvPicPr>
        <xdr:cNvPr id="8" name="그림 7"/>
        <xdr:cNvPicPr>
          <a:picLocks noChangeAspect="1"/>
        </xdr:cNvPicPr>
      </xdr:nvPicPr>
      <xdr:blipFill>
        <a:blip xmlns:r="http://schemas.openxmlformats.org/officeDocument/2006/relationships" r:embed="rId5"/>
        <a:stretch>
          <a:fillRect/>
        </a:stretch>
      </xdr:blipFill>
      <xdr:spPr>
        <a:xfrm>
          <a:off x="792584" y="17053035"/>
          <a:ext cx="7147533" cy="550177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58615</xdr:colOff>
      <xdr:row>0</xdr:row>
      <xdr:rowOff>112102</xdr:rowOff>
    </xdr:from>
    <xdr:to>
      <xdr:col>17</xdr:col>
      <xdr:colOff>498230</xdr:colOff>
      <xdr:row>13</xdr:row>
      <xdr:rowOff>93052</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657225</xdr:colOff>
      <xdr:row>0</xdr:row>
      <xdr:rowOff>114300</xdr:rowOff>
    </xdr:from>
    <xdr:to>
      <xdr:col>6</xdr:col>
      <xdr:colOff>447675</xdr:colOff>
      <xdr:row>4</xdr:row>
      <xdr:rowOff>104775</xdr:rowOff>
    </xdr:to>
    <xdr:pic>
      <xdr:nvPicPr>
        <xdr:cNvPr id="2" name="그림 1">
          <a:extLst>
            <a:ext uri="{FF2B5EF4-FFF2-40B4-BE49-F238E27FC236}">
              <a16:creationId xmlns:a16="http://schemas.microsoft.com/office/drawing/2014/main" id="{1A833575-5F8E-48F0-87B6-A7AC420942A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57225" y="114300"/>
          <a:ext cx="4705350" cy="828675"/>
        </a:xfrm>
        <a:prstGeom prst="rect">
          <a:avLst/>
        </a:prstGeom>
      </xdr:spPr>
    </xdr:pic>
    <xdr:clientData/>
  </xdr:twoCellAnchor>
  <xdr:twoCellAnchor>
    <xdr:from>
      <xdr:col>15</xdr:col>
      <xdr:colOff>635189</xdr:colOff>
      <xdr:row>4</xdr:row>
      <xdr:rowOff>140804</xdr:rowOff>
    </xdr:from>
    <xdr:to>
      <xdr:col>19</xdr:col>
      <xdr:colOff>198782</xdr:colOff>
      <xdr:row>22</xdr:row>
      <xdr:rowOff>115958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78828</xdr:colOff>
      <xdr:row>6</xdr:row>
      <xdr:rowOff>13137</xdr:rowOff>
    </xdr:from>
    <xdr:to>
      <xdr:col>15</xdr:col>
      <xdr:colOff>335016</xdr:colOff>
      <xdr:row>8</xdr:row>
      <xdr:rowOff>2298</xdr:rowOff>
    </xdr:to>
    <xdr:pic>
      <xdr:nvPicPr>
        <xdr:cNvPr id="4" name="그림 3">
          <a:extLst>
            <a:ext uri="{FF2B5EF4-FFF2-40B4-BE49-F238E27FC236}">
              <a16:creationId xmlns:a16="http://schemas.microsoft.com/office/drawing/2014/main" id="{6051B8AC-4A3B-4EAC-BC3D-699ED852421B}"/>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r="42423"/>
        <a:stretch/>
      </xdr:blipFill>
      <xdr:spPr>
        <a:xfrm>
          <a:off x="4979276" y="1274378"/>
          <a:ext cx="2988879" cy="600075"/>
        </a:xfrm>
        <a:prstGeom prst="rect">
          <a:avLst/>
        </a:prstGeom>
      </xdr:spPr>
    </xdr:pic>
    <xdr:clientData/>
  </xdr:twoCellAnchor>
  <xdr:twoCellAnchor editAs="oneCell">
    <xdr:from>
      <xdr:col>11</xdr:col>
      <xdr:colOff>24847</xdr:colOff>
      <xdr:row>15</xdr:row>
      <xdr:rowOff>33132</xdr:rowOff>
    </xdr:from>
    <xdr:to>
      <xdr:col>15</xdr:col>
      <xdr:colOff>405847</xdr:colOff>
      <xdr:row>16</xdr:row>
      <xdr:rowOff>176420</xdr:rowOff>
    </xdr:to>
    <xdr:pic>
      <xdr:nvPicPr>
        <xdr:cNvPr id="5" name="그림 4">
          <a:extLst>
            <a:ext uri="{FF2B5EF4-FFF2-40B4-BE49-F238E27FC236}">
              <a16:creationId xmlns:a16="http://schemas.microsoft.com/office/drawing/2014/main" id="{E635CA9C-3DB3-48C7-B14C-05AE7D111A84}"/>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t="12423" r="41721"/>
        <a:stretch/>
      </xdr:blipFill>
      <xdr:spPr>
        <a:xfrm>
          <a:off x="5830956" y="3139110"/>
          <a:ext cx="3130827" cy="350352"/>
        </a:xfrm>
        <a:prstGeom prst="rect">
          <a:avLst/>
        </a:prstGeom>
      </xdr:spPr>
    </xdr:pic>
    <xdr:clientData/>
  </xdr:twoCellAnchor>
  <xdr:twoCellAnchor>
    <xdr:from>
      <xdr:col>15</xdr:col>
      <xdr:colOff>347869</xdr:colOff>
      <xdr:row>0</xdr:row>
      <xdr:rowOff>124240</xdr:rowOff>
    </xdr:from>
    <xdr:to>
      <xdr:col>19</xdr:col>
      <xdr:colOff>430695</xdr:colOff>
      <xdr:row>20</xdr:row>
      <xdr:rowOff>115958</xdr:rowOff>
    </xdr:to>
    <xdr:cxnSp macro="">
      <xdr:nvCxnSpPr>
        <xdr:cNvPr id="7" name="직선 연결선 6"/>
        <xdr:cNvCxnSpPr/>
      </xdr:nvCxnSpPr>
      <xdr:spPr>
        <a:xfrm flipV="1">
          <a:off x="11653630" y="124240"/>
          <a:ext cx="2832652" cy="450574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629478</xdr:colOff>
      <xdr:row>1</xdr:row>
      <xdr:rowOff>182218</xdr:rowOff>
    </xdr:from>
    <xdr:to>
      <xdr:col>18</xdr:col>
      <xdr:colOff>662609</xdr:colOff>
      <xdr:row>20</xdr:row>
      <xdr:rowOff>0</xdr:rowOff>
    </xdr:to>
    <xdr:cxnSp macro="">
      <xdr:nvCxnSpPr>
        <xdr:cNvPr id="10" name="직선 연결선 9"/>
        <xdr:cNvCxnSpPr/>
      </xdr:nvCxnSpPr>
      <xdr:spPr>
        <a:xfrm flipV="1">
          <a:off x="11935239" y="389283"/>
          <a:ext cx="2095500" cy="4124739"/>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49696</xdr:colOff>
      <xdr:row>24</xdr:row>
      <xdr:rowOff>124240</xdr:rowOff>
    </xdr:from>
    <xdr:to>
      <xdr:col>3</xdr:col>
      <xdr:colOff>627408</xdr:colOff>
      <xdr:row>26</xdr:row>
      <xdr:rowOff>43484</xdr:rowOff>
    </xdr:to>
    <xdr:pic>
      <xdr:nvPicPr>
        <xdr:cNvPr id="11" name="그림 10">
          <a:extLst>
            <a:ext uri="{FF2B5EF4-FFF2-40B4-BE49-F238E27FC236}">
              <a16:creationId xmlns:a16="http://schemas.microsoft.com/office/drawing/2014/main" id="{C633A6A1-DE94-4551-B2F6-E4F7771BE55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532283" y="5218044"/>
          <a:ext cx="1952625" cy="333375"/>
        </a:xfrm>
        <a:prstGeom prst="rect">
          <a:avLst/>
        </a:prstGeom>
      </xdr:spPr>
    </xdr:pic>
    <xdr:clientData/>
  </xdr:twoCellAnchor>
  <xdr:twoCellAnchor>
    <xdr:from>
      <xdr:col>9</xdr:col>
      <xdr:colOff>521806</xdr:colOff>
      <xdr:row>23</xdr:row>
      <xdr:rowOff>8284</xdr:rowOff>
    </xdr:from>
    <xdr:to>
      <xdr:col>10</xdr:col>
      <xdr:colOff>190500</xdr:colOff>
      <xdr:row>27</xdr:row>
      <xdr:rowOff>49696</xdr:rowOff>
    </xdr:to>
    <xdr:cxnSp macro="">
      <xdr:nvCxnSpPr>
        <xdr:cNvPr id="16" name="직선 연결선 15"/>
        <xdr:cNvCxnSpPr/>
      </xdr:nvCxnSpPr>
      <xdr:spPr>
        <a:xfrm flipV="1">
          <a:off x="7504045" y="5267741"/>
          <a:ext cx="356151" cy="869672"/>
        </a:xfrm>
        <a:prstGeom prst="line">
          <a:avLst/>
        </a:prstGeom>
        <a:ln w="38100">
          <a:solidFill>
            <a:schemeClr val="tx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2</xdr:col>
      <xdr:colOff>0</xdr:colOff>
      <xdr:row>52</xdr:row>
      <xdr:rowOff>0</xdr:rowOff>
    </xdr:from>
    <xdr:to>
      <xdr:col>8</xdr:col>
      <xdr:colOff>387867</xdr:colOff>
      <xdr:row>72</xdr:row>
      <xdr:rowOff>158921</xdr:rowOff>
    </xdr:to>
    <xdr:pic>
      <xdr:nvPicPr>
        <xdr:cNvPr id="25" name="그림 24"/>
        <xdr:cNvPicPr>
          <a:picLocks noChangeAspect="1"/>
        </xdr:cNvPicPr>
      </xdr:nvPicPr>
      <xdr:blipFill>
        <a:blip xmlns:r="http://schemas.openxmlformats.org/officeDocument/2006/relationships" r:embed="rId6"/>
        <a:stretch>
          <a:fillRect/>
        </a:stretch>
      </xdr:blipFill>
      <xdr:spPr>
        <a:xfrm>
          <a:off x="2167759" y="11856983"/>
          <a:ext cx="4486901" cy="4363059"/>
        </a:xfrm>
        <a:prstGeom prst="rect">
          <a:avLst/>
        </a:prstGeom>
      </xdr:spPr>
    </xdr:pic>
    <xdr:clientData/>
  </xdr:twoCellAnchor>
  <xdr:twoCellAnchor>
    <xdr:from>
      <xdr:col>8</xdr:col>
      <xdr:colOff>361292</xdr:colOff>
      <xdr:row>53</xdr:row>
      <xdr:rowOff>157655</xdr:rowOff>
    </xdr:from>
    <xdr:to>
      <xdr:col>16</xdr:col>
      <xdr:colOff>518340</xdr:colOff>
      <xdr:row>68</xdr:row>
      <xdr:rowOff>136440</xdr:rowOff>
    </xdr:to>
    <xdr:sp macro="" textlink="">
      <xdr:nvSpPr>
        <xdr:cNvPr id="26" name="내용 개체 틀 4"/>
        <xdr:cNvSpPr>
          <a:spLocks noGrp="1"/>
        </xdr:cNvSpPr>
      </xdr:nvSpPr>
      <xdr:spPr>
        <a:xfrm>
          <a:off x="6628085" y="12224845"/>
          <a:ext cx="5826065" cy="3131888"/>
        </a:xfrm>
        <a:prstGeom prst="rect">
          <a:avLst/>
        </a:prstGeom>
      </xdr:spPr>
      <xdr:txBody>
        <a:bodyPr vert="horz" wrap="square" lIns="91440" tIns="45720" rIns="91440" bIns="45720" rtlCol="0">
          <a:normAutofit/>
        </a:bodyPr>
        <a:lstStyle>
          <a:lvl1pPr marL="225425" indent="-225425" algn="l" defTabSz="457200" rtl="0" eaLnBrk="1" latinLnBrk="0" hangingPunct="1">
            <a:lnSpc>
              <a:spcPct val="110000"/>
            </a:lnSpc>
            <a:spcBef>
              <a:spcPts val="600"/>
            </a:spcBef>
            <a:buClr>
              <a:srgbClr val="E0AC00"/>
            </a:buClr>
            <a:buFont typeface="Wingdings" panose="05000000000000000000" pitchFamily="2" charset="2"/>
            <a:buChar char="l"/>
            <a:defRPr sz="1800" kern="1200">
              <a:solidFill>
                <a:srgbClr val="504B4B"/>
              </a:solidFill>
              <a:latin typeface="+mn-ea"/>
              <a:ea typeface="+mn-ea"/>
              <a:cs typeface="+mn-cs"/>
            </a:defRPr>
          </a:lvl1pPr>
          <a:lvl2pPr marL="573088" indent="-238125" algn="l" defTabSz="457200" rtl="0" eaLnBrk="1" latinLnBrk="0" hangingPunct="1">
            <a:lnSpc>
              <a:spcPct val="110000"/>
            </a:lnSpc>
            <a:spcBef>
              <a:spcPts val="500"/>
            </a:spcBef>
            <a:buClr>
              <a:srgbClr val="E0AC00"/>
            </a:buClr>
            <a:buFont typeface="Wingdings" panose="05000000000000000000" pitchFamily="2" charset="2"/>
            <a:buChar char="l"/>
            <a:defRPr sz="1600" kern="1200">
              <a:solidFill>
                <a:srgbClr val="504B4B"/>
              </a:solidFill>
              <a:latin typeface="+mn-ea"/>
              <a:ea typeface="+mn-ea"/>
              <a:cs typeface="+mn-cs"/>
            </a:defRPr>
          </a:lvl2pPr>
          <a:lvl3pPr marL="860425" indent="-182563" algn="l" defTabSz="457200" rtl="0" eaLnBrk="1" latinLnBrk="0" hangingPunct="1">
            <a:lnSpc>
              <a:spcPct val="110000"/>
            </a:lnSpc>
            <a:spcBef>
              <a:spcPts val="300"/>
            </a:spcBef>
            <a:buClr>
              <a:srgbClr val="E0AC00"/>
            </a:buClr>
            <a:buFont typeface="Wingdings" panose="05000000000000000000" pitchFamily="2" charset="2"/>
            <a:buChar char="l"/>
            <a:defRPr sz="1400" kern="1200">
              <a:solidFill>
                <a:srgbClr val="504B4B"/>
              </a:solidFill>
              <a:latin typeface="+mn-ea"/>
              <a:ea typeface="+mn-ea"/>
              <a:cs typeface="+mn-cs"/>
            </a:defRPr>
          </a:lvl3pPr>
          <a:lvl4pPr marL="1198563" indent="-225425" algn="l" defTabSz="457200" rtl="0" eaLnBrk="1" latinLnBrk="0" hangingPunct="1">
            <a:lnSpc>
              <a:spcPct val="110000"/>
            </a:lnSpc>
            <a:spcBef>
              <a:spcPts val="100"/>
            </a:spcBef>
            <a:buClr>
              <a:srgbClr val="E0AC00"/>
            </a:buClr>
            <a:buFont typeface="Wingdings" panose="05000000000000000000" pitchFamily="2" charset="2"/>
            <a:buChar char="l"/>
            <a:defRPr sz="1200" kern="1200">
              <a:solidFill>
                <a:srgbClr val="504B4B"/>
              </a:solidFill>
              <a:latin typeface="+mn-ea"/>
              <a:ea typeface="+mn-ea"/>
              <a:cs typeface="+mn-cs"/>
            </a:defRPr>
          </a:lvl4pPr>
          <a:lvl5pPr marL="1544638" indent="-228600" algn="l" defTabSz="457200" rtl="0" eaLnBrk="1" latinLnBrk="0" hangingPunct="1">
            <a:lnSpc>
              <a:spcPct val="110000"/>
            </a:lnSpc>
            <a:spcBef>
              <a:spcPts val="0"/>
            </a:spcBef>
            <a:buClr>
              <a:srgbClr val="E0AC00"/>
            </a:buClr>
            <a:buFont typeface="Wingdings" panose="05000000000000000000" pitchFamily="2" charset="2"/>
            <a:buChar char="l"/>
            <a:defRPr sz="1200" kern="1200">
              <a:solidFill>
                <a:srgbClr val="504B4B"/>
              </a:solidFill>
              <a:latin typeface="+mn-ea"/>
              <a:ea typeface="+mn-ea"/>
              <a:cs typeface="+mn-cs"/>
            </a:defRPr>
          </a:lvl5pPr>
          <a:lvl6pPr marL="2514600" indent="-228600" algn="l" defTabSz="457200" rtl="0" eaLnBrk="1" latinLnBrk="0" hangingPunct="1">
            <a:spcBef>
              <a:spcPct val="20000"/>
            </a:spcBef>
            <a:buFont typeface="Arial"/>
            <a:buChar char="•"/>
            <a:defRPr sz="2000" kern="1200">
              <a:solidFill>
                <a:schemeClr val="tx1"/>
              </a:solidFill>
              <a:latin typeface="+mn-lt"/>
              <a:ea typeface="+mn-ea"/>
              <a:cs typeface="+mn-cs"/>
            </a:defRPr>
          </a:lvl6pPr>
          <a:lvl7pPr marL="2971800" indent="-228600" algn="l" defTabSz="457200" rtl="0" eaLnBrk="1" latinLnBrk="0" hangingPunct="1">
            <a:spcBef>
              <a:spcPct val="20000"/>
            </a:spcBef>
            <a:buFont typeface="Arial"/>
            <a:buChar char="•"/>
            <a:defRPr sz="2000" kern="1200">
              <a:solidFill>
                <a:schemeClr val="tx1"/>
              </a:solidFill>
              <a:latin typeface="+mn-lt"/>
              <a:ea typeface="+mn-ea"/>
              <a:cs typeface="+mn-cs"/>
            </a:defRPr>
          </a:lvl7pPr>
          <a:lvl8pPr marL="3429000" indent="-228600" algn="l" defTabSz="457200" rtl="0" eaLnBrk="1" latinLnBrk="0" hangingPunct="1">
            <a:spcBef>
              <a:spcPct val="20000"/>
            </a:spcBef>
            <a:buFont typeface="Arial"/>
            <a:buChar char="•"/>
            <a:defRPr sz="2000" kern="1200">
              <a:solidFill>
                <a:schemeClr val="tx1"/>
              </a:solidFill>
              <a:latin typeface="+mn-lt"/>
              <a:ea typeface="+mn-ea"/>
              <a:cs typeface="+mn-cs"/>
            </a:defRPr>
          </a:lvl8pPr>
          <a:lvl9pPr marL="3886200" indent="-228600" algn="l" defTabSz="457200" rtl="0" eaLnBrk="1" latinLnBrk="0" hangingPunct="1">
            <a:spcBef>
              <a:spcPct val="20000"/>
            </a:spcBef>
            <a:buFont typeface="Arial"/>
            <a:buChar char="•"/>
            <a:defRPr sz="2000" kern="1200">
              <a:solidFill>
                <a:schemeClr val="tx1"/>
              </a:solidFill>
              <a:latin typeface="+mn-lt"/>
              <a:ea typeface="+mn-ea"/>
              <a:cs typeface="+mn-cs"/>
            </a:defRPr>
          </a:lvl9pPr>
        </a:lstStyle>
        <a:p>
          <a:r>
            <a:rPr lang="ko-KR" altLang="en-US" b="1">
              <a:latin typeface="KoPub돋움체_Pro Bold" pitchFamily="18" charset="-127"/>
              <a:ea typeface="KoPub돋움체_Pro Bold" pitchFamily="18" charset="-127"/>
            </a:rPr>
            <a:t>경사 하강법의 개요</a:t>
          </a:r>
          <a:endParaRPr lang="ko-KR" altLang="en-US">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경사 하강법은 이렇게 반복적으로 기울기 </a:t>
          </a:r>
          <a:r>
            <a:rPr lang="en-US" altLang="ko-KR">
              <a:latin typeface="KoPub돋움체_Pro Light" pitchFamily="18" charset="-127"/>
              <a:ea typeface="KoPub돋움체_Pro Light" pitchFamily="18" charset="-127"/>
            </a:rPr>
            <a:t>a</a:t>
          </a:r>
          <a:r>
            <a:rPr lang="ko-KR" altLang="en-US">
              <a:latin typeface="KoPub돋움체_Pro Light" pitchFamily="18" charset="-127"/>
              <a:ea typeface="KoPub돋움체_Pro Light" pitchFamily="18" charset="-127"/>
            </a:rPr>
            <a:t>를 변화시켜서 </a:t>
          </a:r>
          <a:r>
            <a:rPr lang="en-US" altLang="ko-KR">
              <a:latin typeface="KoPub돋움체_Pro Light" pitchFamily="18" charset="-127"/>
              <a:ea typeface="KoPub돋움체_Pro Light" pitchFamily="18" charset="-127"/>
            </a:rPr>
            <a:t>m </a:t>
          </a:r>
          <a:r>
            <a:rPr lang="ko-KR" altLang="en-US">
              <a:latin typeface="KoPub돋움체_Pro Light" pitchFamily="18" charset="-127"/>
              <a:ea typeface="KoPub돋움체_Pro Light" pitchFamily="18" charset="-127"/>
            </a:rPr>
            <a:t>값을 찾아내는 방법</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여기서 우리는 </a:t>
          </a:r>
          <a:r>
            <a:rPr lang="ko-KR" altLang="en-US" b="1">
              <a:latin typeface="KoPub돋움체_Pro Light" pitchFamily="18" charset="-127"/>
              <a:ea typeface="KoPub돋움체_Pro Light" pitchFamily="18" charset="-127"/>
            </a:rPr>
            <a:t>학습률</a:t>
          </a:r>
          <a:r>
            <a:rPr lang="en-US" altLang="ko-KR">
              <a:solidFill>
                <a:schemeClr val="bg1">
                  <a:lumMod val="65000"/>
                </a:schemeClr>
              </a:solidFill>
              <a:latin typeface="KoPub돋움체_Pro Light" pitchFamily="18" charset="-127"/>
              <a:ea typeface="KoPub돋움체_Pro Light" pitchFamily="18" charset="-127"/>
            </a:rPr>
            <a:t>(learning rate)</a:t>
          </a:r>
          <a:r>
            <a:rPr lang="ko-KR" altLang="en-US">
              <a:latin typeface="KoPub돋움체_Pro Light" pitchFamily="18" charset="-127"/>
              <a:ea typeface="KoPub돋움체_Pro Light" pitchFamily="18" charset="-127"/>
            </a:rPr>
            <a:t>이라는 개념을 알 수 있음</a:t>
          </a:r>
          <a:endParaRPr lang="en-US" altLang="ko-KR">
            <a:latin typeface="KoPub돋움체_Pro Light" pitchFamily="18" charset="-127"/>
            <a:ea typeface="KoPub돋움체_Pro Light" pitchFamily="18" charset="-127"/>
          </a:endParaRPr>
        </a:p>
        <a:p>
          <a:pPr lvl="1"/>
          <a:r>
            <a:rPr lang="ko-KR" altLang="en-US">
              <a:latin typeface="KoPub돋움체_Pro Light" pitchFamily="18" charset="-127"/>
              <a:ea typeface="KoPub돋움체_Pro Light" pitchFamily="18" charset="-127"/>
            </a:rPr>
            <a:t>기울기의 부호를 바꾸어 이동시킬 때 적절한 거리를 찾지 못해 너무 멀리 이동시키면 </a:t>
          </a:r>
          <a:r>
            <a:rPr lang="en-US" altLang="ko-KR">
              <a:latin typeface="KoPub돋움체_Pro Light" pitchFamily="18" charset="-127"/>
              <a:ea typeface="KoPub돋움체_Pro Light" pitchFamily="18" charset="-127"/>
            </a:rPr>
            <a:t>a </a:t>
          </a:r>
          <a:r>
            <a:rPr lang="ko-KR" altLang="en-US">
              <a:latin typeface="KoPub돋움체_Pro Light" pitchFamily="18" charset="-127"/>
              <a:ea typeface="KoPub돋움체_Pro Light" pitchFamily="18" charset="-127"/>
            </a:rPr>
            <a:t>값이 한 점으로 모이지 않고 그림 </a:t>
          </a:r>
          <a:r>
            <a:rPr lang="en-US" altLang="ko-KR">
              <a:latin typeface="KoPub돋움체_Pro Light" pitchFamily="18" charset="-127"/>
              <a:ea typeface="KoPub돋움체_Pro Light" pitchFamily="18" charset="-127"/>
            </a:rPr>
            <a:t>5-4</a:t>
          </a:r>
          <a:r>
            <a:rPr lang="ko-KR" altLang="en-US">
              <a:latin typeface="KoPub돋움체_Pro Light" pitchFamily="18" charset="-127"/>
              <a:ea typeface="KoPub돋움체_Pro Light" pitchFamily="18" charset="-127"/>
            </a:rPr>
            <a:t>와 같이 위로 치솟아 버림</a:t>
          </a:r>
          <a:endParaRPr lang="en-US" altLang="ko-KR" b="1">
            <a:solidFill>
              <a:schemeClr val="bg1">
                <a:lumMod val="65000"/>
              </a:schemeClr>
            </a:solidFill>
            <a:latin typeface="KoPub돋움체_Pro Light" pitchFamily="18" charset="-127"/>
            <a:ea typeface="KoPub돋움체_Pro Light" pitchFamily="18" charset="-127"/>
          </a:endParaRP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67710</xdr:colOff>
      <xdr:row>21</xdr:row>
      <xdr:rowOff>205154</xdr:rowOff>
    </xdr:from>
    <xdr:to>
      <xdr:col>12</xdr:col>
      <xdr:colOff>389015</xdr:colOff>
      <xdr:row>39</xdr:row>
      <xdr:rowOff>191582</xdr:rowOff>
    </xdr:to>
    <xdr:pic>
      <xdr:nvPicPr>
        <xdr:cNvPr id="2" name="그림 1"/>
        <xdr:cNvPicPr>
          <a:picLocks noChangeAspect="1"/>
        </xdr:cNvPicPr>
      </xdr:nvPicPr>
      <xdr:blipFill>
        <a:blip xmlns:r="http://schemas.openxmlformats.org/officeDocument/2006/relationships" r:embed="rId1"/>
        <a:stretch>
          <a:fillRect/>
        </a:stretch>
      </xdr:blipFill>
      <xdr:spPr>
        <a:xfrm>
          <a:off x="756441" y="4674577"/>
          <a:ext cx="7897343" cy="3811082"/>
        </a:xfrm>
        <a:prstGeom prst="rect">
          <a:avLst/>
        </a:prstGeom>
      </xdr:spPr>
    </xdr:pic>
    <xdr:clientData/>
  </xdr:twoCellAnchor>
  <xdr:twoCellAnchor editAs="oneCell">
    <xdr:from>
      <xdr:col>1</xdr:col>
      <xdr:colOff>36635</xdr:colOff>
      <xdr:row>54</xdr:row>
      <xdr:rowOff>14655</xdr:rowOff>
    </xdr:from>
    <xdr:to>
      <xdr:col>13</xdr:col>
      <xdr:colOff>631352</xdr:colOff>
      <xdr:row>65</xdr:row>
      <xdr:rowOff>49422</xdr:rowOff>
    </xdr:to>
    <xdr:pic>
      <xdr:nvPicPr>
        <xdr:cNvPr id="3" name="그림 2"/>
        <xdr:cNvPicPr>
          <a:picLocks noChangeAspect="1"/>
        </xdr:cNvPicPr>
      </xdr:nvPicPr>
      <xdr:blipFill>
        <a:blip xmlns:r="http://schemas.openxmlformats.org/officeDocument/2006/relationships" r:embed="rId2"/>
        <a:stretch>
          <a:fillRect/>
        </a:stretch>
      </xdr:blipFill>
      <xdr:spPr>
        <a:xfrm>
          <a:off x="725366" y="11495943"/>
          <a:ext cx="8859486" cy="2372056"/>
        </a:xfrm>
        <a:prstGeom prst="rect">
          <a:avLst/>
        </a:prstGeom>
      </xdr:spPr>
    </xdr:pic>
    <xdr:clientData/>
  </xdr:twoCellAnchor>
  <xdr:twoCellAnchor editAs="oneCell">
    <xdr:from>
      <xdr:col>1</xdr:col>
      <xdr:colOff>0</xdr:colOff>
      <xdr:row>42</xdr:row>
      <xdr:rowOff>0</xdr:rowOff>
    </xdr:from>
    <xdr:to>
      <xdr:col>9</xdr:col>
      <xdr:colOff>161192</xdr:colOff>
      <xdr:row>50</xdr:row>
      <xdr:rowOff>109173</xdr:rowOff>
    </xdr:to>
    <xdr:pic>
      <xdr:nvPicPr>
        <xdr:cNvPr id="4" name="그림 3"/>
        <xdr:cNvPicPr>
          <a:picLocks noChangeAspect="1"/>
        </xdr:cNvPicPr>
      </xdr:nvPicPr>
      <xdr:blipFill>
        <a:blip xmlns:r="http://schemas.openxmlformats.org/officeDocument/2006/relationships" r:embed="rId3"/>
        <a:stretch>
          <a:fillRect/>
        </a:stretch>
      </xdr:blipFill>
      <xdr:spPr>
        <a:xfrm>
          <a:off x="688731" y="8931519"/>
          <a:ext cx="5671038" cy="1809019"/>
        </a:xfrm>
        <a:prstGeom prst="rect">
          <a:avLst/>
        </a:prstGeom>
      </xdr:spPr>
    </xdr:pic>
    <xdr:clientData/>
  </xdr:twoCellAnchor>
  <xdr:twoCellAnchor>
    <xdr:from>
      <xdr:col>2</xdr:col>
      <xdr:colOff>571500</xdr:colOff>
      <xdr:row>71</xdr:row>
      <xdr:rowOff>47625</xdr:rowOff>
    </xdr:from>
    <xdr:to>
      <xdr:col>3</xdr:col>
      <xdr:colOff>342901</xdr:colOff>
      <xdr:row>73</xdr:row>
      <xdr:rowOff>0</xdr:rowOff>
    </xdr:to>
    <xdr:cxnSp macro="">
      <xdr:nvCxnSpPr>
        <xdr:cNvPr id="6" name="직선 연결선 5"/>
        <xdr:cNvCxnSpPr/>
      </xdr:nvCxnSpPr>
      <xdr:spPr>
        <a:xfrm flipH="1">
          <a:off x="1943100" y="14935200"/>
          <a:ext cx="457201" cy="3714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71</xdr:row>
      <xdr:rowOff>57150</xdr:rowOff>
    </xdr:from>
    <xdr:to>
      <xdr:col>4</xdr:col>
      <xdr:colOff>152400</xdr:colOff>
      <xdr:row>72</xdr:row>
      <xdr:rowOff>200025</xdr:rowOff>
    </xdr:to>
    <xdr:cxnSp macro="">
      <xdr:nvCxnSpPr>
        <xdr:cNvPr id="8" name="직선 연결선 7"/>
        <xdr:cNvCxnSpPr/>
      </xdr:nvCxnSpPr>
      <xdr:spPr>
        <a:xfrm>
          <a:off x="2419350" y="14944725"/>
          <a:ext cx="476250" cy="35242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636727</xdr:colOff>
      <xdr:row>20</xdr:row>
      <xdr:rowOff>76679</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838200"/>
          <a:ext cx="6096851" cy="3429479"/>
        </a:xfrm>
        <a:prstGeom prst="rect">
          <a:avLst/>
        </a:prstGeom>
      </xdr:spPr>
    </xdr:pic>
    <xdr:clientData/>
  </xdr:twoCellAnchor>
  <xdr:twoCellAnchor editAs="oneCell">
    <xdr:from>
      <xdr:col>10</xdr:col>
      <xdr:colOff>195586</xdr:colOff>
      <xdr:row>3</xdr:row>
      <xdr:rowOff>0</xdr:rowOff>
    </xdr:from>
    <xdr:to>
      <xdr:col>19</xdr:col>
      <xdr:colOff>610453</xdr:colOff>
      <xdr:row>20</xdr:row>
      <xdr:rowOff>142875</xdr:rowOff>
    </xdr:to>
    <xdr:pic>
      <xdr:nvPicPr>
        <xdr:cNvPr id="3" name="그림 2"/>
        <xdr:cNvPicPr>
          <a:picLocks noChangeAspect="1"/>
        </xdr:cNvPicPr>
      </xdr:nvPicPr>
      <xdr:blipFill>
        <a:blip xmlns:r="http://schemas.openxmlformats.org/officeDocument/2006/relationships" r:embed="rId2"/>
        <a:stretch>
          <a:fillRect/>
        </a:stretch>
      </xdr:blipFill>
      <xdr:spPr>
        <a:xfrm>
          <a:off x="7053586" y="628650"/>
          <a:ext cx="6587066" cy="3705225"/>
        </a:xfrm>
        <a:prstGeom prst="rect">
          <a:avLst/>
        </a:prstGeom>
      </xdr:spPr>
    </xdr:pic>
    <xdr:clientData/>
  </xdr:twoCellAnchor>
  <xdr:twoCellAnchor editAs="oneCell">
    <xdr:from>
      <xdr:col>1</xdr:col>
      <xdr:colOff>0</xdr:colOff>
      <xdr:row>22</xdr:row>
      <xdr:rowOff>0</xdr:rowOff>
    </xdr:from>
    <xdr:to>
      <xdr:col>8</xdr:col>
      <xdr:colOff>636727</xdr:colOff>
      <xdr:row>38</xdr:row>
      <xdr:rowOff>76679</xdr:rowOff>
    </xdr:to>
    <xdr:pic>
      <xdr:nvPicPr>
        <xdr:cNvPr id="4" name="그림 3"/>
        <xdr:cNvPicPr>
          <a:picLocks noChangeAspect="1"/>
        </xdr:cNvPicPr>
      </xdr:nvPicPr>
      <xdr:blipFill>
        <a:blip xmlns:r="http://schemas.openxmlformats.org/officeDocument/2006/relationships" r:embed="rId3"/>
        <a:stretch>
          <a:fillRect/>
        </a:stretch>
      </xdr:blipFill>
      <xdr:spPr>
        <a:xfrm>
          <a:off x="685800" y="4610100"/>
          <a:ext cx="6096851" cy="3429479"/>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683172</xdr:colOff>
      <xdr:row>0</xdr:row>
      <xdr:rowOff>0</xdr:rowOff>
    </xdr:from>
    <xdr:to>
      <xdr:col>7</xdr:col>
      <xdr:colOff>269327</xdr:colOff>
      <xdr:row>22</xdr:row>
      <xdr:rowOff>201482</xdr:rowOff>
    </xdr:to>
    <xdr:pic>
      <xdr:nvPicPr>
        <xdr:cNvPr id="2" name="그림 1"/>
        <xdr:cNvPicPr>
          <a:picLocks noChangeAspect="1"/>
        </xdr:cNvPicPr>
      </xdr:nvPicPr>
      <xdr:blipFill>
        <a:blip xmlns:r="http://schemas.openxmlformats.org/officeDocument/2006/relationships" r:embed="rId1"/>
        <a:stretch>
          <a:fillRect/>
        </a:stretch>
      </xdr:blipFill>
      <xdr:spPr>
        <a:xfrm>
          <a:off x="683172" y="0"/>
          <a:ext cx="4368362" cy="4826034"/>
        </a:xfrm>
        <a:prstGeom prst="rect">
          <a:avLst/>
        </a:prstGeom>
      </xdr:spPr>
    </xdr:pic>
    <xdr:clientData/>
  </xdr:twoCellAnchor>
  <xdr:twoCellAnchor editAs="oneCell">
    <xdr:from>
      <xdr:col>1</xdr:col>
      <xdr:colOff>19707</xdr:colOff>
      <xdr:row>23</xdr:row>
      <xdr:rowOff>6570</xdr:rowOff>
    </xdr:from>
    <xdr:to>
      <xdr:col>5</xdr:col>
      <xdr:colOff>496406</xdr:colOff>
      <xdr:row>52</xdr:row>
      <xdr:rowOff>188418</xdr:rowOff>
    </xdr:to>
    <xdr:pic>
      <xdr:nvPicPr>
        <xdr:cNvPr id="3" name="그림 2"/>
        <xdr:cNvPicPr>
          <a:picLocks noChangeAspect="1"/>
        </xdr:cNvPicPr>
      </xdr:nvPicPr>
      <xdr:blipFill>
        <a:blip xmlns:r="http://schemas.openxmlformats.org/officeDocument/2006/relationships" r:embed="rId2"/>
        <a:stretch>
          <a:fillRect/>
        </a:stretch>
      </xdr:blipFill>
      <xdr:spPr>
        <a:xfrm>
          <a:off x="702879" y="4841329"/>
          <a:ext cx="3209389" cy="6277848"/>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92614" y="2469172"/>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407269" y="3099288"/>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542192</xdr:colOff>
      <xdr:row>9</xdr:row>
      <xdr:rowOff>80597</xdr:rowOff>
    </xdr:from>
    <xdr:to>
      <xdr:col>8</xdr:col>
      <xdr:colOff>307731</xdr:colOff>
      <xdr:row>11</xdr:row>
      <xdr:rowOff>109905</xdr:rowOff>
    </xdr:to>
    <xdr:sp macro="" textlink="">
      <xdr:nvSpPr>
        <xdr:cNvPr id="4" name="타원 3"/>
        <xdr:cNvSpPr/>
      </xdr:nvSpPr>
      <xdr:spPr>
        <a:xfrm>
          <a:off x="5363307" y="1780443"/>
          <a:ext cx="454270" cy="45427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474019</xdr:colOff>
      <xdr:row>11</xdr:row>
      <xdr:rowOff>150359</xdr:rowOff>
    </xdr:from>
    <xdr:to>
      <xdr:col>12</xdr:col>
      <xdr:colOff>239558</xdr:colOff>
      <xdr:row>13</xdr:row>
      <xdr:rowOff>179668</xdr:rowOff>
    </xdr:to>
    <xdr:sp macro="" textlink="">
      <xdr:nvSpPr>
        <xdr:cNvPr id="5" name="타원 4"/>
        <xdr:cNvSpPr/>
      </xdr:nvSpPr>
      <xdr:spPr>
        <a:xfrm>
          <a:off x="8036041" y="2221011"/>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307731</xdr:colOff>
      <xdr:row>10</xdr:row>
      <xdr:rowOff>95251</xdr:rowOff>
    </xdr:from>
    <xdr:to>
      <xdr:col>11</xdr:col>
      <xdr:colOff>474019</xdr:colOff>
      <xdr:row>12</xdr:row>
      <xdr:rowOff>165014</xdr:rowOff>
    </xdr:to>
    <xdr:cxnSp macro="">
      <xdr:nvCxnSpPr>
        <xdr:cNvPr id="7" name="직선 연결선 6"/>
        <xdr:cNvCxnSpPr>
          <a:stCxn id="4" idx="6"/>
          <a:endCxn id="5" idx="2"/>
        </xdr:cNvCxnSpPr>
      </xdr:nvCxnSpPr>
      <xdr:spPr>
        <a:xfrm>
          <a:off x="5807383" y="1958838"/>
          <a:ext cx="2228658" cy="483893"/>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349143</xdr:colOff>
      <xdr:row>13</xdr:row>
      <xdr:rowOff>24847</xdr:rowOff>
    </xdr:from>
    <xdr:to>
      <xdr:col>11</xdr:col>
      <xdr:colOff>496956</xdr:colOff>
      <xdr:row>13</xdr:row>
      <xdr:rowOff>62122</xdr:rowOff>
    </xdr:to>
    <xdr:cxnSp macro="">
      <xdr:nvCxnSpPr>
        <xdr:cNvPr id="8" name="직선 연결선 7"/>
        <xdr:cNvCxnSpPr/>
      </xdr:nvCxnSpPr>
      <xdr:spPr>
        <a:xfrm flipV="1">
          <a:off x="5848795" y="2509630"/>
          <a:ext cx="2210183" cy="372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414131</xdr:colOff>
      <xdr:row>13</xdr:row>
      <xdr:rowOff>114728</xdr:rowOff>
    </xdr:from>
    <xdr:to>
      <xdr:col>11</xdr:col>
      <xdr:colOff>540359</xdr:colOff>
      <xdr:row>16</xdr:row>
      <xdr:rowOff>190500</xdr:rowOff>
    </xdr:to>
    <xdr:cxnSp macro="">
      <xdr:nvCxnSpPr>
        <xdr:cNvPr id="10" name="직선 연결선 9"/>
        <xdr:cNvCxnSpPr>
          <a:endCxn id="5" idx="3"/>
        </xdr:cNvCxnSpPr>
      </xdr:nvCxnSpPr>
      <xdr:spPr>
        <a:xfrm flipV="1">
          <a:off x="5913783" y="2599511"/>
          <a:ext cx="2188598" cy="69696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73270</xdr:colOff>
      <xdr:row>2</xdr:row>
      <xdr:rowOff>148735</xdr:rowOff>
    </xdr:from>
    <xdr:to>
      <xdr:col>25</xdr:col>
      <xdr:colOff>197828</xdr:colOff>
      <xdr:row>11</xdr:row>
      <xdr:rowOff>139211</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22</xdr:col>
      <xdr:colOff>278423</xdr:colOff>
      <xdr:row>12</xdr:row>
      <xdr:rowOff>7327</xdr:rowOff>
    </xdr:from>
    <xdr:to>
      <xdr:col>25</xdr:col>
      <xdr:colOff>403287</xdr:colOff>
      <xdr:row>19</xdr:row>
      <xdr:rowOff>120384</xdr:rowOff>
    </xdr:to>
    <xdr:pic>
      <xdr:nvPicPr>
        <xdr:cNvPr id="16" name="그림 15"/>
        <xdr:cNvPicPr>
          <a:picLocks noChangeAspect="1"/>
        </xdr:cNvPicPr>
      </xdr:nvPicPr>
      <xdr:blipFill>
        <a:blip xmlns:r="http://schemas.openxmlformats.org/officeDocument/2006/relationships" r:embed="rId2"/>
        <a:stretch>
          <a:fillRect/>
        </a:stretch>
      </xdr:blipFill>
      <xdr:spPr>
        <a:xfrm>
          <a:off x="15430500" y="2557096"/>
          <a:ext cx="2191056" cy="1600423"/>
        </a:xfrm>
        <a:prstGeom prst="rect">
          <a:avLst/>
        </a:prstGeom>
      </xdr:spPr>
    </xdr:pic>
    <xdr:clientData/>
  </xdr:twoCellAnchor>
  <xdr:twoCellAnchor>
    <xdr:from>
      <xdr:col>13</xdr:col>
      <xdr:colOff>270369</xdr:colOff>
      <xdr:row>17</xdr:row>
      <xdr:rowOff>173840</xdr:rowOff>
    </xdr:from>
    <xdr:to>
      <xdr:col>19</xdr:col>
      <xdr:colOff>242229</xdr:colOff>
      <xdr:row>33</xdr:row>
      <xdr:rowOff>131951</xdr:rowOff>
    </xdr:to>
    <xdr:grpSp>
      <xdr:nvGrpSpPr>
        <xdr:cNvPr id="35" name="그룹 34"/>
        <xdr:cNvGrpSpPr/>
      </xdr:nvGrpSpPr>
      <xdr:grpSpPr>
        <a:xfrm>
          <a:off x="9207304" y="3693949"/>
          <a:ext cx="4096599" cy="3271154"/>
          <a:chOff x="9207304" y="3693949"/>
          <a:chExt cx="4096599" cy="3271154"/>
        </a:xfrm>
      </xdr:grpSpPr>
      <xdr:graphicFrame macro="">
        <xdr:nvGraphicFramePr>
          <xdr:cNvPr id="21" name="차트 20"/>
          <xdr:cNvGraphicFramePr/>
        </xdr:nvGraphicFramePr>
        <xdr:xfrm>
          <a:off x="10077651" y="3693949"/>
          <a:ext cx="3226252" cy="2702116"/>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22" name="타원 21"/>
          <xdr:cNvSpPr/>
        </xdr:nvSpPr>
        <xdr:spPr>
          <a:xfrm>
            <a:off x="10309041" y="5967066"/>
            <a:ext cx="238003" cy="245882"/>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3" name="타원 22"/>
          <xdr:cNvSpPr/>
        </xdr:nvSpPr>
        <xdr:spPr>
          <a:xfrm>
            <a:off x="10282596"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4" name="타원 23"/>
          <xdr:cNvSpPr/>
        </xdr:nvSpPr>
        <xdr:spPr>
          <a:xfrm>
            <a:off x="12563450" y="4071184"/>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25" name="타원 24"/>
          <xdr:cNvSpPr/>
        </xdr:nvSpPr>
        <xdr:spPr>
          <a:xfrm>
            <a:off x="12550229" y="6018830"/>
            <a:ext cx="238003" cy="245882"/>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27" name="직선 연결선 26"/>
          <xdr:cNvCxnSpPr/>
        </xdr:nvCxnSpPr>
        <xdr:spPr>
          <a:xfrm>
            <a:off x="9207304" y="3865693"/>
            <a:ext cx="3728702" cy="3099410"/>
          </a:xfrm>
          <a:prstGeom prst="line">
            <a:avLst/>
          </a:prstGeom>
          <a:ln w="28575">
            <a:solidFill>
              <a:schemeClr val="accent6">
                <a:lumMod val="75000"/>
              </a:schemeClr>
            </a:solidFill>
          </a:ln>
        </xdr:spPr>
        <xdr:style>
          <a:lnRef idx="1">
            <a:schemeClr val="accent6"/>
          </a:lnRef>
          <a:fillRef idx="0">
            <a:schemeClr val="accent6"/>
          </a:fillRef>
          <a:effectRef idx="0">
            <a:schemeClr val="accent6"/>
          </a:effectRef>
          <a:fontRef idx="minor">
            <a:schemeClr val="tx1"/>
          </a:fontRef>
        </xdr:style>
      </xdr:cxnSp>
    </xdr:grpSp>
    <xdr:clientData/>
  </xdr:twoCellAnchor>
  <xdr:twoCellAnchor>
    <xdr:from>
      <xdr:col>15</xdr:col>
      <xdr:colOff>24847</xdr:colOff>
      <xdr:row>40</xdr:row>
      <xdr:rowOff>49695</xdr:rowOff>
    </xdr:from>
    <xdr:to>
      <xdr:col>20</xdr:col>
      <xdr:colOff>447261</xdr:colOff>
      <xdr:row>55</xdr:row>
      <xdr:rowOff>24848</xdr:rowOff>
    </xdr:to>
    <xdr:grpSp>
      <xdr:nvGrpSpPr>
        <xdr:cNvPr id="41" name="그룹 40"/>
        <xdr:cNvGrpSpPr/>
      </xdr:nvGrpSpPr>
      <xdr:grpSpPr>
        <a:xfrm>
          <a:off x="10336695" y="8332304"/>
          <a:ext cx="3859696" cy="3081131"/>
          <a:chOff x="10336695" y="8332304"/>
          <a:chExt cx="3859696" cy="3081131"/>
        </a:xfrm>
      </xdr:grpSpPr>
      <xdr:graphicFrame macro="">
        <xdr:nvGraphicFramePr>
          <xdr:cNvPr id="29" name="차트 28"/>
          <xdr:cNvGraphicFramePr>
            <a:graphicFrameLocks/>
          </xdr:cNvGraphicFramePr>
        </xdr:nvGraphicFramePr>
        <xdr:xfrm>
          <a:off x="10336695" y="8655326"/>
          <a:ext cx="3226252" cy="2702116"/>
        </xdr:xfrm>
        <a:graphic>
          <a:graphicData uri="http://schemas.openxmlformats.org/drawingml/2006/chart">
            <c:chart xmlns:c="http://schemas.openxmlformats.org/drawingml/2006/chart" xmlns:r="http://schemas.openxmlformats.org/officeDocument/2006/relationships" r:id="rId4"/>
          </a:graphicData>
        </a:graphic>
      </xdr:graphicFrame>
      <xdr:sp macro="" textlink="">
        <xdr:nvSpPr>
          <xdr:cNvPr id="31" name="타원 30"/>
          <xdr:cNvSpPr/>
        </xdr:nvSpPr>
        <xdr:spPr>
          <a:xfrm>
            <a:off x="10585174" y="10908196"/>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2" name="타원 31"/>
          <xdr:cNvSpPr/>
        </xdr:nvSpPr>
        <xdr:spPr>
          <a:xfrm>
            <a:off x="12796630" y="9036326"/>
            <a:ext cx="231913" cy="248478"/>
          </a:xfrm>
          <a:prstGeom prst="ellipse">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3" name="타원 32"/>
          <xdr:cNvSpPr/>
        </xdr:nvSpPr>
        <xdr:spPr>
          <a:xfrm>
            <a:off x="10552044" y="9094305"/>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sp macro="" textlink="">
        <xdr:nvSpPr>
          <xdr:cNvPr id="36" name="타원 35"/>
          <xdr:cNvSpPr/>
        </xdr:nvSpPr>
        <xdr:spPr>
          <a:xfrm>
            <a:off x="12755217" y="10933044"/>
            <a:ext cx="231913" cy="248478"/>
          </a:xfrm>
          <a:prstGeom prst="ellipse">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xdr:nvCxnSpPr>
        <xdr:spPr>
          <a:xfrm>
            <a:off x="10941325" y="8332304"/>
            <a:ext cx="3255066" cy="3081131"/>
          </a:xfrm>
          <a:prstGeom prst="line">
            <a:avLst/>
          </a:prstGeom>
          <a:ln w="28575"/>
        </xdr:spPr>
        <xdr:style>
          <a:lnRef idx="1">
            <a:schemeClr val="accent6"/>
          </a:lnRef>
          <a:fillRef idx="0">
            <a:schemeClr val="accent6"/>
          </a:fillRef>
          <a:effectRef idx="0">
            <a:schemeClr val="accent6"/>
          </a:effectRef>
          <a:fontRef idx="minor">
            <a:schemeClr val="tx1"/>
          </a:fontRef>
        </xdr:style>
      </xdr:cxnSp>
    </xdr:grpSp>
    <xdr:clientData/>
  </xdr:twoCellAnchor>
</xdr:wsDr>
</file>

<file path=xl/drawings/drawing16.xml><?xml version="1.0" encoding="utf-8"?>
<xdr:wsDr xmlns:xdr="http://schemas.openxmlformats.org/drawingml/2006/spreadsheetDrawing" xmlns:a="http://schemas.openxmlformats.org/drawingml/2006/main">
  <xdr:twoCellAnchor>
    <xdr:from>
      <xdr:col>7</xdr:col>
      <xdr:colOff>571499</xdr:colOff>
      <xdr:row>12</xdr:row>
      <xdr:rowOff>131884</xdr:rowOff>
    </xdr:from>
    <xdr:to>
      <xdr:col>8</xdr:col>
      <xdr:colOff>337038</xdr:colOff>
      <xdr:row>14</xdr:row>
      <xdr:rowOff>161192</xdr:rowOff>
    </xdr:to>
    <xdr:sp macro="" textlink="">
      <xdr:nvSpPr>
        <xdr:cNvPr id="2" name="타원 1"/>
        <xdr:cNvSpPr/>
      </xdr:nvSpPr>
      <xdr:spPr>
        <a:xfrm>
          <a:off x="5372099" y="2646484"/>
          <a:ext cx="451339" cy="44840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586154</xdr:colOff>
      <xdr:row>15</xdr:row>
      <xdr:rowOff>124557</xdr:rowOff>
    </xdr:from>
    <xdr:to>
      <xdr:col>8</xdr:col>
      <xdr:colOff>351693</xdr:colOff>
      <xdr:row>17</xdr:row>
      <xdr:rowOff>153866</xdr:rowOff>
    </xdr:to>
    <xdr:sp macro="" textlink="">
      <xdr:nvSpPr>
        <xdr:cNvPr id="3" name="타원 2"/>
        <xdr:cNvSpPr/>
      </xdr:nvSpPr>
      <xdr:spPr>
        <a:xfrm>
          <a:off x="5386754" y="3267807"/>
          <a:ext cx="451339" cy="448409"/>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117867</xdr:colOff>
      <xdr:row>13</xdr:row>
      <xdr:rowOff>17836</xdr:rowOff>
    </xdr:from>
    <xdr:to>
      <xdr:col>12</xdr:col>
      <xdr:colOff>570862</xdr:colOff>
      <xdr:row>15</xdr:row>
      <xdr:rowOff>47146</xdr:rowOff>
    </xdr:to>
    <xdr:sp macro="" textlink="">
      <xdr:nvSpPr>
        <xdr:cNvPr id="5" name="타원 4"/>
        <xdr:cNvSpPr/>
      </xdr:nvSpPr>
      <xdr:spPr>
        <a:xfrm>
          <a:off x="8367345" y="2709684"/>
          <a:ext cx="452995" cy="443440"/>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ko-KR" sz="1100"/>
            <a:t>00</a:t>
          </a:r>
          <a:endParaRPr lang="ko-KR" altLang="en-US" sz="1100"/>
        </a:p>
      </xdr:txBody>
    </xdr:sp>
    <xdr:clientData/>
  </xdr:twoCellAnchor>
  <xdr:twoCellAnchor>
    <xdr:from>
      <xdr:col>8</xdr:col>
      <xdr:colOff>460640</xdr:colOff>
      <xdr:row>8</xdr:row>
      <xdr:rowOff>90999</xdr:rowOff>
    </xdr:from>
    <xdr:to>
      <xdr:col>9</xdr:col>
      <xdr:colOff>306457</xdr:colOff>
      <xdr:row>10</xdr:row>
      <xdr:rowOff>198891</xdr:rowOff>
    </xdr:to>
    <xdr:sp macro="" textlink="">
      <xdr:nvSpPr>
        <xdr:cNvPr id="25" name="타원 24"/>
        <xdr:cNvSpPr/>
      </xdr:nvSpPr>
      <xdr:spPr>
        <a:xfrm>
          <a:off x="5960292"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b1</a:t>
          </a:r>
          <a:endParaRPr lang="ko-KR" altLang="en-US" sz="1100"/>
        </a:p>
      </xdr:txBody>
    </xdr:sp>
    <xdr:clientData/>
  </xdr:twoCellAnchor>
  <xdr:twoCellAnchor>
    <xdr:from>
      <xdr:col>9</xdr:col>
      <xdr:colOff>612912</xdr:colOff>
      <xdr:row>12</xdr:row>
      <xdr:rowOff>65624</xdr:rowOff>
    </xdr:from>
    <xdr:to>
      <xdr:col>10</xdr:col>
      <xdr:colOff>378451</xdr:colOff>
      <xdr:row>14</xdr:row>
      <xdr:rowOff>94932</xdr:rowOff>
    </xdr:to>
    <xdr:sp macro="" textlink="">
      <xdr:nvSpPr>
        <xdr:cNvPr id="26" name="타원 25"/>
        <xdr:cNvSpPr/>
      </xdr:nvSpPr>
      <xdr:spPr>
        <a:xfrm>
          <a:off x="6800021" y="2550407"/>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654326</xdr:colOff>
      <xdr:row>15</xdr:row>
      <xdr:rowOff>123603</xdr:rowOff>
    </xdr:from>
    <xdr:to>
      <xdr:col>10</xdr:col>
      <xdr:colOff>419865</xdr:colOff>
      <xdr:row>17</xdr:row>
      <xdr:rowOff>152910</xdr:rowOff>
    </xdr:to>
    <xdr:sp macro="" textlink="">
      <xdr:nvSpPr>
        <xdr:cNvPr id="28" name="타원 27"/>
        <xdr:cNvSpPr/>
      </xdr:nvSpPr>
      <xdr:spPr>
        <a:xfrm>
          <a:off x="6841435" y="3229581"/>
          <a:ext cx="452995" cy="443438"/>
        </a:xfrm>
        <a:prstGeom prst="ellipse">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10</xdr:col>
      <xdr:colOff>444075</xdr:colOff>
      <xdr:row>8</xdr:row>
      <xdr:rowOff>90999</xdr:rowOff>
    </xdr:from>
    <xdr:to>
      <xdr:col>11</xdr:col>
      <xdr:colOff>289892</xdr:colOff>
      <xdr:row>10</xdr:row>
      <xdr:rowOff>198891</xdr:rowOff>
    </xdr:to>
    <xdr:sp macro="" textlink="">
      <xdr:nvSpPr>
        <xdr:cNvPr id="29" name="타원 28"/>
        <xdr:cNvSpPr/>
      </xdr:nvSpPr>
      <xdr:spPr>
        <a:xfrm>
          <a:off x="7318640" y="1747521"/>
          <a:ext cx="533274" cy="522022"/>
        </a:xfrm>
        <a:prstGeom prst="ellipse">
          <a:avLst/>
        </a:prstGeom>
        <a:solidFill>
          <a:srgbClr val="FF00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ko-KR" sz="1100"/>
            <a:t>b2</a:t>
          </a:r>
          <a:endParaRPr lang="ko-KR" altLang="en-US" sz="1100"/>
        </a:p>
      </xdr:txBody>
    </xdr:sp>
    <xdr:clientData/>
  </xdr:twoCellAnchor>
  <xdr:twoCellAnchor>
    <xdr:from>
      <xdr:col>8</xdr:col>
      <xdr:colOff>337038</xdr:colOff>
      <xdr:row>13</xdr:row>
      <xdr:rowOff>80278</xdr:rowOff>
    </xdr:from>
    <xdr:to>
      <xdr:col>9</xdr:col>
      <xdr:colOff>612912</xdr:colOff>
      <xdr:row>13</xdr:row>
      <xdr:rowOff>146538</xdr:rowOff>
    </xdr:to>
    <xdr:cxnSp macro="">
      <xdr:nvCxnSpPr>
        <xdr:cNvPr id="31" name="직선 화살표 연결선 30"/>
        <xdr:cNvCxnSpPr>
          <a:stCxn id="2" idx="6"/>
          <a:endCxn id="26" idx="2"/>
        </xdr:cNvCxnSpPr>
      </xdr:nvCxnSpPr>
      <xdr:spPr>
        <a:xfrm flipV="1">
          <a:off x="5836690" y="2772126"/>
          <a:ext cx="963331" cy="6626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337038</xdr:colOff>
      <xdr:row>13</xdr:row>
      <xdr:rowOff>146538</xdr:rowOff>
    </xdr:from>
    <xdr:to>
      <xdr:col>9</xdr:col>
      <xdr:colOff>654326</xdr:colOff>
      <xdr:row>16</xdr:row>
      <xdr:rowOff>138257</xdr:rowOff>
    </xdr:to>
    <xdr:cxnSp macro="">
      <xdr:nvCxnSpPr>
        <xdr:cNvPr id="33" name="직선 화살표 연결선 32"/>
        <xdr:cNvCxnSpPr>
          <a:stCxn id="2" idx="6"/>
          <a:endCxn id="28" idx="2"/>
        </xdr:cNvCxnSpPr>
      </xdr:nvCxnSpPr>
      <xdr:spPr>
        <a:xfrm>
          <a:off x="5836690" y="2838386"/>
          <a:ext cx="1004745" cy="612914"/>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331986</xdr:colOff>
      <xdr:row>14</xdr:row>
      <xdr:rowOff>29992</xdr:rowOff>
    </xdr:from>
    <xdr:to>
      <xdr:col>9</xdr:col>
      <xdr:colOff>659545</xdr:colOff>
      <xdr:row>16</xdr:row>
      <xdr:rowOff>139212</xdr:rowOff>
    </xdr:to>
    <xdr:cxnSp macro="">
      <xdr:nvCxnSpPr>
        <xdr:cNvPr id="35" name="직선 화살표 연결선 34"/>
        <xdr:cNvCxnSpPr/>
      </xdr:nvCxnSpPr>
      <xdr:spPr>
        <a:xfrm flipV="1">
          <a:off x="5797365" y="2999164"/>
          <a:ext cx="1010732" cy="5296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351693</xdr:colOff>
      <xdr:row>16</xdr:row>
      <xdr:rowOff>138257</xdr:rowOff>
    </xdr:from>
    <xdr:to>
      <xdr:col>9</xdr:col>
      <xdr:colOff>654326</xdr:colOff>
      <xdr:row>16</xdr:row>
      <xdr:rowOff>139212</xdr:rowOff>
    </xdr:to>
    <xdr:cxnSp macro="">
      <xdr:nvCxnSpPr>
        <xdr:cNvPr id="37" name="직선 화살표 연결선 36"/>
        <xdr:cNvCxnSpPr>
          <a:stCxn id="3" idx="6"/>
          <a:endCxn id="28" idx="2"/>
        </xdr:cNvCxnSpPr>
      </xdr:nvCxnSpPr>
      <xdr:spPr>
        <a:xfrm flipV="1">
          <a:off x="5851345" y="3451300"/>
          <a:ext cx="990090" cy="9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306457</xdr:colOff>
      <xdr:row>9</xdr:row>
      <xdr:rowOff>144945</xdr:rowOff>
    </xdr:from>
    <xdr:to>
      <xdr:col>10</xdr:col>
      <xdr:colOff>151954</xdr:colOff>
      <xdr:row>12</xdr:row>
      <xdr:rowOff>65624</xdr:rowOff>
    </xdr:to>
    <xdr:cxnSp macro="">
      <xdr:nvCxnSpPr>
        <xdr:cNvPr id="39" name="직선 화살표 연결선 38"/>
        <xdr:cNvCxnSpPr>
          <a:stCxn id="25" idx="6"/>
          <a:endCxn id="26" idx="0"/>
        </xdr:cNvCxnSpPr>
      </xdr:nvCxnSpPr>
      <xdr:spPr>
        <a:xfrm>
          <a:off x="6493566" y="2008532"/>
          <a:ext cx="532953" cy="5418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306457</xdr:colOff>
      <xdr:row>9</xdr:row>
      <xdr:rowOff>144945</xdr:rowOff>
    </xdr:from>
    <xdr:to>
      <xdr:col>10</xdr:col>
      <xdr:colOff>57978</xdr:colOff>
      <xdr:row>16</xdr:row>
      <xdr:rowOff>57979</xdr:rowOff>
    </xdr:to>
    <xdr:cxnSp macro="">
      <xdr:nvCxnSpPr>
        <xdr:cNvPr id="40" name="직선 화살표 연결선 39"/>
        <xdr:cNvCxnSpPr>
          <a:stCxn id="25" idx="6"/>
        </xdr:cNvCxnSpPr>
      </xdr:nvCxnSpPr>
      <xdr:spPr>
        <a:xfrm>
          <a:off x="6478657" y="2068995"/>
          <a:ext cx="437321" cy="1379884"/>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545224</xdr:colOff>
      <xdr:row>12</xdr:row>
      <xdr:rowOff>65690</xdr:rowOff>
    </xdr:from>
    <xdr:to>
      <xdr:col>9</xdr:col>
      <xdr:colOff>321879</xdr:colOff>
      <xdr:row>13</xdr:row>
      <xdr:rowOff>45983</xdr:rowOff>
    </xdr:to>
    <xdr:sp macro="" textlink="">
      <xdr:nvSpPr>
        <xdr:cNvPr id="43" name="TextBox 42"/>
        <xdr:cNvSpPr txBox="1"/>
      </xdr:nvSpPr>
      <xdr:spPr>
        <a:xfrm>
          <a:off x="6010603" y="2614449"/>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w0</a:t>
          </a:r>
          <a:endParaRPr lang="ko-KR" altLang="en-US" sz="900"/>
        </a:p>
      </xdr:txBody>
    </xdr:sp>
    <xdr:clientData/>
  </xdr:twoCellAnchor>
  <xdr:twoCellAnchor>
    <xdr:from>
      <xdr:col>8</xdr:col>
      <xdr:colOff>459827</xdr:colOff>
      <xdr:row>13</xdr:row>
      <xdr:rowOff>197068</xdr:rowOff>
    </xdr:from>
    <xdr:to>
      <xdr:col>9</xdr:col>
      <xdr:colOff>236482</xdr:colOff>
      <xdr:row>14</xdr:row>
      <xdr:rowOff>177362</xdr:rowOff>
    </xdr:to>
    <xdr:sp macro="" textlink="">
      <xdr:nvSpPr>
        <xdr:cNvPr id="44" name="TextBox 43"/>
        <xdr:cNvSpPr txBox="1"/>
      </xdr:nvSpPr>
      <xdr:spPr>
        <a:xfrm>
          <a:off x="5925206" y="2956034"/>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w1</a:t>
          </a:r>
          <a:endParaRPr lang="ko-KR" altLang="en-US" sz="900"/>
        </a:p>
      </xdr:txBody>
    </xdr:sp>
    <xdr:clientData/>
  </xdr:twoCellAnchor>
  <xdr:twoCellAnchor>
    <xdr:from>
      <xdr:col>8</xdr:col>
      <xdr:colOff>479533</xdr:colOff>
      <xdr:row>15</xdr:row>
      <xdr:rowOff>72259</xdr:rowOff>
    </xdr:from>
    <xdr:to>
      <xdr:col>9</xdr:col>
      <xdr:colOff>256188</xdr:colOff>
      <xdr:row>16</xdr:row>
      <xdr:rowOff>52552</xdr:rowOff>
    </xdr:to>
    <xdr:sp macro="" textlink="">
      <xdr:nvSpPr>
        <xdr:cNvPr id="45" name="TextBox 44"/>
        <xdr:cNvSpPr txBox="1"/>
      </xdr:nvSpPr>
      <xdr:spPr>
        <a:xfrm>
          <a:off x="5944912" y="3251638"/>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w2</a:t>
          </a:r>
          <a:endParaRPr lang="ko-KR" altLang="en-US" sz="900"/>
        </a:p>
      </xdr:txBody>
    </xdr:sp>
    <xdr:clientData/>
  </xdr:twoCellAnchor>
  <xdr:twoCellAnchor>
    <xdr:from>
      <xdr:col>8</xdr:col>
      <xdr:colOff>591206</xdr:colOff>
      <xdr:row>16</xdr:row>
      <xdr:rowOff>72259</xdr:rowOff>
    </xdr:from>
    <xdr:to>
      <xdr:col>9</xdr:col>
      <xdr:colOff>367861</xdr:colOff>
      <xdr:row>17</xdr:row>
      <xdr:rowOff>52552</xdr:rowOff>
    </xdr:to>
    <xdr:sp macro="" textlink="">
      <xdr:nvSpPr>
        <xdr:cNvPr id="46" name="TextBox 45"/>
        <xdr:cNvSpPr txBox="1"/>
      </xdr:nvSpPr>
      <xdr:spPr>
        <a:xfrm>
          <a:off x="6056585" y="3461845"/>
          <a:ext cx="459828"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w3</a:t>
          </a:r>
          <a:endParaRPr lang="ko-KR" altLang="en-US" sz="900"/>
        </a:p>
      </xdr:txBody>
    </xdr:sp>
    <xdr:clientData/>
  </xdr:twoCellAnchor>
  <xdr:twoCellAnchor>
    <xdr:from>
      <xdr:col>10</xdr:col>
      <xdr:colOff>378451</xdr:colOff>
      <xdr:row>13</xdr:row>
      <xdr:rowOff>80278</xdr:rowOff>
    </xdr:from>
    <xdr:to>
      <xdr:col>12</xdr:col>
      <xdr:colOff>117867</xdr:colOff>
      <xdr:row>14</xdr:row>
      <xdr:rowOff>32491</xdr:rowOff>
    </xdr:to>
    <xdr:cxnSp macro="">
      <xdr:nvCxnSpPr>
        <xdr:cNvPr id="48" name="직선 화살표 연결선 47"/>
        <xdr:cNvCxnSpPr>
          <a:stCxn id="26" idx="6"/>
          <a:endCxn id="5" idx="2"/>
        </xdr:cNvCxnSpPr>
      </xdr:nvCxnSpPr>
      <xdr:spPr>
        <a:xfrm>
          <a:off x="7236451" y="2842528"/>
          <a:ext cx="1111016" cy="161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419865</xdr:colOff>
      <xdr:row>14</xdr:row>
      <xdr:rowOff>32491</xdr:rowOff>
    </xdr:from>
    <xdr:to>
      <xdr:col>12</xdr:col>
      <xdr:colOff>117867</xdr:colOff>
      <xdr:row>16</xdr:row>
      <xdr:rowOff>138257</xdr:rowOff>
    </xdr:to>
    <xdr:cxnSp macro="">
      <xdr:nvCxnSpPr>
        <xdr:cNvPr id="50" name="직선 화살표 연결선 49"/>
        <xdr:cNvCxnSpPr>
          <a:stCxn id="28" idx="6"/>
          <a:endCxn id="5" idx="2"/>
        </xdr:cNvCxnSpPr>
      </xdr:nvCxnSpPr>
      <xdr:spPr>
        <a:xfrm flipV="1">
          <a:off x="7277865" y="3004291"/>
          <a:ext cx="1069602" cy="5248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289892</xdr:colOff>
      <xdr:row>9</xdr:row>
      <xdr:rowOff>140183</xdr:rowOff>
    </xdr:from>
    <xdr:to>
      <xdr:col>12</xdr:col>
      <xdr:colOff>184207</xdr:colOff>
      <xdr:row>13</xdr:row>
      <xdr:rowOff>83504</xdr:rowOff>
    </xdr:to>
    <xdr:cxnSp macro="">
      <xdr:nvCxnSpPr>
        <xdr:cNvPr id="52" name="직선 화살표 연결선 51"/>
        <xdr:cNvCxnSpPr>
          <a:stCxn id="29" idx="6"/>
          <a:endCxn id="5" idx="1"/>
        </xdr:cNvCxnSpPr>
      </xdr:nvCxnSpPr>
      <xdr:spPr>
        <a:xfrm>
          <a:off x="7833692" y="2064233"/>
          <a:ext cx="580115" cy="78152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78499</xdr:colOff>
      <xdr:row>12</xdr:row>
      <xdr:rowOff>179990</xdr:rowOff>
    </xdr:from>
    <xdr:to>
      <xdr:col>11</xdr:col>
      <xdr:colOff>540954</xdr:colOff>
      <xdr:row>13</xdr:row>
      <xdr:rowOff>160283</xdr:rowOff>
    </xdr:to>
    <xdr:sp macro="" textlink="">
      <xdr:nvSpPr>
        <xdr:cNvPr id="53" name="TextBox 52"/>
        <xdr:cNvSpPr txBox="1"/>
      </xdr:nvSpPr>
      <xdr:spPr>
        <a:xfrm>
          <a:off x="7622299" y="2732690"/>
          <a:ext cx="462455" cy="18984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w4</a:t>
          </a:r>
          <a:endParaRPr lang="ko-KR" altLang="en-US" sz="900"/>
        </a:p>
      </xdr:txBody>
    </xdr:sp>
    <xdr:clientData/>
  </xdr:twoCellAnchor>
  <xdr:twoCellAnchor>
    <xdr:from>
      <xdr:col>11</xdr:col>
      <xdr:colOff>124481</xdr:colOff>
      <xdr:row>15</xdr:row>
      <xdr:rowOff>15766</xdr:rowOff>
    </xdr:from>
    <xdr:to>
      <xdr:col>11</xdr:col>
      <xdr:colOff>586936</xdr:colOff>
      <xdr:row>15</xdr:row>
      <xdr:rowOff>206266</xdr:rowOff>
    </xdr:to>
    <xdr:sp macro="" textlink="">
      <xdr:nvSpPr>
        <xdr:cNvPr id="54" name="TextBox 53"/>
        <xdr:cNvSpPr txBox="1"/>
      </xdr:nvSpPr>
      <xdr:spPr>
        <a:xfrm>
          <a:off x="7639378" y="3195145"/>
          <a:ext cx="462455" cy="190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900"/>
            <a:t>w5</a:t>
          </a:r>
          <a:endParaRPr lang="ko-KR" altLang="en-US" sz="9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223157</xdr:colOff>
      <xdr:row>4</xdr:row>
      <xdr:rowOff>0</xdr:rowOff>
    </xdr:from>
    <xdr:to>
      <xdr:col>8</xdr:col>
      <xdr:colOff>136071</xdr:colOff>
      <xdr:row>15</xdr:row>
      <xdr:rowOff>92529</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683172</xdr:colOff>
      <xdr:row>19</xdr:row>
      <xdr:rowOff>0</xdr:rowOff>
    </xdr:from>
    <xdr:to>
      <xdr:col>9</xdr:col>
      <xdr:colOff>526681</xdr:colOff>
      <xdr:row>24</xdr:row>
      <xdr:rowOff>187388</xdr:rowOff>
    </xdr:to>
    <xdr:pic>
      <xdr:nvPicPr>
        <xdr:cNvPr id="3" name="그림 2"/>
        <xdr:cNvPicPr>
          <a:picLocks noChangeAspect="1"/>
        </xdr:cNvPicPr>
      </xdr:nvPicPr>
      <xdr:blipFill>
        <a:blip xmlns:r="http://schemas.openxmlformats.org/officeDocument/2006/relationships" r:embed="rId2"/>
        <a:stretch>
          <a:fillRect/>
        </a:stretch>
      </xdr:blipFill>
      <xdr:spPr>
        <a:xfrm>
          <a:off x="683172" y="3993931"/>
          <a:ext cx="5992061" cy="1238423"/>
        </a:xfrm>
        <a:prstGeom prst="rect">
          <a:avLst/>
        </a:prstGeom>
      </xdr:spPr>
    </xdr:pic>
    <xdr:clientData/>
  </xdr:twoCellAnchor>
  <xdr:twoCellAnchor>
    <xdr:from>
      <xdr:col>4</xdr:col>
      <xdr:colOff>16422</xdr:colOff>
      <xdr:row>27</xdr:row>
      <xdr:rowOff>14452</xdr:rowOff>
    </xdr:from>
    <xdr:to>
      <xdr:col>7</xdr:col>
      <xdr:colOff>131380</xdr:colOff>
      <xdr:row>40</xdr:row>
      <xdr:rowOff>24962</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194641</xdr:colOff>
      <xdr:row>44</xdr:row>
      <xdr:rowOff>61290</xdr:rowOff>
    </xdr:from>
    <xdr:to>
      <xdr:col>13</xdr:col>
      <xdr:colOff>107673</xdr:colOff>
      <xdr:row>57</xdr:row>
      <xdr:rowOff>112643</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7</xdr:row>
      <xdr:rowOff>0</xdr:rowOff>
    </xdr:from>
    <xdr:to>
      <xdr:col>21</xdr:col>
      <xdr:colOff>204166</xdr:colOff>
      <xdr:row>22</xdr:row>
      <xdr:rowOff>65847</xdr:rowOff>
    </xdr:to>
    <xdr:pic>
      <xdr:nvPicPr>
        <xdr:cNvPr id="7" name="그림 6">
          <a:extLst>
            <a:ext uri="{FF2B5EF4-FFF2-40B4-BE49-F238E27FC236}">
              <a16:creationId xmlns:a16="http://schemas.microsoft.com/office/drawing/2014/main" id="{E4339AE9-BC8D-4A0D-A1C7-873162D4415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249478" y="1449457"/>
          <a:ext cx="6391275" cy="3171825"/>
        </a:xfrm>
        <a:prstGeom prst="rect">
          <a:avLst/>
        </a:prstGeom>
      </xdr:spPr>
    </xdr:pic>
    <xdr:clientData/>
  </xdr:twoCellAnchor>
  <xdr:twoCellAnchor editAs="oneCell">
    <xdr:from>
      <xdr:col>8</xdr:col>
      <xdr:colOff>684609</xdr:colOff>
      <xdr:row>86</xdr:row>
      <xdr:rowOff>0</xdr:rowOff>
    </xdr:from>
    <xdr:to>
      <xdr:col>13</xdr:col>
      <xdr:colOff>586251</xdr:colOff>
      <xdr:row>95</xdr:row>
      <xdr:rowOff>163400</xdr:rowOff>
    </xdr:to>
    <xdr:pic>
      <xdr:nvPicPr>
        <xdr:cNvPr id="5" name="그림 4"/>
        <xdr:cNvPicPr>
          <a:picLocks noChangeAspect="1"/>
        </xdr:cNvPicPr>
      </xdr:nvPicPr>
      <xdr:blipFill>
        <a:blip xmlns:r="http://schemas.openxmlformats.org/officeDocument/2006/relationships" r:embed="rId6"/>
        <a:stretch>
          <a:fillRect/>
        </a:stretch>
      </xdr:blipFill>
      <xdr:spPr>
        <a:xfrm>
          <a:off x="6161484" y="17918906"/>
          <a:ext cx="3324689" cy="2038635"/>
        </a:xfrm>
        <a:prstGeom prst="rect">
          <a:avLst/>
        </a:prstGeom>
      </xdr:spPr>
    </xdr:pic>
    <xdr:clientData/>
  </xdr:twoCellAnchor>
  <xdr:twoCellAnchor editAs="oneCell">
    <xdr:from>
      <xdr:col>3</xdr:col>
      <xdr:colOff>0</xdr:colOff>
      <xdr:row>99</xdr:row>
      <xdr:rowOff>0</xdr:rowOff>
    </xdr:from>
    <xdr:to>
      <xdr:col>13</xdr:col>
      <xdr:colOff>70021</xdr:colOff>
      <xdr:row>113</xdr:row>
      <xdr:rowOff>102815</xdr:rowOff>
    </xdr:to>
    <xdr:pic>
      <xdr:nvPicPr>
        <xdr:cNvPr id="8" name="그림 7"/>
        <xdr:cNvPicPr>
          <a:picLocks noChangeAspect="1"/>
        </xdr:cNvPicPr>
      </xdr:nvPicPr>
      <xdr:blipFill>
        <a:blip xmlns:r="http://schemas.openxmlformats.org/officeDocument/2006/relationships" r:embed="rId7"/>
        <a:stretch>
          <a:fillRect/>
        </a:stretch>
      </xdr:blipFill>
      <xdr:spPr>
        <a:xfrm>
          <a:off x="2053828" y="20627578"/>
          <a:ext cx="6916115" cy="301984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152400</xdr:colOff>
      <xdr:row>23</xdr:row>
      <xdr:rowOff>180975</xdr:rowOff>
    </xdr:from>
    <xdr:to>
      <xdr:col>14</xdr:col>
      <xdr:colOff>311394</xdr:colOff>
      <xdr:row>47</xdr:row>
      <xdr:rowOff>191347</xdr:rowOff>
    </xdr:to>
    <xdr:pic>
      <xdr:nvPicPr>
        <xdr:cNvPr id="2" name="그림 1"/>
        <xdr:cNvPicPr>
          <a:picLocks noChangeAspect="1"/>
        </xdr:cNvPicPr>
      </xdr:nvPicPr>
      <xdr:blipFill>
        <a:blip xmlns:r="http://schemas.openxmlformats.org/officeDocument/2006/relationships" r:embed="rId1"/>
        <a:stretch>
          <a:fillRect/>
        </a:stretch>
      </xdr:blipFill>
      <xdr:spPr>
        <a:xfrm>
          <a:off x="838200" y="5000625"/>
          <a:ext cx="9074394" cy="5039572"/>
        </a:xfrm>
        <a:prstGeom prst="rect">
          <a:avLst/>
        </a:prstGeom>
      </xdr:spPr>
    </xdr:pic>
    <xdr:clientData/>
  </xdr:twoCellAnchor>
  <xdr:twoCellAnchor editAs="oneCell">
    <xdr:from>
      <xdr:col>1</xdr:col>
      <xdr:colOff>180975</xdr:colOff>
      <xdr:row>0</xdr:row>
      <xdr:rowOff>189789</xdr:rowOff>
    </xdr:from>
    <xdr:to>
      <xdr:col>14</xdr:col>
      <xdr:colOff>361950</xdr:colOff>
      <xdr:row>23</xdr:row>
      <xdr:rowOff>166919</xdr:rowOff>
    </xdr:to>
    <xdr:pic>
      <xdr:nvPicPr>
        <xdr:cNvPr id="3" name="그림 2"/>
        <xdr:cNvPicPr>
          <a:picLocks noChangeAspect="1"/>
        </xdr:cNvPicPr>
      </xdr:nvPicPr>
      <xdr:blipFill>
        <a:blip xmlns:r="http://schemas.openxmlformats.org/officeDocument/2006/relationships" r:embed="rId2"/>
        <a:stretch>
          <a:fillRect/>
        </a:stretch>
      </xdr:blipFill>
      <xdr:spPr>
        <a:xfrm>
          <a:off x="866775" y="189789"/>
          <a:ext cx="9096375" cy="479678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1626577" y="1824404"/>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1663211" y="2264019"/>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1707172" y="445476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1655883" y="2637691"/>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1601666" y="323923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165589" y="29974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322384</xdr:colOff>
      <xdr:row>14</xdr:row>
      <xdr:rowOff>29309</xdr:rowOff>
    </xdr:from>
    <xdr:to>
      <xdr:col>12</xdr:col>
      <xdr:colOff>542192</xdr:colOff>
      <xdr:row>15</xdr:row>
      <xdr:rowOff>36636</xdr:rowOff>
    </xdr:to>
    <xdr:sp macro="" textlink="">
      <xdr:nvSpPr>
        <xdr:cNvPr id="8" name="타원 7"/>
        <xdr:cNvSpPr/>
      </xdr:nvSpPr>
      <xdr:spPr>
        <a:xfrm rot="12202146">
          <a:off x="3766038" y="3033347"/>
          <a:ext cx="219808" cy="21980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630115</xdr:colOff>
      <xdr:row>8</xdr:row>
      <xdr:rowOff>190868</xdr:rowOff>
    </xdr:from>
    <xdr:to>
      <xdr:col>9</xdr:col>
      <xdr:colOff>258131</xdr:colOff>
      <xdr:row>10</xdr:row>
      <xdr:rowOff>102577</xdr:rowOff>
    </xdr:to>
    <xdr:cxnSp macro="">
      <xdr:nvCxnSpPr>
        <xdr:cNvPr id="10" name="직선 연결선 9"/>
        <xdr:cNvCxnSpPr>
          <a:endCxn id="2" idx="6"/>
        </xdr:cNvCxnSpPr>
      </xdr:nvCxnSpPr>
      <xdr:spPr>
        <a:xfrm flipV="1">
          <a:off x="630115" y="1890714"/>
          <a:ext cx="1005478" cy="3366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7327</xdr:colOff>
      <xdr:row>10</xdr:row>
      <xdr:rowOff>102577</xdr:rowOff>
    </xdr:from>
    <xdr:to>
      <xdr:col>9</xdr:col>
      <xdr:colOff>294765</xdr:colOff>
      <xdr:row>10</xdr:row>
      <xdr:rowOff>212848</xdr:rowOff>
    </xdr:to>
    <xdr:cxnSp macro="">
      <xdr:nvCxnSpPr>
        <xdr:cNvPr id="11" name="직선 연결선 10"/>
        <xdr:cNvCxnSpPr>
          <a:endCxn id="3" idx="6"/>
        </xdr:cNvCxnSpPr>
      </xdr:nvCxnSpPr>
      <xdr:spPr>
        <a:xfrm>
          <a:off x="696058" y="2227385"/>
          <a:ext cx="976169" cy="11027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29307</xdr:colOff>
      <xdr:row>10</xdr:row>
      <xdr:rowOff>109904</xdr:rowOff>
    </xdr:from>
    <xdr:to>
      <xdr:col>9</xdr:col>
      <xdr:colOff>287437</xdr:colOff>
      <xdr:row>12</xdr:row>
      <xdr:rowOff>161559</xdr:rowOff>
    </xdr:to>
    <xdr:cxnSp macro="">
      <xdr:nvCxnSpPr>
        <xdr:cNvPr id="14" name="직선 연결선 13"/>
        <xdr:cNvCxnSpPr>
          <a:endCxn id="5" idx="6"/>
        </xdr:cNvCxnSpPr>
      </xdr:nvCxnSpPr>
      <xdr:spPr>
        <a:xfrm>
          <a:off x="718038" y="2234712"/>
          <a:ext cx="946861" cy="49127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666750</xdr:colOff>
      <xdr:row>10</xdr:row>
      <xdr:rowOff>139211</xdr:rowOff>
    </xdr:from>
    <xdr:to>
      <xdr:col>9</xdr:col>
      <xdr:colOff>338726</xdr:colOff>
      <xdr:row>21</xdr:row>
      <xdr:rowOff>58981</xdr:rowOff>
    </xdr:to>
    <xdr:cxnSp macro="">
      <xdr:nvCxnSpPr>
        <xdr:cNvPr id="18" name="직선 연결선 17"/>
        <xdr:cNvCxnSpPr>
          <a:endCxn id="4" idx="6"/>
        </xdr:cNvCxnSpPr>
      </xdr:nvCxnSpPr>
      <xdr:spPr>
        <a:xfrm>
          <a:off x="666750" y="2264019"/>
          <a:ext cx="1049438" cy="23010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9</xdr:row>
      <xdr:rowOff>0</xdr:rowOff>
    </xdr:from>
    <xdr:to>
      <xdr:col>12</xdr:col>
      <xdr:colOff>331400</xdr:colOff>
      <xdr:row>14</xdr:row>
      <xdr:rowOff>95619</xdr:rowOff>
    </xdr:to>
    <xdr:cxnSp macro="">
      <xdr:nvCxnSpPr>
        <xdr:cNvPr id="22" name="직선 연결선 21"/>
        <xdr:cNvCxnSpPr>
          <a:endCxn id="8" idx="6"/>
        </xdr:cNvCxnSpPr>
      </xdr:nvCxnSpPr>
      <xdr:spPr>
        <a:xfrm>
          <a:off x="1897673" y="1912327"/>
          <a:ext cx="1877381" cy="11873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520211</xdr:colOff>
      <xdr:row>11</xdr:row>
      <xdr:rowOff>109904</xdr:rowOff>
    </xdr:from>
    <xdr:to>
      <xdr:col>12</xdr:col>
      <xdr:colOff>330124</xdr:colOff>
      <xdr:row>14</xdr:row>
      <xdr:rowOff>179727</xdr:rowOff>
    </xdr:to>
    <xdr:cxnSp macro="">
      <xdr:nvCxnSpPr>
        <xdr:cNvPr id="25" name="직선 연결선 24"/>
        <xdr:cNvCxnSpPr>
          <a:endCxn id="8" idx="7"/>
        </xdr:cNvCxnSpPr>
      </xdr:nvCxnSpPr>
      <xdr:spPr>
        <a:xfrm>
          <a:off x="1897673" y="2461846"/>
          <a:ext cx="1876105" cy="72191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527538</xdr:colOff>
      <xdr:row>13</xdr:row>
      <xdr:rowOff>58615</xdr:rowOff>
    </xdr:from>
    <xdr:to>
      <xdr:col>12</xdr:col>
      <xdr:colOff>337038</xdr:colOff>
      <xdr:row>15</xdr:row>
      <xdr:rowOff>51289</xdr:rowOff>
    </xdr:to>
    <xdr:cxnSp macro="">
      <xdr:nvCxnSpPr>
        <xdr:cNvPr id="27" name="직선 연결선 26"/>
        <xdr:cNvCxnSpPr/>
      </xdr:nvCxnSpPr>
      <xdr:spPr>
        <a:xfrm>
          <a:off x="1905000" y="2850173"/>
          <a:ext cx="1875692" cy="41763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608134</xdr:colOff>
      <xdr:row>15</xdr:row>
      <xdr:rowOff>27620</xdr:rowOff>
    </xdr:from>
    <xdr:to>
      <xdr:col>12</xdr:col>
      <xdr:colOff>388694</xdr:colOff>
      <xdr:row>21</xdr:row>
      <xdr:rowOff>146538</xdr:rowOff>
    </xdr:to>
    <xdr:cxnSp macro="">
      <xdr:nvCxnSpPr>
        <xdr:cNvPr id="29" name="직선 연결선 28"/>
        <xdr:cNvCxnSpPr>
          <a:endCxn id="8" idx="0"/>
        </xdr:cNvCxnSpPr>
      </xdr:nvCxnSpPr>
      <xdr:spPr>
        <a:xfrm flipV="1">
          <a:off x="1985596" y="3244139"/>
          <a:ext cx="1846752" cy="140845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271096</xdr:colOff>
      <xdr:row>9</xdr:row>
      <xdr:rowOff>168519</xdr:rowOff>
    </xdr:from>
    <xdr:to>
      <xdr:col>12</xdr:col>
      <xdr:colOff>615461</xdr:colOff>
      <xdr:row>13</xdr:row>
      <xdr:rowOff>21980</xdr:rowOff>
    </xdr:to>
    <xdr:cxnSp macro="">
      <xdr:nvCxnSpPr>
        <xdr:cNvPr id="33" name="직선 화살표 연결선 32"/>
        <xdr:cNvCxnSpPr/>
      </xdr:nvCxnSpPr>
      <xdr:spPr>
        <a:xfrm flipH="1" flipV="1">
          <a:off x="2337288" y="2080846"/>
          <a:ext cx="1721827" cy="732692"/>
        </a:xfrm>
        <a:prstGeom prst="straightConnector1">
          <a:avLst/>
        </a:prstGeom>
        <a:ln w="9525" cap="flat" cmpd="sng" algn="ctr">
          <a:solidFill>
            <a:srgbClr val="FF0000"/>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13</xdr:col>
      <xdr:colOff>119503</xdr:colOff>
      <xdr:row>20</xdr:row>
      <xdr:rowOff>8590</xdr:rowOff>
    </xdr:from>
    <xdr:to>
      <xdr:col>19</xdr:col>
      <xdr:colOff>418904</xdr:colOff>
      <xdr:row>31</xdr:row>
      <xdr:rowOff>50482</xdr:rowOff>
    </xdr:to>
    <xdr:pic>
      <xdr:nvPicPr>
        <xdr:cNvPr id="34" name="그림 33"/>
        <xdr:cNvPicPr>
          <a:picLocks noChangeAspect="1"/>
        </xdr:cNvPicPr>
      </xdr:nvPicPr>
      <xdr:blipFill>
        <a:blip xmlns:r="http://schemas.openxmlformats.org/officeDocument/2006/relationships" r:embed="rId1"/>
        <a:stretch>
          <a:fillRect/>
        </a:stretch>
      </xdr:blipFill>
      <xdr:spPr>
        <a:xfrm>
          <a:off x="4218537" y="4271849"/>
          <a:ext cx="4398436" cy="2420110"/>
        </a:xfrm>
        <a:prstGeom prst="rect">
          <a:avLst/>
        </a:prstGeom>
      </xdr:spPr>
    </xdr:pic>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5" name="TextBox 34"/>
            <xdr:cNvSpPr txBox="1"/>
          </xdr:nvSpPr>
          <xdr:spPr>
            <a:xfrm>
              <a:off x="119606" y="3707143"/>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10</xdr:col>
      <xdr:colOff>670035</xdr:colOff>
      <xdr:row>5</xdr:row>
      <xdr:rowOff>118523</xdr:rowOff>
    </xdr:from>
    <xdr:to>
      <xdr:col>22</xdr:col>
      <xdr:colOff>130537</xdr:colOff>
      <xdr:row>7</xdr:row>
      <xdr:rowOff>151898</xdr:rowOff>
    </xdr:to>
    <xdr:pic>
      <xdr:nvPicPr>
        <xdr:cNvPr id="36" name="그림 35"/>
        <xdr:cNvPicPr>
          <a:picLocks noChangeAspect="1"/>
        </xdr:cNvPicPr>
      </xdr:nvPicPr>
      <xdr:blipFill>
        <a:blip xmlns:r="http://schemas.openxmlformats.org/officeDocument/2006/relationships" r:embed="rId2"/>
        <a:stretch>
          <a:fillRect/>
        </a:stretch>
      </xdr:blipFill>
      <xdr:spPr>
        <a:xfrm>
          <a:off x="7501759" y="1169557"/>
          <a:ext cx="7658571" cy="453789"/>
        </a:xfrm>
        <a:prstGeom prst="rect">
          <a:avLst/>
        </a:prstGeom>
      </xdr:spPr>
    </xdr:pic>
    <xdr:clientData/>
  </xdr:twoCellAnchor>
  <xdr:twoCellAnchor editAs="oneCell">
    <xdr:from>
      <xdr:col>7</xdr:col>
      <xdr:colOff>0</xdr:colOff>
      <xdr:row>33</xdr:row>
      <xdr:rowOff>0</xdr:rowOff>
    </xdr:from>
    <xdr:to>
      <xdr:col>18</xdr:col>
      <xdr:colOff>392464</xdr:colOff>
      <xdr:row>45</xdr:row>
      <xdr:rowOff>135701</xdr:rowOff>
    </xdr:to>
    <xdr:pic>
      <xdr:nvPicPr>
        <xdr:cNvPr id="37" name="그림 36"/>
        <xdr:cNvPicPr>
          <a:picLocks noChangeAspect="1"/>
        </xdr:cNvPicPr>
      </xdr:nvPicPr>
      <xdr:blipFill>
        <a:blip xmlns:r="http://schemas.openxmlformats.org/officeDocument/2006/relationships" r:embed="rId3"/>
        <a:stretch>
          <a:fillRect/>
        </a:stretch>
      </xdr:blipFill>
      <xdr:spPr>
        <a:xfrm>
          <a:off x="4812196" y="6907696"/>
          <a:ext cx="7954485" cy="2686425"/>
        </a:xfrm>
        <a:prstGeom prst="rect">
          <a:avLst/>
        </a:prstGeom>
      </xdr:spPr>
    </xdr:pic>
    <xdr:clientData/>
  </xdr:twoCellAnchor>
  <xdr:twoCellAnchor editAs="oneCell">
    <xdr:from>
      <xdr:col>1</xdr:col>
      <xdr:colOff>347382</xdr:colOff>
      <xdr:row>16</xdr:row>
      <xdr:rowOff>155499</xdr:rowOff>
    </xdr:from>
    <xdr:to>
      <xdr:col>6</xdr:col>
      <xdr:colOff>182445</xdr:colOff>
      <xdr:row>25</xdr:row>
      <xdr:rowOff>212313</xdr:rowOff>
    </xdr:to>
    <xdr:pic>
      <xdr:nvPicPr>
        <xdr:cNvPr id="38" name="그림 37"/>
        <xdr:cNvPicPr>
          <a:picLocks noChangeAspect="1"/>
        </xdr:cNvPicPr>
      </xdr:nvPicPr>
      <xdr:blipFill>
        <a:blip xmlns:r="http://schemas.openxmlformats.org/officeDocument/2006/relationships" r:embed="rId4"/>
        <a:stretch>
          <a:fillRect/>
        </a:stretch>
      </xdr:blipFill>
      <xdr:spPr>
        <a:xfrm>
          <a:off x="1030941" y="3584499"/>
          <a:ext cx="3294529" cy="2035945"/>
        </a:xfrm>
        <a:prstGeom prst="rect">
          <a:avLst/>
        </a:prstGeom>
      </xdr:spPr>
    </xdr:pic>
    <xdr:clientData/>
  </xdr:twoCellAnchor>
  <xdr:twoCellAnchor>
    <xdr:from>
      <xdr:col>7</xdr:col>
      <xdr:colOff>157369</xdr:colOff>
      <xdr:row>4</xdr:row>
      <xdr:rowOff>204106</xdr:rowOff>
    </xdr:from>
    <xdr:to>
      <xdr:col>8</xdr:col>
      <xdr:colOff>82827</xdr:colOff>
      <xdr:row>7</xdr:row>
      <xdr:rowOff>152044</xdr:rowOff>
    </xdr:to>
    <xdr:sp macro="" textlink="">
      <xdr:nvSpPr>
        <xdr:cNvPr id="39" name="타원 38"/>
        <xdr:cNvSpPr/>
      </xdr:nvSpPr>
      <xdr:spPr>
        <a:xfrm>
          <a:off x="4969565" y="1032367"/>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8</xdr:col>
      <xdr:colOff>124239</xdr:colOff>
      <xdr:row>6</xdr:row>
      <xdr:rowOff>157370</xdr:rowOff>
    </xdr:from>
    <xdr:to>
      <xdr:col>9</xdr:col>
      <xdr:colOff>258131</xdr:colOff>
      <xdr:row>8</xdr:row>
      <xdr:rowOff>188160</xdr:rowOff>
    </xdr:to>
    <xdr:cxnSp macro="">
      <xdr:nvCxnSpPr>
        <xdr:cNvPr id="41" name="직선 연결선 40"/>
        <xdr:cNvCxnSpPr>
          <a:endCxn id="2" idx="6"/>
        </xdr:cNvCxnSpPr>
      </xdr:nvCxnSpPr>
      <xdr:spPr>
        <a:xfrm>
          <a:off x="5623891" y="1399761"/>
          <a:ext cx="821349" cy="44492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132522</xdr:colOff>
      <xdr:row>7</xdr:row>
      <xdr:rowOff>33130</xdr:rowOff>
    </xdr:from>
    <xdr:to>
      <xdr:col>9</xdr:col>
      <xdr:colOff>357865</xdr:colOff>
      <xdr:row>10</xdr:row>
      <xdr:rowOff>150360</xdr:rowOff>
    </xdr:to>
    <xdr:cxnSp macro="">
      <xdr:nvCxnSpPr>
        <xdr:cNvPr id="42" name="직선 연결선 41"/>
        <xdr:cNvCxnSpPr>
          <a:endCxn id="3" idx="5"/>
        </xdr:cNvCxnSpPr>
      </xdr:nvCxnSpPr>
      <xdr:spPr>
        <a:xfrm>
          <a:off x="5632174" y="1482587"/>
          <a:ext cx="912800" cy="7384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107674</xdr:colOff>
      <xdr:row>7</xdr:row>
      <xdr:rowOff>91108</xdr:rowOff>
    </xdr:from>
    <xdr:to>
      <xdr:col>9</xdr:col>
      <xdr:colOff>287437</xdr:colOff>
      <xdr:row>12</xdr:row>
      <xdr:rowOff>163948</xdr:rowOff>
    </xdr:to>
    <xdr:cxnSp macro="">
      <xdr:nvCxnSpPr>
        <xdr:cNvPr id="45" name="직선 연결선 44"/>
        <xdr:cNvCxnSpPr>
          <a:endCxn id="5" idx="6"/>
        </xdr:cNvCxnSpPr>
      </xdr:nvCxnSpPr>
      <xdr:spPr>
        <a:xfrm>
          <a:off x="5607326" y="1540565"/>
          <a:ext cx="867220" cy="113301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662609</xdr:colOff>
      <xdr:row>7</xdr:row>
      <xdr:rowOff>99391</xdr:rowOff>
    </xdr:from>
    <xdr:to>
      <xdr:col>9</xdr:col>
      <xdr:colOff>398341</xdr:colOff>
      <xdr:row>21</xdr:row>
      <xdr:rowOff>4876</xdr:rowOff>
    </xdr:to>
    <xdr:cxnSp macro="">
      <xdr:nvCxnSpPr>
        <xdr:cNvPr id="48" name="직선 연결선 47"/>
        <xdr:cNvCxnSpPr>
          <a:endCxn id="4" idx="5"/>
        </xdr:cNvCxnSpPr>
      </xdr:nvCxnSpPr>
      <xdr:spPr>
        <a:xfrm>
          <a:off x="5474805" y="1548848"/>
          <a:ext cx="1110645" cy="2878941"/>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231913</xdr:colOff>
      <xdr:row>6</xdr:row>
      <xdr:rowOff>79867</xdr:rowOff>
    </xdr:from>
    <xdr:to>
      <xdr:col>11</xdr:col>
      <xdr:colOff>157370</xdr:colOff>
      <xdr:row>9</xdr:row>
      <xdr:rowOff>27805</xdr:rowOff>
    </xdr:to>
    <xdr:sp macro="" textlink="">
      <xdr:nvSpPr>
        <xdr:cNvPr id="50" name="타원 49"/>
        <xdr:cNvSpPr/>
      </xdr:nvSpPr>
      <xdr:spPr>
        <a:xfrm>
          <a:off x="7106478" y="1322258"/>
          <a:ext cx="612914" cy="569134"/>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157370</xdr:colOff>
      <xdr:row>7</xdr:row>
      <xdr:rowOff>157368</xdr:rowOff>
    </xdr:from>
    <xdr:to>
      <xdr:col>12</xdr:col>
      <xdr:colOff>533176</xdr:colOff>
      <xdr:row>14</xdr:row>
      <xdr:rowOff>180099</xdr:rowOff>
    </xdr:to>
    <xdr:cxnSp macro="">
      <xdr:nvCxnSpPr>
        <xdr:cNvPr id="52" name="직선 연결선 51"/>
        <xdr:cNvCxnSpPr>
          <a:stCxn id="50" idx="6"/>
          <a:endCxn id="8" idx="2"/>
        </xdr:cNvCxnSpPr>
      </xdr:nvCxnSpPr>
      <xdr:spPr>
        <a:xfrm>
          <a:off x="7719392" y="1606825"/>
          <a:ext cx="1063262" cy="1521883"/>
        </a:xfrm>
        <a:prstGeom prst="line">
          <a:avLst/>
        </a:prstGeom>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1</xdr:col>
      <xdr:colOff>0</xdr:colOff>
      <xdr:row>70</xdr:row>
      <xdr:rowOff>0</xdr:rowOff>
    </xdr:from>
    <xdr:to>
      <xdr:col>11</xdr:col>
      <xdr:colOff>135068</xdr:colOff>
      <xdr:row>96</xdr:row>
      <xdr:rowOff>200824</xdr:rowOff>
    </xdr:to>
    <xdr:pic>
      <xdr:nvPicPr>
        <xdr:cNvPr id="53" name="그림 52"/>
        <xdr:cNvPicPr>
          <a:picLocks noChangeAspect="1"/>
        </xdr:cNvPicPr>
      </xdr:nvPicPr>
      <xdr:blipFill>
        <a:blip xmlns:r="http://schemas.openxmlformats.org/officeDocument/2006/relationships" r:embed="rId5"/>
        <a:stretch>
          <a:fillRect/>
        </a:stretch>
      </xdr:blipFill>
      <xdr:spPr>
        <a:xfrm>
          <a:off x="688731" y="14917615"/>
          <a:ext cx="7059010" cy="5725324"/>
        </a:xfrm>
        <a:prstGeom prst="rect">
          <a:avLst/>
        </a:prstGeom>
      </xdr:spPr>
    </xdr:pic>
    <xdr:clientData/>
  </xdr:twoCellAnchor>
  <xdr:twoCellAnchor editAs="oneCell">
    <xdr:from>
      <xdr:col>1</xdr:col>
      <xdr:colOff>0</xdr:colOff>
      <xdr:row>97</xdr:row>
      <xdr:rowOff>0</xdr:rowOff>
    </xdr:from>
    <xdr:to>
      <xdr:col>11</xdr:col>
      <xdr:colOff>106489</xdr:colOff>
      <xdr:row>119</xdr:row>
      <xdr:rowOff>50482</xdr:rowOff>
    </xdr:to>
    <xdr:pic>
      <xdr:nvPicPr>
        <xdr:cNvPr id="54" name="그림 53"/>
        <xdr:cNvPicPr>
          <a:picLocks noChangeAspect="1"/>
        </xdr:cNvPicPr>
      </xdr:nvPicPr>
      <xdr:blipFill>
        <a:blip xmlns:r="http://schemas.openxmlformats.org/officeDocument/2006/relationships" r:embed="rId6"/>
        <a:stretch>
          <a:fillRect/>
        </a:stretch>
      </xdr:blipFill>
      <xdr:spPr>
        <a:xfrm>
          <a:off x="688731" y="20654596"/>
          <a:ext cx="7030431" cy="472505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1</xdr:col>
      <xdr:colOff>304800</xdr:colOff>
      <xdr:row>7</xdr:row>
      <xdr:rowOff>66674</xdr:rowOff>
    </xdr:to>
    <xdr:sp macro="" textlink="">
      <xdr:nvSpPr>
        <xdr:cNvPr id="7169" name="AutoShape 1" descr="{\displaystyle e}"/>
        <xdr:cNvSpPr>
          <a:spLocks noChangeAspect="1" noChangeArrowheads="1"/>
        </xdr:cNvSpPr>
      </xdr:nvSpPr>
      <xdr:spPr bwMode="auto">
        <a:xfrm>
          <a:off x="685800" y="838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0.xml><?xml version="1.0" encoding="utf-8"?>
<xdr:wsDr xmlns:xdr="http://schemas.openxmlformats.org/drawingml/2006/spreadsheetDrawing" xmlns:a="http://schemas.openxmlformats.org/drawingml/2006/main">
  <xdr:twoCellAnchor>
    <xdr:from>
      <xdr:col>9</xdr:col>
      <xdr:colOff>249115</xdr:colOff>
      <xdr:row>8</xdr:row>
      <xdr:rowOff>124558</xdr:rowOff>
    </xdr:from>
    <xdr:to>
      <xdr:col>9</xdr:col>
      <xdr:colOff>468923</xdr:colOff>
      <xdr:row>9</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10</xdr:row>
      <xdr:rowOff>139211</xdr:rowOff>
    </xdr:from>
    <xdr:to>
      <xdr:col>9</xdr:col>
      <xdr:colOff>505557</xdr:colOff>
      <xdr:row>11</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20</xdr:row>
      <xdr:rowOff>205152</xdr:rowOff>
    </xdr:from>
    <xdr:to>
      <xdr:col>9</xdr:col>
      <xdr:colOff>549518</xdr:colOff>
      <xdr:row>21</xdr:row>
      <xdr:rowOff>212479</xdr:rowOff>
    </xdr:to>
    <xdr:sp macro="" textlink="">
      <xdr:nvSpPr>
        <xdr:cNvPr id="4" name="타원 3"/>
        <xdr:cNvSpPr/>
      </xdr:nvSpPr>
      <xdr:spPr>
        <a:xfrm rot="12202146">
          <a:off x="6540010" y="44533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12</xdr:row>
      <xdr:rowOff>87922</xdr:rowOff>
    </xdr:from>
    <xdr:to>
      <xdr:col>9</xdr:col>
      <xdr:colOff>498229</xdr:colOff>
      <xdr:row>13</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15</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7</xdr:col>
      <xdr:colOff>165589</xdr:colOff>
      <xdr:row>13</xdr:row>
      <xdr:rowOff>205885</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5004289" y="296813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322384</xdr:colOff>
      <xdr:row>14</xdr:row>
      <xdr:rowOff>29309</xdr:rowOff>
    </xdr:from>
    <xdr:to>
      <xdr:col>13</xdr:col>
      <xdr:colOff>542192</xdr:colOff>
      <xdr:row>15</xdr:row>
      <xdr:rowOff>36636</xdr:rowOff>
    </xdr:to>
    <xdr:sp macro="" textlink="">
      <xdr:nvSpPr>
        <xdr:cNvPr id="8" name="타원 7"/>
        <xdr:cNvSpPr/>
      </xdr:nvSpPr>
      <xdr:spPr>
        <a:xfrm rot="12202146">
          <a:off x="8590084" y="3001109"/>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0</xdr:col>
      <xdr:colOff>119606</xdr:colOff>
      <xdr:row>17</xdr:row>
      <xdr:rowOff>94212</xdr:rowOff>
    </xdr:from>
    <xdr:ext cx="330283" cy="751424"/>
    <mc:AlternateContent xmlns:mc="http://schemas.openxmlformats.org/markup-compatibility/2006" xmlns:a14="http://schemas.microsoft.com/office/drawing/2010/main">
      <mc:Choice Requires="a14">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9" name="TextBox 18"/>
            <xdr:cNvSpPr txBox="1"/>
          </xdr:nvSpPr>
          <xdr:spPr>
            <a:xfrm>
              <a:off x="119606" y="3694662"/>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7</xdr:col>
      <xdr:colOff>157369</xdr:colOff>
      <xdr:row>4</xdr:row>
      <xdr:rowOff>204106</xdr:rowOff>
    </xdr:from>
    <xdr:to>
      <xdr:col>8</xdr:col>
      <xdr:colOff>82827</xdr:colOff>
      <xdr:row>7</xdr:row>
      <xdr:rowOff>152044</xdr:rowOff>
    </xdr:to>
    <xdr:sp macro="" textlink="">
      <xdr:nvSpPr>
        <xdr:cNvPr id="23" name="타원 22"/>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6</xdr:row>
      <xdr:rowOff>79867</xdr:rowOff>
    </xdr:from>
    <xdr:to>
      <xdr:col>11</xdr:col>
      <xdr:colOff>157369</xdr:colOff>
      <xdr:row>9</xdr:row>
      <xdr:rowOff>91109</xdr:rowOff>
    </xdr:to>
    <xdr:sp macro="" textlink="">
      <xdr:nvSpPr>
        <xdr:cNvPr id="28" name="타원 27"/>
        <xdr:cNvSpPr/>
      </xdr:nvSpPr>
      <xdr:spPr>
        <a:xfrm>
          <a:off x="7139608" y="1322258"/>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10</xdr:row>
      <xdr:rowOff>124558</xdr:rowOff>
    </xdr:from>
    <xdr:to>
      <xdr:col>11</xdr:col>
      <xdr:colOff>468923</xdr:colOff>
      <xdr:row>11</xdr:row>
      <xdr:rowOff>131885</xdr:rowOff>
    </xdr:to>
    <xdr:sp macro="" textlink="">
      <xdr:nvSpPr>
        <xdr:cNvPr id="42" name="타원 41"/>
        <xdr:cNvSpPr/>
      </xdr:nvSpPr>
      <xdr:spPr>
        <a:xfrm rot="12202146">
          <a:off x="6469354" y="1781080"/>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12</xdr:row>
      <xdr:rowOff>139211</xdr:rowOff>
    </xdr:from>
    <xdr:to>
      <xdr:col>11</xdr:col>
      <xdr:colOff>505557</xdr:colOff>
      <xdr:row>13</xdr:row>
      <xdr:rowOff>146539</xdr:rowOff>
    </xdr:to>
    <xdr:sp macro="" textlink="">
      <xdr:nvSpPr>
        <xdr:cNvPr id="43" name="타원 42"/>
        <xdr:cNvSpPr/>
      </xdr:nvSpPr>
      <xdr:spPr>
        <a:xfrm rot="12202146">
          <a:off x="6505988" y="2209863"/>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14</xdr:row>
      <xdr:rowOff>87922</xdr:rowOff>
    </xdr:from>
    <xdr:to>
      <xdr:col>11</xdr:col>
      <xdr:colOff>498229</xdr:colOff>
      <xdr:row>15</xdr:row>
      <xdr:rowOff>95249</xdr:rowOff>
    </xdr:to>
    <xdr:sp macro="" textlink="">
      <xdr:nvSpPr>
        <xdr:cNvPr id="44" name="타원 43"/>
        <xdr:cNvSpPr/>
      </xdr:nvSpPr>
      <xdr:spPr>
        <a:xfrm rot="12202146">
          <a:off x="6498660" y="2597552"/>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15</xdr:row>
      <xdr:rowOff>134845</xdr:rowOff>
    </xdr:from>
    <xdr:ext cx="330283" cy="751424"/>
    <mc:AlternateContent xmlns:mc="http://schemas.openxmlformats.org/markup-compatibility/2006" xmlns:a14="http://schemas.microsoft.com/office/drawing/2010/main">
      <mc:Choice Requires="a14">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45" name="TextBox 44"/>
            <xdr:cNvSpPr txBox="1"/>
          </xdr:nvSpPr>
          <xdr:spPr>
            <a:xfrm>
              <a:off x="7835921" y="329051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18</xdr:row>
      <xdr:rowOff>162465</xdr:rowOff>
    </xdr:from>
    <xdr:to>
      <xdr:col>11</xdr:col>
      <xdr:colOff>539641</xdr:colOff>
      <xdr:row>19</xdr:row>
      <xdr:rowOff>169792</xdr:rowOff>
    </xdr:to>
    <xdr:sp macro="" textlink="">
      <xdr:nvSpPr>
        <xdr:cNvPr id="51" name="타원 50"/>
        <xdr:cNvSpPr/>
      </xdr:nvSpPr>
      <xdr:spPr>
        <a:xfrm rot="12202146">
          <a:off x="7914985" y="3939335"/>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8</xdr:row>
      <xdr:rowOff>38454</xdr:rowOff>
    </xdr:from>
    <xdr:to>
      <xdr:col>13</xdr:col>
      <xdr:colOff>215347</xdr:colOff>
      <xdr:row>11</xdr:row>
      <xdr:rowOff>24849</xdr:rowOff>
    </xdr:to>
    <xdr:sp macro="" textlink="">
      <xdr:nvSpPr>
        <xdr:cNvPr id="52" name="타원 51"/>
        <xdr:cNvSpPr/>
      </xdr:nvSpPr>
      <xdr:spPr>
        <a:xfrm>
          <a:off x="8572499" y="1694976"/>
          <a:ext cx="612913" cy="63243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3</xdr:col>
      <xdr:colOff>0</xdr:colOff>
      <xdr:row>6</xdr:row>
      <xdr:rowOff>0</xdr:rowOff>
    </xdr:from>
    <xdr:to>
      <xdr:col>8</xdr:col>
      <xdr:colOff>676848</xdr:colOff>
      <xdr:row>19</xdr:row>
      <xdr:rowOff>171854</xdr:rowOff>
    </xdr:to>
    <xdr:pic>
      <xdr:nvPicPr>
        <xdr:cNvPr id="2" name="그림 1"/>
        <xdr:cNvPicPr>
          <a:picLocks noChangeAspect="1"/>
        </xdr:cNvPicPr>
      </xdr:nvPicPr>
      <xdr:blipFill>
        <a:blip xmlns:r="http://schemas.openxmlformats.org/officeDocument/2006/relationships" r:embed="rId1"/>
        <a:stretch>
          <a:fillRect/>
        </a:stretch>
      </xdr:blipFill>
      <xdr:spPr>
        <a:xfrm>
          <a:off x="2057400" y="1257300"/>
          <a:ext cx="4105848" cy="2896004"/>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18009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2347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434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6215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233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8" name="타원 7"/>
        <xdr:cNvSpPr/>
      </xdr:nvSpPr>
      <xdr:spPr>
        <a:xfrm rot="12202146">
          <a:off x="9197055" y="3241533"/>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10" name="타원 9"/>
        <xdr:cNvSpPr/>
      </xdr:nvSpPr>
      <xdr:spPr>
        <a:xfrm>
          <a:off x="4996069" y="104230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11" name="타원 10"/>
        <xdr:cNvSpPr/>
      </xdr:nvSpPr>
      <xdr:spPr>
        <a:xfrm>
          <a:off x="7128012" y="133716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2" name="타원 11"/>
        <xdr:cNvSpPr/>
      </xdr:nvSpPr>
      <xdr:spPr>
        <a:xfrm rot="12202146">
          <a:off x="7831015" y="222005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3" name="타원 12"/>
        <xdr:cNvSpPr/>
      </xdr:nvSpPr>
      <xdr:spPr>
        <a:xfrm rot="12202146">
          <a:off x="7867649" y="26728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4" name="타원 13"/>
        <xdr:cNvSpPr/>
      </xdr:nvSpPr>
      <xdr:spPr>
        <a:xfrm rot="12202146">
          <a:off x="7860321" y="30597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5" name="TextBox 14"/>
            <xdr:cNvSpPr txBox="1"/>
          </xdr:nvSpPr>
          <xdr:spPr>
            <a:xfrm>
              <a:off x="7822669" y="33161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6" name="타원 15"/>
        <xdr:cNvSpPr/>
      </xdr:nvSpPr>
      <xdr:spPr>
        <a:xfrm rot="12202146">
          <a:off x="7901733" y="3972465"/>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7" name="타원 16"/>
        <xdr:cNvSpPr/>
      </xdr:nvSpPr>
      <xdr:spPr>
        <a:xfrm>
          <a:off x="8557590" y="171485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twoCellAnchor>
    <xdr:from>
      <xdr:col>13</xdr:col>
      <xdr:colOff>269832</xdr:colOff>
      <xdr:row>13</xdr:row>
      <xdr:rowOff>206672</xdr:rowOff>
    </xdr:from>
    <xdr:to>
      <xdr:col>13</xdr:col>
      <xdr:colOff>489640</xdr:colOff>
      <xdr:row>14</xdr:row>
      <xdr:rowOff>194293</xdr:rowOff>
    </xdr:to>
    <xdr:sp macro="" textlink="">
      <xdr:nvSpPr>
        <xdr:cNvPr id="18" name="타원 17"/>
        <xdr:cNvSpPr/>
      </xdr:nvSpPr>
      <xdr:spPr>
        <a:xfrm rot="12202146">
          <a:off x="9190487" y="295906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276402</xdr:colOff>
      <xdr:row>16</xdr:row>
      <xdr:rowOff>121275</xdr:rowOff>
    </xdr:from>
    <xdr:to>
      <xdr:col>13</xdr:col>
      <xdr:colOff>496210</xdr:colOff>
      <xdr:row>17</xdr:row>
      <xdr:rowOff>108895</xdr:rowOff>
    </xdr:to>
    <xdr:sp macro="" textlink="">
      <xdr:nvSpPr>
        <xdr:cNvPr id="20" name="타원 19"/>
        <xdr:cNvSpPr/>
      </xdr:nvSpPr>
      <xdr:spPr>
        <a:xfrm rot="12202146">
          <a:off x="9197057" y="3523999"/>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9</xdr:col>
      <xdr:colOff>249115</xdr:colOff>
      <xdr:row>9</xdr:row>
      <xdr:rowOff>124558</xdr:rowOff>
    </xdr:from>
    <xdr:to>
      <xdr:col>9</xdr:col>
      <xdr:colOff>468923</xdr:colOff>
      <xdr:row>10</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11</xdr:row>
      <xdr:rowOff>139211</xdr:rowOff>
    </xdr:from>
    <xdr:to>
      <xdr:col>9</xdr:col>
      <xdr:colOff>505557</xdr:colOff>
      <xdr:row>12</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21</xdr:row>
      <xdr:rowOff>205152</xdr:rowOff>
    </xdr:from>
    <xdr:to>
      <xdr:col>9</xdr:col>
      <xdr:colOff>549518</xdr:colOff>
      <xdr:row>22</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13</xdr:row>
      <xdr:rowOff>87922</xdr:rowOff>
    </xdr:from>
    <xdr:to>
      <xdr:col>9</xdr:col>
      <xdr:colOff>498229</xdr:colOff>
      <xdr:row>14</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16</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13</xdr:col>
      <xdr:colOff>276400</xdr:colOff>
      <xdr:row>15</xdr:row>
      <xdr:rowOff>49016</xdr:rowOff>
    </xdr:from>
    <xdr:to>
      <xdr:col>13</xdr:col>
      <xdr:colOff>496208</xdr:colOff>
      <xdr:row>16</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7</xdr:col>
      <xdr:colOff>157369</xdr:colOff>
      <xdr:row>5</xdr:row>
      <xdr:rowOff>204106</xdr:rowOff>
    </xdr:from>
    <xdr:to>
      <xdr:col>8</xdr:col>
      <xdr:colOff>82827</xdr:colOff>
      <xdr:row>8</xdr:row>
      <xdr:rowOff>152044</xdr:rowOff>
    </xdr:to>
    <xdr:sp macro="" textlink="">
      <xdr:nvSpPr>
        <xdr:cNvPr id="8" name="타원 7"/>
        <xdr:cNvSpPr/>
      </xdr:nvSpPr>
      <xdr:spPr>
        <a:xfrm>
          <a:off x="4996069" y="1251856"/>
          <a:ext cx="611258" cy="576588"/>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bias1</a:t>
          </a:r>
          <a:endParaRPr lang="ko-KR" altLang="en-US" sz="900">
            <a:solidFill>
              <a:srgbClr val="FF0000"/>
            </a:solidFill>
          </a:endParaRPr>
        </a:p>
      </xdr:txBody>
    </xdr:sp>
    <xdr:clientData/>
  </xdr:twoCellAnchor>
  <xdr:twoCellAnchor>
    <xdr:from>
      <xdr:col>10</xdr:col>
      <xdr:colOff>231912</xdr:colOff>
      <xdr:row>7</xdr:row>
      <xdr:rowOff>79867</xdr:rowOff>
    </xdr:from>
    <xdr:to>
      <xdr:col>11</xdr:col>
      <xdr:colOff>157369</xdr:colOff>
      <xdr:row>10</xdr:row>
      <xdr:rowOff>91109</xdr:rowOff>
    </xdr:to>
    <xdr:sp macro="" textlink="">
      <xdr:nvSpPr>
        <xdr:cNvPr id="9" name="타원 8"/>
        <xdr:cNvSpPr/>
      </xdr:nvSpPr>
      <xdr:spPr>
        <a:xfrm>
          <a:off x="7128012" y="1546717"/>
          <a:ext cx="611257" cy="639892"/>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bias2</a:t>
          </a:r>
          <a:endParaRPr lang="ko-KR" altLang="en-US" sz="900">
            <a:solidFill>
              <a:srgbClr val="FF0000"/>
            </a:solidFill>
          </a:endParaRPr>
        </a:p>
      </xdr:txBody>
    </xdr:sp>
    <xdr:clientData/>
  </xdr:twoCellAnchor>
  <xdr:twoCellAnchor>
    <xdr:from>
      <xdr:col>11</xdr:col>
      <xdr:colOff>249115</xdr:colOff>
      <xdr:row>11</xdr:row>
      <xdr:rowOff>124558</xdr:rowOff>
    </xdr:from>
    <xdr:to>
      <xdr:col>11</xdr:col>
      <xdr:colOff>468923</xdr:colOff>
      <xdr:row>12</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13</xdr:row>
      <xdr:rowOff>139211</xdr:rowOff>
    </xdr:from>
    <xdr:to>
      <xdr:col>11</xdr:col>
      <xdr:colOff>505557</xdr:colOff>
      <xdr:row>14</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15</xdr:row>
      <xdr:rowOff>87922</xdr:rowOff>
    </xdr:from>
    <xdr:to>
      <xdr:col>11</xdr:col>
      <xdr:colOff>498229</xdr:colOff>
      <xdr:row>16</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16</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19</xdr:row>
      <xdr:rowOff>162465</xdr:rowOff>
    </xdr:from>
    <xdr:to>
      <xdr:col>11</xdr:col>
      <xdr:colOff>539641</xdr:colOff>
      <xdr:row>20</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289890</xdr:colOff>
      <xdr:row>9</xdr:row>
      <xdr:rowOff>38454</xdr:rowOff>
    </xdr:from>
    <xdr:to>
      <xdr:col>13</xdr:col>
      <xdr:colOff>215347</xdr:colOff>
      <xdr:row>12</xdr:row>
      <xdr:rowOff>24849</xdr:rowOff>
    </xdr:to>
    <xdr:sp macro="" textlink="">
      <xdr:nvSpPr>
        <xdr:cNvPr id="15" name="타원 14"/>
        <xdr:cNvSpPr/>
      </xdr:nvSpPr>
      <xdr:spPr>
        <a:xfrm>
          <a:off x="8557590" y="1924404"/>
          <a:ext cx="611257" cy="634095"/>
        </a:xfrm>
        <a:prstGeom prst="ellipse">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altLang="ko-KR" sz="900">
              <a:solidFill>
                <a:srgbClr val="FF0000"/>
              </a:solidFill>
            </a:rPr>
            <a:t>bias3</a:t>
          </a:r>
          <a:endParaRPr lang="ko-KR" altLang="en-US" sz="900">
            <a:solidFill>
              <a:srgbClr val="FF0000"/>
            </a:solidFill>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9</xdr:col>
      <xdr:colOff>249115</xdr:colOff>
      <xdr:row>10</xdr:row>
      <xdr:rowOff>124558</xdr:rowOff>
    </xdr:from>
    <xdr:to>
      <xdr:col>9</xdr:col>
      <xdr:colOff>468923</xdr:colOff>
      <xdr:row>11</xdr:row>
      <xdr:rowOff>131885</xdr:rowOff>
    </xdr:to>
    <xdr:sp macro="" textlink="">
      <xdr:nvSpPr>
        <xdr:cNvPr id="2" name="타원 1"/>
        <xdr:cNvSpPr/>
      </xdr:nvSpPr>
      <xdr:spPr>
        <a:xfrm rot="12202146">
          <a:off x="6459415" y="201050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285749</xdr:colOff>
      <xdr:row>12</xdr:row>
      <xdr:rowOff>139211</xdr:rowOff>
    </xdr:from>
    <xdr:to>
      <xdr:col>9</xdr:col>
      <xdr:colOff>505557</xdr:colOff>
      <xdr:row>13</xdr:row>
      <xdr:rowOff>146539</xdr:rowOff>
    </xdr:to>
    <xdr:sp macro="" textlink="">
      <xdr:nvSpPr>
        <xdr:cNvPr id="3" name="타원 2"/>
        <xdr:cNvSpPr/>
      </xdr:nvSpPr>
      <xdr:spPr>
        <a:xfrm rot="12202146">
          <a:off x="6496049" y="244426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329710</xdr:colOff>
      <xdr:row>22</xdr:row>
      <xdr:rowOff>205152</xdr:rowOff>
    </xdr:from>
    <xdr:to>
      <xdr:col>9</xdr:col>
      <xdr:colOff>549518</xdr:colOff>
      <xdr:row>23</xdr:row>
      <xdr:rowOff>212479</xdr:rowOff>
    </xdr:to>
    <xdr:sp macro="" textlink="">
      <xdr:nvSpPr>
        <xdr:cNvPr id="4" name="타원 3"/>
        <xdr:cNvSpPr/>
      </xdr:nvSpPr>
      <xdr:spPr>
        <a:xfrm rot="12202146">
          <a:off x="6540010" y="46819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9</xdr:col>
      <xdr:colOff>278421</xdr:colOff>
      <xdr:row>14</xdr:row>
      <xdr:rowOff>87922</xdr:rowOff>
    </xdr:from>
    <xdr:to>
      <xdr:col>9</xdr:col>
      <xdr:colOff>498229</xdr:colOff>
      <xdr:row>15</xdr:row>
      <xdr:rowOff>95249</xdr:rowOff>
    </xdr:to>
    <xdr:sp macro="" textlink="">
      <xdr:nvSpPr>
        <xdr:cNvPr id="5" name="타원 4"/>
        <xdr:cNvSpPr/>
      </xdr:nvSpPr>
      <xdr:spPr>
        <a:xfrm rot="12202146">
          <a:off x="6488721" y="283112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9</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6434504" y="34429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15</xdr:col>
      <xdr:colOff>276400</xdr:colOff>
      <xdr:row>16</xdr:row>
      <xdr:rowOff>49016</xdr:rowOff>
    </xdr:from>
    <xdr:to>
      <xdr:col>15</xdr:col>
      <xdr:colOff>496208</xdr:colOff>
      <xdr:row>17</xdr:row>
      <xdr:rowOff>56343</xdr:rowOff>
    </xdr:to>
    <xdr:sp macro="" textlink="">
      <xdr:nvSpPr>
        <xdr:cNvPr id="7" name="타원 6"/>
        <xdr:cNvSpPr/>
      </xdr:nvSpPr>
      <xdr:spPr>
        <a:xfrm rot="12202146">
          <a:off x="9229900" y="32303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249115</xdr:colOff>
      <xdr:row>12</xdr:row>
      <xdr:rowOff>124558</xdr:rowOff>
    </xdr:from>
    <xdr:to>
      <xdr:col>11</xdr:col>
      <xdr:colOff>468923</xdr:colOff>
      <xdr:row>13</xdr:row>
      <xdr:rowOff>131885</xdr:rowOff>
    </xdr:to>
    <xdr:sp macro="" textlink="">
      <xdr:nvSpPr>
        <xdr:cNvPr id="10" name="타원 9"/>
        <xdr:cNvSpPr/>
      </xdr:nvSpPr>
      <xdr:spPr>
        <a:xfrm rot="12202146">
          <a:off x="7831015" y="2429608"/>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285749</xdr:colOff>
      <xdr:row>14</xdr:row>
      <xdr:rowOff>139211</xdr:rowOff>
    </xdr:from>
    <xdr:to>
      <xdr:col>11</xdr:col>
      <xdr:colOff>505557</xdr:colOff>
      <xdr:row>15</xdr:row>
      <xdr:rowOff>146539</xdr:rowOff>
    </xdr:to>
    <xdr:sp macro="" textlink="">
      <xdr:nvSpPr>
        <xdr:cNvPr id="11" name="타원 10"/>
        <xdr:cNvSpPr/>
      </xdr:nvSpPr>
      <xdr:spPr>
        <a:xfrm rot="12202146">
          <a:off x="7867649" y="28824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11</xdr:col>
      <xdr:colOff>278421</xdr:colOff>
      <xdr:row>16</xdr:row>
      <xdr:rowOff>87922</xdr:rowOff>
    </xdr:from>
    <xdr:to>
      <xdr:col>11</xdr:col>
      <xdr:colOff>498229</xdr:colOff>
      <xdr:row>17</xdr:row>
      <xdr:rowOff>95249</xdr:rowOff>
    </xdr:to>
    <xdr:sp macro="" textlink="">
      <xdr:nvSpPr>
        <xdr:cNvPr id="12" name="타원 11"/>
        <xdr:cNvSpPr/>
      </xdr:nvSpPr>
      <xdr:spPr>
        <a:xfrm rot="12202146">
          <a:off x="7860321" y="32692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11</xdr:col>
      <xdr:colOff>240769</xdr:colOff>
      <xdr:row>17</xdr:row>
      <xdr:rowOff>134845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7822669" y="352574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11</xdr:col>
      <xdr:colOff>319833</xdr:colOff>
      <xdr:row>20</xdr:row>
      <xdr:rowOff>162465</xdr:rowOff>
    </xdr:from>
    <xdr:to>
      <xdr:col>11</xdr:col>
      <xdr:colOff>539641</xdr:colOff>
      <xdr:row>21</xdr:row>
      <xdr:rowOff>169792</xdr:rowOff>
    </xdr:to>
    <xdr:sp macro="" textlink="">
      <xdr:nvSpPr>
        <xdr:cNvPr id="14" name="타원 13"/>
        <xdr:cNvSpPr/>
      </xdr:nvSpPr>
      <xdr:spPr>
        <a:xfrm rot="12202146">
          <a:off x="7901733" y="4201065"/>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19</xdr:col>
      <xdr:colOff>0</xdr:colOff>
      <xdr:row>9</xdr:row>
      <xdr:rowOff>0</xdr:rowOff>
    </xdr:from>
    <xdr:to>
      <xdr:col>24</xdr:col>
      <xdr:colOff>497091</xdr:colOff>
      <xdr:row>28</xdr:row>
      <xdr:rowOff>5534</xdr:rowOff>
    </xdr:to>
    <xdr:pic>
      <xdr:nvPicPr>
        <xdr:cNvPr id="16" name="그림 15"/>
        <xdr:cNvPicPr>
          <a:picLocks noChangeAspect="1"/>
        </xdr:cNvPicPr>
      </xdr:nvPicPr>
      <xdr:blipFill>
        <a:blip xmlns:r="http://schemas.openxmlformats.org/officeDocument/2006/relationships" r:embed="rId1"/>
        <a:stretch>
          <a:fillRect/>
        </a:stretch>
      </xdr:blipFill>
      <xdr:spPr>
        <a:xfrm>
          <a:off x="11719891" y="1863587"/>
          <a:ext cx="3934374" cy="4039164"/>
        </a:xfrm>
        <a:prstGeom prst="rect">
          <a:avLst/>
        </a:prstGeom>
      </xdr:spPr>
    </xdr:pic>
    <xdr:clientData/>
  </xdr:twoCellAnchor>
  <xdr:twoCellAnchor>
    <xdr:from>
      <xdr:col>13</xdr:col>
      <xdr:colOff>249115</xdr:colOff>
      <xdr:row>14</xdr:row>
      <xdr:rowOff>124558</xdr:rowOff>
    </xdr:from>
    <xdr:to>
      <xdr:col>13</xdr:col>
      <xdr:colOff>468923</xdr:colOff>
      <xdr:row>15</xdr:row>
      <xdr:rowOff>131885</xdr:rowOff>
    </xdr:to>
    <xdr:sp macro="" textlink="">
      <xdr:nvSpPr>
        <xdr:cNvPr id="17" name="타원 16"/>
        <xdr:cNvSpPr/>
      </xdr:nvSpPr>
      <xdr:spPr>
        <a:xfrm rot="12202146">
          <a:off x="7844267" y="2609341"/>
          <a:ext cx="219808" cy="2392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285749</xdr:colOff>
      <xdr:row>16</xdr:row>
      <xdr:rowOff>139211</xdr:rowOff>
    </xdr:from>
    <xdr:to>
      <xdr:col>13</xdr:col>
      <xdr:colOff>505557</xdr:colOff>
      <xdr:row>17</xdr:row>
      <xdr:rowOff>146539</xdr:rowOff>
    </xdr:to>
    <xdr:sp macro="" textlink="">
      <xdr:nvSpPr>
        <xdr:cNvPr id="18" name="타원 17"/>
        <xdr:cNvSpPr/>
      </xdr:nvSpPr>
      <xdr:spPr>
        <a:xfrm rot="12202146">
          <a:off x="7880901" y="3062972"/>
          <a:ext cx="219808" cy="239241"/>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6</xdr:col>
      <xdr:colOff>255671</xdr:colOff>
      <xdr:row>5</xdr:row>
      <xdr:rowOff>30079</xdr:rowOff>
    </xdr:from>
    <xdr:to>
      <xdr:col>7</xdr:col>
      <xdr:colOff>461211</xdr:colOff>
      <xdr:row>6</xdr:row>
      <xdr:rowOff>100263</xdr:rowOff>
    </xdr:to>
    <xdr:sp macro="" textlink="">
      <xdr:nvSpPr>
        <xdr:cNvPr id="2" name="오른쪽 화살표 1"/>
        <xdr:cNvSpPr/>
      </xdr:nvSpPr>
      <xdr:spPr>
        <a:xfrm>
          <a:off x="5359066" y="872290"/>
          <a:ext cx="892342" cy="28073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8</xdr:col>
      <xdr:colOff>265698</xdr:colOff>
      <xdr:row>5</xdr:row>
      <xdr:rowOff>0</xdr:rowOff>
    </xdr:from>
    <xdr:to>
      <xdr:col>8</xdr:col>
      <xdr:colOff>591554</xdr:colOff>
      <xdr:row>7</xdr:row>
      <xdr:rowOff>95251</xdr:rowOff>
    </xdr:to>
    <xdr:sp macro="" textlink="">
      <xdr:nvSpPr>
        <xdr:cNvPr id="3" name="정육면체 2"/>
        <xdr:cNvSpPr/>
      </xdr:nvSpPr>
      <xdr:spPr>
        <a:xfrm>
          <a:off x="6742698" y="842211"/>
          <a:ext cx="325856" cy="516356"/>
        </a:xfrm>
        <a:prstGeom prst="cub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179869</xdr:colOff>
      <xdr:row>4</xdr:row>
      <xdr:rowOff>190500</xdr:rowOff>
    </xdr:from>
    <xdr:to>
      <xdr:col>9</xdr:col>
      <xdr:colOff>486813</xdr:colOff>
      <xdr:row>27</xdr:row>
      <xdr:rowOff>104169</xdr:rowOff>
    </xdr:to>
    <xdr:pic>
      <xdr:nvPicPr>
        <xdr:cNvPr id="2" name="그림 1"/>
        <xdr:cNvPicPr>
          <a:picLocks noChangeAspect="1"/>
        </xdr:cNvPicPr>
      </xdr:nvPicPr>
      <xdr:blipFill>
        <a:blip xmlns:r="http://schemas.openxmlformats.org/officeDocument/2006/relationships" r:embed="rId1"/>
        <a:stretch>
          <a:fillRect/>
        </a:stretch>
      </xdr:blipFill>
      <xdr:spPr>
        <a:xfrm>
          <a:off x="179869" y="1028700"/>
          <a:ext cx="5793344" cy="4791934"/>
        </a:xfrm>
        <a:prstGeom prst="rect">
          <a:avLst/>
        </a:prstGeom>
      </xdr:spPr>
    </xdr:pic>
    <xdr:clientData/>
  </xdr:twoCellAnchor>
  <xdr:twoCellAnchor>
    <xdr:from>
      <xdr:col>13</xdr:col>
      <xdr:colOff>249115</xdr:colOff>
      <xdr:row>10</xdr:row>
      <xdr:rowOff>124558</xdr:rowOff>
    </xdr:from>
    <xdr:to>
      <xdr:col>13</xdr:col>
      <xdr:colOff>468923</xdr:colOff>
      <xdr:row>11</xdr:row>
      <xdr:rowOff>131885</xdr:rowOff>
    </xdr:to>
    <xdr:sp macro="" textlink="">
      <xdr:nvSpPr>
        <xdr:cNvPr id="3" name="타원 2"/>
        <xdr:cNvSpPr/>
      </xdr:nvSpPr>
      <xdr:spPr>
        <a:xfrm rot="12202146">
          <a:off x="7345240" y="2220058"/>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285749</xdr:colOff>
      <xdr:row>12</xdr:row>
      <xdr:rowOff>139211</xdr:rowOff>
    </xdr:from>
    <xdr:to>
      <xdr:col>13</xdr:col>
      <xdr:colOff>505557</xdr:colOff>
      <xdr:row>13</xdr:row>
      <xdr:rowOff>146539</xdr:rowOff>
    </xdr:to>
    <xdr:sp macro="" textlink="">
      <xdr:nvSpPr>
        <xdr:cNvPr id="4" name="타원 3"/>
        <xdr:cNvSpPr/>
      </xdr:nvSpPr>
      <xdr:spPr>
        <a:xfrm rot="12202146">
          <a:off x="7381874" y="2653811"/>
          <a:ext cx="219808" cy="23592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329710</xdr:colOff>
      <xdr:row>22</xdr:row>
      <xdr:rowOff>205152</xdr:rowOff>
    </xdr:from>
    <xdr:to>
      <xdr:col>13</xdr:col>
      <xdr:colOff>549518</xdr:colOff>
      <xdr:row>23</xdr:row>
      <xdr:rowOff>212479</xdr:rowOff>
    </xdr:to>
    <xdr:sp macro="" textlink="">
      <xdr:nvSpPr>
        <xdr:cNvPr id="5" name="타원 4"/>
        <xdr:cNvSpPr/>
      </xdr:nvSpPr>
      <xdr:spPr>
        <a:xfrm rot="12202146">
          <a:off x="7425835" y="48914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13</xdr:col>
      <xdr:colOff>278421</xdr:colOff>
      <xdr:row>14</xdr:row>
      <xdr:rowOff>87922</xdr:rowOff>
    </xdr:from>
    <xdr:to>
      <xdr:col>13</xdr:col>
      <xdr:colOff>498229</xdr:colOff>
      <xdr:row>15</xdr:row>
      <xdr:rowOff>95249</xdr:rowOff>
    </xdr:to>
    <xdr:sp macro="" textlink="">
      <xdr:nvSpPr>
        <xdr:cNvPr id="6" name="타원 5"/>
        <xdr:cNvSpPr/>
      </xdr:nvSpPr>
      <xdr:spPr>
        <a:xfrm rot="12202146">
          <a:off x="7374546" y="3040672"/>
          <a:ext cx="219808" cy="23592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13</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7320329" y="36524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7320329" y="36524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16</xdr:col>
      <xdr:colOff>276400</xdr:colOff>
      <xdr:row>16</xdr:row>
      <xdr:rowOff>49016</xdr:rowOff>
    </xdr:from>
    <xdr:to>
      <xdr:col>16</xdr:col>
      <xdr:colOff>496208</xdr:colOff>
      <xdr:row>17</xdr:row>
      <xdr:rowOff>56343</xdr:rowOff>
    </xdr:to>
    <xdr:sp macro="" textlink="">
      <xdr:nvSpPr>
        <xdr:cNvPr id="8" name="타원 7"/>
        <xdr:cNvSpPr/>
      </xdr:nvSpPr>
      <xdr:spPr>
        <a:xfrm rot="12202146">
          <a:off x="11487325" y="343991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17</xdr:col>
      <xdr:colOff>410308</xdr:colOff>
      <xdr:row>19</xdr:row>
      <xdr:rowOff>54249</xdr:rowOff>
    </xdr:from>
    <xdr:ext cx="330283" cy="751424"/>
    <mc:AlternateContent xmlns:mc="http://schemas.openxmlformats.org/markup-compatibility/2006" xmlns:a14="http://schemas.microsoft.com/office/drawing/2010/main">
      <mc:Choice Requires="a14">
        <xdr:sp macro="" textlink="">
          <xdr:nvSpPr>
            <xdr:cNvPr id="16" name="TextBox 15"/>
            <xdr:cNvSpPr txBox="1"/>
          </xdr:nvSpPr>
          <xdr:spPr>
            <a:xfrm>
              <a:off x="11430000" y="284580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6" name="TextBox 15"/>
            <xdr:cNvSpPr txBox="1"/>
          </xdr:nvSpPr>
          <xdr:spPr>
            <a:xfrm>
              <a:off x="11430000" y="284580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oneCellAnchor>
    <xdr:from>
      <xdr:col>11</xdr:col>
      <xdr:colOff>202223</xdr:colOff>
      <xdr:row>18</xdr:row>
      <xdr:rowOff>191232</xdr:rowOff>
    </xdr:from>
    <xdr:ext cx="330283" cy="751424"/>
    <mc:AlternateContent xmlns:mc="http://schemas.openxmlformats.org/markup-compatibility/2006" xmlns:a14="http://schemas.microsoft.com/office/drawing/2010/main">
      <mc:Choice Requires="a14">
        <xdr:sp macro="" textlink="">
          <xdr:nvSpPr>
            <xdr:cNvPr id="17" name="TextBox 16"/>
            <xdr:cNvSpPr txBox="1"/>
          </xdr:nvSpPr>
          <xdr:spPr>
            <a:xfrm>
              <a:off x="7089531" y="405984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7" name="TextBox 16"/>
            <xdr:cNvSpPr txBox="1"/>
          </xdr:nvSpPr>
          <xdr:spPr>
            <a:xfrm>
              <a:off x="7089531" y="4059847"/>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16</xdr:col>
      <xdr:colOff>276400</xdr:colOff>
      <xdr:row>17</xdr:row>
      <xdr:rowOff>153791</xdr:rowOff>
    </xdr:from>
    <xdr:to>
      <xdr:col>16</xdr:col>
      <xdr:colOff>496208</xdr:colOff>
      <xdr:row>18</xdr:row>
      <xdr:rowOff>161118</xdr:rowOff>
    </xdr:to>
    <xdr:sp macro="" textlink="">
      <xdr:nvSpPr>
        <xdr:cNvPr id="18" name="타원 17"/>
        <xdr:cNvSpPr/>
      </xdr:nvSpPr>
      <xdr:spPr>
        <a:xfrm rot="12202146">
          <a:off x="11249200" y="3773291"/>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16</xdr:col>
      <xdr:colOff>276400</xdr:colOff>
      <xdr:row>22</xdr:row>
      <xdr:rowOff>49016</xdr:rowOff>
    </xdr:from>
    <xdr:to>
      <xdr:col>16</xdr:col>
      <xdr:colOff>496208</xdr:colOff>
      <xdr:row>23</xdr:row>
      <xdr:rowOff>56343</xdr:rowOff>
    </xdr:to>
    <xdr:sp macro="" textlink="">
      <xdr:nvSpPr>
        <xdr:cNvPr id="19" name="타원 18"/>
        <xdr:cNvSpPr/>
      </xdr:nvSpPr>
      <xdr:spPr>
        <a:xfrm rot="12202146">
          <a:off x="11249200" y="34589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16</xdr:col>
      <xdr:colOff>200025</xdr:colOff>
      <xdr:row>19</xdr:row>
      <xdr:rowOff>1495</xdr:rowOff>
    </xdr:from>
    <xdr:ext cx="330283" cy="751424"/>
    <mc:AlternateContent xmlns:mc="http://schemas.openxmlformats.org/markup-compatibility/2006" xmlns:a14="http://schemas.microsoft.com/office/drawing/2010/main">
      <mc:Choice Requires="a14">
        <xdr:sp macro="" textlink="">
          <xdr:nvSpPr>
            <xdr:cNvPr id="20" name="TextBox 19"/>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0" name="TextBox 19"/>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wsDr>
</file>

<file path=xl/drawings/drawing27.xml><?xml version="1.0" encoding="utf-8"?>
<xdr:wsDr xmlns:xdr="http://schemas.openxmlformats.org/drawingml/2006/spreadsheetDrawing" xmlns:a="http://schemas.openxmlformats.org/drawingml/2006/main">
  <xdr:twoCellAnchor editAs="oneCell">
    <xdr:from>
      <xdr:col>1</xdr:col>
      <xdr:colOff>179869</xdr:colOff>
      <xdr:row>4</xdr:row>
      <xdr:rowOff>190500</xdr:rowOff>
    </xdr:from>
    <xdr:to>
      <xdr:col>9</xdr:col>
      <xdr:colOff>486813</xdr:colOff>
      <xdr:row>27</xdr:row>
      <xdr:rowOff>182997</xdr:rowOff>
    </xdr:to>
    <xdr:pic>
      <xdr:nvPicPr>
        <xdr:cNvPr id="2" name="그림 1"/>
        <xdr:cNvPicPr>
          <a:picLocks noChangeAspect="1"/>
        </xdr:cNvPicPr>
      </xdr:nvPicPr>
      <xdr:blipFill>
        <a:blip xmlns:r="http://schemas.openxmlformats.org/officeDocument/2006/relationships" r:embed="rId1"/>
        <a:stretch>
          <a:fillRect/>
        </a:stretch>
      </xdr:blipFill>
      <xdr:spPr>
        <a:xfrm>
          <a:off x="865669" y="1028700"/>
          <a:ext cx="5793344" cy="4809519"/>
        </a:xfrm>
        <a:prstGeom prst="rect">
          <a:avLst/>
        </a:prstGeom>
      </xdr:spPr>
    </xdr:pic>
    <xdr:clientData/>
  </xdr:twoCellAnchor>
  <xdr:twoCellAnchor>
    <xdr:from>
      <xdr:col>12</xdr:col>
      <xdr:colOff>285749</xdr:colOff>
      <xdr:row>12</xdr:row>
      <xdr:rowOff>139211</xdr:rowOff>
    </xdr:from>
    <xdr:to>
      <xdr:col>12</xdr:col>
      <xdr:colOff>505557</xdr:colOff>
      <xdr:row>13</xdr:row>
      <xdr:rowOff>146539</xdr:rowOff>
    </xdr:to>
    <xdr:sp macro="" textlink="">
      <xdr:nvSpPr>
        <xdr:cNvPr id="4" name="타원 3"/>
        <xdr:cNvSpPr/>
      </xdr:nvSpPr>
      <xdr:spPr>
        <a:xfrm rot="12202146">
          <a:off x="9201149" y="26919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329710</xdr:colOff>
      <xdr:row>22</xdr:row>
      <xdr:rowOff>205152</xdr:rowOff>
    </xdr:from>
    <xdr:to>
      <xdr:col>12</xdr:col>
      <xdr:colOff>549518</xdr:colOff>
      <xdr:row>23</xdr:row>
      <xdr:rowOff>212479</xdr:rowOff>
    </xdr:to>
    <xdr:sp macro="" textlink="">
      <xdr:nvSpPr>
        <xdr:cNvPr id="5" name="타원 4"/>
        <xdr:cNvSpPr/>
      </xdr:nvSpPr>
      <xdr:spPr>
        <a:xfrm rot="12202146">
          <a:off x="9245110" y="48724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278421</xdr:colOff>
      <xdr:row>14</xdr:row>
      <xdr:rowOff>87922</xdr:rowOff>
    </xdr:from>
    <xdr:to>
      <xdr:col>12</xdr:col>
      <xdr:colOff>498229</xdr:colOff>
      <xdr:row>15</xdr:row>
      <xdr:rowOff>95249</xdr:rowOff>
    </xdr:to>
    <xdr:sp macro="" textlink="">
      <xdr:nvSpPr>
        <xdr:cNvPr id="6" name="타원 5"/>
        <xdr:cNvSpPr/>
      </xdr:nvSpPr>
      <xdr:spPr>
        <a:xfrm rot="12202146">
          <a:off x="9193821" y="30787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12</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7" name="TextBox 6"/>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7" name="TextBox 6"/>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13</xdr:row>
      <xdr:rowOff>49016</xdr:rowOff>
    </xdr:from>
    <xdr:to>
      <xdr:col>41</xdr:col>
      <xdr:colOff>496208</xdr:colOff>
      <xdr:row>14</xdr:row>
      <xdr:rowOff>56343</xdr:rowOff>
    </xdr:to>
    <xdr:sp macro="" textlink="">
      <xdr:nvSpPr>
        <xdr:cNvPr id="8" name="타원 7"/>
        <xdr:cNvSpPr/>
      </xdr:nvSpPr>
      <xdr:spPr>
        <a:xfrm rot="12202146">
          <a:off x="11249200" y="34589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42</xdr:col>
      <xdr:colOff>410308</xdr:colOff>
      <xdr:row>16</xdr:row>
      <xdr:rowOff>54249</xdr:rowOff>
    </xdr:from>
    <xdr:ext cx="330283" cy="751424"/>
    <mc:AlternateContent xmlns:mc="http://schemas.openxmlformats.org/markup-compatibility/2006" xmlns:a14="http://schemas.microsoft.com/office/drawing/2010/main">
      <mc:Choice Requires="a14">
        <xdr:sp macro="" textlink="">
          <xdr:nvSpPr>
            <xdr:cNvPr id="9" name="TextBox 8"/>
            <xdr:cNvSpPr txBox="1"/>
          </xdr:nvSpPr>
          <xdr:spPr>
            <a:xfrm>
              <a:off x="12068908" y="40928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9" name="TextBox 8"/>
            <xdr:cNvSpPr txBox="1"/>
          </xdr:nvSpPr>
          <xdr:spPr>
            <a:xfrm>
              <a:off x="12068908" y="40928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14</xdr:row>
      <xdr:rowOff>153791</xdr:rowOff>
    </xdr:from>
    <xdr:to>
      <xdr:col>41</xdr:col>
      <xdr:colOff>496208</xdr:colOff>
      <xdr:row>15</xdr:row>
      <xdr:rowOff>161118</xdr:rowOff>
    </xdr:to>
    <xdr:sp macro="" textlink="">
      <xdr:nvSpPr>
        <xdr:cNvPr id="11" name="타원 10"/>
        <xdr:cNvSpPr/>
      </xdr:nvSpPr>
      <xdr:spPr>
        <a:xfrm rot="12202146">
          <a:off x="11249200" y="3773291"/>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276400</xdr:colOff>
      <xdr:row>19</xdr:row>
      <xdr:rowOff>49016</xdr:rowOff>
    </xdr:from>
    <xdr:to>
      <xdr:col>41</xdr:col>
      <xdr:colOff>496208</xdr:colOff>
      <xdr:row>20</xdr:row>
      <xdr:rowOff>56343</xdr:rowOff>
    </xdr:to>
    <xdr:sp macro="" textlink="">
      <xdr:nvSpPr>
        <xdr:cNvPr id="12" name="타원 11"/>
        <xdr:cNvSpPr/>
      </xdr:nvSpPr>
      <xdr:spPr>
        <a:xfrm rot="12202146">
          <a:off x="11249200" y="47162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41</xdr:col>
      <xdr:colOff>200025</xdr:colOff>
      <xdr:row>16</xdr:row>
      <xdr:rowOff>1495</xdr:rowOff>
    </xdr:from>
    <xdr:ext cx="330283" cy="751424"/>
    <mc:AlternateContent xmlns:mc="http://schemas.openxmlformats.org/markup-compatibility/2006" xmlns:a14="http://schemas.microsoft.com/office/drawing/2010/main">
      <mc:Choice Requires="a14">
        <xdr:sp macro="" textlink="">
          <xdr:nvSpPr>
            <xdr:cNvPr id="13" name="TextBox 12"/>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3" name="TextBox 12"/>
            <xdr:cNvSpPr txBox="1"/>
          </xdr:nvSpPr>
          <xdr:spPr>
            <a:xfrm>
              <a:off x="11172825" y="40400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252904</xdr:colOff>
      <xdr:row>10</xdr:row>
      <xdr:rowOff>126074</xdr:rowOff>
    </xdr:from>
    <xdr:to>
      <xdr:col>12</xdr:col>
      <xdr:colOff>472712</xdr:colOff>
      <xdr:row>11</xdr:row>
      <xdr:rowOff>113694</xdr:rowOff>
    </xdr:to>
    <xdr:sp macro="" textlink="">
      <xdr:nvSpPr>
        <xdr:cNvPr id="14" name="타원 13"/>
        <xdr:cNvSpPr/>
      </xdr:nvSpPr>
      <xdr:spPr>
        <a:xfrm rot="12202146">
          <a:off x="9134145" y="2247850"/>
          <a:ext cx="219808" cy="21753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464654</xdr:colOff>
      <xdr:row>8</xdr:row>
      <xdr:rowOff>137948</xdr:rowOff>
    </xdr:from>
    <xdr:to>
      <xdr:col>13</xdr:col>
      <xdr:colOff>650327</xdr:colOff>
      <xdr:row>10</xdr:row>
      <xdr:rowOff>195066</xdr:rowOff>
    </xdr:to>
    <xdr:cxnSp macro="">
      <xdr:nvCxnSpPr>
        <xdr:cNvPr id="16" name="직선 연결선 15"/>
        <xdr:cNvCxnSpPr>
          <a:stCxn id="14" idx="3"/>
        </xdr:cNvCxnSpPr>
      </xdr:nvCxnSpPr>
      <xdr:spPr>
        <a:xfrm flipV="1">
          <a:off x="9345895" y="1819603"/>
          <a:ext cx="868846" cy="49723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285749</xdr:colOff>
      <xdr:row>12</xdr:row>
      <xdr:rowOff>139211</xdr:rowOff>
    </xdr:from>
    <xdr:to>
      <xdr:col>18</xdr:col>
      <xdr:colOff>505557</xdr:colOff>
      <xdr:row>13</xdr:row>
      <xdr:rowOff>146539</xdr:rowOff>
    </xdr:to>
    <xdr:sp macro="" textlink="">
      <xdr:nvSpPr>
        <xdr:cNvPr id="23" name="타원 22"/>
        <xdr:cNvSpPr/>
      </xdr:nvSpPr>
      <xdr:spPr>
        <a:xfrm rot="12202146">
          <a:off x="8535227" y="2623994"/>
          <a:ext cx="219808" cy="214393"/>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329710</xdr:colOff>
      <xdr:row>22</xdr:row>
      <xdr:rowOff>205152</xdr:rowOff>
    </xdr:from>
    <xdr:to>
      <xdr:col>18</xdr:col>
      <xdr:colOff>549518</xdr:colOff>
      <xdr:row>23</xdr:row>
      <xdr:rowOff>212479</xdr:rowOff>
    </xdr:to>
    <xdr:sp macro="" textlink="">
      <xdr:nvSpPr>
        <xdr:cNvPr id="24" name="타원 23"/>
        <xdr:cNvSpPr/>
      </xdr:nvSpPr>
      <xdr:spPr>
        <a:xfrm rot="12202146">
          <a:off x="8579188" y="4760587"/>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278421</xdr:colOff>
      <xdr:row>14</xdr:row>
      <xdr:rowOff>87922</xdr:rowOff>
    </xdr:from>
    <xdr:to>
      <xdr:col>18</xdr:col>
      <xdr:colOff>498229</xdr:colOff>
      <xdr:row>15</xdr:row>
      <xdr:rowOff>95249</xdr:rowOff>
    </xdr:to>
    <xdr:sp macro="" textlink="">
      <xdr:nvSpPr>
        <xdr:cNvPr id="25" name="타원 24"/>
        <xdr:cNvSpPr/>
      </xdr:nvSpPr>
      <xdr:spPr>
        <a:xfrm rot="12202146">
          <a:off x="8527899" y="2986835"/>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18</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26" name="TextBox 25"/>
            <xdr:cNvSpPr txBox="1"/>
          </xdr:nvSpPr>
          <xdr:spPr>
            <a:xfrm>
              <a:off x="8473682" y="357212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6" name="TextBox 25"/>
            <xdr:cNvSpPr txBox="1"/>
          </xdr:nvSpPr>
          <xdr:spPr>
            <a:xfrm>
              <a:off x="8473682" y="357212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18</xdr:col>
      <xdr:colOff>252904</xdr:colOff>
      <xdr:row>10</xdr:row>
      <xdr:rowOff>126074</xdr:rowOff>
    </xdr:from>
    <xdr:to>
      <xdr:col>18</xdr:col>
      <xdr:colOff>472712</xdr:colOff>
      <xdr:row>11</xdr:row>
      <xdr:rowOff>113694</xdr:rowOff>
    </xdr:to>
    <xdr:sp macro="" textlink="">
      <xdr:nvSpPr>
        <xdr:cNvPr id="27" name="타원 26"/>
        <xdr:cNvSpPr/>
      </xdr:nvSpPr>
      <xdr:spPr>
        <a:xfrm rot="12202146">
          <a:off x="8502382" y="2196726"/>
          <a:ext cx="219808" cy="19468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18</xdr:col>
      <xdr:colOff>464654</xdr:colOff>
      <xdr:row>8</xdr:row>
      <xdr:rowOff>137948</xdr:rowOff>
    </xdr:from>
    <xdr:to>
      <xdr:col>19</xdr:col>
      <xdr:colOff>650327</xdr:colOff>
      <xdr:row>10</xdr:row>
      <xdr:rowOff>195066</xdr:rowOff>
    </xdr:to>
    <xdr:cxnSp macro="">
      <xdr:nvCxnSpPr>
        <xdr:cNvPr id="28" name="직선 연결선 27"/>
        <xdr:cNvCxnSpPr>
          <a:stCxn id="27" idx="3"/>
        </xdr:cNvCxnSpPr>
      </xdr:nvCxnSpPr>
      <xdr:spPr>
        <a:xfrm flipV="1">
          <a:off x="8714132" y="1794470"/>
          <a:ext cx="873130" cy="47124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30</xdr:col>
      <xdr:colOff>107675</xdr:colOff>
      <xdr:row>0</xdr:row>
      <xdr:rowOff>0</xdr:rowOff>
    </xdr:from>
    <xdr:to>
      <xdr:col>36</xdr:col>
      <xdr:colOff>524393</xdr:colOff>
      <xdr:row>12</xdr:row>
      <xdr:rowOff>160038</xdr:rowOff>
    </xdr:to>
    <xdr:pic>
      <xdr:nvPicPr>
        <xdr:cNvPr id="29" name="그림 28">
          <a:extLst>
            <a:ext uri="{FF2B5EF4-FFF2-40B4-BE49-F238E27FC236}">
              <a16:creationId xmlns:a16="http://schemas.microsoft.com/office/drawing/2014/main" id="{C563240D-81EC-4FA0-AFAF-C18B521CC1E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517218" y="0"/>
          <a:ext cx="3528392" cy="2644821"/>
        </a:xfrm>
        <a:prstGeom prst="rect">
          <a:avLst/>
        </a:prstGeom>
      </xdr:spPr>
    </xdr:pic>
    <xdr:clientData/>
  </xdr:twoCellAnchor>
  <xdr:oneCellAnchor>
    <xdr:from>
      <xdr:col>2</xdr:col>
      <xdr:colOff>0</xdr:colOff>
      <xdr:row>47</xdr:row>
      <xdr:rowOff>0</xdr:rowOff>
    </xdr:from>
    <xdr:ext cx="330283" cy="751424"/>
    <mc:AlternateContent xmlns:mc="http://schemas.openxmlformats.org/markup-compatibility/2006" xmlns:a14="http://schemas.microsoft.com/office/drawing/2010/main">
      <mc:Choice Requires="a14">
        <xdr:sp macro="" textlink="">
          <xdr:nvSpPr>
            <xdr:cNvPr id="30" name="TextBox 29"/>
            <xdr:cNvSpPr txBox="1"/>
          </xdr:nvSpPr>
          <xdr:spPr>
            <a:xfrm>
              <a:off x="1374913" y="973206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0" name="TextBox 29"/>
            <xdr:cNvSpPr txBox="1"/>
          </xdr:nvSpPr>
          <xdr:spPr>
            <a:xfrm>
              <a:off x="1374913" y="973206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37</xdr:col>
      <xdr:colOff>273963</xdr:colOff>
      <xdr:row>10</xdr:row>
      <xdr:rowOff>50014</xdr:rowOff>
    </xdr:from>
    <xdr:to>
      <xdr:col>37</xdr:col>
      <xdr:colOff>493771</xdr:colOff>
      <xdr:row>11</xdr:row>
      <xdr:rowOff>57341</xdr:rowOff>
    </xdr:to>
    <xdr:sp macro="" textlink="">
      <xdr:nvSpPr>
        <xdr:cNvPr id="31" name="타원 30"/>
        <xdr:cNvSpPr/>
      </xdr:nvSpPr>
      <xdr:spPr>
        <a:xfrm rot="12202146">
          <a:off x="19075485" y="2120666"/>
          <a:ext cx="219808" cy="214392"/>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285749</xdr:colOff>
      <xdr:row>12</xdr:row>
      <xdr:rowOff>139211</xdr:rowOff>
    </xdr:from>
    <xdr:to>
      <xdr:col>37</xdr:col>
      <xdr:colOff>505557</xdr:colOff>
      <xdr:row>13</xdr:row>
      <xdr:rowOff>146539</xdr:rowOff>
    </xdr:to>
    <xdr:sp macro="" textlink="">
      <xdr:nvSpPr>
        <xdr:cNvPr id="32" name="타원 31"/>
        <xdr:cNvSpPr/>
      </xdr:nvSpPr>
      <xdr:spPr>
        <a:xfrm rot="12202146">
          <a:off x="9201149" y="26919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329710</xdr:colOff>
      <xdr:row>22</xdr:row>
      <xdr:rowOff>205152</xdr:rowOff>
    </xdr:from>
    <xdr:to>
      <xdr:col>37</xdr:col>
      <xdr:colOff>549518</xdr:colOff>
      <xdr:row>23</xdr:row>
      <xdr:rowOff>212479</xdr:rowOff>
    </xdr:to>
    <xdr:sp macro="" textlink="">
      <xdr:nvSpPr>
        <xdr:cNvPr id="33" name="타원 32"/>
        <xdr:cNvSpPr/>
      </xdr:nvSpPr>
      <xdr:spPr>
        <a:xfrm rot="12202146">
          <a:off x="9245110" y="487240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278421</xdr:colOff>
      <xdr:row>14</xdr:row>
      <xdr:rowOff>87922</xdr:rowOff>
    </xdr:from>
    <xdr:to>
      <xdr:col>37</xdr:col>
      <xdr:colOff>498229</xdr:colOff>
      <xdr:row>15</xdr:row>
      <xdr:rowOff>95249</xdr:rowOff>
    </xdr:to>
    <xdr:sp macro="" textlink="">
      <xdr:nvSpPr>
        <xdr:cNvPr id="34" name="타원 33"/>
        <xdr:cNvSpPr/>
      </xdr:nvSpPr>
      <xdr:spPr>
        <a:xfrm rot="12202146">
          <a:off x="9193821" y="307877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37</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35" name="TextBox 34"/>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35" name="TextBox 34"/>
            <xdr:cNvSpPr txBox="1"/>
          </xdr:nvSpPr>
          <xdr:spPr>
            <a:xfrm>
              <a:off x="9139604" y="367152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wsDr>
</file>

<file path=xl/drawings/drawing28.xml><?xml version="1.0" encoding="utf-8"?>
<xdr:wsDr xmlns:xdr="http://schemas.openxmlformats.org/drawingml/2006/spreadsheetDrawing" xmlns:a="http://schemas.openxmlformats.org/drawingml/2006/main">
  <xdr:twoCellAnchor>
    <xdr:from>
      <xdr:col>12</xdr:col>
      <xdr:colOff>285749</xdr:colOff>
      <xdr:row>12</xdr:row>
      <xdr:rowOff>139211</xdr:rowOff>
    </xdr:from>
    <xdr:to>
      <xdr:col>12</xdr:col>
      <xdr:colOff>505557</xdr:colOff>
      <xdr:row>13</xdr:row>
      <xdr:rowOff>146539</xdr:rowOff>
    </xdr:to>
    <xdr:sp macro="" textlink="">
      <xdr:nvSpPr>
        <xdr:cNvPr id="3" name="타원 2"/>
        <xdr:cNvSpPr/>
      </xdr:nvSpPr>
      <xdr:spPr>
        <a:xfrm rot="12202146">
          <a:off x="8515349" y="26538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329710</xdr:colOff>
      <xdr:row>22</xdr:row>
      <xdr:rowOff>205152</xdr:rowOff>
    </xdr:from>
    <xdr:to>
      <xdr:col>12</xdr:col>
      <xdr:colOff>549518</xdr:colOff>
      <xdr:row>23</xdr:row>
      <xdr:rowOff>212479</xdr:rowOff>
    </xdr:to>
    <xdr:sp macro="" textlink="">
      <xdr:nvSpPr>
        <xdr:cNvPr id="4" name="타원 3"/>
        <xdr:cNvSpPr/>
      </xdr:nvSpPr>
      <xdr:spPr>
        <a:xfrm rot="12202146">
          <a:off x="8559310" y="4815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278421</xdr:colOff>
      <xdr:row>14</xdr:row>
      <xdr:rowOff>87922</xdr:rowOff>
    </xdr:from>
    <xdr:to>
      <xdr:col>12</xdr:col>
      <xdr:colOff>498229</xdr:colOff>
      <xdr:row>15</xdr:row>
      <xdr:rowOff>95249</xdr:rowOff>
    </xdr:to>
    <xdr:sp macro="" textlink="">
      <xdr:nvSpPr>
        <xdr:cNvPr id="5" name="타원 4"/>
        <xdr:cNvSpPr/>
      </xdr:nvSpPr>
      <xdr:spPr>
        <a:xfrm rot="12202146">
          <a:off x="8508021" y="30216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12</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6" name="TextBox 5"/>
            <xdr:cNvSpPr txBox="1"/>
          </xdr:nvSpPr>
          <xdr:spPr>
            <a:xfrm>
              <a:off x="845380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6" name="TextBox 5"/>
            <xdr:cNvSpPr txBox="1"/>
          </xdr:nvSpPr>
          <xdr:spPr>
            <a:xfrm>
              <a:off x="845380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13</xdr:row>
      <xdr:rowOff>49016</xdr:rowOff>
    </xdr:from>
    <xdr:to>
      <xdr:col>41</xdr:col>
      <xdr:colOff>496208</xdr:colOff>
      <xdr:row>14</xdr:row>
      <xdr:rowOff>56343</xdr:rowOff>
    </xdr:to>
    <xdr:sp macro="" textlink="">
      <xdr:nvSpPr>
        <xdr:cNvPr id="7" name="타원 6"/>
        <xdr:cNvSpPr/>
      </xdr:nvSpPr>
      <xdr:spPr>
        <a:xfrm rot="12202146">
          <a:off x="22088650" y="27731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42</xdr:col>
      <xdr:colOff>410308</xdr:colOff>
      <xdr:row>16</xdr:row>
      <xdr:rowOff>54249</xdr:rowOff>
    </xdr:from>
    <xdr:ext cx="330283" cy="751424"/>
    <mc:AlternateContent xmlns:mc="http://schemas.openxmlformats.org/markup-compatibility/2006" xmlns:a14="http://schemas.microsoft.com/office/drawing/2010/main">
      <mc:Choice Requires="a14">
        <xdr:sp macro="" textlink="">
          <xdr:nvSpPr>
            <xdr:cNvPr id="8" name="TextBox 7"/>
            <xdr:cNvSpPr txBox="1"/>
          </xdr:nvSpPr>
          <xdr:spPr>
            <a:xfrm>
              <a:off x="22908358" y="34070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8" name="TextBox 7"/>
            <xdr:cNvSpPr txBox="1"/>
          </xdr:nvSpPr>
          <xdr:spPr>
            <a:xfrm>
              <a:off x="22908358" y="3407049"/>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41</xdr:col>
      <xdr:colOff>276400</xdr:colOff>
      <xdr:row>14</xdr:row>
      <xdr:rowOff>153791</xdr:rowOff>
    </xdr:from>
    <xdr:to>
      <xdr:col>41</xdr:col>
      <xdr:colOff>496208</xdr:colOff>
      <xdr:row>15</xdr:row>
      <xdr:rowOff>161118</xdr:rowOff>
    </xdr:to>
    <xdr:sp macro="" textlink="">
      <xdr:nvSpPr>
        <xdr:cNvPr id="9" name="타원 8"/>
        <xdr:cNvSpPr/>
      </xdr:nvSpPr>
      <xdr:spPr>
        <a:xfrm rot="12202146">
          <a:off x="22088650" y="3087491"/>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41</xdr:col>
      <xdr:colOff>276400</xdr:colOff>
      <xdr:row>19</xdr:row>
      <xdr:rowOff>49016</xdr:rowOff>
    </xdr:from>
    <xdr:to>
      <xdr:col>41</xdr:col>
      <xdr:colOff>496208</xdr:colOff>
      <xdr:row>20</xdr:row>
      <xdr:rowOff>56343</xdr:rowOff>
    </xdr:to>
    <xdr:sp macro="" textlink="">
      <xdr:nvSpPr>
        <xdr:cNvPr id="10" name="타원 9"/>
        <xdr:cNvSpPr/>
      </xdr:nvSpPr>
      <xdr:spPr>
        <a:xfrm rot="12202146">
          <a:off x="22088650" y="4030466"/>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41</xdr:col>
      <xdr:colOff>200025</xdr:colOff>
      <xdr:row>16</xdr:row>
      <xdr:rowOff>1495</xdr:rowOff>
    </xdr:from>
    <xdr:ext cx="330283" cy="751424"/>
    <mc:AlternateContent xmlns:mc="http://schemas.openxmlformats.org/markup-compatibility/2006" xmlns:a14="http://schemas.microsoft.com/office/drawing/2010/main">
      <mc:Choice Requires="a14">
        <xdr:sp macro="" textlink="">
          <xdr:nvSpPr>
            <xdr:cNvPr id="11" name="TextBox 10"/>
            <xdr:cNvSpPr txBox="1"/>
          </xdr:nvSpPr>
          <xdr:spPr>
            <a:xfrm>
              <a:off x="22012275" y="33542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1" name="TextBox 10"/>
            <xdr:cNvSpPr txBox="1"/>
          </xdr:nvSpPr>
          <xdr:spPr>
            <a:xfrm>
              <a:off x="22012275" y="3354295"/>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12</xdr:col>
      <xdr:colOff>252904</xdr:colOff>
      <xdr:row>10</xdr:row>
      <xdr:rowOff>126074</xdr:rowOff>
    </xdr:from>
    <xdr:to>
      <xdr:col>12</xdr:col>
      <xdr:colOff>472712</xdr:colOff>
      <xdr:row>11</xdr:row>
      <xdr:rowOff>113694</xdr:rowOff>
    </xdr:to>
    <xdr:sp macro="" textlink="">
      <xdr:nvSpPr>
        <xdr:cNvPr id="12" name="타원 11"/>
        <xdr:cNvSpPr/>
      </xdr:nvSpPr>
      <xdr:spPr>
        <a:xfrm rot="12202146">
          <a:off x="8482504" y="2221574"/>
          <a:ext cx="219808" cy="19717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12</xdr:col>
      <xdr:colOff>464654</xdr:colOff>
      <xdr:row>8</xdr:row>
      <xdr:rowOff>137948</xdr:rowOff>
    </xdr:from>
    <xdr:to>
      <xdr:col>16</xdr:col>
      <xdr:colOff>650327</xdr:colOff>
      <xdr:row>10</xdr:row>
      <xdr:rowOff>195066</xdr:rowOff>
    </xdr:to>
    <xdr:cxnSp macro="">
      <xdr:nvCxnSpPr>
        <xdr:cNvPr id="13" name="직선 연결선 12"/>
        <xdr:cNvCxnSpPr>
          <a:stCxn id="12" idx="3"/>
        </xdr:cNvCxnSpPr>
      </xdr:nvCxnSpPr>
      <xdr:spPr>
        <a:xfrm flipV="1">
          <a:off x="8694254" y="1814348"/>
          <a:ext cx="871473" cy="4762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285749</xdr:colOff>
      <xdr:row>12</xdr:row>
      <xdr:rowOff>139211</xdr:rowOff>
    </xdr:from>
    <xdr:to>
      <xdr:col>21</xdr:col>
      <xdr:colOff>505557</xdr:colOff>
      <xdr:row>13</xdr:row>
      <xdr:rowOff>146539</xdr:rowOff>
    </xdr:to>
    <xdr:sp macro="" textlink="">
      <xdr:nvSpPr>
        <xdr:cNvPr id="14" name="타원 13"/>
        <xdr:cNvSpPr/>
      </xdr:nvSpPr>
      <xdr:spPr>
        <a:xfrm rot="12202146">
          <a:off x="11172824" y="2653811"/>
          <a:ext cx="115033"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329710</xdr:colOff>
      <xdr:row>22</xdr:row>
      <xdr:rowOff>205152</xdr:rowOff>
    </xdr:from>
    <xdr:to>
      <xdr:col>21</xdr:col>
      <xdr:colOff>549518</xdr:colOff>
      <xdr:row>23</xdr:row>
      <xdr:rowOff>212479</xdr:rowOff>
    </xdr:to>
    <xdr:sp macro="" textlink="">
      <xdr:nvSpPr>
        <xdr:cNvPr id="15" name="타원 14"/>
        <xdr:cNvSpPr/>
      </xdr:nvSpPr>
      <xdr:spPr>
        <a:xfrm rot="12202146">
          <a:off x="11216785" y="4815252"/>
          <a:ext cx="674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278421</xdr:colOff>
      <xdr:row>14</xdr:row>
      <xdr:rowOff>87922</xdr:rowOff>
    </xdr:from>
    <xdr:to>
      <xdr:col>21</xdr:col>
      <xdr:colOff>498229</xdr:colOff>
      <xdr:row>15</xdr:row>
      <xdr:rowOff>95249</xdr:rowOff>
    </xdr:to>
    <xdr:sp macro="" textlink="">
      <xdr:nvSpPr>
        <xdr:cNvPr id="16" name="타원 15"/>
        <xdr:cNvSpPr/>
      </xdr:nvSpPr>
      <xdr:spPr>
        <a:xfrm rot="12202146">
          <a:off x="11165496" y="3021622"/>
          <a:ext cx="12455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21</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17" name="TextBox 16"/>
            <xdr:cNvSpPr txBox="1"/>
          </xdr:nvSpPr>
          <xdr:spPr>
            <a:xfrm>
              <a:off x="11111279"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17" name="TextBox 16"/>
            <xdr:cNvSpPr txBox="1"/>
          </xdr:nvSpPr>
          <xdr:spPr>
            <a:xfrm>
              <a:off x="11111279"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21</xdr:col>
      <xdr:colOff>252904</xdr:colOff>
      <xdr:row>10</xdr:row>
      <xdr:rowOff>126074</xdr:rowOff>
    </xdr:from>
    <xdr:to>
      <xdr:col>21</xdr:col>
      <xdr:colOff>472712</xdr:colOff>
      <xdr:row>11</xdr:row>
      <xdr:rowOff>113694</xdr:rowOff>
    </xdr:to>
    <xdr:sp macro="" textlink="">
      <xdr:nvSpPr>
        <xdr:cNvPr id="18" name="타원 17"/>
        <xdr:cNvSpPr/>
      </xdr:nvSpPr>
      <xdr:spPr>
        <a:xfrm rot="12202146">
          <a:off x="11139979" y="2221574"/>
          <a:ext cx="143608" cy="19717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21</xdr:col>
      <xdr:colOff>464654</xdr:colOff>
      <xdr:row>8</xdr:row>
      <xdr:rowOff>137948</xdr:rowOff>
    </xdr:from>
    <xdr:to>
      <xdr:col>22</xdr:col>
      <xdr:colOff>650327</xdr:colOff>
      <xdr:row>10</xdr:row>
      <xdr:rowOff>195066</xdr:rowOff>
    </xdr:to>
    <xdr:cxnSp macro="">
      <xdr:nvCxnSpPr>
        <xdr:cNvPr id="19" name="직선 연결선 18"/>
        <xdr:cNvCxnSpPr>
          <a:stCxn id="18" idx="3"/>
        </xdr:cNvCxnSpPr>
      </xdr:nvCxnSpPr>
      <xdr:spPr>
        <a:xfrm flipV="1">
          <a:off x="11285054" y="1814348"/>
          <a:ext cx="404748" cy="4762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47</xdr:row>
      <xdr:rowOff>0</xdr:rowOff>
    </xdr:from>
    <xdr:ext cx="330283" cy="751424"/>
    <mc:AlternateContent xmlns:mc="http://schemas.openxmlformats.org/markup-compatibility/2006" xmlns:a14="http://schemas.microsoft.com/office/drawing/2010/main">
      <mc:Choice Requires="a14">
        <xdr:sp macro="" textlink="">
          <xdr:nvSpPr>
            <xdr:cNvPr id="21" name="TextBox 20"/>
            <xdr:cNvSpPr txBox="1"/>
          </xdr:nvSpPr>
          <xdr:spPr>
            <a:xfrm>
              <a:off x="1371600" y="984885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1" name="TextBox 20"/>
            <xdr:cNvSpPr txBox="1"/>
          </xdr:nvSpPr>
          <xdr:spPr>
            <a:xfrm>
              <a:off x="1371600" y="984885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xdr:from>
      <xdr:col>37</xdr:col>
      <xdr:colOff>273963</xdr:colOff>
      <xdr:row>10</xdr:row>
      <xdr:rowOff>50014</xdr:rowOff>
    </xdr:from>
    <xdr:to>
      <xdr:col>37</xdr:col>
      <xdr:colOff>493771</xdr:colOff>
      <xdr:row>11</xdr:row>
      <xdr:rowOff>57341</xdr:rowOff>
    </xdr:to>
    <xdr:sp macro="" textlink="">
      <xdr:nvSpPr>
        <xdr:cNvPr id="22" name="타원 21"/>
        <xdr:cNvSpPr/>
      </xdr:nvSpPr>
      <xdr:spPr>
        <a:xfrm rot="12202146">
          <a:off x="19343013" y="2145514"/>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285749</xdr:colOff>
      <xdr:row>12</xdr:row>
      <xdr:rowOff>139211</xdr:rowOff>
    </xdr:from>
    <xdr:to>
      <xdr:col>37</xdr:col>
      <xdr:colOff>505557</xdr:colOff>
      <xdr:row>13</xdr:row>
      <xdr:rowOff>146539</xdr:rowOff>
    </xdr:to>
    <xdr:sp macro="" textlink="">
      <xdr:nvSpPr>
        <xdr:cNvPr id="23" name="타원 22"/>
        <xdr:cNvSpPr/>
      </xdr:nvSpPr>
      <xdr:spPr>
        <a:xfrm rot="12202146">
          <a:off x="19354799" y="2653811"/>
          <a:ext cx="219808" cy="21687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329710</xdr:colOff>
      <xdr:row>22</xdr:row>
      <xdr:rowOff>205152</xdr:rowOff>
    </xdr:from>
    <xdr:to>
      <xdr:col>37</xdr:col>
      <xdr:colOff>549518</xdr:colOff>
      <xdr:row>23</xdr:row>
      <xdr:rowOff>212479</xdr:rowOff>
    </xdr:to>
    <xdr:sp macro="" textlink="">
      <xdr:nvSpPr>
        <xdr:cNvPr id="24" name="타원 23"/>
        <xdr:cNvSpPr/>
      </xdr:nvSpPr>
      <xdr:spPr>
        <a:xfrm rot="12202146">
          <a:off x="19398760" y="481525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37</xdr:col>
      <xdr:colOff>278421</xdr:colOff>
      <xdr:row>14</xdr:row>
      <xdr:rowOff>87922</xdr:rowOff>
    </xdr:from>
    <xdr:to>
      <xdr:col>37</xdr:col>
      <xdr:colOff>498229</xdr:colOff>
      <xdr:row>15</xdr:row>
      <xdr:rowOff>95249</xdr:rowOff>
    </xdr:to>
    <xdr:sp macro="" textlink="">
      <xdr:nvSpPr>
        <xdr:cNvPr id="25" name="타원 24"/>
        <xdr:cNvSpPr/>
      </xdr:nvSpPr>
      <xdr:spPr>
        <a:xfrm rot="12202146">
          <a:off x="19347471" y="3021622"/>
          <a:ext cx="219808" cy="21687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oneCellAnchor>
    <xdr:from>
      <xdr:col>37</xdr:col>
      <xdr:colOff>224204</xdr:colOff>
      <xdr:row>17</xdr:row>
      <xdr:rowOff>52020</xdr:rowOff>
    </xdr:from>
    <xdr:ext cx="330283" cy="751424"/>
    <mc:AlternateContent xmlns:mc="http://schemas.openxmlformats.org/markup-compatibility/2006" xmlns:a14="http://schemas.microsoft.com/office/drawing/2010/main">
      <mc:Choice Requires="a14">
        <xdr:sp macro="" textlink="">
          <xdr:nvSpPr>
            <xdr:cNvPr id="26" name="TextBox 25"/>
            <xdr:cNvSpPr txBox="1"/>
          </xdr:nvSpPr>
          <xdr:spPr>
            <a:xfrm>
              <a:off x="1929325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4800" i="1">
                        <a:latin typeface="Cambria Math" panose="02040503050406030204" pitchFamily="18" charset="0"/>
                      </a:rPr>
                      <m:t>⋮</m:t>
                    </m:r>
                  </m:oMath>
                </m:oMathPara>
              </a14:m>
              <a:endParaRPr lang="ko-KR" altLang="en-US" sz="4800"/>
            </a:p>
          </xdr:txBody>
        </xdr:sp>
      </mc:Choice>
      <mc:Fallback xmlns="">
        <xdr:sp macro="" textlink="">
          <xdr:nvSpPr>
            <xdr:cNvPr id="26" name="TextBox 25"/>
            <xdr:cNvSpPr txBox="1"/>
          </xdr:nvSpPr>
          <xdr:spPr>
            <a:xfrm>
              <a:off x="19293254" y="3614370"/>
              <a:ext cx="330283" cy="7514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ko-KR" altLang="en-US" sz="4800" i="0">
                  <a:latin typeface="Cambria Math" panose="02040503050406030204" pitchFamily="18" charset="0"/>
                </a:rPr>
                <a:t>⋮</a:t>
              </a:r>
              <a:endParaRPr lang="ko-KR" altLang="en-US" sz="4800"/>
            </a:p>
          </xdr:txBody>
        </xdr:sp>
      </mc:Fallback>
    </mc:AlternateContent>
    <xdr:clientData/>
  </xdr:oneCellAnchor>
  <xdr:twoCellAnchor editAs="oneCell">
    <xdr:from>
      <xdr:col>2</xdr:col>
      <xdr:colOff>115956</xdr:colOff>
      <xdr:row>7</xdr:row>
      <xdr:rowOff>107674</xdr:rowOff>
    </xdr:from>
    <xdr:to>
      <xdr:col>9</xdr:col>
      <xdr:colOff>66260</xdr:colOff>
      <xdr:row>27</xdr:row>
      <xdr:rowOff>23320</xdr:rowOff>
    </xdr:to>
    <xdr:pic>
      <xdr:nvPicPr>
        <xdr:cNvPr id="27" name="그림 26"/>
        <xdr:cNvPicPr>
          <a:picLocks noChangeAspect="1"/>
        </xdr:cNvPicPr>
      </xdr:nvPicPr>
      <xdr:blipFill>
        <a:blip xmlns:r="http://schemas.openxmlformats.org/officeDocument/2006/relationships" r:embed="rId1"/>
        <a:stretch>
          <a:fillRect/>
        </a:stretch>
      </xdr:blipFill>
      <xdr:spPr>
        <a:xfrm>
          <a:off x="1490869" y="1557131"/>
          <a:ext cx="4762500" cy="4056950"/>
        </a:xfrm>
        <a:prstGeom prst="rect">
          <a:avLst/>
        </a:prstGeom>
      </xdr:spPr>
    </xdr:pic>
    <xdr:clientData/>
  </xdr:twoCellAnchor>
  <xdr:twoCellAnchor editAs="oneCell">
    <xdr:from>
      <xdr:col>28</xdr:col>
      <xdr:colOff>28575</xdr:colOff>
      <xdr:row>34</xdr:row>
      <xdr:rowOff>152401</xdr:rowOff>
    </xdr:from>
    <xdr:to>
      <xdr:col>40</xdr:col>
      <xdr:colOff>38100</xdr:colOff>
      <xdr:row>50</xdr:row>
      <xdr:rowOff>93515</xdr:rowOff>
    </xdr:to>
    <xdr:pic>
      <xdr:nvPicPr>
        <xdr:cNvPr id="29" name="그림 28"/>
        <xdr:cNvPicPr>
          <a:picLocks noChangeAspect="1"/>
        </xdr:cNvPicPr>
      </xdr:nvPicPr>
      <xdr:blipFill>
        <a:blip xmlns:r="http://schemas.openxmlformats.org/officeDocument/2006/relationships" r:embed="rId2"/>
        <a:stretch>
          <a:fillRect/>
        </a:stretch>
      </xdr:blipFill>
      <xdr:spPr>
        <a:xfrm>
          <a:off x="15287625" y="7277101"/>
          <a:ext cx="6819900" cy="3293914"/>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683172</xdr:colOff>
      <xdr:row>30</xdr:row>
      <xdr:rowOff>0</xdr:rowOff>
    </xdr:from>
    <xdr:to>
      <xdr:col>19</xdr:col>
      <xdr:colOff>33770</xdr:colOff>
      <xdr:row>37</xdr:row>
      <xdr:rowOff>71816</xdr:rowOff>
    </xdr:to>
    <xdr:pic>
      <xdr:nvPicPr>
        <xdr:cNvPr id="2" name="그림 1"/>
        <xdr:cNvPicPr>
          <a:picLocks noChangeAspect="1"/>
        </xdr:cNvPicPr>
      </xdr:nvPicPr>
      <xdr:blipFill>
        <a:blip xmlns:r="http://schemas.openxmlformats.org/officeDocument/2006/relationships" r:embed="rId1"/>
        <a:stretch>
          <a:fillRect/>
        </a:stretch>
      </xdr:blipFill>
      <xdr:spPr>
        <a:xfrm>
          <a:off x="683172" y="6043448"/>
          <a:ext cx="4277322" cy="1543265"/>
        </a:xfrm>
        <a:prstGeom prst="rect">
          <a:avLst/>
        </a:prstGeom>
      </xdr:spPr>
    </xdr:pic>
    <xdr:clientData/>
  </xdr:twoCellAnchor>
  <xdr:oneCellAnchor>
    <xdr:from>
      <xdr:col>20</xdr:col>
      <xdr:colOff>223345</xdr:colOff>
      <xdr:row>49</xdr:row>
      <xdr:rowOff>0</xdr:rowOff>
    </xdr:from>
    <xdr:ext cx="243052" cy="563552"/>
    <mc:AlternateContent xmlns:mc="http://schemas.openxmlformats.org/markup-compatibility/2006">
      <mc:Choice xmlns:a14="http://schemas.microsoft.com/office/drawing/2010/main" Requires="a14">
        <xdr:sp macro="" textlink="">
          <xdr:nvSpPr>
            <xdr:cNvPr id="3" name="TextBox 2"/>
            <xdr:cNvSpPr txBox="1"/>
          </xdr:nvSpPr>
          <xdr:spPr>
            <a:xfrm>
              <a:off x="5406259" y="10037379"/>
              <a:ext cx="243052" cy="563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ko-KR" altLang="en-US" sz="3600" i="1">
                        <a:latin typeface="Cambria Math" panose="02040503050406030204" pitchFamily="18" charset="0"/>
                      </a:rPr>
                      <m:t>↓</m:t>
                    </m:r>
                  </m:oMath>
                </m:oMathPara>
              </a14:m>
              <a:endParaRPr lang="ko-KR" altLang="en-US" sz="3600"/>
            </a:p>
          </xdr:txBody>
        </xdr:sp>
      </mc:Choice>
      <mc:Fallback>
        <xdr:sp macro="" textlink="">
          <xdr:nvSpPr>
            <xdr:cNvPr id="3" name="TextBox 2"/>
            <xdr:cNvSpPr txBox="1"/>
          </xdr:nvSpPr>
          <xdr:spPr>
            <a:xfrm>
              <a:off x="5406259" y="10037379"/>
              <a:ext cx="243052" cy="56355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3600" i="0">
                  <a:latin typeface="Cambria Math" panose="02040503050406030204" pitchFamily="18" charset="0"/>
                </a:rPr>
                <a:t>↓</a:t>
              </a:r>
              <a:endParaRPr lang="ko-KR" altLang="en-US" sz="3600"/>
            </a:p>
          </xdr:txBody>
        </xdr:sp>
      </mc:Fallback>
    </mc:AlternateContent>
    <xdr:clientData/>
  </xdr:oneCellAnchor>
  <xdr:twoCellAnchor editAs="oneCell">
    <xdr:from>
      <xdr:col>22</xdr:col>
      <xdr:colOff>0</xdr:colOff>
      <xdr:row>61</xdr:row>
      <xdr:rowOff>0</xdr:rowOff>
    </xdr:from>
    <xdr:to>
      <xdr:col>27</xdr:col>
      <xdr:colOff>28575</xdr:colOff>
      <xdr:row>75</xdr:row>
      <xdr:rowOff>123825</xdr:rowOff>
    </xdr:to>
    <xdr:pic>
      <xdr:nvPicPr>
        <xdr:cNvPr id="4" name="그림 3" descr="https://lh7-rt.googleusercontent.com/slidesz/AGV_vUfg38HWPTLSSuSgJMGhUuDEHAjTuWq-33pxPmNQQebDHMlROJw80067Q63A4gf5YjmaK6kw7a62AYYIMv-CMgpzegCfXbac-zJ4NLcfBlUUix3-nIyCx0SgrheX8IfpCklTCZ5G3-h4bCDsl1TrV6MaXyOqFDZ_=s2048?key=prHpsjRhkRhE7fIhhEtlaw"/>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43675" y="12515850"/>
          <a:ext cx="3457575"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2</xdr:row>
      <xdr:rowOff>185057</xdr:rowOff>
    </xdr:from>
    <xdr:to>
      <xdr:col>10</xdr:col>
      <xdr:colOff>16329</xdr:colOff>
      <xdr:row>10</xdr:row>
      <xdr:rowOff>206829</xdr:rowOff>
    </xdr:to>
    <xdr:cxnSp macro="">
      <xdr:nvCxnSpPr>
        <xdr:cNvPr id="3" name="직선 연결선 2"/>
        <xdr:cNvCxnSpPr/>
      </xdr:nvCxnSpPr>
      <xdr:spPr>
        <a:xfrm flipH="1">
          <a:off x="533400" y="609600"/>
          <a:ext cx="2149929" cy="172538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244929</xdr:colOff>
      <xdr:row>1</xdr:row>
      <xdr:rowOff>146958</xdr:rowOff>
    </xdr:from>
    <xdr:to>
      <xdr:col>8</xdr:col>
      <xdr:colOff>228600</xdr:colOff>
      <xdr:row>12</xdr:row>
      <xdr:rowOff>119743</xdr:rowOff>
    </xdr:to>
    <xdr:cxnSp macro="">
      <xdr:nvCxnSpPr>
        <xdr:cNvPr id="4" name="직선 연결선 3"/>
        <xdr:cNvCxnSpPr/>
      </xdr:nvCxnSpPr>
      <xdr:spPr>
        <a:xfrm flipH="1">
          <a:off x="778329" y="359229"/>
          <a:ext cx="1583871" cy="2313214"/>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3</xdr:col>
      <xdr:colOff>223157</xdr:colOff>
      <xdr:row>1</xdr:row>
      <xdr:rowOff>87087</xdr:rowOff>
    </xdr:from>
    <xdr:to>
      <xdr:col>7</xdr:col>
      <xdr:colOff>239487</xdr:colOff>
      <xdr:row>13</xdr:row>
      <xdr:rowOff>38100</xdr:rowOff>
    </xdr:to>
    <xdr:cxnSp macro="">
      <xdr:nvCxnSpPr>
        <xdr:cNvPr id="9" name="직선 연결선 8"/>
        <xdr:cNvCxnSpPr/>
      </xdr:nvCxnSpPr>
      <xdr:spPr>
        <a:xfrm flipH="1">
          <a:off x="1023257" y="299358"/>
          <a:ext cx="1083130" cy="2503713"/>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10</xdr:col>
      <xdr:colOff>43544</xdr:colOff>
      <xdr:row>2</xdr:row>
      <xdr:rowOff>32656</xdr:rowOff>
    </xdr:from>
    <xdr:to>
      <xdr:col>12</xdr:col>
      <xdr:colOff>48986</xdr:colOff>
      <xdr:row>3</xdr:row>
      <xdr:rowOff>70756</xdr:rowOff>
    </xdr:to>
    <xdr:sp macro="" textlink="">
      <xdr:nvSpPr>
        <xdr:cNvPr id="11" name="TextBox 10"/>
        <xdr:cNvSpPr txBox="1"/>
      </xdr:nvSpPr>
      <xdr:spPr>
        <a:xfrm>
          <a:off x="2710544" y="457199"/>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9</xdr:col>
      <xdr:colOff>38101</xdr:colOff>
      <xdr:row>0</xdr:row>
      <xdr:rowOff>185057</xdr:rowOff>
    </xdr:from>
    <xdr:to>
      <xdr:col>11</xdr:col>
      <xdr:colOff>43543</xdr:colOff>
      <xdr:row>2</xdr:row>
      <xdr:rowOff>10885</xdr:rowOff>
    </xdr:to>
    <xdr:sp macro="" textlink="">
      <xdr:nvSpPr>
        <xdr:cNvPr id="14" name="TextBox 13"/>
        <xdr:cNvSpPr txBox="1"/>
      </xdr:nvSpPr>
      <xdr:spPr>
        <a:xfrm>
          <a:off x="2438401" y="185057"/>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6</xdr:col>
      <xdr:colOff>223158</xdr:colOff>
      <xdr:row>0</xdr:row>
      <xdr:rowOff>43543</xdr:rowOff>
    </xdr:from>
    <xdr:to>
      <xdr:col>8</xdr:col>
      <xdr:colOff>228600</xdr:colOff>
      <xdr:row>1</xdr:row>
      <xdr:rowOff>81643</xdr:rowOff>
    </xdr:to>
    <xdr:sp macro="" textlink="">
      <xdr:nvSpPr>
        <xdr:cNvPr id="15" name="TextBox 14"/>
        <xdr:cNvSpPr txBox="1"/>
      </xdr:nvSpPr>
      <xdr:spPr>
        <a:xfrm>
          <a:off x="1823358" y="43543"/>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1</xdr:col>
      <xdr:colOff>27214</xdr:colOff>
      <xdr:row>17</xdr:row>
      <xdr:rowOff>136071</xdr:rowOff>
    </xdr:from>
    <xdr:to>
      <xdr:col>10</xdr:col>
      <xdr:colOff>163286</xdr:colOff>
      <xdr:row>27</xdr:row>
      <xdr:rowOff>201386</xdr:rowOff>
    </xdr:to>
    <xdr:cxnSp macro="">
      <xdr:nvCxnSpPr>
        <xdr:cNvPr id="16" name="직선 연결선 15"/>
        <xdr:cNvCxnSpPr/>
      </xdr:nvCxnSpPr>
      <xdr:spPr>
        <a:xfrm>
          <a:off x="293914" y="3750128"/>
          <a:ext cx="2536372" cy="2193472"/>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4</xdr:col>
      <xdr:colOff>43543</xdr:colOff>
      <xdr:row>16</xdr:row>
      <xdr:rowOff>21771</xdr:rowOff>
    </xdr:from>
    <xdr:to>
      <xdr:col>7</xdr:col>
      <xdr:colOff>244929</xdr:colOff>
      <xdr:row>29</xdr:row>
      <xdr:rowOff>146957</xdr:rowOff>
    </xdr:to>
    <xdr:cxnSp macro="">
      <xdr:nvCxnSpPr>
        <xdr:cNvPr id="17" name="직선 연결선 16"/>
        <xdr:cNvCxnSpPr/>
      </xdr:nvCxnSpPr>
      <xdr:spPr>
        <a:xfrm>
          <a:off x="1110343" y="3423557"/>
          <a:ext cx="1001486" cy="2890157"/>
        </a:xfrm>
        <a:prstGeom prst="line">
          <a:avLst/>
        </a:prstGeom>
        <a:ln/>
      </xdr:spPr>
      <xdr:style>
        <a:lnRef idx="1">
          <a:schemeClr val="accent5"/>
        </a:lnRef>
        <a:fillRef idx="0">
          <a:schemeClr val="accent5"/>
        </a:fillRef>
        <a:effectRef idx="0">
          <a:schemeClr val="accent5"/>
        </a:effectRef>
        <a:fontRef idx="minor">
          <a:schemeClr val="tx1"/>
        </a:fontRef>
      </xdr:style>
    </xdr:cxnSp>
    <xdr:clientData/>
  </xdr:twoCellAnchor>
  <xdr:twoCellAnchor>
    <xdr:from>
      <xdr:col>2</xdr:col>
      <xdr:colOff>212271</xdr:colOff>
      <xdr:row>16</xdr:row>
      <xdr:rowOff>130628</xdr:rowOff>
    </xdr:from>
    <xdr:to>
      <xdr:col>9</xdr:col>
      <xdr:colOff>87086</xdr:colOff>
      <xdr:row>29</xdr:row>
      <xdr:rowOff>81643</xdr:rowOff>
    </xdr:to>
    <xdr:cxnSp macro="">
      <xdr:nvCxnSpPr>
        <xdr:cNvPr id="18" name="직선 연결선 17"/>
        <xdr:cNvCxnSpPr/>
      </xdr:nvCxnSpPr>
      <xdr:spPr>
        <a:xfrm>
          <a:off x="745671" y="3532414"/>
          <a:ext cx="1741715" cy="2715986"/>
        </a:xfrm>
        <a:prstGeom prst="line">
          <a:avLst/>
        </a:prstGeom>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0</xdr:col>
      <xdr:colOff>108859</xdr:colOff>
      <xdr:row>17</xdr:row>
      <xdr:rowOff>10885</xdr:rowOff>
    </xdr:from>
    <xdr:to>
      <xdr:col>2</xdr:col>
      <xdr:colOff>114301</xdr:colOff>
      <xdr:row>18</xdr:row>
      <xdr:rowOff>48984</xdr:rowOff>
    </xdr:to>
    <xdr:sp macro="" textlink="">
      <xdr:nvSpPr>
        <xdr:cNvPr id="19" name="TextBox 18"/>
        <xdr:cNvSpPr txBox="1"/>
      </xdr:nvSpPr>
      <xdr:spPr>
        <a:xfrm>
          <a:off x="108859" y="3624942"/>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1</xdr:col>
      <xdr:colOff>174172</xdr:colOff>
      <xdr:row>15</xdr:row>
      <xdr:rowOff>136072</xdr:rowOff>
    </xdr:from>
    <xdr:to>
      <xdr:col>3</xdr:col>
      <xdr:colOff>179614</xdr:colOff>
      <xdr:row>16</xdr:row>
      <xdr:rowOff>174171</xdr:rowOff>
    </xdr:to>
    <xdr:sp macro="" textlink="">
      <xdr:nvSpPr>
        <xdr:cNvPr id="20" name="TextBox 19"/>
        <xdr:cNvSpPr txBox="1"/>
      </xdr:nvSpPr>
      <xdr:spPr>
        <a:xfrm>
          <a:off x="440872" y="3325586"/>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y=-2x</a:t>
          </a:r>
          <a:endParaRPr lang="ko-KR" altLang="en-US" sz="1100"/>
        </a:p>
      </xdr:txBody>
    </xdr:sp>
    <xdr:clientData/>
  </xdr:twoCellAnchor>
  <xdr:twoCellAnchor>
    <xdr:from>
      <xdr:col>4</xdr:col>
      <xdr:colOff>59873</xdr:colOff>
      <xdr:row>15</xdr:row>
      <xdr:rowOff>10886</xdr:rowOff>
    </xdr:from>
    <xdr:to>
      <xdr:col>6</xdr:col>
      <xdr:colOff>65315</xdr:colOff>
      <xdr:row>16</xdr:row>
      <xdr:rowOff>48985</xdr:rowOff>
    </xdr:to>
    <xdr:sp macro="" textlink="">
      <xdr:nvSpPr>
        <xdr:cNvPr id="21" name="TextBox 20"/>
        <xdr:cNvSpPr txBox="1"/>
      </xdr:nvSpPr>
      <xdr:spPr>
        <a:xfrm>
          <a:off x="1126673" y="3200400"/>
          <a:ext cx="538842" cy="25037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y=-3x</a:t>
          </a:r>
          <a:endParaRPr lang="ko-KR" altLang="en-US" sz="1100"/>
        </a:p>
      </xdr:txBody>
    </xdr:sp>
    <xdr:clientData/>
  </xdr:twoCellAnchor>
  <xdr:twoCellAnchor>
    <xdr:from>
      <xdr:col>3</xdr:col>
      <xdr:colOff>0</xdr:colOff>
      <xdr:row>34</xdr:row>
      <xdr:rowOff>185057</xdr:rowOff>
    </xdr:from>
    <xdr:to>
      <xdr:col>11</xdr:col>
      <xdr:colOff>16329</xdr:colOff>
      <xdr:row>42</xdr:row>
      <xdr:rowOff>206829</xdr:rowOff>
    </xdr:to>
    <xdr:cxnSp macro="">
      <xdr:nvCxnSpPr>
        <xdr:cNvPr id="43" name="직선 연결선 42"/>
        <xdr:cNvCxnSpPr/>
      </xdr:nvCxnSpPr>
      <xdr:spPr>
        <a:xfrm flipH="1">
          <a:off x="795130" y="7241840"/>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43544</xdr:colOff>
      <xdr:row>34</xdr:row>
      <xdr:rowOff>32656</xdr:rowOff>
    </xdr:from>
    <xdr:to>
      <xdr:col>13</xdr:col>
      <xdr:colOff>48986</xdr:colOff>
      <xdr:row>35</xdr:row>
      <xdr:rowOff>70756</xdr:rowOff>
    </xdr:to>
    <xdr:sp macro="" textlink="">
      <xdr:nvSpPr>
        <xdr:cNvPr id="46" name="TextBox 45"/>
        <xdr:cNvSpPr txBox="1"/>
      </xdr:nvSpPr>
      <xdr:spPr>
        <a:xfrm>
          <a:off x="2693979" y="446786"/>
          <a:ext cx="535529" cy="2451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a:t>
          </a:r>
          <a:endParaRPr lang="ko-KR" altLang="en-US" sz="1100"/>
        </a:p>
      </xdr:txBody>
    </xdr:sp>
    <xdr:clientData/>
  </xdr:twoCellAnchor>
  <xdr:twoCellAnchor>
    <xdr:from>
      <xdr:col>2</xdr:col>
      <xdr:colOff>33130</xdr:colOff>
      <xdr:row>32</xdr:row>
      <xdr:rowOff>127079</xdr:rowOff>
    </xdr:from>
    <xdr:to>
      <xdr:col>10</xdr:col>
      <xdr:colOff>49459</xdr:colOff>
      <xdr:row>40</xdr:row>
      <xdr:rowOff>148850</xdr:rowOff>
    </xdr:to>
    <xdr:cxnSp macro="">
      <xdr:nvCxnSpPr>
        <xdr:cNvPr id="49" name="직선 연결선 48"/>
        <xdr:cNvCxnSpPr/>
      </xdr:nvCxnSpPr>
      <xdr:spPr>
        <a:xfrm flipH="1">
          <a:off x="563217" y="6769731"/>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258892</xdr:colOff>
      <xdr:row>31</xdr:row>
      <xdr:rowOff>181743</xdr:rowOff>
    </xdr:from>
    <xdr:to>
      <xdr:col>14</xdr:col>
      <xdr:colOff>91108</xdr:colOff>
      <xdr:row>33</xdr:row>
      <xdr:rowOff>12778</xdr:rowOff>
    </xdr:to>
    <xdr:sp macro="" textlink="">
      <xdr:nvSpPr>
        <xdr:cNvPr id="50" name="TextBox 49"/>
        <xdr:cNvSpPr txBox="1"/>
      </xdr:nvSpPr>
      <xdr:spPr>
        <a:xfrm>
          <a:off x="2644283" y="6617330"/>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twoCellAnchor>
    <xdr:from>
      <xdr:col>3</xdr:col>
      <xdr:colOff>24847</xdr:colOff>
      <xdr:row>37</xdr:row>
      <xdr:rowOff>185057</xdr:rowOff>
    </xdr:from>
    <xdr:to>
      <xdr:col>11</xdr:col>
      <xdr:colOff>41176</xdr:colOff>
      <xdr:row>45</xdr:row>
      <xdr:rowOff>206828</xdr:rowOff>
    </xdr:to>
    <xdr:cxnSp macro="">
      <xdr:nvCxnSpPr>
        <xdr:cNvPr id="51" name="직선 연결선 50"/>
        <xdr:cNvCxnSpPr/>
      </xdr:nvCxnSpPr>
      <xdr:spPr>
        <a:xfrm flipH="1">
          <a:off x="819977" y="7863035"/>
          <a:ext cx="2136677" cy="1686576"/>
        </a:xfrm>
        <a:prstGeom prst="line">
          <a:avLst/>
        </a:prstGeom>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68392</xdr:colOff>
      <xdr:row>37</xdr:row>
      <xdr:rowOff>40939</xdr:rowOff>
    </xdr:from>
    <xdr:to>
      <xdr:col>14</xdr:col>
      <xdr:colOff>430695</xdr:colOff>
      <xdr:row>38</xdr:row>
      <xdr:rowOff>79039</xdr:rowOff>
    </xdr:to>
    <xdr:sp macro="" textlink="">
      <xdr:nvSpPr>
        <xdr:cNvPr id="52" name="TextBox 51"/>
        <xdr:cNvSpPr txBox="1"/>
      </xdr:nvSpPr>
      <xdr:spPr>
        <a:xfrm>
          <a:off x="2983870" y="7718917"/>
          <a:ext cx="1563282" cy="2451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ko-KR" sz="1100"/>
            <a:t>y=1x -3</a:t>
          </a:r>
          <a:endParaRPr lang="ko-KR" altLang="en-US" sz="1100"/>
        </a:p>
      </xdr:txBody>
    </xdr:sp>
    <xdr:clientData/>
  </xdr:twoCellAnchor>
  <xdr:oneCellAnchor>
    <xdr:from>
      <xdr:col>0</xdr:col>
      <xdr:colOff>193128</xdr:colOff>
      <xdr:row>49</xdr:row>
      <xdr:rowOff>111015</xdr:rowOff>
    </xdr:from>
    <xdr:ext cx="508985" cy="281103"/>
    <mc:AlternateContent xmlns:mc="http://schemas.openxmlformats.org/markup-compatibility/2006" xmlns:a14="http://schemas.microsoft.com/office/drawing/2010/main">
      <mc:Choice Requires="a14">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5" name="TextBox 4"/>
            <xdr:cNvSpPr txBox="1"/>
          </xdr:nvSpPr>
          <xdr:spPr>
            <a:xfrm>
              <a:off x="193128" y="10430860"/>
              <a:ext cx="508985"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xdr:from>
      <xdr:col>7</xdr:col>
      <xdr:colOff>6569</xdr:colOff>
      <xdr:row>52</xdr:row>
      <xdr:rowOff>210206</xdr:rowOff>
    </xdr:from>
    <xdr:to>
      <xdr:col>7</xdr:col>
      <xdr:colOff>249621</xdr:colOff>
      <xdr:row>54</xdr:row>
      <xdr:rowOff>197069</xdr:rowOff>
    </xdr:to>
    <xdr:cxnSp macro="">
      <xdr:nvCxnSpPr>
        <xdr:cNvPr id="7" name="직선 화살표 연결선 6"/>
        <xdr:cNvCxnSpPr/>
      </xdr:nvCxnSpPr>
      <xdr:spPr>
        <a:xfrm flipV="1">
          <a:off x="1891862" y="11160672"/>
          <a:ext cx="243052" cy="4072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74887</xdr:colOff>
      <xdr:row>52</xdr:row>
      <xdr:rowOff>38756</xdr:rowOff>
    </xdr:from>
    <xdr:ext cx="112980" cy="172227"/>
    <mc:AlternateContent xmlns:mc="http://schemas.openxmlformats.org/markup-compatibility/2006" xmlns:a14="http://schemas.microsoft.com/office/drawing/2010/main">
      <mc:Choice Requires="a14">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b="0" i="1">
                        <a:latin typeface="Cambria Math" panose="02040503050406030204" pitchFamily="18" charset="0"/>
                      </a:rPr>
                      <m:t>𝜇</m:t>
                    </m:r>
                  </m:oMath>
                </m:oMathPara>
              </a14:m>
              <a:endParaRPr lang="ko-KR" altLang="en-US" sz="1100"/>
            </a:p>
          </xdr:txBody>
        </xdr:sp>
      </mc:Choice>
      <mc:Fallback xmlns="">
        <xdr:sp macro="" textlink="">
          <xdr:nvSpPr>
            <xdr:cNvPr id="28" name="TextBox 27"/>
            <xdr:cNvSpPr txBox="1"/>
          </xdr:nvSpPr>
          <xdr:spPr>
            <a:xfrm>
              <a:off x="2229508" y="10989222"/>
              <a:ext cx="11298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b="0" i="0">
                  <a:latin typeface="Cambria Math" panose="02040503050406030204" pitchFamily="18" charset="0"/>
                </a:rPr>
                <a:t>𝜇</a:t>
              </a:r>
              <a:endParaRPr lang="ko-KR" altLang="en-US" sz="1100"/>
            </a:p>
          </xdr:txBody>
        </xdr:sp>
      </mc:Fallback>
    </mc:AlternateContent>
    <xdr:clientData/>
  </xdr:oneCellAnchor>
  <xdr:twoCellAnchor>
    <xdr:from>
      <xdr:col>6</xdr:col>
      <xdr:colOff>256190</xdr:colOff>
      <xdr:row>55</xdr:row>
      <xdr:rowOff>1</xdr:rowOff>
    </xdr:from>
    <xdr:to>
      <xdr:col>7</xdr:col>
      <xdr:colOff>262759</xdr:colOff>
      <xdr:row>58</xdr:row>
      <xdr:rowOff>45983</xdr:rowOff>
    </xdr:to>
    <xdr:cxnSp macro="">
      <xdr:nvCxnSpPr>
        <xdr:cNvPr id="29" name="직선 화살표 연결선 28"/>
        <xdr:cNvCxnSpPr/>
      </xdr:nvCxnSpPr>
      <xdr:spPr>
        <a:xfrm>
          <a:off x="1872156" y="11587656"/>
          <a:ext cx="275896" cy="6766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239111</xdr:colOff>
      <xdr:row>58</xdr:row>
      <xdr:rowOff>71602</xdr:rowOff>
    </xdr:from>
    <xdr:ext cx="107722" cy="172227"/>
    <mc:AlternateContent xmlns:mc="http://schemas.openxmlformats.org/markup-compatibility/2006" xmlns:a14="http://schemas.microsoft.com/office/drawing/2010/main">
      <mc:Choice Requires="a14">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𝜈</m:t>
                    </m:r>
                  </m:oMath>
                </m:oMathPara>
              </a14:m>
              <a:endParaRPr lang="ko-KR" altLang="en-US" sz="1100"/>
            </a:p>
          </xdr:txBody>
        </xdr:sp>
      </mc:Choice>
      <mc:Fallback xmlns="">
        <xdr:sp macro="" textlink="">
          <xdr:nvSpPr>
            <xdr:cNvPr id="13" name="TextBox 12"/>
            <xdr:cNvSpPr txBox="1"/>
          </xdr:nvSpPr>
          <xdr:spPr>
            <a:xfrm>
              <a:off x="2124404" y="12289878"/>
              <a:ext cx="10772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𝜈</a:t>
              </a:r>
              <a:endParaRPr lang="ko-KR" altLang="en-US" sz="1100"/>
            </a:p>
          </xdr:txBody>
        </xdr:sp>
      </mc:Fallback>
    </mc:AlternateContent>
    <xdr:clientData/>
  </xdr:oneCellAnchor>
  <xdr:twoCellAnchor>
    <xdr:from>
      <xdr:col>6</xdr:col>
      <xdr:colOff>26275</xdr:colOff>
      <xdr:row>54</xdr:row>
      <xdr:rowOff>216775</xdr:rowOff>
    </xdr:from>
    <xdr:to>
      <xdr:col>6</xdr:col>
      <xdr:colOff>256191</xdr:colOff>
      <xdr:row>56</xdr:row>
      <xdr:rowOff>183931</xdr:rowOff>
    </xdr:to>
    <xdr:cxnSp macro="">
      <xdr:nvCxnSpPr>
        <xdr:cNvPr id="34" name="직선 화살표 연결선 33"/>
        <xdr:cNvCxnSpPr/>
      </xdr:nvCxnSpPr>
      <xdr:spPr>
        <a:xfrm flipH="1">
          <a:off x="1642241" y="11587654"/>
          <a:ext cx="229916" cy="39413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81455</xdr:colOff>
      <xdr:row>57</xdr:row>
      <xdr:rowOff>38757</xdr:rowOff>
    </xdr:from>
    <xdr:ext cx="137282" cy="172227"/>
    <mc:AlternateContent xmlns:mc="http://schemas.openxmlformats.org/markup-compatibility/2006" xmlns:a14="http://schemas.microsoft.com/office/drawing/2010/main">
      <mc:Choice Requires="a14">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ko-KR" altLang="en-US" sz="1100" i="1">
                        <a:latin typeface="Cambria Math" panose="02040503050406030204" pitchFamily="18" charset="0"/>
                      </a:rPr>
                      <m:t>𝜔</m:t>
                    </m:r>
                  </m:oMath>
                </m:oMathPara>
              </a14:m>
              <a:endParaRPr lang="ko-KR" altLang="en-US" sz="1100"/>
            </a:p>
          </xdr:txBody>
        </xdr:sp>
      </mc:Choice>
      <mc:Fallback xmlns="">
        <xdr:sp macro="" textlink="">
          <xdr:nvSpPr>
            <xdr:cNvPr id="30" name="TextBox 29"/>
            <xdr:cNvSpPr txBox="1"/>
          </xdr:nvSpPr>
          <xdr:spPr>
            <a:xfrm>
              <a:off x="1428093" y="12046826"/>
              <a:ext cx="13728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100" i="0">
                  <a:latin typeface="Cambria Math" panose="02040503050406030204" pitchFamily="18" charset="0"/>
                </a:rPr>
                <a:t>𝜔</a:t>
              </a:r>
              <a:endParaRPr lang="ko-KR" altLang="en-US" sz="1100"/>
            </a:p>
          </xdr:txBody>
        </xdr:sp>
      </mc:Fallback>
    </mc:AlternateContent>
    <xdr:clientData/>
  </xdr:oneCellAnchor>
  <xdr:oneCellAnchor>
    <xdr:from>
      <xdr:col>0</xdr:col>
      <xdr:colOff>160283</xdr:colOff>
      <xdr:row>51</xdr:row>
      <xdr:rowOff>32188</xdr:rowOff>
    </xdr:from>
    <xdr:ext cx="595148" cy="281103"/>
    <mc:AlternateContent xmlns:mc="http://schemas.openxmlformats.org/markup-compatibility/2006" xmlns:a14="http://schemas.microsoft.com/office/drawing/2010/main">
      <mc:Choice Requires="a14">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𝜈</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−3</m:t>
                            </m:r>
                          </m:e>
                        </m:eqArr>
                      </m:e>
                    </m:d>
                  </m:oMath>
                </m:oMathPara>
              </a14:m>
              <a:endParaRPr lang="ko-KR" altLang="en-US" sz="1100"/>
            </a:p>
          </xdr:txBody>
        </xdr:sp>
      </mc:Choice>
      <mc:Fallback xmlns="">
        <xdr:sp macro="" textlink="">
          <xdr:nvSpPr>
            <xdr:cNvPr id="38" name="TextBox 37"/>
            <xdr:cNvSpPr txBox="1"/>
          </xdr:nvSpPr>
          <xdr:spPr>
            <a:xfrm>
              <a:off x="160283" y="10772447"/>
              <a:ext cx="5951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𝜈</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−3</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oneCellAnchor>
    <xdr:from>
      <xdr:col>0</xdr:col>
      <xdr:colOff>42042</xdr:colOff>
      <xdr:row>52</xdr:row>
      <xdr:rowOff>202980</xdr:rowOff>
    </xdr:from>
    <xdr:ext cx="785648" cy="281103"/>
    <mc:AlternateContent xmlns:mc="http://schemas.openxmlformats.org/markup-compatibility/2006" xmlns:a14="http://schemas.microsoft.com/office/drawing/2010/main">
      <mc:Choice Requires="a14">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ko-KR" altLang="ko-KR" sz="1100" i="1">
                        <a:solidFill>
                          <a:schemeClr val="tx1"/>
                        </a:solidFill>
                        <a:effectLst/>
                        <a:latin typeface="Cambria Math" panose="02040503050406030204" pitchFamily="18" charset="0"/>
                        <a:ea typeface="+mn-ea"/>
                        <a:cs typeface="+mn-cs"/>
                      </a:rPr>
                      <m:t>𝜔</m:t>
                    </m:r>
                    <m:r>
                      <a:rPr lang="en-US" altLang="ko-KR" sz="1100" b="0" i="1">
                        <a:latin typeface="Cambria Math" panose="02040503050406030204" pitchFamily="18" charset="0"/>
                      </a:rPr>
                      <m:t>= </m:t>
                    </m:r>
                    <m:d>
                      <m:dPr>
                        <m:begChr m:val="["/>
                        <m:endChr m:val="]"/>
                        <m:ctrlPr>
                          <a:rPr lang="en-US" altLang="ko-KR" sz="1100" i="1">
                            <a:latin typeface="Cambria Math" panose="02040503050406030204" pitchFamily="18" charset="0"/>
                          </a:rPr>
                        </m:ctrlPr>
                      </m:dPr>
                      <m:e>
                        <m:eqArr>
                          <m:eqArrPr>
                            <m:ctrlPr>
                              <a:rPr lang="en-US" altLang="ko-KR" sz="1100" i="1">
                                <a:latin typeface="Cambria Math" panose="02040503050406030204" pitchFamily="18" charset="0"/>
                              </a:rPr>
                            </m:ctrlPr>
                          </m:eqArrPr>
                          <m:e>
                            <m:r>
                              <a:rPr lang="en-US" altLang="ko-KR" sz="1100" b="0" i="1">
                                <a:latin typeface="Cambria Math" panose="02040503050406030204" pitchFamily="18" charset="0"/>
                              </a:rPr>
                              <m:t>−1</m:t>
                            </m:r>
                          </m:e>
                          <m:e>
                            <m:r>
                              <a:rPr lang="en-US" altLang="ko-KR" b="0" i="1">
                                <a:latin typeface="Cambria Math" panose="02040503050406030204" pitchFamily="18" charset="0"/>
                              </a:rPr>
                              <m:t>−2</m:t>
                            </m:r>
                          </m:e>
                        </m:eqArr>
                      </m:e>
                    </m:d>
                  </m:oMath>
                </m:oMathPara>
              </a14:m>
              <a:endParaRPr lang="ko-KR" altLang="en-US" sz="1100"/>
            </a:p>
          </xdr:txBody>
        </xdr:sp>
      </mc:Choice>
      <mc:Fallback xmlns="">
        <xdr:sp macro="" textlink="">
          <xdr:nvSpPr>
            <xdr:cNvPr id="39" name="TextBox 38"/>
            <xdr:cNvSpPr txBox="1"/>
          </xdr:nvSpPr>
          <xdr:spPr>
            <a:xfrm>
              <a:off x="42042" y="11153446"/>
              <a:ext cx="785648" cy="28110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ko-KR" altLang="ko-KR" sz="1100" i="0">
                  <a:solidFill>
                    <a:schemeClr val="tx1"/>
                  </a:solidFill>
                  <a:effectLst/>
                  <a:latin typeface="+mn-lt"/>
                  <a:ea typeface="+mn-ea"/>
                  <a:cs typeface="+mn-cs"/>
                </a:rPr>
                <a:t>𝜔</a:t>
              </a:r>
              <a:r>
                <a:rPr lang="en-US" altLang="ko-KR" sz="1100" b="0" i="0">
                  <a:latin typeface="Cambria Math" panose="02040503050406030204" pitchFamily="18" charset="0"/>
                </a:rPr>
                <a:t>= </a:t>
              </a:r>
              <a:r>
                <a:rPr lang="en-US" altLang="ko-KR" sz="1100" i="0">
                  <a:latin typeface="Cambria Math" panose="02040503050406030204" pitchFamily="18" charset="0"/>
                </a:rPr>
                <a:t>[█(</a:t>
              </a:r>
              <a:r>
                <a:rPr lang="en-US" altLang="ko-KR" sz="1100" b="0" i="0">
                  <a:latin typeface="Cambria Math" panose="02040503050406030204" pitchFamily="18" charset="0"/>
                </a:rPr>
                <a:t>−1</a:t>
              </a:r>
              <a:r>
                <a:rPr lang="ko-KR" altLang="en-US" sz="1100" b="0" i="0">
                  <a:latin typeface="Cambria Math" panose="02040503050406030204" pitchFamily="18" charset="0"/>
                </a:rPr>
                <a:t>@</a:t>
              </a:r>
              <a:r>
                <a:rPr lang="en-US" altLang="ko-KR" b="0" i="0">
                  <a:latin typeface="Cambria Math" panose="02040503050406030204" pitchFamily="18" charset="0"/>
                </a:rPr>
                <a:t>−2</a:t>
              </a:r>
              <a:r>
                <a:rPr lang="ko-KR" altLang="en-US" b="0" i="0">
                  <a:latin typeface="Cambria Math" panose="02040503050406030204" pitchFamily="18" charset="0"/>
                </a:rPr>
                <a:t>)</a:t>
              </a:r>
              <a:r>
                <a:rPr lang="en-US" altLang="ko-KR" sz="1100" b="0" i="0">
                  <a:latin typeface="Cambria Math" panose="02040503050406030204" pitchFamily="18" charset="0"/>
                </a:rPr>
                <a:t>]</a:t>
              </a:r>
              <a:endParaRPr lang="ko-KR" altLang="en-US" sz="1100"/>
            </a:p>
          </xdr:txBody>
        </xdr:sp>
      </mc:Fallback>
    </mc:AlternateContent>
    <xdr:clientData/>
  </xdr:oneCellAnchor>
  <xdr:twoCellAnchor editAs="oneCell">
    <xdr:from>
      <xdr:col>14</xdr:col>
      <xdr:colOff>0</xdr:colOff>
      <xdr:row>49</xdr:row>
      <xdr:rowOff>0</xdr:rowOff>
    </xdr:from>
    <xdr:to>
      <xdr:col>22</xdr:col>
      <xdr:colOff>53190</xdr:colOff>
      <xdr:row>65</xdr:row>
      <xdr:rowOff>59600</xdr:rowOff>
    </xdr:to>
    <xdr:pic>
      <xdr:nvPicPr>
        <xdr:cNvPr id="32" name="그림 31"/>
        <xdr:cNvPicPr>
          <a:picLocks noChangeAspect="1"/>
        </xdr:cNvPicPr>
      </xdr:nvPicPr>
      <xdr:blipFill>
        <a:blip xmlns:r="http://schemas.openxmlformats.org/officeDocument/2006/relationships" r:embed="rId1"/>
        <a:stretch>
          <a:fillRect/>
        </a:stretch>
      </xdr:blipFill>
      <xdr:spPr>
        <a:xfrm>
          <a:off x="4164724" y="10319845"/>
          <a:ext cx="4572638" cy="3429479"/>
        </a:xfrm>
        <a:prstGeom prst="rect">
          <a:avLst/>
        </a:prstGeom>
      </xdr:spPr>
    </xdr:pic>
    <xdr:clientData/>
  </xdr:twoCellAnchor>
  <xdr:twoCellAnchor editAs="oneCell">
    <xdr:from>
      <xdr:col>13</xdr:col>
      <xdr:colOff>203638</xdr:colOff>
      <xdr:row>69</xdr:row>
      <xdr:rowOff>98535</xdr:rowOff>
    </xdr:from>
    <xdr:to>
      <xdr:col>21</xdr:col>
      <xdr:colOff>256828</xdr:colOff>
      <xdr:row>85</xdr:row>
      <xdr:rowOff>164704</xdr:rowOff>
    </xdr:to>
    <xdr:pic>
      <xdr:nvPicPr>
        <xdr:cNvPr id="33" name="그림 32"/>
        <xdr:cNvPicPr>
          <a:picLocks noChangeAspect="1"/>
        </xdr:cNvPicPr>
      </xdr:nvPicPr>
      <xdr:blipFill>
        <a:blip xmlns:r="http://schemas.openxmlformats.org/officeDocument/2006/relationships" r:embed="rId2"/>
        <a:stretch>
          <a:fillRect/>
        </a:stretch>
      </xdr:blipFill>
      <xdr:spPr>
        <a:xfrm>
          <a:off x="3685190" y="14629087"/>
          <a:ext cx="4572638" cy="3429479"/>
        </a:xfrm>
        <a:prstGeom prst="rect">
          <a:avLst/>
        </a:prstGeom>
      </xdr:spPr>
    </xdr:pic>
    <xdr:clientData/>
  </xdr:twoCellAnchor>
  <xdr:oneCellAnchor>
    <xdr:from>
      <xdr:col>3</xdr:col>
      <xdr:colOff>252248</xdr:colOff>
      <xdr:row>71</xdr:row>
      <xdr:rowOff>117584</xdr:rowOff>
    </xdr:from>
    <xdr:ext cx="994631" cy="439031"/>
    <mc:AlternateContent xmlns:mc="http://schemas.openxmlformats.org/markup-compatibility/2006" xmlns:a14="http://schemas.microsoft.com/office/drawing/2010/main">
      <mc:Choice Requires="a14">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n-US" altLang="ko-KR" sz="1100" b="0" i="0">
                        <a:latin typeface="Cambria Math" panose="02040503050406030204" pitchFamily="18" charset="0"/>
                      </a:rPr>
                      <m:t>A</m:t>
                    </m:r>
                    <m:r>
                      <a:rPr lang="en-US" altLang="ko-KR" sz="1100" b="0" i="0">
                        <a:latin typeface="Cambria Math" panose="02040503050406030204" pitchFamily="18" charset="0"/>
                      </a:rPr>
                      <m:t>= </m:t>
                    </m:r>
                    <m:d>
                      <m:dPr>
                        <m:begChr m:val="["/>
                        <m:endChr m:val="]"/>
                        <m:ctrlPr>
                          <a:rPr lang="en-US" altLang="ko-KR" sz="1100" i="1">
                            <a:latin typeface="Cambria Math" panose="02040503050406030204" pitchFamily="18" charset="0"/>
                          </a:rPr>
                        </m:ctrlPr>
                      </m:dPr>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1</m:t>
                              </m:r>
                            </m:e>
                            <m:e>
                              <m:m>
                                <m:mPr>
                                  <m:mcs>
                                    <m:mc>
                                      <m:mcPr>
                                        <m:count m:val="2"/>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2</m:t>
                                    </m:r>
                                  </m:e>
                                  <m:e>
                                    <m:r>
                                      <a:rPr lang="en-US" altLang="ko-KR" sz="1100" b="0" i="1">
                                        <a:latin typeface="Cambria Math" panose="02040503050406030204" pitchFamily="18" charset="0"/>
                                      </a:rPr>
                                      <m:t>3</m:t>
                                    </m:r>
                                  </m:e>
                                </m:mr>
                              </m:m>
                            </m:e>
                          </m:m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4</m:t>
                                    </m:r>
                                  </m:e>
                                </m:mr>
                                <m:mr>
                                  <m:e>
                                    <m:r>
                                      <a:rPr lang="en-US" altLang="ko-KR" sz="1100" b="0" i="1">
                                        <a:latin typeface="Cambria Math" panose="02040503050406030204" pitchFamily="18" charset="0"/>
                                      </a:rPr>
                                      <m:t>7</m:t>
                                    </m:r>
                                  </m:e>
                                </m:mr>
                              </m:m>
                            </m:e>
                            <m:e>
                              <m:m>
                                <m:mPr>
                                  <m:mcs>
                                    <m:mc>
                                      <m:mcPr>
                                        <m:count m:val="2"/>
                                        <m:mcJc m:val="center"/>
                                      </m:mcPr>
                                    </m:mc>
                                  </m:mcs>
                                  <m:ctrlPr>
                                    <a:rPr lang="en-US" altLang="ko-KR" sz="1100" i="1">
                                      <a:latin typeface="Cambria Math" panose="02040503050406030204" pitchFamily="18" charset="0"/>
                                    </a:rPr>
                                  </m:ctrlPr>
                                </m:mPr>
                                <m:mr>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5</m:t>
                                          </m:r>
                                        </m:e>
                                      </m:mr>
                                      <m:mr>
                                        <m:e>
                                          <m:r>
                                            <a:rPr lang="en-US" altLang="ko-KR" sz="1100" b="0" i="1">
                                              <a:latin typeface="Cambria Math" panose="02040503050406030204" pitchFamily="18" charset="0"/>
                                            </a:rPr>
                                            <m:t>8</m:t>
                                          </m:r>
                                        </m:e>
                                      </m:mr>
                                    </m:m>
                                  </m:e>
                                  <m:e>
                                    <m:m>
                                      <m:mPr>
                                        <m:mcs>
                                          <m:mc>
                                            <m:mcPr>
                                              <m:count m:val="1"/>
                                              <m:mcJc m:val="center"/>
                                            </m:mcPr>
                                          </m:mc>
                                        </m:mcs>
                                        <m:ctrlPr>
                                          <a:rPr lang="en-US" altLang="ko-KR" sz="1100" i="1">
                                            <a:latin typeface="Cambria Math" panose="02040503050406030204" pitchFamily="18" charset="0"/>
                                          </a:rPr>
                                        </m:ctrlPr>
                                      </m:mPr>
                                      <m:mr>
                                        <m:e>
                                          <m:r>
                                            <m:rPr>
                                              <m:brk m:alnAt="7"/>
                                            </m:rPr>
                                            <a:rPr lang="en-US" altLang="ko-KR" sz="1100" b="0" i="1">
                                              <a:latin typeface="Cambria Math" panose="02040503050406030204" pitchFamily="18" charset="0"/>
                                            </a:rPr>
                                            <m:t>6</m:t>
                                          </m:r>
                                        </m:e>
                                      </m:mr>
                                      <m:mr>
                                        <m:e>
                                          <m:r>
                                            <a:rPr lang="en-US" altLang="ko-KR" sz="1100" b="0" i="1">
                                              <a:latin typeface="Cambria Math" panose="02040503050406030204" pitchFamily="18" charset="0"/>
                                            </a:rPr>
                                            <m:t>9</m:t>
                                          </m:r>
                                        </m:e>
                                      </m:mr>
                                    </m:m>
                                  </m:e>
                                </m:mr>
                              </m:m>
                            </m:e>
                          </m:mr>
                        </m:m>
                        <m:r>
                          <a:rPr lang="en-US" altLang="ko-KR" sz="1100" b="0" i="1">
                            <a:latin typeface="Cambria Math" panose="02040503050406030204" pitchFamily="18" charset="0"/>
                          </a:rPr>
                          <m:t> </m:t>
                        </m:r>
                      </m:e>
                    </m:d>
                  </m:oMath>
                </m:oMathPara>
              </a14:m>
              <a:endParaRPr lang="ko-KR" altLang="en-US" sz="1100"/>
            </a:p>
          </xdr:txBody>
        </xdr:sp>
      </mc:Choice>
      <mc:Fallback xmlns="">
        <xdr:sp macro="" textlink="">
          <xdr:nvSpPr>
            <xdr:cNvPr id="35" name="TextBox 34"/>
            <xdr:cNvSpPr txBox="1"/>
          </xdr:nvSpPr>
          <xdr:spPr>
            <a:xfrm>
              <a:off x="1060231" y="15068550"/>
              <a:ext cx="994631" cy="43903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altLang="ko-KR" sz="1100" b="0" i="0">
                  <a:latin typeface="Cambria Math" panose="02040503050406030204" pitchFamily="18" charset="0"/>
                </a:rPr>
                <a:t>A= </a:t>
              </a:r>
              <a:r>
                <a:rPr lang="en-US" altLang="ko-KR" sz="1100" i="0">
                  <a:latin typeface="Cambria Math" panose="02040503050406030204" pitchFamily="18" charset="0"/>
                </a:rPr>
                <a:t>[■8(</a:t>
              </a:r>
              <a:r>
                <a:rPr lang="en-US" altLang="ko-KR" sz="1100" b="0" i="0">
                  <a:latin typeface="Cambria Math" panose="02040503050406030204" pitchFamily="18" charset="0"/>
                </a:rPr>
                <a:t>1&amp;■8(2&amp;3)@■8(4@7)&amp;■8(■8(5@8)&amp;■8(6@9))) ]</a:t>
              </a:r>
              <a:endParaRPr lang="ko-KR" altLang="en-US" sz="1100"/>
            </a:p>
          </xdr:txBody>
        </xdr:sp>
      </mc:Fallback>
    </mc:AlternateContent>
    <xdr:clientData/>
  </xdr:one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23</xdr:row>
      <xdr:rowOff>0</xdr:rowOff>
    </xdr:from>
    <xdr:to>
      <xdr:col>3</xdr:col>
      <xdr:colOff>314560</xdr:colOff>
      <xdr:row>40</xdr:row>
      <xdr:rowOff>10024</xdr:rowOff>
    </xdr:to>
    <xdr:pic>
      <xdr:nvPicPr>
        <xdr:cNvPr id="2" name="그림 1"/>
        <xdr:cNvPicPr>
          <a:picLocks noChangeAspect="1"/>
        </xdr:cNvPicPr>
      </xdr:nvPicPr>
      <xdr:blipFill>
        <a:blip xmlns:r="http://schemas.openxmlformats.org/officeDocument/2006/relationships" r:embed="rId1"/>
        <a:stretch>
          <a:fillRect/>
        </a:stretch>
      </xdr:blipFill>
      <xdr:spPr>
        <a:xfrm>
          <a:off x="685800" y="4819650"/>
          <a:ext cx="1686160" cy="3572374"/>
        </a:xfrm>
        <a:prstGeom prst="rect">
          <a:avLst/>
        </a:prstGeom>
      </xdr:spPr>
    </xdr:pic>
    <xdr:clientData/>
  </xdr:twoCellAnchor>
  <xdr:twoCellAnchor editAs="oneCell">
    <xdr:from>
      <xdr:col>0</xdr:col>
      <xdr:colOff>466725</xdr:colOff>
      <xdr:row>47</xdr:row>
      <xdr:rowOff>180975</xdr:rowOff>
    </xdr:from>
    <xdr:to>
      <xdr:col>4</xdr:col>
      <xdr:colOff>409950</xdr:colOff>
      <xdr:row>64</xdr:row>
      <xdr:rowOff>38577</xdr:rowOff>
    </xdr:to>
    <xdr:pic>
      <xdr:nvPicPr>
        <xdr:cNvPr id="3" name="그림 2"/>
        <xdr:cNvPicPr>
          <a:picLocks noChangeAspect="1"/>
        </xdr:cNvPicPr>
      </xdr:nvPicPr>
      <xdr:blipFill>
        <a:blip xmlns:r="http://schemas.openxmlformats.org/officeDocument/2006/relationships" r:embed="rId2"/>
        <a:stretch>
          <a:fillRect/>
        </a:stretch>
      </xdr:blipFill>
      <xdr:spPr>
        <a:xfrm>
          <a:off x="466725" y="10029825"/>
          <a:ext cx="2686425" cy="3419952"/>
        </a:xfrm>
        <a:prstGeom prst="rect">
          <a:avLst/>
        </a:prstGeom>
      </xdr:spPr>
    </xdr:pic>
    <xdr:clientData/>
  </xdr:twoCellAnchor>
  <xdr:oneCellAnchor>
    <xdr:from>
      <xdr:col>10</xdr:col>
      <xdr:colOff>208084</xdr:colOff>
      <xdr:row>47</xdr:row>
      <xdr:rowOff>182074</xdr:rowOff>
    </xdr:from>
    <xdr:ext cx="222112" cy="250453"/>
    <mc:AlternateContent xmlns:mc="http://schemas.openxmlformats.org/markup-compatibility/2006">
      <mc:Choice xmlns:a14="http://schemas.microsoft.com/office/drawing/2010/main" Requires="a14">
        <xdr:sp macro="" textlink="">
          <xdr:nvSpPr>
            <xdr:cNvPr id="4" name="TextBox 3"/>
            <xdr:cNvSpPr txBox="1"/>
          </xdr:nvSpPr>
          <xdr:spPr>
            <a:xfrm>
              <a:off x="7095392" y="10168670"/>
              <a:ext cx="22211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r>
                      <a:rPr lang="ko-KR" altLang="en-US" sz="1600" i="1">
                        <a:latin typeface="Cambria Math" panose="02040503050406030204" pitchFamily="18" charset="0"/>
                      </a:rPr>
                      <m:t>⋯</m:t>
                    </m:r>
                  </m:oMath>
                </m:oMathPara>
              </a14:m>
              <a:endParaRPr lang="ko-KR" altLang="en-US" sz="1600"/>
            </a:p>
          </xdr:txBody>
        </xdr:sp>
      </mc:Choice>
      <mc:Fallback>
        <xdr:sp macro="" textlink="">
          <xdr:nvSpPr>
            <xdr:cNvPr id="4" name="TextBox 3"/>
            <xdr:cNvSpPr txBox="1"/>
          </xdr:nvSpPr>
          <xdr:spPr>
            <a:xfrm>
              <a:off x="7095392" y="10168670"/>
              <a:ext cx="222112"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ko-KR" altLang="en-US" sz="1600" i="0">
                  <a:latin typeface="Cambria Math" panose="02040503050406030204" pitchFamily="18" charset="0"/>
                </a:rPr>
                <a:t>⋯</a:t>
              </a:r>
              <a:endParaRPr lang="ko-KR" altLang="en-US" sz="1600"/>
            </a:p>
          </xdr:txBody>
        </xdr:sp>
      </mc:Fallback>
    </mc:AlternateContent>
    <xdr:clientData/>
  </xdr:oneCellAnchor>
  <xdr:oneCellAnchor>
    <xdr:from>
      <xdr:col>5</xdr:col>
      <xdr:colOff>275492</xdr:colOff>
      <xdr:row>51</xdr:row>
      <xdr:rowOff>131885</xdr:rowOff>
    </xdr:from>
    <xdr:ext cx="46892" cy="313099"/>
    <mc:AlternateContent xmlns:mc="http://schemas.openxmlformats.org/markup-compatibility/2006">
      <mc:Choice xmlns:a14="http://schemas.microsoft.com/office/drawing/2010/main" Requires="a14">
        <xdr:sp macro="" textlink="">
          <xdr:nvSpPr>
            <xdr:cNvPr id="5" name="TextBox 4"/>
            <xdr:cNvSpPr txBox="1"/>
          </xdr:nvSpPr>
          <xdr:spPr>
            <a:xfrm>
              <a:off x="3719146" y="10968404"/>
              <a:ext cx="4689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Para xmlns:m="http://schemas.openxmlformats.org/officeDocument/2006/math">
                  <m:oMathParaPr>
                    <m:jc m:val="centerGroup"/>
                  </m:oMathParaPr>
                  <m:oMath xmlns:m="http://schemas.openxmlformats.org/officeDocument/2006/math">
                    <m:r>
                      <a:rPr lang="ko-KR" altLang="en-US" sz="2000" i="1">
                        <a:latin typeface="Cambria Math" panose="02040503050406030204" pitchFamily="18" charset="0"/>
                      </a:rPr>
                      <m:t>⋮</m:t>
                    </m:r>
                  </m:oMath>
                </m:oMathPara>
              </a14:m>
              <a:endParaRPr lang="ko-KR" altLang="en-US" sz="2000"/>
            </a:p>
          </xdr:txBody>
        </xdr:sp>
      </mc:Choice>
      <mc:Fallback>
        <xdr:sp macro="" textlink="">
          <xdr:nvSpPr>
            <xdr:cNvPr id="5" name="TextBox 4"/>
            <xdr:cNvSpPr txBox="1"/>
          </xdr:nvSpPr>
          <xdr:spPr>
            <a:xfrm>
              <a:off x="3719146" y="10968404"/>
              <a:ext cx="46892" cy="31309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ko-KR" altLang="en-US" sz="2000" i="0">
                  <a:latin typeface="Cambria Math" panose="02040503050406030204" pitchFamily="18" charset="0"/>
                </a:rPr>
                <a:t>⋮</a:t>
              </a:r>
              <a:endParaRPr lang="ko-KR" altLang="en-US" sz="2000"/>
            </a:p>
          </xdr:txBody>
        </xdr:sp>
      </mc:Fallback>
    </mc:AlternateContent>
    <xdr:clientData/>
  </xdr:oneCellAnchor>
  <xdr:twoCellAnchor>
    <xdr:from>
      <xdr:col>13</xdr:col>
      <xdr:colOff>666750</xdr:colOff>
      <xdr:row>48</xdr:row>
      <xdr:rowOff>168519</xdr:rowOff>
    </xdr:from>
    <xdr:to>
      <xdr:col>15</xdr:col>
      <xdr:colOff>21980</xdr:colOff>
      <xdr:row>51</xdr:row>
      <xdr:rowOff>87923</xdr:rowOff>
    </xdr:to>
    <xdr:cxnSp macro="">
      <xdr:nvCxnSpPr>
        <xdr:cNvPr id="7" name="구부러진 연결선 6"/>
        <xdr:cNvCxnSpPr/>
      </xdr:nvCxnSpPr>
      <xdr:spPr>
        <a:xfrm flipV="1">
          <a:off x="9620250" y="10367596"/>
          <a:ext cx="732692" cy="556846"/>
        </a:xfrm>
        <a:prstGeom prst="curvedConnector3">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26275</xdr:colOff>
      <xdr:row>6</xdr:row>
      <xdr:rowOff>210208</xdr:rowOff>
    </xdr:from>
    <xdr:to>
      <xdr:col>9</xdr:col>
      <xdr:colOff>243052</xdr:colOff>
      <xdr:row>7</xdr:row>
      <xdr:rowOff>0</xdr:rowOff>
    </xdr:to>
    <xdr:cxnSp macro="">
      <xdr:nvCxnSpPr>
        <xdr:cNvPr id="33" name="직선 연결선 32"/>
        <xdr:cNvCxnSpPr/>
      </xdr:nvCxnSpPr>
      <xdr:spPr>
        <a:xfrm flipV="1">
          <a:off x="1642241" y="1471449"/>
          <a:ext cx="1024759" cy="6568"/>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9</xdr:col>
      <xdr:colOff>262759</xdr:colOff>
      <xdr:row>4</xdr:row>
      <xdr:rowOff>13138</xdr:rowOff>
    </xdr:from>
    <xdr:to>
      <xdr:col>10</xdr:col>
      <xdr:colOff>0</xdr:colOff>
      <xdr:row>6</xdr:row>
      <xdr:rowOff>197069</xdr:rowOff>
    </xdr:to>
    <xdr:cxnSp macro="">
      <xdr:nvCxnSpPr>
        <xdr:cNvPr id="35" name="직선 연결선 34"/>
        <xdr:cNvCxnSpPr/>
      </xdr:nvCxnSpPr>
      <xdr:spPr>
        <a:xfrm flipH="1" flipV="1">
          <a:off x="2686707" y="853966"/>
          <a:ext cx="6569" cy="604344"/>
        </a:xfrm>
        <a:prstGeom prst="line">
          <a:avLst/>
        </a:prstGeom>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6568</xdr:colOff>
      <xdr:row>4</xdr:row>
      <xdr:rowOff>26275</xdr:rowOff>
    </xdr:from>
    <xdr:to>
      <xdr:col>10</xdr:col>
      <xdr:colOff>0</xdr:colOff>
      <xdr:row>7</xdr:row>
      <xdr:rowOff>6569</xdr:rowOff>
    </xdr:to>
    <xdr:cxnSp macro="">
      <xdr:nvCxnSpPr>
        <xdr:cNvPr id="39" name="직선 연결선 38"/>
        <xdr:cNvCxnSpPr/>
      </xdr:nvCxnSpPr>
      <xdr:spPr>
        <a:xfrm flipH="1">
          <a:off x="1622534" y="867103"/>
          <a:ext cx="860535" cy="617483"/>
        </a:xfrm>
        <a:prstGeom prst="line">
          <a:avLst/>
        </a:prstGeom>
        <a:ln/>
      </xdr:spPr>
      <xdr:style>
        <a:lnRef idx="3">
          <a:schemeClr val="accent5"/>
        </a:lnRef>
        <a:fillRef idx="0">
          <a:schemeClr val="accent5"/>
        </a:fillRef>
        <a:effectRef idx="2">
          <a:schemeClr val="accent5"/>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504825</xdr:colOff>
      <xdr:row>0</xdr:row>
      <xdr:rowOff>161925</xdr:rowOff>
    </xdr:from>
    <xdr:to>
      <xdr:col>24</xdr:col>
      <xdr:colOff>305773</xdr:colOff>
      <xdr:row>14</xdr:row>
      <xdr:rowOff>387</xdr:rowOff>
    </xdr:to>
    <xdr:pic>
      <xdr:nvPicPr>
        <xdr:cNvPr id="2" name="그림 1"/>
        <xdr:cNvPicPr>
          <a:picLocks noChangeAspect="1"/>
        </xdr:cNvPicPr>
      </xdr:nvPicPr>
      <xdr:blipFill>
        <a:blip xmlns:r="http://schemas.openxmlformats.org/officeDocument/2006/relationships" r:embed="rId1"/>
        <a:stretch>
          <a:fillRect/>
        </a:stretch>
      </xdr:blipFill>
      <xdr:spPr>
        <a:xfrm>
          <a:off x="5991225" y="161925"/>
          <a:ext cx="6973273" cy="2772162"/>
        </a:xfrm>
        <a:prstGeom prst="rect">
          <a:avLst/>
        </a:prstGeom>
      </xdr:spPr>
    </xdr:pic>
    <xdr:clientData/>
  </xdr:twoCellAnchor>
  <xdr:twoCellAnchor>
    <xdr:from>
      <xdr:col>7</xdr:col>
      <xdr:colOff>179614</xdr:colOff>
      <xdr:row>1</xdr:row>
      <xdr:rowOff>41501</xdr:rowOff>
    </xdr:from>
    <xdr:to>
      <xdr:col>13</xdr:col>
      <xdr:colOff>636814</xdr:colOff>
      <xdr:row>14</xdr:row>
      <xdr:rowOff>55108</xdr:rowOff>
    </xdr:to>
    <xdr:graphicFrame macro="">
      <xdr:nvGraphicFramePr>
        <xdr:cNvPr id="3" name="차트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183697</xdr:colOff>
      <xdr:row>14</xdr:row>
      <xdr:rowOff>110898</xdr:rowOff>
    </xdr:from>
    <xdr:to>
      <xdr:col>13</xdr:col>
      <xdr:colOff>640897</xdr:colOff>
      <xdr:row>27</xdr:row>
      <xdr:rowOff>129948</xdr:rowOff>
    </xdr:to>
    <xdr:graphicFrame macro="">
      <xdr:nvGraphicFramePr>
        <xdr:cNvPr id="4" name="차트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28</xdr:row>
      <xdr:rowOff>138112</xdr:rowOff>
    </xdr:from>
    <xdr:to>
      <xdr:col>14</xdr:col>
      <xdr:colOff>152400</xdr:colOff>
      <xdr:row>41</xdr:row>
      <xdr:rowOff>157162</xdr:rowOff>
    </xdr:to>
    <xdr:graphicFrame macro="">
      <xdr:nvGraphicFramePr>
        <xdr:cNvPr id="5" name="차트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266700</xdr:colOff>
      <xdr:row>44</xdr:row>
      <xdr:rowOff>23812</xdr:rowOff>
    </xdr:from>
    <xdr:to>
      <xdr:col>12</xdr:col>
      <xdr:colOff>38100</xdr:colOff>
      <xdr:row>57</xdr:row>
      <xdr:rowOff>42862</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104775</xdr:colOff>
      <xdr:row>44</xdr:row>
      <xdr:rowOff>80962</xdr:rowOff>
    </xdr:from>
    <xdr:to>
      <xdr:col>18</xdr:col>
      <xdr:colOff>561975</xdr:colOff>
      <xdr:row>57</xdr:row>
      <xdr:rowOff>100012</xdr:rowOff>
    </xdr:to>
    <xdr:graphicFrame macro="">
      <xdr:nvGraphicFramePr>
        <xdr:cNvPr id="7" name="차트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0</xdr:colOff>
      <xdr:row>30</xdr:row>
      <xdr:rowOff>0</xdr:rowOff>
    </xdr:from>
    <xdr:to>
      <xdr:col>25</xdr:col>
      <xdr:colOff>1543788</xdr:colOff>
      <xdr:row>54</xdr:row>
      <xdr:rowOff>19755</xdr:rowOff>
    </xdr:to>
    <xdr:pic>
      <xdr:nvPicPr>
        <xdr:cNvPr id="8" name="그림 7"/>
        <xdr:cNvPicPr>
          <a:picLocks noChangeAspect="1"/>
        </xdr:cNvPicPr>
      </xdr:nvPicPr>
      <xdr:blipFill>
        <a:blip xmlns:r="http://schemas.openxmlformats.org/officeDocument/2006/relationships" r:embed="rId7"/>
        <a:stretch>
          <a:fillRect/>
        </a:stretch>
      </xdr:blipFill>
      <xdr:spPr>
        <a:xfrm>
          <a:off x="13716000" y="6286500"/>
          <a:ext cx="5287113" cy="5048955"/>
        </a:xfrm>
        <a:prstGeom prst="rect">
          <a:avLst/>
        </a:prstGeom>
      </xdr:spPr>
    </xdr:pic>
    <xdr:clientData/>
  </xdr:twoCellAnchor>
  <xdr:twoCellAnchor>
    <xdr:from>
      <xdr:col>7</xdr:col>
      <xdr:colOff>85725</xdr:colOff>
      <xdr:row>72</xdr:row>
      <xdr:rowOff>128587</xdr:rowOff>
    </xdr:from>
    <xdr:to>
      <xdr:col>13</xdr:col>
      <xdr:colOff>542925</xdr:colOff>
      <xdr:row>85</xdr:row>
      <xdr:rowOff>147637</xdr:rowOff>
    </xdr:to>
    <xdr:graphicFrame macro="">
      <xdr:nvGraphicFramePr>
        <xdr:cNvPr id="9" name="차트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619125</xdr:colOff>
      <xdr:row>72</xdr:row>
      <xdr:rowOff>157162</xdr:rowOff>
    </xdr:from>
    <xdr:to>
      <xdr:col>20</xdr:col>
      <xdr:colOff>390525</xdr:colOff>
      <xdr:row>85</xdr:row>
      <xdr:rowOff>176212</xdr:rowOff>
    </xdr:to>
    <xdr:graphicFrame macro="">
      <xdr:nvGraphicFramePr>
        <xdr:cNvPr id="10" name="차트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38100</xdr:colOff>
      <xdr:row>59</xdr:row>
      <xdr:rowOff>38100</xdr:rowOff>
    </xdr:from>
    <xdr:to>
      <xdr:col>17</xdr:col>
      <xdr:colOff>495300</xdr:colOff>
      <xdr:row>72</xdr:row>
      <xdr:rowOff>57150</xdr:rowOff>
    </xdr:to>
    <xdr:graphicFrame macro="">
      <xdr:nvGraphicFramePr>
        <xdr:cNvPr id="11" name="차트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476250</xdr:colOff>
      <xdr:row>86</xdr:row>
      <xdr:rowOff>100012</xdr:rowOff>
    </xdr:from>
    <xdr:to>
      <xdr:col>17</xdr:col>
      <xdr:colOff>247650</xdr:colOff>
      <xdr:row>99</xdr:row>
      <xdr:rowOff>119062</xdr:rowOff>
    </xdr:to>
    <xdr:graphicFrame macro="">
      <xdr:nvGraphicFramePr>
        <xdr:cNvPr id="12" name="차트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20</xdr:col>
      <xdr:colOff>421821</xdr:colOff>
      <xdr:row>68</xdr:row>
      <xdr:rowOff>54428</xdr:rowOff>
    </xdr:from>
    <xdr:to>
      <xdr:col>25</xdr:col>
      <xdr:colOff>2018683</xdr:colOff>
      <xdr:row>92</xdr:row>
      <xdr:rowOff>64656</xdr:rowOff>
    </xdr:to>
    <xdr:pic>
      <xdr:nvPicPr>
        <xdr:cNvPr id="13" name="그림 12"/>
        <xdr:cNvPicPr>
          <a:picLocks noChangeAspect="1"/>
        </xdr:cNvPicPr>
      </xdr:nvPicPr>
      <xdr:blipFill>
        <a:blip xmlns:r="http://schemas.openxmlformats.org/officeDocument/2006/relationships" r:embed="rId12"/>
        <a:stretch>
          <a:fillRect/>
        </a:stretch>
      </xdr:blipFill>
      <xdr:spPr>
        <a:xfrm>
          <a:off x="14028964" y="13933714"/>
          <a:ext cx="5296644" cy="4908799"/>
        </a:xfrm>
        <a:prstGeom prst="rect">
          <a:avLst/>
        </a:prstGeom>
      </xdr:spPr>
    </xdr:pic>
    <xdr:clientData/>
  </xdr:twoCellAnchor>
  <xdr:twoCellAnchor editAs="oneCell">
    <xdr:from>
      <xdr:col>10</xdr:col>
      <xdr:colOff>0</xdr:colOff>
      <xdr:row>105</xdr:row>
      <xdr:rowOff>0</xdr:rowOff>
    </xdr:from>
    <xdr:to>
      <xdr:col>19</xdr:col>
      <xdr:colOff>572441</xdr:colOff>
      <xdr:row>120</xdr:row>
      <xdr:rowOff>181439</xdr:rowOff>
    </xdr:to>
    <xdr:pic>
      <xdr:nvPicPr>
        <xdr:cNvPr id="14" name="그림 13"/>
        <xdr:cNvPicPr>
          <a:picLocks noChangeAspect="1"/>
        </xdr:cNvPicPr>
      </xdr:nvPicPr>
      <xdr:blipFill>
        <a:blip xmlns:r="http://schemas.openxmlformats.org/officeDocument/2006/relationships" r:embed="rId13"/>
        <a:stretch>
          <a:fillRect/>
        </a:stretch>
      </xdr:blipFill>
      <xdr:spPr>
        <a:xfrm>
          <a:off x="6858000" y="22002750"/>
          <a:ext cx="6744641" cy="3324689"/>
        </a:xfrm>
        <a:prstGeom prst="rect">
          <a:avLst/>
        </a:prstGeom>
      </xdr:spPr>
    </xdr:pic>
    <xdr:clientData/>
  </xdr:twoCellAnchor>
  <xdr:twoCellAnchor>
    <xdr:from>
      <xdr:col>23</xdr:col>
      <xdr:colOff>285750</xdr:colOff>
      <xdr:row>105</xdr:row>
      <xdr:rowOff>71437</xdr:rowOff>
    </xdr:from>
    <xdr:to>
      <xdr:col>28</xdr:col>
      <xdr:colOff>57150</xdr:colOff>
      <xdr:row>118</xdr:row>
      <xdr:rowOff>90487</xdr:rowOff>
    </xdr:to>
    <xdr:graphicFrame macro="">
      <xdr:nvGraphicFramePr>
        <xdr:cNvPr id="15" name="차트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68035</xdr:colOff>
      <xdr:row>119</xdr:row>
      <xdr:rowOff>159202</xdr:rowOff>
    </xdr:from>
    <xdr:to>
      <xdr:col>39</xdr:col>
      <xdr:colOff>421821</xdr:colOff>
      <xdr:row>135</xdr:row>
      <xdr:rowOff>68035</xdr:rowOff>
    </xdr:to>
    <xdr:graphicFrame macro="">
      <xdr:nvGraphicFramePr>
        <xdr:cNvPr id="18" name="차트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42</xdr:col>
      <xdr:colOff>176893</xdr:colOff>
      <xdr:row>121</xdr:row>
      <xdr:rowOff>77561</xdr:rowOff>
    </xdr:from>
    <xdr:to>
      <xdr:col>48</xdr:col>
      <xdr:colOff>666750</xdr:colOff>
      <xdr:row>134</xdr:row>
      <xdr:rowOff>167368</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12</xdr:col>
      <xdr:colOff>134326</xdr:colOff>
      <xdr:row>20</xdr:row>
      <xdr:rowOff>526</xdr:rowOff>
    </xdr:to>
    <xdr:pic>
      <xdr:nvPicPr>
        <xdr:cNvPr id="2" name="그림 1"/>
        <xdr:cNvPicPr>
          <a:picLocks noChangeAspect="1"/>
        </xdr:cNvPicPr>
      </xdr:nvPicPr>
      <xdr:blipFill>
        <a:blip xmlns:r="http://schemas.openxmlformats.org/officeDocument/2006/relationships" r:embed="rId1"/>
        <a:stretch>
          <a:fillRect/>
        </a:stretch>
      </xdr:blipFill>
      <xdr:spPr>
        <a:xfrm>
          <a:off x="1371600" y="419100"/>
          <a:ext cx="6992326" cy="3772426"/>
        </a:xfrm>
        <a:prstGeom prst="rect">
          <a:avLst/>
        </a:prstGeom>
      </xdr:spPr>
    </xdr:pic>
    <xdr:clientData/>
  </xdr:twoCellAnchor>
  <xdr:twoCellAnchor editAs="oneCell">
    <xdr:from>
      <xdr:col>2</xdr:col>
      <xdr:colOff>0</xdr:colOff>
      <xdr:row>21</xdr:row>
      <xdr:rowOff>0</xdr:rowOff>
    </xdr:from>
    <xdr:to>
      <xdr:col>5</xdr:col>
      <xdr:colOff>190814</xdr:colOff>
      <xdr:row>25</xdr:row>
      <xdr:rowOff>47749</xdr:rowOff>
    </xdr:to>
    <xdr:pic>
      <xdr:nvPicPr>
        <xdr:cNvPr id="3" name="그림 2"/>
        <xdr:cNvPicPr>
          <a:picLocks noChangeAspect="1"/>
        </xdr:cNvPicPr>
      </xdr:nvPicPr>
      <xdr:blipFill>
        <a:blip xmlns:r="http://schemas.openxmlformats.org/officeDocument/2006/relationships" r:embed="rId2"/>
        <a:stretch>
          <a:fillRect/>
        </a:stretch>
      </xdr:blipFill>
      <xdr:spPr>
        <a:xfrm>
          <a:off x="1371600" y="4400550"/>
          <a:ext cx="2248214" cy="88594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10</xdr:col>
      <xdr:colOff>0</xdr:colOff>
      <xdr:row>1</xdr:row>
      <xdr:rowOff>0</xdr:rowOff>
    </xdr:from>
    <xdr:to>
      <xdr:col>17</xdr:col>
      <xdr:colOff>618419</xdr:colOff>
      <xdr:row>6</xdr:row>
      <xdr:rowOff>71229</xdr:rowOff>
    </xdr:to>
    <xdr:pic>
      <xdr:nvPicPr>
        <xdr:cNvPr id="18" name="그림 17"/>
        <xdr:cNvPicPr>
          <a:picLocks noChangeAspect="1"/>
        </xdr:cNvPicPr>
      </xdr:nvPicPr>
      <xdr:blipFill>
        <a:blip xmlns:r="http://schemas.openxmlformats.org/officeDocument/2006/relationships" r:embed="rId1"/>
        <a:stretch>
          <a:fillRect/>
        </a:stretch>
      </xdr:blipFill>
      <xdr:spPr>
        <a:xfrm>
          <a:off x="6887308" y="212481"/>
          <a:ext cx="5439534" cy="1133633"/>
        </a:xfrm>
        <a:prstGeom prst="rect">
          <a:avLst/>
        </a:prstGeom>
      </xdr:spPr>
    </xdr:pic>
    <xdr:clientData/>
  </xdr:twoCellAnchor>
  <xdr:twoCellAnchor>
    <xdr:from>
      <xdr:col>2</xdr:col>
      <xdr:colOff>652096</xdr:colOff>
      <xdr:row>8</xdr:row>
      <xdr:rowOff>163390</xdr:rowOff>
    </xdr:from>
    <xdr:to>
      <xdr:col>9</xdr:col>
      <xdr:colOff>402981</xdr:colOff>
      <xdr:row>26</xdr:row>
      <xdr:rowOff>144340</xdr:rowOff>
    </xdr:to>
    <xdr:graphicFrame macro="">
      <xdr:nvGraphicFramePr>
        <xdr:cNvPr id="19" name="차트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688730</xdr:colOff>
      <xdr:row>9</xdr:row>
      <xdr:rowOff>0</xdr:rowOff>
    </xdr:from>
    <xdr:to>
      <xdr:col>20</xdr:col>
      <xdr:colOff>641328</xdr:colOff>
      <xdr:row>14</xdr:row>
      <xdr:rowOff>90282</xdr:rowOff>
    </xdr:to>
    <xdr:pic>
      <xdr:nvPicPr>
        <xdr:cNvPr id="20" name="그림 19"/>
        <xdr:cNvPicPr>
          <a:picLocks noChangeAspect="1"/>
        </xdr:cNvPicPr>
      </xdr:nvPicPr>
      <xdr:blipFill>
        <a:blip xmlns:r="http://schemas.openxmlformats.org/officeDocument/2006/relationships" r:embed="rId3"/>
        <a:stretch>
          <a:fillRect/>
        </a:stretch>
      </xdr:blipFill>
      <xdr:spPr>
        <a:xfrm>
          <a:off x="7576038" y="1912327"/>
          <a:ext cx="6839905" cy="1152686"/>
        </a:xfrm>
        <a:prstGeom prst="rect">
          <a:avLst/>
        </a:prstGeom>
      </xdr:spPr>
    </xdr:pic>
    <xdr:clientData/>
  </xdr:twoCellAnchor>
  <xdr:twoCellAnchor editAs="oneCell">
    <xdr:from>
      <xdr:col>2</xdr:col>
      <xdr:colOff>0</xdr:colOff>
      <xdr:row>82</xdr:row>
      <xdr:rowOff>0</xdr:rowOff>
    </xdr:from>
    <xdr:to>
      <xdr:col>13</xdr:col>
      <xdr:colOff>344831</xdr:colOff>
      <xdr:row>100</xdr:row>
      <xdr:rowOff>16673</xdr:rowOff>
    </xdr:to>
    <xdr:pic>
      <xdr:nvPicPr>
        <xdr:cNvPr id="2" name="그림 1"/>
        <xdr:cNvPicPr>
          <a:picLocks noChangeAspect="1"/>
        </xdr:cNvPicPr>
      </xdr:nvPicPr>
      <xdr:blipFill>
        <a:blip xmlns:r="http://schemas.openxmlformats.org/officeDocument/2006/relationships" r:embed="rId4"/>
        <a:stretch>
          <a:fillRect/>
        </a:stretch>
      </xdr:blipFill>
      <xdr:spPr>
        <a:xfrm>
          <a:off x="1374913" y="16979348"/>
          <a:ext cx="7906853" cy="3743847"/>
        </a:xfrm>
        <a:prstGeom prst="rect">
          <a:avLst/>
        </a:prstGeom>
      </xdr:spPr>
    </xdr:pic>
    <xdr:clientData/>
  </xdr:twoCellAnchor>
  <xdr:twoCellAnchor editAs="oneCell">
    <xdr:from>
      <xdr:col>2</xdr:col>
      <xdr:colOff>0</xdr:colOff>
      <xdr:row>104</xdr:row>
      <xdr:rowOff>0</xdr:rowOff>
    </xdr:from>
    <xdr:to>
      <xdr:col>12</xdr:col>
      <xdr:colOff>414131</xdr:colOff>
      <xdr:row>128</xdr:row>
      <xdr:rowOff>95938</xdr:rowOff>
    </xdr:to>
    <xdr:pic>
      <xdr:nvPicPr>
        <xdr:cNvPr id="3" name="그림 2"/>
        <xdr:cNvPicPr>
          <a:picLocks noChangeAspect="1"/>
        </xdr:cNvPicPr>
      </xdr:nvPicPr>
      <xdr:blipFill>
        <a:blip xmlns:r="http://schemas.openxmlformats.org/officeDocument/2006/relationships" r:embed="rId5"/>
        <a:stretch>
          <a:fillRect/>
        </a:stretch>
      </xdr:blipFill>
      <xdr:spPr>
        <a:xfrm>
          <a:off x="1374913" y="21534783"/>
          <a:ext cx="7288696" cy="5065503"/>
        </a:xfrm>
        <a:prstGeom prst="rect">
          <a:avLst/>
        </a:prstGeom>
      </xdr:spPr>
    </xdr:pic>
    <xdr:clientData/>
  </xdr:twoCellAnchor>
  <xdr:twoCellAnchor>
    <xdr:from>
      <xdr:col>18</xdr:col>
      <xdr:colOff>157370</xdr:colOff>
      <xdr:row>109</xdr:row>
      <xdr:rowOff>139975</xdr:rowOff>
    </xdr:from>
    <xdr:to>
      <xdr:col>24</xdr:col>
      <xdr:colOff>289891</xdr:colOff>
      <xdr:row>122</xdr:row>
      <xdr:rowOff>191327</xdr:rowOff>
    </xdr:to>
    <xdr:graphicFrame macro="">
      <xdr:nvGraphicFramePr>
        <xdr:cNvPr id="6" name="차트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356153</xdr:colOff>
      <xdr:row>125</xdr:row>
      <xdr:rowOff>198783</xdr:rowOff>
    </xdr:from>
    <xdr:to>
      <xdr:col>10</xdr:col>
      <xdr:colOff>422414</xdr:colOff>
      <xdr:row>128</xdr:row>
      <xdr:rowOff>8282</xdr:rowOff>
    </xdr:to>
    <xdr:sp macro="" textlink="">
      <xdr:nvSpPr>
        <xdr:cNvPr id="7" name="TextBox 6"/>
        <xdr:cNvSpPr txBox="1"/>
      </xdr:nvSpPr>
      <xdr:spPr>
        <a:xfrm>
          <a:off x="6543262" y="26081935"/>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ko-KR" altLang="en-US" sz="1100"/>
            <a:t>예측값</a:t>
          </a:r>
        </a:p>
      </xdr:txBody>
    </xdr:sp>
    <xdr:clientData/>
  </xdr:twoCellAnchor>
  <xdr:twoCellAnchor>
    <xdr:from>
      <xdr:col>1</xdr:col>
      <xdr:colOff>662610</xdr:colOff>
      <xdr:row>108</xdr:row>
      <xdr:rowOff>107675</xdr:rowOff>
    </xdr:from>
    <xdr:to>
      <xdr:col>3</xdr:col>
      <xdr:colOff>41414</xdr:colOff>
      <xdr:row>110</xdr:row>
      <xdr:rowOff>124239</xdr:rowOff>
    </xdr:to>
    <xdr:sp macro="" textlink="">
      <xdr:nvSpPr>
        <xdr:cNvPr id="11" name="TextBox 10"/>
        <xdr:cNvSpPr txBox="1"/>
      </xdr:nvSpPr>
      <xdr:spPr>
        <a:xfrm>
          <a:off x="1350067" y="22470718"/>
          <a:ext cx="753717" cy="430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ko-KR" altLang="en-US" sz="1100"/>
            <a:t>오차</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9</xdr:col>
      <xdr:colOff>304800</xdr:colOff>
      <xdr:row>2</xdr:row>
      <xdr:rowOff>0</xdr:rowOff>
    </xdr:from>
    <xdr:to>
      <xdr:col>16</xdr:col>
      <xdr:colOff>100012</xdr:colOff>
      <xdr:row>14</xdr:row>
      <xdr:rowOff>52387</xdr:rowOff>
    </xdr:to>
    <xdr:graphicFrame macro="">
      <xdr:nvGraphicFramePr>
        <xdr:cNvPr id="2" name="차트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1209675</xdr:colOff>
      <xdr:row>0</xdr:row>
      <xdr:rowOff>0</xdr:rowOff>
    </xdr:from>
    <xdr:to>
      <xdr:col>14</xdr:col>
      <xdr:colOff>419100</xdr:colOff>
      <xdr:row>21</xdr:row>
      <xdr:rowOff>76200</xdr:rowOff>
    </xdr:to>
    <xdr:cxnSp macro="">
      <xdr:nvCxnSpPr>
        <xdr:cNvPr id="4" name="직선 연결선 3"/>
        <xdr:cNvCxnSpPr/>
      </xdr:nvCxnSpPr>
      <xdr:spPr>
        <a:xfrm flipH="1">
          <a:off x="6610350" y="0"/>
          <a:ext cx="4676775" cy="46863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editAs="oneCell">
    <xdr:from>
      <xdr:col>1</xdr:col>
      <xdr:colOff>0</xdr:colOff>
      <xdr:row>36</xdr:row>
      <xdr:rowOff>0</xdr:rowOff>
    </xdr:from>
    <xdr:to>
      <xdr:col>10</xdr:col>
      <xdr:colOff>648773</xdr:colOff>
      <xdr:row>54</xdr:row>
      <xdr:rowOff>57684</xdr:rowOff>
    </xdr:to>
    <xdr:pic>
      <xdr:nvPicPr>
        <xdr:cNvPr id="25" name="그림 24"/>
        <xdr:cNvPicPr>
          <a:picLocks noChangeAspect="1"/>
        </xdr:cNvPicPr>
      </xdr:nvPicPr>
      <xdr:blipFill>
        <a:blip xmlns:r="http://schemas.openxmlformats.org/officeDocument/2006/relationships" r:embed="rId2"/>
        <a:stretch>
          <a:fillRect/>
        </a:stretch>
      </xdr:blipFill>
      <xdr:spPr>
        <a:xfrm>
          <a:off x="1085850" y="7762875"/>
          <a:ext cx="7687748" cy="3829584"/>
        </a:xfrm>
        <a:prstGeom prst="rect">
          <a:avLst/>
        </a:prstGeom>
      </xdr:spPr>
    </xdr:pic>
    <xdr:clientData/>
  </xdr:twoCellAnchor>
  <xdr:twoCellAnchor>
    <xdr:from>
      <xdr:col>15</xdr:col>
      <xdr:colOff>534866</xdr:colOff>
      <xdr:row>40</xdr:row>
      <xdr:rowOff>65942</xdr:rowOff>
    </xdr:from>
    <xdr:to>
      <xdr:col>20</xdr:col>
      <xdr:colOff>278423</xdr:colOff>
      <xdr:row>54</xdr:row>
      <xdr:rowOff>202956</xdr:rowOff>
    </xdr:to>
    <xdr:graphicFrame macro="">
      <xdr:nvGraphicFramePr>
        <xdr:cNvPr id="26" name="차트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14654</xdr:colOff>
      <xdr:row>61</xdr:row>
      <xdr:rowOff>29308</xdr:rowOff>
    </xdr:from>
    <xdr:to>
      <xdr:col>20</xdr:col>
      <xdr:colOff>153865</xdr:colOff>
      <xdr:row>74</xdr:row>
      <xdr:rowOff>100378</xdr:rowOff>
    </xdr:to>
    <xdr:graphicFrame macro="">
      <xdr:nvGraphicFramePr>
        <xdr:cNvPr id="27" name="차트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285750</xdr:colOff>
      <xdr:row>41</xdr:row>
      <xdr:rowOff>185371</xdr:rowOff>
    </xdr:from>
    <xdr:to>
      <xdr:col>29</xdr:col>
      <xdr:colOff>73270</xdr:colOff>
      <xdr:row>54</xdr:row>
      <xdr:rowOff>166321</xdr:rowOff>
    </xdr:to>
    <xdr:graphicFrame macro="">
      <xdr:nvGraphicFramePr>
        <xdr:cNvPr id="28" name="차트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247649</xdr:colOff>
      <xdr:row>95</xdr:row>
      <xdr:rowOff>9524</xdr:rowOff>
    </xdr:from>
    <xdr:to>
      <xdr:col>13</xdr:col>
      <xdr:colOff>390524</xdr:colOff>
      <xdr:row>115</xdr:row>
      <xdr:rowOff>209549</xdr:rowOff>
    </xdr:to>
    <mc:AlternateContent xmlns:mc="http://schemas.openxmlformats.org/markup-compatibility/2006">
      <mc:Choice xmlns:cx="http://schemas.microsoft.com/office/drawing/2014/chartex" Requires="cx">
        <xdr:graphicFrame macro="">
          <xdr:nvGraphicFramePr>
            <xdr:cNvPr id="2" name="차트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twoCellAnchor>
    <xdr:from>
      <xdr:col>3</xdr:col>
      <xdr:colOff>285750</xdr:colOff>
      <xdr:row>94</xdr:row>
      <xdr:rowOff>200025</xdr:rowOff>
    </xdr:from>
    <xdr:to>
      <xdr:col>8</xdr:col>
      <xdr:colOff>19049</xdr:colOff>
      <xdr:row>116</xdr:row>
      <xdr:rowOff>0</xdr:rowOff>
    </xdr:to>
    <mc:AlternateContent xmlns:mc="http://schemas.openxmlformats.org/markup-compatibility/2006">
      <mc:Choice xmlns:cx="http://schemas.microsoft.com/office/drawing/2014/chartex" Requires="cx">
        <xdr:graphicFrame macro="">
          <xdr:nvGraphicFramePr>
            <xdr:cNvPr id="3" name="차트 2"/>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2"/>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ko-KR" altLang="en-US" sz="1100"/>
                <a:t>Excel 버전에서는 이 차트를 사용할 수 없습니다.
이 도형 편집하거나 이 통합 문서를 다른 파일 형식으로 저장하면 차트가 영구적으로 손상됩니다.</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neDrive\&#47928;&#49436;\&#53685;&#44228;&#44592;&#52488;\source\&#51456;&#48708;&#54028;&#51068;\3&#51109;_&#49345;&#51088;&#49688;&#50684;&#44536;&#47548;%20-%20&#48373;&#49324;&#4837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태(이상치 있다)"/>
      <sheetName val="상태(이상치 없슴)"/>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49688;&#54617;_&#45936;&#51060;&#53552;_&#44592;&#52488;&#51088;&#4730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만든 이" refreshedDate="45512.512446296299" createdVersion="6" refreshedVersion="6" minRefreshableVersion="3" recordCount="5">
  <cacheSource type="worksheet">
    <worksheetSource ref="A1:D6" sheet="pivot_table" r:id="rId2"/>
  </cacheSource>
  <cacheFields count="4">
    <cacheField name="학생" numFmtId="0">
      <sharedItems count="5">
        <s v="B"/>
        <s v="A"/>
        <s v="E"/>
        <s v="C"/>
        <s v="D"/>
      </sharedItems>
    </cacheField>
    <cacheField name="국" numFmtId="0">
      <sharedItems containsSemiMixedTypes="0" containsString="0" containsNumber="1" containsInteger="1" minValue="70" maxValue="95" count="5">
        <n v="90"/>
        <n v="80"/>
        <n v="75"/>
        <n v="95"/>
        <n v="70"/>
      </sharedItems>
    </cacheField>
    <cacheField name="영" numFmtId="0">
      <sharedItems containsSemiMixedTypes="0" containsString="0" containsNumber="1" containsInteger="1" minValue="70" maxValue="95" count="4">
        <n v="95"/>
        <n v="90"/>
        <n v="70"/>
        <n v="85"/>
      </sharedItems>
    </cacheField>
    <cacheField name="수" numFmtId="0">
      <sharedItems containsSemiMixedTypes="0" containsString="0" containsNumber="1" containsInteger="1" minValue="75" maxValue="95" count="4">
        <n v="95"/>
        <n v="85"/>
        <n v="75"/>
        <n v="8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만든 이" refreshedDate="45512.516649537036" createdVersion="6" refreshedVersion="6" minRefreshableVersion="3" recordCount="3">
  <cacheSource type="worksheet">
    <worksheetSource ref="A9:F12" sheet="pivot_table" r:id="rId2"/>
  </cacheSource>
  <cacheFields count="6">
    <cacheField name="과목" numFmtId="0">
      <sharedItems count="3">
        <s v="국"/>
        <s v="영"/>
        <s v="수"/>
      </sharedItems>
    </cacheField>
    <cacheField name="B" numFmtId="0">
      <sharedItems containsSemiMixedTypes="0" containsString="0" containsNumber="1" containsInteger="1" minValue="90" maxValue="95"/>
    </cacheField>
    <cacheField name="A" numFmtId="0">
      <sharedItems containsSemiMixedTypes="0" containsString="0" containsNumber="1" containsInteger="1" minValue="80" maxValue="90"/>
    </cacheField>
    <cacheField name="E" numFmtId="0">
      <sharedItems containsSemiMixedTypes="0" containsString="0" containsNumber="1" containsInteger="1" minValue="75" maxValue="90"/>
    </cacheField>
    <cacheField name="C" numFmtId="0">
      <sharedItems containsSemiMixedTypes="0" containsString="0" containsNumber="1" containsInteger="1" minValue="70" maxValue="95"/>
    </cacheField>
    <cacheField name="D" numFmtId="0">
      <sharedItems containsSemiMixedTypes="0" containsString="0" containsNumber="1" containsInteger="1" minValue="70" maxValue="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1"/>
    <x v="1"/>
  </r>
  <r>
    <x v="3"/>
    <x v="3"/>
    <x v="2"/>
    <x v="2"/>
  </r>
  <r>
    <x v="4"/>
    <x v="4"/>
    <x v="3"/>
    <x v="3"/>
  </r>
</pivotCacheRecords>
</file>

<file path=xl/pivotCache/pivotCacheRecords2.xml><?xml version="1.0" encoding="utf-8"?>
<pivotCacheRecords xmlns="http://schemas.openxmlformats.org/spreadsheetml/2006/main" xmlns:r="http://schemas.openxmlformats.org/officeDocument/2006/relationships" count="3">
  <r>
    <x v="0"/>
    <n v="90"/>
    <n v="80"/>
    <n v="75"/>
    <n v="95"/>
    <n v="70"/>
  </r>
  <r>
    <x v="1"/>
    <n v="95"/>
    <n v="90"/>
    <n v="90"/>
    <n v="70"/>
    <n v="85"/>
  </r>
  <r>
    <x v="2"/>
    <n v="95"/>
    <n v="85"/>
    <n v="85"/>
    <n v="75"/>
    <n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피벗 테이블4"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9:N13" firstHeaderRow="0" firstDataRow="1" firstDataCol="1"/>
  <pivotFields count="6">
    <pivotField axis="axisRow" showAll="0">
      <items count="4">
        <item x="2"/>
        <item x="0"/>
        <item x="1"/>
        <item t="default"/>
      </items>
    </pivotField>
    <pivotField dataField="1" showAll="0"/>
    <pivotField dataField="1" showAll="0"/>
    <pivotField dataField="1" showAll="0"/>
    <pivotField dataField="1" showAll="0"/>
    <pivotField dataField="1" showAll="0"/>
  </pivotFields>
  <rowFields count="1">
    <field x="0"/>
  </rowFields>
  <rowItems count="4">
    <i>
      <x/>
    </i>
    <i>
      <x v="1"/>
    </i>
    <i>
      <x v="2"/>
    </i>
    <i t="grand">
      <x/>
    </i>
  </rowItems>
  <colFields count="1">
    <field x="-2"/>
  </colFields>
  <colItems count="5">
    <i>
      <x/>
    </i>
    <i i="1">
      <x v="1"/>
    </i>
    <i i="2">
      <x v="2"/>
    </i>
    <i i="3">
      <x v="3"/>
    </i>
    <i i="4">
      <x v="4"/>
    </i>
  </colItems>
  <dataFields count="5">
    <dataField name="평균 : B" fld="1" subtotal="average" baseField="0" baseItem="0"/>
    <dataField name="평균 : A" fld="2" subtotal="average" baseField="0" baseItem="0"/>
    <dataField name="평균 : E" fld="3" subtotal="average" baseField="0" baseItem="0"/>
    <dataField name="평균 : C" fld="4" subtotal="average" baseField="0" baseItem="0"/>
    <dataField name="평균 : D" fld="5" subtotal="average" baseField="0"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피벗 테이블1"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I1:L7" firstHeaderRow="0" firstDataRow="1" firstDataCol="1"/>
  <pivotFields count="4">
    <pivotField axis="axisRow" showAll="0">
      <items count="6">
        <item x="1"/>
        <item x="0"/>
        <item x="3"/>
        <item x="4"/>
        <item x="2"/>
        <item t="default"/>
      </items>
    </pivotField>
    <pivotField dataField="1" showAll="0">
      <items count="6">
        <item x="4"/>
        <item x="2"/>
        <item x="1"/>
        <item x="0"/>
        <item x="3"/>
        <item t="default"/>
      </items>
    </pivotField>
    <pivotField dataField="1" showAll="0">
      <items count="5">
        <item x="2"/>
        <item x="3"/>
        <item x="1"/>
        <item x="0"/>
        <item t="default"/>
      </items>
    </pivotField>
    <pivotField dataField="1" showAll="0">
      <items count="5">
        <item x="2"/>
        <item x="3"/>
        <item x="1"/>
        <item x="0"/>
        <item t="default"/>
      </items>
    </pivotField>
  </pivotFields>
  <rowFields count="1">
    <field x="0"/>
  </rowFields>
  <rowItems count="6">
    <i>
      <x/>
    </i>
    <i>
      <x v="1"/>
    </i>
    <i>
      <x v="2"/>
    </i>
    <i>
      <x v="3"/>
    </i>
    <i>
      <x v="4"/>
    </i>
    <i t="grand">
      <x/>
    </i>
  </rowItems>
  <colFields count="1">
    <field x="-2"/>
  </colFields>
  <colItems count="3">
    <i>
      <x/>
    </i>
    <i i="1">
      <x v="1"/>
    </i>
    <i i="2">
      <x v="2"/>
    </i>
  </colItems>
  <dataFields count="3">
    <dataField name="평균 : 국" fld="1" subtotal="average" baseField="0" baseItem="4"/>
    <dataField name="평균 : 영" fld="2" subtotal="average" baseField="0" baseItem="4"/>
    <dataField name="평균 : 수" fld="3" subtotal="average" baseField="0" baseItem="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lab.research.google.com/drive/1bftNkhYWUaZJa0p-T1hfhgb8yycWZe5O"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4.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Z122"/>
  <sheetViews>
    <sheetView topLeftCell="A22" zoomScale="145" zoomScaleNormal="145" workbookViewId="0">
      <selection activeCell="M98" sqref="M98"/>
    </sheetView>
  </sheetViews>
  <sheetFormatPr defaultRowHeight="16.5"/>
  <sheetData>
    <row r="3" spans="2:8" s="1" customFormat="1">
      <c r="B3" s="1" t="s">
        <v>0</v>
      </c>
    </row>
    <row r="5" spans="2:8">
      <c r="B5" t="s">
        <v>1</v>
      </c>
    </row>
    <row r="7" spans="2:8">
      <c r="B7" t="s">
        <v>2</v>
      </c>
      <c r="E7" t="s">
        <v>3</v>
      </c>
      <c r="F7" t="s">
        <v>7</v>
      </c>
    </row>
    <row r="8" spans="2:8">
      <c r="B8" t="s">
        <v>4</v>
      </c>
      <c r="E8" t="s">
        <v>5</v>
      </c>
      <c r="H8" t="s">
        <v>6</v>
      </c>
    </row>
    <row r="9" spans="2:8">
      <c r="E9" t="s">
        <v>8</v>
      </c>
    </row>
    <row r="11" spans="2:8" s="1" customFormat="1">
      <c r="B11" s="1" t="s">
        <v>9</v>
      </c>
    </row>
    <row r="12" spans="2:8">
      <c r="B12" t="s">
        <v>10</v>
      </c>
    </row>
    <row r="13" spans="2:8">
      <c r="D13" t="s">
        <v>11</v>
      </c>
    </row>
    <row r="16" spans="2:8" s="1" customFormat="1">
      <c r="B16" s="1" t="s">
        <v>12</v>
      </c>
      <c r="C16" s="1" t="s">
        <v>13</v>
      </c>
    </row>
    <row r="18" spans="3:3">
      <c r="C18" t="s">
        <v>14</v>
      </c>
    </row>
    <row r="34" spans="2:3">
      <c r="C34" s="2" t="s">
        <v>15</v>
      </c>
    </row>
    <row r="35" spans="2:3">
      <c r="C35" s="2" t="s">
        <v>16</v>
      </c>
    </row>
    <row r="38" spans="2:3" s="1" customFormat="1">
      <c r="B38" s="1" t="s">
        <v>17</v>
      </c>
    </row>
    <row r="40" spans="2:3">
      <c r="B40" t="s">
        <v>18</v>
      </c>
      <c r="C40" t="s">
        <v>19</v>
      </c>
    </row>
    <row r="41" spans="2:3">
      <c r="B41" t="s">
        <v>20</v>
      </c>
      <c r="C41" t="s">
        <v>21</v>
      </c>
    </row>
    <row r="48" spans="2:3" s="1" customFormat="1">
      <c r="B48" s="1" t="s">
        <v>22</v>
      </c>
    </row>
    <row r="50" spans="2:6">
      <c r="B50" s="3" t="s">
        <v>23</v>
      </c>
    </row>
    <row r="51" spans="2:6">
      <c r="B51" t="s">
        <v>24</v>
      </c>
    </row>
    <row r="52" spans="2:6">
      <c r="B52" t="s">
        <v>25</v>
      </c>
    </row>
    <row r="53" spans="2:6">
      <c r="B53" s="2" t="s">
        <v>26</v>
      </c>
    </row>
    <row r="57" spans="2:6">
      <c r="F57" t="s">
        <v>27</v>
      </c>
    </row>
    <row r="58" spans="2:6">
      <c r="F58" t="s">
        <v>28</v>
      </c>
    </row>
    <row r="64" spans="2:6" s="1" customFormat="1">
      <c r="B64" s="1" t="s">
        <v>29</v>
      </c>
    </row>
    <row r="66" spans="2:2">
      <c r="B66" t="s">
        <v>30</v>
      </c>
    </row>
    <row r="68" spans="2:2">
      <c r="B68" s="4" t="s">
        <v>31</v>
      </c>
    </row>
    <row r="70" spans="2:2" s="1" customFormat="1">
      <c r="B70" s="1" t="s">
        <v>32</v>
      </c>
    </row>
    <row r="80" spans="2:2" s="1" customFormat="1">
      <c r="B80" s="1" t="s">
        <v>36</v>
      </c>
    </row>
    <row r="114" spans="1:26" ht="17.25" thickBot="1"/>
    <row r="115" spans="1:26" ht="17.25" thickBot="1">
      <c r="A115" s="5"/>
      <c r="B115" s="5"/>
      <c r="C115" s="6" t="s">
        <v>33</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7.25" thickBot="1">
      <c r="A116" s="7"/>
      <c r="B116" s="7"/>
      <c r="C116" s="7"/>
      <c r="D116" s="7"/>
      <c r="E116" s="8"/>
      <c r="F116" s="7"/>
      <c r="G116" s="7"/>
      <c r="H116" s="7"/>
      <c r="I116" s="7"/>
      <c r="J116" s="7"/>
      <c r="K116" s="7"/>
      <c r="L116" s="7"/>
      <c r="M116" s="7"/>
      <c r="N116" s="7"/>
      <c r="O116" s="7"/>
      <c r="P116" s="7"/>
      <c r="Q116" s="7"/>
      <c r="R116" s="7"/>
      <c r="S116" s="7"/>
      <c r="T116" s="7"/>
      <c r="U116" s="7"/>
      <c r="V116" s="7"/>
      <c r="W116" s="7"/>
      <c r="X116" s="7"/>
      <c r="Y116" s="7"/>
      <c r="Z116" s="7"/>
    </row>
    <row r="117" spans="1:26" ht="17.25" thickBot="1">
      <c r="A117" s="7"/>
      <c r="B117" s="7"/>
      <c r="C117" s="8" t="s">
        <v>34</v>
      </c>
      <c r="D117" s="7"/>
      <c r="E117" s="7"/>
      <c r="F117" s="7"/>
      <c r="G117" s="7"/>
      <c r="H117" s="7"/>
      <c r="I117" s="7"/>
      <c r="J117" s="7"/>
      <c r="K117" s="7"/>
      <c r="L117" s="7"/>
      <c r="N117" s="7"/>
      <c r="O117" s="7"/>
      <c r="P117" s="7"/>
      <c r="Q117" s="7"/>
      <c r="R117" s="7"/>
      <c r="S117" s="7"/>
      <c r="T117" s="7"/>
      <c r="U117" s="7"/>
      <c r="V117" s="7"/>
      <c r="W117" s="7"/>
      <c r="X117" s="7"/>
      <c r="Y117" s="7"/>
      <c r="Z117" s="7"/>
    </row>
    <row r="118" spans="1:26" ht="17.25" thickBot="1">
      <c r="A118" s="7"/>
      <c r="B118" s="7"/>
      <c r="C118" s="7"/>
      <c r="D118" s="7"/>
      <c r="E118" s="7"/>
      <c r="F118" s="7"/>
      <c r="G118" s="7"/>
      <c r="H118" s="7"/>
      <c r="I118" s="7"/>
      <c r="J118" s="7"/>
      <c r="K118" s="7"/>
      <c r="L118" s="7"/>
      <c r="M118" s="7"/>
      <c r="N118" s="7" t="s">
        <v>35</v>
      </c>
      <c r="O118" s="7"/>
      <c r="P118" s="7"/>
      <c r="Q118" s="7"/>
      <c r="R118" s="7"/>
      <c r="S118" s="7"/>
      <c r="T118" s="7"/>
      <c r="U118" s="7"/>
      <c r="V118" s="7"/>
      <c r="W118" s="7"/>
      <c r="X118" s="7"/>
      <c r="Y118" s="7"/>
      <c r="Z118" s="7"/>
    </row>
    <row r="119" spans="1:26" ht="17.25" thickBo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7.25" thickBot="1">
      <c r="A120" s="7"/>
      <c r="B120" s="7"/>
      <c r="C120" s="9">
        <v>1</v>
      </c>
      <c r="D120" s="9">
        <v>1</v>
      </c>
      <c r="E120" s="9">
        <v>2</v>
      </c>
      <c r="F120" s="9">
        <v>3</v>
      </c>
      <c r="G120" s="9">
        <v>5</v>
      </c>
      <c r="H120" s="9">
        <v>8</v>
      </c>
      <c r="I120" s="9">
        <v>13</v>
      </c>
      <c r="J120" s="9">
        <v>21</v>
      </c>
      <c r="K120" s="9">
        <v>34</v>
      </c>
      <c r="L120" s="9">
        <v>55</v>
      </c>
      <c r="M120" s="7"/>
      <c r="N120" s="7"/>
      <c r="O120" s="7"/>
      <c r="P120" s="7"/>
      <c r="Q120" s="7"/>
      <c r="R120" s="7"/>
      <c r="S120" s="7"/>
      <c r="T120" s="7"/>
      <c r="U120" s="7"/>
      <c r="V120" s="7"/>
      <c r="W120" s="7"/>
      <c r="X120" s="7"/>
      <c r="Y120" s="7"/>
      <c r="Z120" s="7"/>
    </row>
    <row r="121" spans="1:26" ht="17.25" thickBo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7.25" thickBot="1">
      <c r="A122" s="7"/>
      <c r="B122" s="7"/>
      <c r="C122" s="7">
        <v>1</v>
      </c>
      <c r="D122" s="7">
        <v>1</v>
      </c>
      <c r="E122" s="7">
        <f>D122+C122</f>
        <v>2</v>
      </c>
      <c r="F122" s="7">
        <f t="shared" ref="F122:L122" si="0">E122+D122</f>
        <v>3</v>
      </c>
      <c r="G122" s="7">
        <f t="shared" si="0"/>
        <v>5</v>
      </c>
      <c r="H122" s="7">
        <f t="shared" si="0"/>
        <v>8</v>
      </c>
      <c r="I122" s="7">
        <f t="shared" si="0"/>
        <v>13</v>
      </c>
      <c r="J122" s="7">
        <f t="shared" si="0"/>
        <v>21</v>
      </c>
      <c r="K122" s="7">
        <f t="shared" si="0"/>
        <v>34</v>
      </c>
      <c r="L122" s="7">
        <f t="shared" si="0"/>
        <v>55</v>
      </c>
      <c r="M122" s="7"/>
      <c r="N122" s="7"/>
      <c r="O122" s="7"/>
      <c r="P122" s="7"/>
      <c r="Q122" s="7"/>
      <c r="R122" s="7"/>
      <c r="S122" s="7"/>
      <c r="T122" s="7"/>
      <c r="U122" s="7"/>
      <c r="V122" s="7"/>
      <c r="W122" s="7"/>
      <c r="X122" s="7"/>
      <c r="Y122" s="7"/>
      <c r="Z122" s="7"/>
    </row>
  </sheetData>
  <phoneticPr fontId="2" type="noConversion"/>
  <hyperlinks>
    <hyperlink ref="B68" r:id="rId1" location="scrollTo=_Dt-Fv8CDnRs"/>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127"/>
  <sheetViews>
    <sheetView topLeftCell="A79" zoomScale="85" zoomScaleNormal="85" workbookViewId="0">
      <selection activeCell="P112" sqref="P112"/>
    </sheetView>
  </sheetViews>
  <sheetFormatPr defaultRowHeight="16.5"/>
  <cols>
    <col min="2" max="2" width="21.375" customWidth="1"/>
    <col min="3" max="3" width="14.875" customWidth="1"/>
    <col min="5" max="5" width="14" customWidth="1"/>
    <col min="6" max="6" width="25.125" customWidth="1"/>
    <col min="7" max="7" width="21" customWidth="1"/>
  </cols>
  <sheetData>
    <row r="2" spans="2:21" s="1" customFormat="1">
      <c r="B2" s="1" t="s">
        <v>121</v>
      </c>
    </row>
    <row r="4" spans="2:21">
      <c r="B4" s="35" t="s">
        <v>119</v>
      </c>
      <c r="C4" s="35" t="s">
        <v>120</v>
      </c>
      <c r="E4" s="38" t="s">
        <v>119</v>
      </c>
      <c r="F4" s="38" t="s">
        <v>120</v>
      </c>
      <c r="H4" s="36" t="s">
        <v>122</v>
      </c>
    </row>
    <row r="5" spans="2:21">
      <c r="B5" s="34">
        <v>95</v>
      </c>
      <c r="C5" s="34">
        <v>91</v>
      </c>
      <c r="E5" s="39">
        <v>87</v>
      </c>
      <c r="F5" s="39">
        <v>85</v>
      </c>
      <c r="H5" s="37">
        <v>100</v>
      </c>
    </row>
    <row r="6" spans="2:21">
      <c r="B6" s="34">
        <v>92</v>
      </c>
      <c r="C6" s="34">
        <v>93</v>
      </c>
      <c r="E6" s="39">
        <v>89</v>
      </c>
      <c r="F6" s="39">
        <v>90</v>
      </c>
      <c r="H6" s="37">
        <v>100</v>
      </c>
    </row>
    <row r="7" spans="2:21">
      <c r="B7" s="34">
        <v>98</v>
      </c>
      <c r="C7" s="34">
        <v>97</v>
      </c>
      <c r="H7" s="37">
        <v>100</v>
      </c>
      <c r="L7" t="s">
        <v>151</v>
      </c>
      <c r="N7" t="str">
        <f>J7&amp;K7&amp;L7&amp;M7</f>
        <v>'Male',</v>
      </c>
      <c r="P7" t="str">
        <f>P3&amp;P4&amp;P5&amp;P6</f>
        <v/>
      </c>
      <c r="Q7" t="s">
        <v>151</v>
      </c>
      <c r="R7" t="s">
        <v>151</v>
      </c>
      <c r="S7" t="s">
        <v>151</v>
      </c>
      <c r="T7" t="s">
        <v>151</v>
      </c>
      <c r="U7" t="s">
        <v>152</v>
      </c>
    </row>
    <row r="8" spans="2:21">
      <c r="B8" s="34">
        <v>100</v>
      </c>
      <c r="C8" s="34">
        <v>99</v>
      </c>
      <c r="H8" s="37">
        <v>100</v>
      </c>
      <c r="L8" t="s">
        <v>151</v>
      </c>
      <c r="N8" t="str">
        <f t="shared" ref="N8:N11" si="0">J8&amp;K8&amp;L8&amp;M8</f>
        <v>'Male',</v>
      </c>
    </row>
    <row r="9" spans="2:21">
      <c r="L9" t="s">
        <v>151</v>
      </c>
      <c r="N9" t="str">
        <f t="shared" si="0"/>
        <v>'Male',</v>
      </c>
    </row>
    <row r="10" spans="2:21">
      <c r="B10" t="s">
        <v>123</v>
      </c>
      <c r="L10" t="s">
        <v>151</v>
      </c>
      <c r="N10" t="str">
        <f t="shared" si="0"/>
        <v>'Male',</v>
      </c>
    </row>
    <row r="11" spans="2:21">
      <c r="L11" t="s">
        <v>152</v>
      </c>
      <c r="N11" t="str">
        <f t="shared" si="0"/>
        <v>'Female',</v>
      </c>
    </row>
    <row r="12" spans="2:21">
      <c r="B12" s="34" t="s">
        <v>119</v>
      </c>
      <c r="C12" s="34" t="s">
        <v>120</v>
      </c>
      <c r="D12" s="37" t="s">
        <v>122</v>
      </c>
    </row>
    <row r="13" spans="2:21">
      <c r="B13" s="34">
        <v>95</v>
      </c>
      <c r="C13" s="34">
        <v>91</v>
      </c>
      <c r="D13" s="37">
        <v>100</v>
      </c>
    </row>
    <row r="14" spans="2:21" ht="17.25" thickBot="1">
      <c r="B14" s="34">
        <v>92</v>
      </c>
      <c r="C14" s="34">
        <v>93</v>
      </c>
      <c r="D14" s="37">
        <v>100</v>
      </c>
      <c r="J14" s="229"/>
      <c r="K14" s="230"/>
      <c r="L14" s="230"/>
      <c r="N14" t="s">
        <v>158</v>
      </c>
      <c r="Q14" t="s">
        <v>158</v>
      </c>
      <c r="R14" t="s">
        <v>159</v>
      </c>
      <c r="S14" t="s">
        <v>160</v>
      </c>
      <c r="T14" t="s">
        <v>160</v>
      </c>
    </row>
    <row r="15" spans="2:21" ht="17.25" thickBot="1">
      <c r="B15" s="34">
        <v>98</v>
      </c>
      <c r="C15" s="34">
        <v>97</v>
      </c>
      <c r="D15" s="37">
        <v>100</v>
      </c>
      <c r="K15" s="44" t="s">
        <v>153</v>
      </c>
      <c r="L15" s="45">
        <v>25000</v>
      </c>
      <c r="N15" t="s">
        <v>159</v>
      </c>
    </row>
    <row r="16" spans="2:21" ht="33.75" thickBot="1">
      <c r="B16" s="34">
        <v>100</v>
      </c>
      <c r="C16" s="34">
        <v>99</v>
      </c>
      <c r="D16" s="37">
        <v>100</v>
      </c>
      <c r="K16" s="44" t="s">
        <v>155</v>
      </c>
      <c r="L16" s="45">
        <v>75000</v>
      </c>
      <c r="N16" t="s">
        <v>160</v>
      </c>
    </row>
    <row r="17" spans="2:19" ht="17.25" thickBot="1">
      <c r="K17" s="44" t="s">
        <v>157</v>
      </c>
      <c r="L17" s="45">
        <v>90000</v>
      </c>
      <c r="N17" t="s">
        <v>160</v>
      </c>
    </row>
    <row r="18" spans="2:19" ht="17.25" thickBot="1">
      <c r="B18" t="s">
        <v>124</v>
      </c>
      <c r="K18" s="44" t="s">
        <v>157</v>
      </c>
      <c r="L18" s="45">
        <v>70000</v>
      </c>
    </row>
    <row r="19" spans="2:19">
      <c r="O19" t="str">
        <f>O15&amp;O16&amp;O17&amp;O18</f>
        <v/>
      </c>
      <c r="P19" t="str">
        <f>P15&amp;P16&amp;P17&amp;P18</f>
        <v/>
      </c>
      <c r="Q19" t="str">
        <f>Q15&amp;Q16&amp;Q17&amp;Q18</f>
        <v/>
      </c>
      <c r="R19" t="str">
        <f>R15&amp;R16&amp;R17&amp;R18</f>
        <v/>
      </c>
      <c r="S19" t="str">
        <f>S15&amp;S16&amp;S17&amp;S18</f>
        <v/>
      </c>
    </row>
    <row r="20" spans="2:19">
      <c r="B20" s="35" t="s">
        <v>119</v>
      </c>
      <c r="C20" s="35" t="s">
        <v>120</v>
      </c>
      <c r="F20" s="31">
        <v>166</v>
      </c>
      <c r="I20" s="31">
        <v>166</v>
      </c>
      <c r="J20" s="31">
        <v>168</v>
      </c>
      <c r="K20" s="31">
        <v>170</v>
      </c>
      <c r="L20" s="31">
        <v>172</v>
      </c>
      <c r="M20" s="31">
        <v>174</v>
      </c>
    </row>
    <row r="21" spans="2:19" ht="17.25" thickBot="1">
      <c r="B21" s="34">
        <v>95</v>
      </c>
      <c r="C21" s="34">
        <v>91</v>
      </c>
      <c r="F21" s="31">
        <v>168</v>
      </c>
    </row>
    <row r="22" spans="2:19" ht="17.25" thickBot="1">
      <c r="B22" s="34">
        <v>92</v>
      </c>
      <c r="C22" s="34">
        <v>93</v>
      </c>
      <c r="F22" s="31">
        <v>170</v>
      </c>
      <c r="I22" s="42"/>
      <c r="K22" s="42"/>
      <c r="L22" s="43"/>
      <c r="M22" s="43"/>
      <c r="N22" s="43"/>
      <c r="O22" s="43"/>
      <c r="P22" s="43"/>
    </row>
    <row r="23" spans="2:19" ht="17.25" thickBot="1">
      <c r="B23" s="34">
        <v>98</v>
      </c>
      <c r="C23" s="34">
        <v>97</v>
      </c>
      <c r="F23" s="31">
        <v>172</v>
      </c>
      <c r="H23" s="2" t="s">
        <v>146</v>
      </c>
      <c r="I23" s="44" t="s">
        <v>153</v>
      </c>
      <c r="J23" s="2" t="s">
        <v>147</v>
      </c>
      <c r="K23" s="2" t="s">
        <v>148</v>
      </c>
      <c r="L23" t="str">
        <f>H23&amp;I23&amp;J23&amp;K23</f>
        <v>'Intern',</v>
      </c>
      <c r="N23" t="str">
        <f t="shared" ref="N23:S23" si="1">N19&amp;N20&amp;N21&amp;N22</f>
        <v/>
      </c>
      <c r="O23" t="str">
        <f t="shared" si="1"/>
        <v/>
      </c>
      <c r="P23" t="str">
        <f t="shared" si="1"/>
        <v/>
      </c>
      <c r="Q23" t="str">
        <f t="shared" si="1"/>
        <v/>
      </c>
      <c r="R23" t="str">
        <f t="shared" si="1"/>
        <v/>
      </c>
      <c r="S23" t="str">
        <f t="shared" si="1"/>
        <v/>
      </c>
    </row>
    <row r="24" spans="2:19" ht="33.75" thickBot="1">
      <c r="B24" s="34">
        <v>100</v>
      </c>
      <c r="C24" s="34">
        <v>99</v>
      </c>
      <c r="F24" s="31">
        <v>174</v>
      </c>
      <c r="H24" s="2" t="s">
        <v>146</v>
      </c>
      <c r="I24" s="44" t="s">
        <v>155</v>
      </c>
      <c r="J24" s="2" t="s">
        <v>147</v>
      </c>
      <c r="K24" s="2" t="s">
        <v>148</v>
      </c>
      <c r="L24" t="str">
        <f t="shared" ref="L24:L26" si="2">H24&amp;I24&amp;J24&amp;K24</f>
        <v>'Team Lead',</v>
      </c>
    </row>
    <row r="25" spans="2:19" ht="17.25" thickBot="1">
      <c r="B25" s="39">
        <v>87</v>
      </c>
      <c r="C25" s="39">
        <v>85</v>
      </c>
      <c r="H25" s="2" t="s">
        <v>146</v>
      </c>
      <c r="I25" s="44" t="s">
        <v>157</v>
      </c>
      <c r="J25" s="2" t="s">
        <v>147</v>
      </c>
      <c r="K25" s="2" t="s">
        <v>148</v>
      </c>
      <c r="L25" t="str">
        <f t="shared" si="2"/>
        <v>'Manager',</v>
      </c>
    </row>
    <row r="26" spans="2:19" ht="17.25" thickBot="1">
      <c r="B26" s="39">
        <v>89</v>
      </c>
      <c r="C26" s="39">
        <v>90</v>
      </c>
      <c r="H26" s="2" t="s">
        <v>146</v>
      </c>
      <c r="I26" s="44" t="s">
        <v>157</v>
      </c>
      <c r="J26" s="2" t="s">
        <v>147</v>
      </c>
      <c r="K26" s="2" t="s">
        <v>148</v>
      </c>
      <c r="L26" t="str">
        <f t="shared" si="2"/>
        <v>'Manager',</v>
      </c>
    </row>
    <row r="27" spans="2:19" ht="17.25" thickBot="1">
      <c r="H27" s="2"/>
      <c r="I27" s="44"/>
      <c r="J27" s="2"/>
      <c r="K27" s="2"/>
    </row>
    <row r="28" spans="2:19" s="1" customFormat="1">
      <c r="B28" s="1" t="s">
        <v>125</v>
      </c>
    </row>
    <row r="29" spans="2:19">
      <c r="H29" t="s">
        <v>139</v>
      </c>
      <c r="L29" t="s">
        <v>140</v>
      </c>
    </row>
    <row r="30" spans="2:19">
      <c r="B30" s="40" t="s">
        <v>126</v>
      </c>
      <c r="C30" s="40" t="s">
        <v>132</v>
      </c>
      <c r="D30" s="40" t="s">
        <v>138</v>
      </c>
      <c r="E30" s="31"/>
      <c r="H30" s="40" t="s">
        <v>126</v>
      </c>
      <c r="I30" s="40" t="s">
        <v>132</v>
      </c>
      <c r="J30" s="40" t="s">
        <v>138</v>
      </c>
      <c r="L30" s="41" t="s">
        <v>127</v>
      </c>
    </row>
    <row r="31" spans="2:19">
      <c r="B31" s="41" t="s">
        <v>127</v>
      </c>
      <c r="C31" s="31" t="s">
        <v>133</v>
      </c>
      <c r="D31" s="31">
        <v>166</v>
      </c>
      <c r="E31" s="31"/>
      <c r="L31" s="41" t="s">
        <v>128</v>
      </c>
    </row>
    <row r="32" spans="2:19">
      <c r="B32" s="41" t="s">
        <v>128</v>
      </c>
      <c r="C32" s="31" t="s">
        <v>134</v>
      </c>
      <c r="D32" s="31">
        <v>168</v>
      </c>
      <c r="E32" s="31"/>
      <c r="L32" s="41" t="s">
        <v>129</v>
      </c>
    </row>
    <row r="33" spans="2:12">
      <c r="B33" s="41" t="s">
        <v>129</v>
      </c>
      <c r="C33" s="31" t="s">
        <v>135</v>
      </c>
      <c r="D33" s="31">
        <v>170</v>
      </c>
      <c r="E33" s="31"/>
      <c r="L33" s="41" t="s">
        <v>130</v>
      </c>
    </row>
    <row r="34" spans="2:12">
      <c r="B34" s="41" t="s">
        <v>130</v>
      </c>
      <c r="C34" s="31" t="s">
        <v>136</v>
      </c>
      <c r="D34" s="31">
        <v>172</v>
      </c>
      <c r="E34" s="31"/>
      <c r="L34" s="41" t="s">
        <v>131</v>
      </c>
    </row>
    <row r="35" spans="2:12">
      <c r="B35" s="41" t="s">
        <v>131</v>
      </c>
      <c r="C35" s="31" t="s">
        <v>137</v>
      </c>
      <c r="D35" s="31">
        <v>174</v>
      </c>
      <c r="E35" s="31"/>
    </row>
    <row r="40" spans="2:12" ht="17.25" thickBot="1">
      <c r="B40" s="229"/>
      <c r="C40" s="230"/>
      <c r="D40" s="230"/>
      <c r="F40" s="229"/>
      <c r="G40" s="230"/>
      <c r="H40" s="230"/>
    </row>
    <row r="41" spans="2:12" ht="18.75" thickBot="1">
      <c r="B41" s="46" t="s">
        <v>161</v>
      </c>
      <c r="C41" s="47" t="s">
        <v>162</v>
      </c>
      <c r="D41" s="48" t="s">
        <v>163</v>
      </c>
      <c r="F41" s="52" t="s">
        <v>161</v>
      </c>
      <c r="G41" s="53" t="s">
        <v>164</v>
      </c>
      <c r="H41" s="54" t="s">
        <v>165</v>
      </c>
    </row>
    <row r="42" spans="2:12" ht="17.25" thickBot="1">
      <c r="B42" s="43" t="s">
        <v>141</v>
      </c>
      <c r="C42" s="44" t="s">
        <v>149</v>
      </c>
      <c r="D42" s="45">
        <v>23</v>
      </c>
      <c r="F42" s="55" t="s">
        <v>143</v>
      </c>
      <c r="G42" s="56" t="s">
        <v>153</v>
      </c>
      <c r="H42" s="57">
        <v>25000</v>
      </c>
    </row>
    <row r="43" spans="2:12" ht="17.25" thickBot="1">
      <c r="B43" s="43" t="s">
        <v>142</v>
      </c>
      <c r="C43" s="44" t="s">
        <v>149</v>
      </c>
      <c r="D43" s="45">
        <v>31</v>
      </c>
      <c r="F43" s="43" t="s">
        <v>154</v>
      </c>
      <c r="G43" s="44" t="s">
        <v>155</v>
      </c>
      <c r="H43" s="45">
        <v>75000</v>
      </c>
    </row>
    <row r="44" spans="2:12" ht="17.25" thickBot="1">
      <c r="B44" s="55" t="s">
        <v>143</v>
      </c>
      <c r="C44" s="56" t="s">
        <v>149</v>
      </c>
      <c r="D44" s="57">
        <v>22</v>
      </c>
      <c r="F44" s="43" t="s">
        <v>156</v>
      </c>
      <c r="G44" s="44" t="s">
        <v>157</v>
      </c>
      <c r="H44" s="45">
        <v>90000</v>
      </c>
    </row>
    <row r="45" spans="2:12" ht="17.25" thickBot="1">
      <c r="B45" s="43" t="s">
        <v>144</v>
      </c>
      <c r="C45" s="44" t="s">
        <v>149</v>
      </c>
      <c r="D45" s="45">
        <v>36</v>
      </c>
      <c r="F45" s="55" t="s">
        <v>145</v>
      </c>
      <c r="G45" s="56" t="s">
        <v>157</v>
      </c>
      <c r="H45" s="57">
        <v>70000</v>
      </c>
    </row>
    <row r="46" spans="2:12" ht="17.25" thickBot="1">
      <c r="B46" s="55" t="s">
        <v>145</v>
      </c>
      <c r="C46" s="56" t="s">
        <v>150</v>
      </c>
      <c r="D46" s="57">
        <v>30</v>
      </c>
    </row>
    <row r="50" spans="2:10" ht="17.25" thickBot="1"/>
    <row r="51" spans="2:10" ht="18.75" thickBot="1">
      <c r="B51" s="46" t="s">
        <v>161</v>
      </c>
      <c r="C51" s="47" t="s">
        <v>162</v>
      </c>
      <c r="D51" s="48" t="s">
        <v>163</v>
      </c>
      <c r="E51" s="53" t="s">
        <v>164</v>
      </c>
      <c r="F51" s="54" t="s">
        <v>165</v>
      </c>
    </row>
    <row r="52" spans="2:10" ht="17.25" thickBot="1">
      <c r="B52" s="43" t="s">
        <v>141</v>
      </c>
      <c r="C52" s="44" t="s">
        <v>149</v>
      </c>
      <c r="D52" s="45">
        <v>23</v>
      </c>
      <c r="E52" s="58"/>
      <c r="F52" s="58"/>
    </row>
    <row r="53" spans="2:10" ht="17.25" thickBot="1">
      <c r="B53" s="43" t="s">
        <v>142</v>
      </c>
      <c r="C53" s="44" t="s">
        <v>149</v>
      </c>
      <c r="D53" s="45">
        <v>31</v>
      </c>
      <c r="E53" s="58"/>
      <c r="F53" s="58"/>
    </row>
    <row r="54" spans="2:10" ht="17.25" thickBot="1">
      <c r="B54" s="49" t="s">
        <v>143</v>
      </c>
      <c r="C54" s="50" t="s">
        <v>149</v>
      </c>
      <c r="D54" s="51">
        <v>22</v>
      </c>
      <c r="E54" s="50" t="s">
        <v>153</v>
      </c>
      <c r="F54" s="51">
        <v>25000</v>
      </c>
    </row>
    <row r="55" spans="2:10" ht="17.25" thickBot="1">
      <c r="B55" s="43" t="s">
        <v>154</v>
      </c>
      <c r="C55" s="59"/>
      <c r="D55" s="60"/>
      <c r="E55" s="44" t="s">
        <v>155</v>
      </c>
      <c r="F55" s="45">
        <v>75000</v>
      </c>
    </row>
    <row r="56" spans="2:10" ht="17.25" thickBot="1">
      <c r="B56" s="43" t="s">
        <v>156</v>
      </c>
      <c r="C56" s="58"/>
      <c r="D56" s="58"/>
      <c r="E56" s="44" t="s">
        <v>157</v>
      </c>
      <c r="F56" s="45">
        <v>90000</v>
      </c>
    </row>
    <row r="57" spans="2:10" ht="17.25" thickBot="1">
      <c r="B57" s="49" t="s">
        <v>145</v>
      </c>
      <c r="C57" s="50" t="s">
        <v>150</v>
      </c>
      <c r="D57" s="51">
        <v>30</v>
      </c>
      <c r="E57" s="50" t="s">
        <v>157</v>
      </c>
      <c r="F57" s="51">
        <v>70000</v>
      </c>
    </row>
    <row r="58" spans="2:10" ht="17.25" thickBot="1">
      <c r="B58" s="43" t="s">
        <v>144</v>
      </c>
      <c r="C58" s="44" t="s">
        <v>149</v>
      </c>
      <c r="D58" s="45">
        <v>36</v>
      </c>
      <c r="E58" s="58"/>
      <c r="F58" s="58"/>
    </row>
    <row r="61" spans="2:10" s="102" customFormat="1" ht="43.5" customHeight="1">
      <c r="B61" s="100" t="s">
        <v>281</v>
      </c>
      <c r="C61" s="101" t="s">
        <v>282</v>
      </c>
      <c r="D61" s="101"/>
      <c r="F61" s="102" t="s">
        <v>283</v>
      </c>
    </row>
    <row r="62" spans="2:10" s="84" customFormat="1"/>
    <row r="63" spans="2:10" s="84" customFormat="1">
      <c r="B63" s="84" t="s">
        <v>284</v>
      </c>
      <c r="D63" s="84" t="s">
        <v>285</v>
      </c>
    </row>
    <row r="64" spans="2:10" s="84" customFormat="1">
      <c r="B64" s="84" t="s">
        <v>286</v>
      </c>
      <c r="G64" s="103" t="s">
        <v>287</v>
      </c>
      <c r="H64" s="84" t="s">
        <v>288</v>
      </c>
      <c r="I64" s="84">
        <f>MAX(B70:B73)</f>
        <v>1</v>
      </c>
      <c r="J64" s="84">
        <f>MAX(C70:C73)</f>
        <v>18</v>
      </c>
    </row>
    <row r="65" spans="2:10" s="84" customFormat="1">
      <c r="H65" s="84" t="s">
        <v>289</v>
      </c>
      <c r="I65" s="84">
        <f>MIN(B70:B73)</f>
        <v>-1</v>
      </c>
      <c r="J65" s="84">
        <f>MIN(C70:C73)</f>
        <v>2</v>
      </c>
    </row>
    <row r="66" spans="2:10" s="84" customFormat="1">
      <c r="H66" s="104" t="s">
        <v>290</v>
      </c>
    </row>
    <row r="67" spans="2:10" s="84" customFormat="1">
      <c r="B67" s="84" t="s">
        <v>291</v>
      </c>
      <c r="H67" s="84" t="s">
        <v>292</v>
      </c>
    </row>
    <row r="68" spans="2:10" s="84" customFormat="1"/>
    <row r="69" spans="2:10" s="84" customFormat="1">
      <c r="B69" s="105" t="s">
        <v>293</v>
      </c>
      <c r="C69" s="105" t="s">
        <v>294</v>
      </c>
      <c r="G69" s="103" t="s">
        <v>295</v>
      </c>
      <c r="H69" s="103" t="s">
        <v>296</v>
      </c>
    </row>
    <row r="70" spans="2:10" s="84" customFormat="1">
      <c r="B70" s="84">
        <v>-1</v>
      </c>
      <c r="C70" s="84">
        <v>2</v>
      </c>
      <c r="G70" s="84">
        <f xml:space="preserve"> (B70-$I$65) / ($I$64-$I$65 )</f>
        <v>0</v>
      </c>
      <c r="H70" s="84">
        <f>(C70-$J$65) / ($J$64-$J$65)</f>
        <v>0</v>
      </c>
    </row>
    <row r="71" spans="2:10" s="84" customFormat="1">
      <c r="B71" s="84">
        <v>-0.5</v>
      </c>
      <c r="C71" s="84">
        <v>6</v>
      </c>
      <c r="G71" s="84">
        <f t="shared" ref="G71:G73" si="3" xml:space="preserve"> (B71-$I$65) / ($I$64-$I$65 )</f>
        <v>0.25</v>
      </c>
      <c r="H71" s="84">
        <f t="shared" ref="H71:H73" si="4">(C71-$J$65) / ($J$64-$J$65)</f>
        <v>0.25</v>
      </c>
    </row>
    <row r="72" spans="2:10" s="84" customFormat="1">
      <c r="B72" s="84">
        <v>0</v>
      </c>
      <c r="C72" s="84">
        <v>10</v>
      </c>
      <c r="G72" s="84">
        <f t="shared" si="3"/>
        <v>0.5</v>
      </c>
      <c r="H72" s="84">
        <f t="shared" si="4"/>
        <v>0.5</v>
      </c>
    </row>
    <row r="73" spans="2:10" s="84" customFormat="1">
      <c r="B73" s="84">
        <v>1</v>
      </c>
      <c r="C73" s="84">
        <v>18</v>
      </c>
      <c r="G73" s="84">
        <f t="shared" si="3"/>
        <v>1</v>
      </c>
      <c r="H73" s="84">
        <f t="shared" si="4"/>
        <v>1</v>
      </c>
    </row>
    <row r="74" spans="2:10" s="84" customFormat="1"/>
    <row r="75" spans="2:10" s="84" customFormat="1">
      <c r="C75" s="84" t="s">
        <v>297</v>
      </c>
    </row>
    <row r="76" spans="2:10" s="84" customFormat="1">
      <c r="C76" s="84" t="s">
        <v>298</v>
      </c>
    </row>
    <row r="77" spans="2:10" s="84" customFormat="1"/>
    <row r="78" spans="2:10" s="84" customFormat="1">
      <c r="B78" s="106" t="s">
        <v>299</v>
      </c>
    </row>
    <row r="79" spans="2:10" s="84" customFormat="1">
      <c r="B79" s="84" t="s">
        <v>300</v>
      </c>
    </row>
    <row r="80" spans="2:10" s="84" customFormat="1">
      <c r="D80" s="107" t="s">
        <v>301</v>
      </c>
      <c r="E80" s="107" t="s">
        <v>302</v>
      </c>
      <c r="F80" s="107" t="s">
        <v>303</v>
      </c>
      <c r="G80" s="107" t="s">
        <v>304</v>
      </c>
    </row>
    <row r="81" spans="2:8" s="84" customFormat="1">
      <c r="D81" s="84">
        <f>AVERAGE(B86:B90)</f>
        <v>170</v>
      </c>
      <c r="E81" s="84">
        <f>AVERAGE(C86:C90)</f>
        <v>69</v>
      </c>
      <c r="F81" s="84">
        <f>_xlfn.STDEV.P(B86:B90)</f>
        <v>2.8284271247461903</v>
      </c>
      <c r="G81" s="84">
        <f>_xlfn.STDEV.P(C86:C90)</f>
        <v>18.963122105813696</v>
      </c>
    </row>
    <row r="82" spans="2:8" s="84" customFormat="1">
      <c r="F82" s="223" t="s">
        <v>305</v>
      </c>
      <c r="G82" s="108" t="s">
        <v>306</v>
      </c>
    </row>
    <row r="83" spans="2:8" s="84" customFormat="1">
      <c r="F83" s="223"/>
      <c r="G83" s="107" t="s">
        <v>307</v>
      </c>
    </row>
    <row r="84" spans="2:8" s="84" customFormat="1">
      <c r="F84" s="231" t="s">
        <v>308</v>
      </c>
      <c r="H84" s="231" t="s">
        <v>309</v>
      </c>
    </row>
    <row r="85" spans="2:8" s="84" customFormat="1">
      <c r="B85" s="109" t="s">
        <v>310</v>
      </c>
      <c r="C85" s="109" t="s">
        <v>311</v>
      </c>
      <c r="F85" s="232"/>
      <c r="H85" s="232"/>
    </row>
    <row r="86" spans="2:8" s="84" customFormat="1">
      <c r="B86" s="69">
        <v>166</v>
      </c>
      <c r="C86" s="84">
        <v>55</v>
      </c>
      <c r="F86" s="84">
        <f>(B86-$D$81) / $F$81</f>
        <v>-1.4142135623730949</v>
      </c>
      <c r="H86" s="84">
        <f>(C86-$E$81) / $G$81</f>
        <v>-0.73827505417517159</v>
      </c>
    </row>
    <row r="87" spans="2:8" s="84" customFormat="1">
      <c r="B87" s="69">
        <v>168</v>
      </c>
      <c r="C87" s="84">
        <v>40</v>
      </c>
      <c r="F87" s="84">
        <f t="shared" ref="F87:F90" si="5">(B87-$D$81) / $F$81</f>
        <v>-0.70710678118654746</v>
      </c>
      <c r="H87" s="84">
        <f t="shared" ref="H87:H90" si="6">(C87-$E$81) / $G$81</f>
        <v>-1.5292840407914268</v>
      </c>
    </row>
    <row r="88" spans="2:8" s="84" customFormat="1">
      <c r="B88" s="69">
        <v>170</v>
      </c>
      <c r="C88" s="84">
        <v>80</v>
      </c>
      <c r="F88" s="84">
        <f t="shared" si="5"/>
        <v>0</v>
      </c>
      <c r="H88" s="84">
        <f t="shared" si="6"/>
        <v>0.58007325685192057</v>
      </c>
    </row>
    <row r="89" spans="2:8" s="84" customFormat="1">
      <c r="B89" s="69">
        <v>172</v>
      </c>
      <c r="C89" s="84">
        <v>93</v>
      </c>
      <c r="F89" s="84">
        <f t="shared" si="5"/>
        <v>0.70710678118654746</v>
      </c>
      <c r="H89" s="84">
        <f t="shared" si="6"/>
        <v>1.2656143785860083</v>
      </c>
    </row>
    <row r="90" spans="2:8" s="84" customFormat="1">
      <c r="B90" s="69">
        <v>174</v>
      </c>
      <c r="C90" s="84">
        <v>77</v>
      </c>
      <c r="F90" s="84">
        <f t="shared" si="5"/>
        <v>1.4142135623730949</v>
      </c>
      <c r="H90" s="84">
        <f t="shared" si="6"/>
        <v>0.42187145952866945</v>
      </c>
    </row>
    <row r="91" spans="2:8" s="84" customFormat="1"/>
    <row r="92" spans="2:8" s="84" customFormat="1"/>
    <row r="93" spans="2:8" s="102" customFormat="1">
      <c r="B93" s="102" t="s">
        <v>312</v>
      </c>
    </row>
    <row r="94" spans="2:8" s="84" customFormat="1">
      <c r="B94" s="84" t="s">
        <v>313</v>
      </c>
    </row>
    <row r="95" spans="2:8" s="84" customFormat="1"/>
    <row r="96" spans="2:8" s="84" customFormat="1">
      <c r="B96" s="110" t="s">
        <v>314</v>
      </c>
      <c r="C96" s="110" t="s">
        <v>315</v>
      </c>
    </row>
    <row r="97" spans="2:3" s="84" customFormat="1">
      <c r="B97" s="88">
        <v>1</v>
      </c>
      <c r="C97" s="88">
        <v>171</v>
      </c>
    </row>
    <row r="98" spans="2:3" s="84" customFormat="1">
      <c r="B98" s="88">
        <v>2</v>
      </c>
      <c r="C98" s="88">
        <v>152</v>
      </c>
    </row>
    <row r="99" spans="2:3" s="84" customFormat="1">
      <c r="B99" s="88">
        <v>3</v>
      </c>
      <c r="C99" s="88">
        <v>171</v>
      </c>
    </row>
    <row r="100" spans="2:3" s="84" customFormat="1">
      <c r="B100" s="88">
        <v>4</v>
      </c>
      <c r="C100" s="88">
        <v>142</v>
      </c>
    </row>
    <row r="101" spans="2:3" s="84" customFormat="1">
      <c r="B101" s="88">
        <v>5</v>
      </c>
      <c r="C101" s="88">
        <v>153</v>
      </c>
    </row>
    <row r="102" spans="2:3" s="84" customFormat="1">
      <c r="B102" s="88">
        <v>6</v>
      </c>
      <c r="C102" s="88">
        <v>168</v>
      </c>
    </row>
    <row r="103" spans="2:3" s="84" customFormat="1">
      <c r="B103" s="88">
        <v>7</v>
      </c>
      <c r="C103" s="88">
        <v>150</v>
      </c>
    </row>
    <row r="104" spans="2:3" s="84" customFormat="1">
      <c r="B104" s="88">
        <v>8</v>
      </c>
      <c r="C104" s="111">
        <v>500</v>
      </c>
    </row>
    <row r="105" spans="2:3" s="84" customFormat="1">
      <c r="B105" s="88">
        <v>9</v>
      </c>
      <c r="C105" s="88">
        <v>170</v>
      </c>
    </row>
    <row r="106" spans="2:3" s="84" customFormat="1">
      <c r="B106" s="88">
        <v>10</v>
      </c>
      <c r="C106" s="88">
        <v>143</v>
      </c>
    </row>
    <row r="107" spans="2:3" s="84" customFormat="1">
      <c r="B107" s="88">
        <v>11</v>
      </c>
      <c r="C107" s="88">
        <v>144</v>
      </c>
    </row>
    <row r="108" spans="2:3" s="84" customFormat="1">
      <c r="B108" s="88">
        <v>12</v>
      </c>
      <c r="C108" s="88">
        <v>181</v>
      </c>
    </row>
    <row r="109" spans="2:3" s="84" customFormat="1">
      <c r="B109" s="88">
        <v>13</v>
      </c>
      <c r="C109" s="88">
        <v>178</v>
      </c>
    </row>
    <row r="110" spans="2:3" s="84" customFormat="1">
      <c r="B110" s="88">
        <v>14</v>
      </c>
      <c r="C110" s="88">
        <v>175</v>
      </c>
    </row>
    <row r="111" spans="2:3" s="84" customFormat="1">
      <c r="B111" s="88">
        <v>15</v>
      </c>
      <c r="C111" s="88">
        <v>170</v>
      </c>
    </row>
    <row r="112" spans="2:3" s="84" customFormat="1">
      <c r="B112" s="88">
        <v>16</v>
      </c>
      <c r="C112" s="88">
        <v>157</v>
      </c>
    </row>
    <row r="113" spans="2:8" s="84" customFormat="1">
      <c r="B113" s="88">
        <v>17</v>
      </c>
      <c r="C113" s="88">
        <v>150</v>
      </c>
    </row>
    <row r="114" spans="2:8" s="84" customFormat="1">
      <c r="B114" s="88">
        <v>18</v>
      </c>
      <c r="C114" s="88">
        <v>176</v>
      </c>
    </row>
    <row r="115" spans="2:8" s="84" customFormat="1">
      <c r="B115" s="88">
        <v>19</v>
      </c>
      <c r="C115" s="88">
        <v>154</v>
      </c>
    </row>
    <row r="116" spans="2:8" s="84" customFormat="1">
      <c r="B116" s="88">
        <v>20</v>
      </c>
      <c r="C116" s="88">
        <v>150</v>
      </c>
    </row>
    <row r="117" spans="2:8" s="84" customFormat="1">
      <c r="B117" s="88">
        <v>21</v>
      </c>
      <c r="C117" s="88">
        <v>170</v>
      </c>
    </row>
    <row r="118" spans="2:8" s="84" customFormat="1">
      <c r="B118" s="88">
        <v>22</v>
      </c>
      <c r="C118" s="88">
        <v>177</v>
      </c>
    </row>
    <row r="119" spans="2:8" s="84" customFormat="1">
      <c r="B119" s="88">
        <v>23</v>
      </c>
      <c r="C119" s="88">
        <v>173</v>
      </c>
    </row>
    <row r="120" spans="2:8" s="84" customFormat="1">
      <c r="B120" s="88">
        <v>24</v>
      </c>
      <c r="C120" s="88">
        <v>172</v>
      </c>
      <c r="E120" s="112" t="s">
        <v>316</v>
      </c>
      <c r="F120" s="113">
        <f>MAX(C97:C126)</f>
        <v>500</v>
      </c>
    </row>
    <row r="121" spans="2:8" s="84" customFormat="1">
      <c r="B121" s="88">
        <v>25</v>
      </c>
      <c r="C121" s="88">
        <v>143</v>
      </c>
      <c r="E121" s="112" t="s">
        <v>317</v>
      </c>
      <c r="F121" s="114">
        <f>_xlfn.QUARTILE.EXC(C97:C126,3)</f>
        <v>173.5</v>
      </c>
    </row>
    <row r="122" spans="2:8" s="84" customFormat="1">
      <c r="B122" s="88">
        <v>26</v>
      </c>
      <c r="C122" s="88">
        <v>182</v>
      </c>
      <c r="E122" s="112" t="s">
        <v>318</v>
      </c>
      <c r="F122" s="113">
        <f>AVERAGE(C97:C126)</f>
        <v>172.13333333333333</v>
      </c>
    </row>
    <row r="123" spans="2:8" s="84" customFormat="1">
      <c r="B123" s="88">
        <v>27</v>
      </c>
      <c r="C123" s="88">
        <v>143</v>
      </c>
      <c r="E123" s="112" t="s">
        <v>319</v>
      </c>
      <c r="F123" s="114">
        <f>MEDIAN(C97:C126)</f>
        <v>162.5</v>
      </c>
      <c r="H123" s="84">
        <f>_xlfn.QUARTILE.EXC(C97:C126,2)</f>
        <v>162.5</v>
      </c>
    </row>
    <row r="124" spans="2:8" s="84" customFormat="1">
      <c r="B124" s="88">
        <v>28</v>
      </c>
      <c r="C124" s="88">
        <v>149</v>
      </c>
      <c r="E124" s="112" t="s">
        <v>320</v>
      </c>
      <c r="F124" s="114">
        <f>_xlfn.QUARTILE.EXC(C98:C127,1)</f>
        <v>149.5</v>
      </c>
    </row>
    <row r="125" spans="2:8" s="84" customFormat="1">
      <c r="B125" s="88">
        <v>29</v>
      </c>
      <c r="C125" s="88">
        <v>153</v>
      </c>
      <c r="E125" s="112" t="s">
        <v>321</v>
      </c>
      <c r="F125" s="114">
        <f>MIN(C97:C126)</f>
        <v>142</v>
      </c>
    </row>
    <row r="126" spans="2:8" s="84" customFormat="1">
      <c r="B126" s="88">
        <v>30</v>
      </c>
      <c r="C126" s="88">
        <v>147</v>
      </c>
    </row>
    <row r="127" spans="2:8" s="84" customFormat="1"/>
  </sheetData>
  <mergeCells count="6">
    <mergeCell ref="J14:L14"/>
    <mergeCell ref="B40:D40"/>
    <mergeCell ref="F40:H40"/>
    <mergeCell ref="F82:F83"/>
    <mergeCell ref="F84:F85"/>
    <mergeCell ref="H84:H85"/>
  </mergeCells>
  <phoneticPr fontId="2" type="noConversion"/>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zoomScale="115" zoomScaleNormal="115" workbookViewId="0">
      <selection activeCell="B2" sqref="B2:D6"/>
    </sheetView>
  </sheetViews>
  <sheetFormatPr defaultRowHeight="16.5"/>
  <cols>
    <col min="9" max="9" width="11.875" customWidth="1"/>
    <col min="10" max="10" width="14.5" customWidth="1"/>
    <col min="11" max="11" width="8.625" customWidth="1"/>
    <col min="12" max="12" width="14.5" customWidth="1"/>
    <col min="13" max="13" width="8.5" customWidth="1"/>
    <col min="14" max="14" width="14.5" customWidth="1"/>
    <col min="15" max="23" width="11.875" customWidth="1"/>
    <col min="24" max="25" width="13.875" customWidth="1"/>
    <col min="26" max="26" width="13.875" bestFit="1" customWidth="1"/>
  </cols>
  <sheetData>
    <row r="1" spans="1:14">
      <c r="A1" s="31" t="s">
        <v>166</v>
      </c>
      <c r="B1" s="31" t="s">
        <v>167</v>
      </c>
      <c r="C1" s="31" t="s">
        <v>168</v>
      </c>
      <c r="D1" s="31" t="s">
        <v>169</v>
      </c>
      <c r="I1" s="61" t="s">
        <v>175</v>
      </c>
      <c r="J1" t="s">
        <v>177</v>
      </c>
      <c r="K1" t="s">
        <v>178</v>
      </c>
      <c r="L1" t="s">
        <v>179</v>
      </c>
    </row>
    <row r="2" spans="1:14">
      <c r="A2" s="31" t="s">
        <v>170</v>
      </c>
      <c r="B2" s="31">
        <v>90</v>
      </c>
      <c r="C2" s="31">
        <v>95</v>
      </c>
      <c r="D2" s="31">
        <v>95</v>
      </c>
      <c r="I2" s="62" t="s">
        <v>50</v>
      </c>
      <c r="J2" s="63">
        <v>80</v>
      </c>
      <c r="K2" s="63">
        <v>90</v>
      </c>
      <c r="L2" s="63">
        <v>85</v>
      </c>
    </row>
    <row r="3" spans="1:14">
      <c r="A3" s="31" t="s">
        <v>171</v>
      </c>
      <c r="B3" s="31">
        <v>80</v>
      </c>
      <c r="C3" s="31">
        <v>90</v>
      </c>
      <c r="D3" s="31">
        <v>85</v>
      </c>
      <c r="I3" s="62" t="s">
        <v>51</v>
      </c>
      <c r="J3" s="63">
        <v>90</v>
      </c>
      <c r="K3" s="63">
        <v>95</v>
      </c>
      <c r="L3" s="63">
        <v>95</v>
      </c>
    </row>
    <row r="4" spans="1:14">
      <c r="A4" s="31" t="s">
        <v>172</v>
      </c>
      <c r="B4" s="31">
        <v>75</v>
      </c>
      <c r="C4" s="31">
        <v>90</v>
      </c>
      <c r="D4" s="31">
        <v>85</v>
      </c>
      <c r="I4" s="62" t="s">
        <v>52</v>
      </c>
      <c r="J4" s="63">
        <v>95</v>
      </c>
      <c r="K4" s="63">
        <v>70</v>
      </c>
      <c r="L4" s="63">
        <v>75</v>
      </c>
    </row>
    <row r="5" spans="1:14">
      <c r="A5" s="31" t="s">
        <v>173</v>
      </c>
      <c r="B5" s="31">
        <v>95</v>
      </c>
      <c r="C5" s="31">
        <v>70</v>
      </c>
      <c r="D5" s="31">
        <v>75</v>
      </c>
      <c r="I5" s="62" t="s">
        <v>53</v>
      </c>
      <c r="J5" s="63">
        <v>70</v>
      </c>
      <c r="K5" s="63">
        <v>85</v>
      </c>
      <c r="L5" s="63">
        <v>80</v>
      </c>
    </row>
    <row r="6" spans="1:14">
      <c r="A6" s="31" t="s">
        <v>174</v>
      </c>
      <c r="B6" s="31">
        <v>70</v>
      </c>
      <c r="C6" s="31">
        <v>85</v>
      </c>
      <c r="D6" s="31">
        <v>80</v>
      </c>
      <c r="I6" s="62" t="s">
        <v>54</v>
      </c>
      <c r="J6" s="63">
        <v>75</v>
      </c>
      <c r="K6" s="63">
        <v>90</v>
      </c>
      <c r="L6" s="63">
        <v>85</v>
      </c>
    </row>
    <row r="7" spans="1:14">
      <c r="I7" s="62" t="s">
        <v>176</v>
      </c>
      <c r="J7" s="63">
        <v>82</v>
      </c>
      <c r="K7" s="63">
        <v>86</v>
      </c>
      <c r="L7" s="63">
        <v>84</v>
      </c>
    </row>
    <row r="9" spans="1:14">
      <c r="A9" s="31" t="s">
        <v>183</v>
      </c>
      <c r="B9" s="31" t="s">
        <v>170</v>
      </c>
      <c r="C9" s="31" t="s">
        <v>171</v>
      </c>
      <c r="D9" s="31" t="s">
        <v>172</v>
      </c>
      <c r="E9" s="31" t="s">
        <v>173</v>
      </c>
      <c r="F9" s="31" t="s">
        <v>174</v>
      </c>
      <c r="I9" s="61" t="s">
        <v>175</v>
      </c>
      <c r="J9" t="s">
        <v>184</v>
      </c>
      <c r="K9" t="s">
        <v>185</v>
      </c>
      <c r="L9" t="s">
        <v>186</v>
      </c>
      <c r="M9" t="s">
        <v>187</v>
      </c>
      <c r="N9" t="s">
        <v>188</v>
      </c>
    </row>
    <row r="10" spans="1:14">
      <c r="A10" s="31" t="s">
        <v>167</v>
      </c>
      <c r="B10" s="31">
        <v>90</v>
      </c>
      <c r="C10" s="31">
        <v>80</v>
      </c>
      <c r="D10" s="31">
        <v>75</v>
      </c>
      <c r="E10" s="31">
        <v>95</v>
      </c>
      <c r="F10" s="31">
        <v>70</v>
      </c>
      <c r="I10" s="62" t="s">
        <v>180</v>
      </c>
      <c r="J10" s="63">
        <v>95</v>
      </c>
      <c r="K10" s="63">
        <v>85</v>
      </c>
      <c r="L10" s="63">
        <v>85</v>
      </c>
      <c r="M10" s="63">
        <v>75</v>
      </c>
      <c r="N10" s="63">
        <v>80</v>
      </c>
    </row>
    <row r="11" spans="1:14">
      <c r="A11" s="31" t="s">
        <v>168</v>
      </c>
      <c r="B11" s="31">
        <v>95</v>
      </c>
      <c r="C11" s="31">
        <v>90</v>
      </c>
      <c r="D11" s="31">
        <v>90</v>
      </c>
      <c r="E11" s="31">
        <v>70</v>
      </c>
      <c r="F11" s="31">
        <v>85</v>
      </c>
      <c r="I11" s="62" t="s">
        <v>181</v>
      </c>
      <c r="J11" s="63">
        <v>90</v>
      </c>
      <c r="K11" s="63">
        <v>80</v>
      </c>
      <c r="L11" s="63">
        <v>75</v>
      </c>
      <c r="M11" s="63">
        <v>95</v>
      </c>
      <c r="N11" s="63">
        <v>70</v>
      </c>
    </row>
    <row r="12" spans="1:14">
      <c r="A12" s="31" t="s">
        <v>169</v>
      </c>
      <c r="B12" s="31">
        <v>95</v>
      </c>
      <c r="C12" s="31">
        <v>85</v>
      </c>
      <c r="D12" s="31">
        <v>85</v>
      </c>
      <c r="E12" s="31">
        <v>75</v>
      </c>
      <c r="F12" s="31">
        <v>80</v>
      </c>
      <c r="I12" s="62" t="s">
        <v>182</v>
      </c>
      <c r="J12" s="63">
        <v>95</v>
      </c>
      <c r="K12" s="63">
        <v>90</v>
      </c>
      <c r="L12" s="63">
        <v>90</v>
      </c>
      <c r="M12" s="63">
        <v>70</v>
      </c>
      <c r="N12" s="63">
        <v>85</v>
      </c>
    </row>
    <row r="13" spans="1:14">
      <c r="I13" s="62" t="s">
        <v>176</v>
      </c>
      <c r="J13" s="64">
        <v>93.333333333333329</v>
      </c>
      <c r="K13" s="64">
        <v>85</v>
      </c>
      <c r="L13" s="64">
        <v>83.333333333333329</v>
      </c>
      <c r="M13" s="64">
        <v>80</v>
      </c>
      <c r="N13" s="64">
        <v>78.333333333333329</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zoomScale="130" zoomScaleNormal="130" workbookViewId="0">
      <selection activeCell="A6" sqref="A6"/>
    </sheetView>
  </sheetViews>
  <sheetFormatPr defaultRowHeight="16.5"/>
  <cols>
    <col min="1" max="1" width="18.625" customWidth="1"/>
    <col min="3" max="3" width="11" bestFit="1" customWidth="1"/>
    <col min="5" max="5" width="11.75" customWidth="1"/>
    <col min="6" max="6" width="25.375" bestFit="1" customWidth="1"/>
  </cols>
  <sheetData>
    <row r="1" spans="1:6">
      <c r="A1" s="65" t="s">
        <v>189</v>
      </c>
      <c r="B1" s="65" t="s">
        <v>190</v>
      </c>
      <c r="C1" s="65" t="s">
        <v>194</v>
      </c>
      <c r="D1" s="65" t="s">
        <v>191</v>
      </c>
      <c r="E1" s="67" t="s">
        <v>195</v>
      </c>
      <c r="F1" s="67" t="s">
        <v>196</v>
      </c>
    </row>
    <row r="2" spans="1:6">
      <c r="A2" s="65">
        <v>2006</v>
      </c>
      <c r="B2" s="65">
        <v>13</v>
      </c>
      <c r="C2" s="65">
        <f>B2-$B$18</f>
        <v>-3.466666666666665</v>
      </c>
      <c r="D2" s="65">
        <v>94</v>
      </c>
      <c r="E2">
        <f>D2-$B$19</f>
        <v>-4.9333333333333371</v>
      </c>
      <c r="F2">
        <f>C2*E2</f>
        <v>17.102222222222228</v>
      </c>
    </row>
    <row r="3" spans="1:6">
      <c r="A3" s="65">
        <v>2007</v>
      </c>
      <c r="B3" s="65">
        <v>8</v>
      </c>
      <c r="C3" s="65">
        <f t="shared" ref="C3:C16" si="0">B3-$B$18</f>
        <v>-8.466666666666665</v>
      </c>
      <c r="D3" s="65">
        <v>70</v>
      </c>
      <c r="E3">
        <f t="shared" ref="E3:E16" si="1">D3-$B$19</f>
        <v>-28.933333333333337</v>
      </c>
      <c r="F3">
        <f t="shared" ref="F3:F16" si="2">C3*E3</f>
        <v>244.96888888888887</v>
      </c>
    </row>
    <row r="4" spans="1:6">
      <c r="A4" s="65">
        <v>2008</v>
      </c>
      <c r="B4" s="66">
        <v>10</v>
      </c>
      <c r="C4" s="65">
        <f t="shared" si="0"/>
        <v>-6.466666666666665</v>
      </c>
      <c r="D4" s="66">
        <v>90</v>
      </c>
      <c r="E4">
        <f t="shared" si="1"/>
        <v>-8.9333333333333371</v>
      </c>
      <c r="F4">
        <f t="shared" si="2"/>
        <v>57.768888888888895</v>
      </c>
    </row>
    <row r="5" spans="1:6">
      <c r="A5" s="65">
        <v>2009</v>
      </c>
      <c r="B5" s="65">
        <v>15</v>
      </c>
      <c r="C5" s="65">
        <f t="shared" si="0"/>
        <v>-1.466666666666665</v>
      </c>
      <c r="D5" s="65">
        <v>100</v>
      </c>
      <c r="E5">
        <f t="shared" si="1"/>
        <v>1.0666666666666629</v>
      </c>
      <c r="F5">
        <f t="shared" si="2"/>
        <v>-1.5644444444444372</v>
      </c>
    </row>
    <row r="6" spans="1:6">
      <c r="A6" s="65">
        <v>2010</v>
      </c>
      <c r="B6" s="65">
        <v>12</v>
      </c>
      <c r="C6" s="65">
        <f t="shared" si="0"/>
        <v>-4.466666666666665</v>
      </c>
      <c r="D6" s="65">
        <v>95</v>
      </c>
      <c r="E6">
        <f t="shared" si="1"/>
        <v>-3.9333333333333371</v>
      </c>
      <c r="F6">
        <f t="shared" si="2"/>
        <v>17.5688888888889</v>
      </c>
    </row>
    <row r="7" spans="1:6">
      <c r="A7" s="65">
        <v>2011</v>
      </c>
      <c r="B7" s="65">
        <v>15</v>
      </c>
      <c r="C7" s="65">
        <f t="shared" si="0"/>
        <v>-1.466666666666665</v>
      </c>
      <c r="D7" s="65">
        <v>100</v>
      </c>
      <c r="E7">
        <f t="shared" si="1"/>
        <v>1.0666666666666629</v>
      </c>
      <c r="F7">
        <f t="shared" si="2"/>
        <v>-1.5644444444444372</v>
      </c>
    </row>
    <row r="8" spans="1:6">
      <c r="A8" s="65">
        <v>2012</v>
      </c>
      <c r="B8" s="65">
        <v>14</v>
      </c>
      <c r="C8" s="65">
        <f t="shared" si="0"/>
        <v>-2.466666666666665</v>
      </c>
      <c r="D8" s="65">
        <v>85</v>
      </c>
      <c r="E8">
        <f t="shared" si="1"/>
        <v>-13.933333333333337</v>
      </c>
      <c r="F8">
        <f t="shared" si="2"/>
        <v>34.368888888888875</v>
      </c>
    </row>
    <row r="9" spans="1:6">
      <c r="A9" s="65">
        <v>2013</v>
      </c>
      <c r="B9" s="65">
        <v>15</v>
      </c>
      <c r="C9" s="65">
        <f t="shared" si="0"/>
        <v>-1.466666666666665</v>
      </c>
      <c r="D9" s="65">
        <v>95</v>
      </c>
      <c r="E9">
        <f t="shared" si="1"/>
        <v>-3.9333333333333371</v>
      </c>
      <c r="F9">
        <f t="shared" si="2"/>
        <v>5.7688888888888883</v>
      </c>
    </row>
    <row r="10" spans="1:6">
      <c r="A10" s="65">
        <v>2014</v>
      </c>
      <c r="B10" s="65">
        <v>17</v>
      </c>
      <c r="C10" s="65">
        <f t="shared" si="0"/>
        <v>0.53333333333333499</v>
      </c>
      <c r="D10" s="65">
        <v>105</v>
      </c>
      <c r="E10">
        <f t="shared" si="1"/>
        <v>6.0666666666666629</v>
      </c>
      <c r="F10">
        <f t="shared" si="2"/>
        <v>3.2355555555555635</v>
      </c>
    </row>
    <row r="11" spans="1:6">
      <c r="A11" s="65">
        <v>2015</v>
      </c>
      <c r="B11" s="65">
        <v>19</v>
      </c>
      <c r="C11" s="65">
        <f t="shared" si="0"/>
        <v>2.533333333333335</v>
      </c>
      <c r="D11" s="65">
        <v>105</v>
      </c>
      <c r="E11">
        <f t="shared" si="1"/>
        <v>6.0666666666666629</v>
      </c>
      <c r="F11">
        <f t="shared" si="2"/>
        <v>15.36888888888889</v>
      </c>
    </row>
    <row r="12" spans="1:6">
      <c r="A12" s="65">
        <v>2016</v>
      </c>
      <c r="B12" s="65">
        <v>20</v>
      </c>
      <c r="C12" s="65">
        <f t="shared" si="0"/>
        <v>3.533333333333335</v>
      </c>
      <c r="D12" s="65">
        <v>110</v>
      </c>
      <c r="E12">
        <f t="shared" si="1"/>
        <v>11.066666666666663</v>
      </c>
      <c r="F12">
        <f t="shared" si="2"/>
        <v>39.102222222222224</v>
      </c>
    </row>
    <row r="13" spans="1:6">
      <c r="A13" s="65">
        <v>2017</v>
      </c>
      <c r="B13" s="65">
        <v>21</v>
      </c>
      <c r="C13" s="65">
        <f t="shared" si="0"/>
        <v>4.533333333333335</v>
      </c>
      <c r="D13" s="65">
        <v>105</v>
      </c>
      <c r="E13">
        <f t="shared" si="1"/>
        <v>6.0666666666666629</v>
      </c>
      <c r="F13">
        <f t="shared" si="2"/>
        <v>27.502222222222215</v>
      </c>
    </row>
    <row r="14" spans="1:6">
      <c r="A14" s="65">
        <v>2018</v>
      </c>
      <c r="B14" s="65">
        <v>22</v>
      </c>
      <c r="C14" s="65">
        <f t="shared" si="0"/>
        <v>5.533333333333335</v>
      </c>
      <c r="D14" s="65">
        <v>104</v>
      </c>
      <c r="E14">
        <f t="shared" si="1"/>
        <v>5.0666666666666629</v>
      </c>
      <c r="F14">
        <f t="shared" si="2"/>
        <v>28.035555555555543</v>
      </c>
    </row>
    <row r="15" spans="1:6">
      <c r="A15" s="65">
        <v>2019</v>
      </c>
      <c r="B15" s="65">
        <v>21</v>
      </c>
      <c r="C15" s="65">
        <f t="shared" si="0"/>
        <v>4.533333333333335</v>
      </c>
      <c r="D15" s="65">
        <v>105</v>
      </c>
      <c r="E15">
        <f t="shared" si="1"/>
        <v>6.0666666666666629</v>
      </c>
      <c r="F15">
        <f t="shared" si="2"/>
        <v>27.502222222222215</v>
      </c>
    </row>
    <row r="16" spans="1:6">
      <c r="A16" s="65">
        <v>2020</v>
      </c>
      <c r="B16" s="65">
        <v>25</v>
      </c>
      <c r="C16" s="65">
        <f t="shared" si="0"/>
        <v>8.533333333333335</v>
      </c>
      <c r="D16" s="65">
        <v>121</v>
      </c>
      <c r="E16">
        <f t="shared" si="1"/>
        <v>22.066666666666663</v>
      </c>
      <c r="F16">
        <f t="shared" si="2"/>
        <v>188.30222222222221</v>
      </c>
    </row>
    <row r="17" spans="1:14">
      <c r="F17">
        <f>SUM(F2:F16)</f>
        <v>703.4666666666667</v>
      </c>
      <c r="H17" s="15" t="s">
        <v>198</v>
      </c>
      <c r="L17" s="15" t="s">
        <v>199</v>
      </c>
    </row>
    <row r="18" spans="1:14">
      <c r="A18" s="67" t="s">
        <v>192</v>
      </c>
      <c r="B18">
        <f>AVERAGE(B2:B16)</f>
        <v>16.466666666666665</v>
      </c>
      <c r="H18" s="223" t="s">
        <v>197</v>
      </c>
      <c r="I18" s="68">
        <f>F17</f>
        <v>703.4666666666667</v>
      </c>
      <c r="J18" s="223">
        <f>I18/I19</f>
        <v>46.897777777777783</v>
      </c>
      <c r="L18" s="223" t="s">
        <v>197</v>
      </c>
      <c r="M18" s="68">
        <f>I18</f>
        <v>703.4666666666667</v>
      </c>
      <c r="N18" s="223">
        <f>M18/M19</f>
        <v>50.247619047619047</v>
      </c>
    </row>
    <row r="19" spans="1:14">
      <c r="A19" s="65" t="s">
        <v>193</v>
      </c>
      <c r="B19">
        <f>AVERAGE(D2:D16)</f>
        <v>98.933333333333337</v>
      </c>
      <c r="H19" s="223"/>
      <c r="I19">
        <f>COUNT(B2:B16)</f>
        <v>15</v>
      </c>
      <c r="J19" s="223"/>
      <c r="L19" s="223"/>
      <c r="M19">
        <f>COUNT(F2:F16)-1</f>
        <v>14</v>
      </c>
      <c r="N19" s="223"/>
    </row>
    <row r="21" spans="1:14">
      <c r="A21" t="s">
        <v>200</v>
      </c>
      <c r="B21">
        <f>_xlfn.STDEV.P(B2:B16)</f>
        <v>4.6312945154555747</v>
      </c>
      <c r="H21">
        <f>_xlfn.COVARIANCE.P(B2:B16,D2:D16)</f>
        <v>46.897777777777783</v>
      </c>
    </row>
    <row r="22" spans="1:14">
      <c r="A22" t="s">
        <v>201</v>
      </c>
      <c r="B22">
        <f>_xlfn.STDEV.S(B2:B16)</f>
        <v>4.7938452604305413</v>
      </c>
      <c r="H22">
        <f>_xlfn.COVARIANCE.S(B2:B16,D2:D16)</f>
        <v>50.247619047619047</v>
      </c>
    </row>
    <row r="24" spans="1:14">
      <c r="A24" t="s">
        <v>202</v>
      </c>
      <c r="B24">
        <f>_xlfn.STDEV.P(D2:D16)</f>
        <v>11.404482549516318</v>
      </c>
    </row>
    <row r="25" spans="1:14">
      <c r="A25" t="s">
        <v>203</v>
      </c>
      <c r="B25">
        <f>_xlfn.STDEV.S(D2:D16)</f>
        <v>11.804760944313102</v>
      </c>
      <c r="H25" s="223" t="s">
        <v>204</v>
      </c>
      <c r="I25" s="68">
        <f>J18</f>
        <v>46.897777777777783</v>
      </c>
      <c r="J25" s="233">
        <f>I25/I26</f>
        <v>0.88792090224061171</v>
      </c>
      <c r="L25" s="223" t="s">
        <v>204</v>
      </c>
      <c r="M25" s="68">
        <f>N18</f>
        <v>50.247619047619047</v>
      </c>
      <c r="N25" s="223">
        <f>M25/M26</f>
        <v>0.88792090224061504</v>
      </c>
    </row>
    <row r="26" spans="1:14">
      <c r="H26" s="223"/>
      <c r="I26">
        <f>B21*B24</f>
        <v>52.817517483183735</v>
      </c>
      <c r="J26" s="233"/>
      <c r="L26" s="223"/>
      <c r="M26">
        <f>B22*B25</f>
        <v>56.590197303410925</v>
      </c>
      <c r="N26" s="223"/>
    </row>
    <row r="29" spans="1:14">
      <c r="H29">
        <f>CORREL(B2:B16,D2:D16)</f>
        <v>0.88792090224061171</v>
      </c>
    </row>
  </sheetData>
  <mergeCells count="8">
    <mergeCell ref="H18:H19"/>
    <mergeCell ref="J18:J19"/>
    <mergeCell ref="L18:L19"/>
    <mergeCell ref="N18:N19"/>
    <mergeCell ref="H25:H26"/>
    <mergeCell ref="J25:J26"/>
    <mergeCell ref="L25:L26"/>
    <mergeCell ref="N25:N26"/>
  </mergeCells>
  <phoneticPr fontId="2"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O51"/>
  <sheetViews>
    <sheetView topLeftCell="A4" zoomScaleNormal="100" workbookViewId="0">
      <selection activeCell="A8" sqref="A8"/>
    </sheetView>
  </sheetViews>
  <sheetFormatPr defaultRowHeight="16.5"/>
  <cols>
    <col min="1" max="1" width="19.5" bestFit="1" customWidth="1"/>
    <col min="11" max="11" width="11.625" bestFit="1" customWidth="1"/>
  </cols>
  <sheetData>
    <row r="6" spans="1:15">
      <c r="L6" s="72" t="s">
        <v>220</v>
      </c>
    </row>
    <row r="7" spans="1:15" s="33" customFormat="1" ht="31.5" customHeight="1">
      <c r="B7" s="76" t="s">
        <v>37</v>
      </c>
      <c r="C7" s="77" t="s">
        <v>235</v>
      </c>
      <c r="D7" s="78" t="s">
        <v>236</v>
      </c>
      <c r="E7" s="79" t="s">
        <v>237</v>
      </c>
      <c r="F7" s="80" t="s">
        <v>239</v>
      </c>
      <c r="G7" s="80" t="s">
        <v>240</v>
      </c>
      <c r="H7" s="77" t="s">
        <v>221</v>
      </c>
      <c r="I7" s="77" t="s">
        <v>225</v>
      </c>
      <c r="J7" s="77" t="s">
        <v>222</v>
      </c>
      <c r="K7" s="77" t="s">
        <v>224</v>
      </c>
    </row>
    <row r="8" spans="1:15">
      <c r="B8">
        <v>2</v>
      </c>
      <c r="C8">
        <f>$O$12*B8+$M$19</f>
        <v>83.6</v>
      </c>
      <c r="D8">
        <v>81</v>
      </c>
      <c r="E8">
        <f>D8-C8</f>
        <v>-2.5999999999999943</v>
      </c>
      <c r="F8">
        <f>ABS(E8)</f>
        <v>2.5999999999999943</v>
      </c>
      <c r="G8">
        <f>E8^2</f>
        <v>6.7599999999999705</v>
      </c>
      <c r="H8">
        <f>B8-$B$13</f>
        <v>-3</v>
      </c>
      <c r="I8">
        <f>H8^2</f>
        <v>9</v>
      </c>
      <c r="J8">
        <f>D8-$B$14</f>
        <v>-9.5</v>
      </c>
      <c r="K8">
        <f>H8*J8</f>
        <v>28.5</v>
      </c>
    </row>
    <row r="9" spans="1:15">
      <c r="B9">
        <v>4</v>
      </c>
      <c r="C9">
        <f t="shared" ref="C9:C11" si="0">$O$12*B9+$M$19</f>
        <v>88.2</v>
      </c>
      <c r="D9">
        <v>93</v>
      </c>
      <c r="E9">
        <f t="shared" ref="E9:E11" si="1">D9-C9</f>
        <v>4.7999999999999972</v>
      </c>
      <c r="F9">
        <f t="shared" ref="F9:F11" si="2">ABS(E9)</f>
        <v>4.7999999999999972</v>
      </c>
      <c r="G9">
        <f t="shared" ref="G9:G11" si="3">E9^2</f>
        <v>23.039999999999974</v>
      </c>
      <c r="H9">
        <f t="shared" ref="H9:H11" si="4">B9-$B$13</f>
        <v>-1</v>
      </c>
      <c r="I9">
        <f t="shared" ref="I9:I11" si="5">H9^2</f>
        <v>1</v>
      </c>
      <c r="J9">
        <f t="shared" ref="J9:J11" si="6">D9-$B$14</f>
        <v>2.5</v>
      </c>
      <c r="K9">
        <f>H9*J9</f>
        <v>-2.5</v>
      </c>
    </row>
    <row r="10" spans="1:15">
      <c r="B10">
        <v>6</v>
      </c>
      <c r="C10">
        <f t="shared" si="0"/>
        <v>92.8</v>
      </c>
      <c r="D10">
        <v>91</v>
      </c>
      <c r="E10">
        <f t="shared" si="1"/>
        <v>-1.7999999999999972</v>
      </c>
      <c r="F10">
        <f t="shared" si="2"/>
        <v>1.7999999999999972</v>
      </c>
      <c r="G10">
        <f t="shared" si="3"/>
        <v>3.2399999999999896</v>
      </c>
      <c r="H10">
        <f t="shared" si="4"/>
        <v>1</v>
      </c>
      <c r="I10">
        <f t="shared" si="5"/>
        <v>1</v>
      </c>
      <c r="J10">
        <f t="shared" si="6"/>
        <v>0.5</v>
      </c>
      <c r="K10">
        <f>H10*J10</f>
        <v>0.5</v>
      </c>
    </row>
    <row r="11" spans="1:15">
      <c r="B11">
        <v>8</v>
      </c>
      <c r="C11">
        <f t="shared" si="0"/>
        <v>97.4</v>
      </c>
      <c r="D11">
        <v>97</v>
      </c>
      <c r="E11">
        <f t="shared" si="1"/>
        <v>-0.40000000000000568</v>
      </c>
      <c r="F11">
        <f t="shared" si="2"/>
        <v>0.40000000000000568</v>
      </c>
      <c r="G11">
        <f t="shared" si="3"/>
        <v>0.16000000000000456</v>
      </c>
      <c r="H11">
        <f t="shared" si="4"/>
        <v>3</v>
      </c>
      <c r="I11">
        <f t="shared" si="5"/>
        <v>9</v>
      </c>
      <c r="J11">
        <f t="shared" si="6"/>
        <v>6.5</v>
      </c>
      <c r="K11">
        <f>H11*J11</f>
        <v>19.5</v>
      </c>
    </row>
    <row r="12" spans="1:15">
      <c r="L12" s="223" t="s">
        <v>223</v>
      </c>
      <c r="M12" s="237">
        <f>SUM(K8:K11)</f>
        <v>46</v>
      </c>
      <c r="N12" s="237"/>
      <c r="O12" s="223">
        <f>M12/M13</f>
        <v>2.2999999999999998</v>
      </c>
    </row>
    <row r="13" spans="1:15">
      <c r="A13" t="s">
        <v>218</v>
      </c>
      <c r="B13">
        <f>AVERAGE(B8:B11)</f>
        <v>5</v>
      </c>
      <c r="L13" s="223"/>
      <c r="M13" s="238">
        <f>SUM(I8:I11)</f>
        <v>20</v>
      </c>
      <c r="N13" s="238"/>
      <c r="O13" s="223"/>
    </row>
    <row r="14" spans="1:15">
      <c r="A14" t="s">
        <v>219</v>
      </c>
      <c r="B14">
        <f>AVERAGE(D8:D11)</f>
        <v>90.5</v>
      </c>
    </row>
    <row r="15" spans="1:15" ht="30.75" customHeight="1">
      <c r="C15" s="235" t="s">
        <v>238</v>
      </c>
      <c r="D15" s="236"/>
      <c r="E15" s="33">
        <f>AVERAGE(F8:F11)</f>
        <v>2.3999999999999986</v>
      </c>
      <c r="L15" s="72" t="s">
        <v>226</v>
      </c>
    </row>
    <row r="17" spans="1:13">
      <c r="C17" s="236" t="s">
        <v>241</v>
      </c>
      <c r="D17" s="236"/>
      <c r="E17">
        <f>AVERAGE(G8:G11)</f>
        <v>8.2999999999999847</v>
      </c>
    </row>
    <row r="18" spans="1:13">
      <c r="C18" s="234" t="s">
        <v>242</v>
      </c>
      <c r="D18" s="234"/>
      <c r="E18">
        <f>SQRT(E17)</f>
        <v>2.8809720581775839</v>
      </c>
    </row>
    <row r="19" spans="1:13">
      <c r="L19" t="s">
        <v>227</v>
      </c>
      <c r="M19">
        <f>B14-(B13*O12)</f>
        <v>79</v>
      </c>
    </row>
    <row r="21" spans="1:13" ht="26.25">
      <c r="K21" t="s">
        <v>234</v>
      </c>
      <c r="L21" s="75" t="s">
        <v>228</v>
      </c>
    </row>
    <row r="22" spans="1:13">
      <c r="A22" t="s">
        <v>229</v>
      </c>
      <c r="L22" s="74"/>
    </row>
    <row r="23" spans="1:13">
      <c r="A23" t="s">
        <v>230</v>
      </c>
    </row>
    <row r="28" spans="1:13" ht="33.75">
      <c r="B28" s="76" t="s">
        <v>37</v>
      </c>
      <c r="C28" s="77" t="s">
        <v>235</v>
      </c>
      <c r="D28" s="78" t="s">
        <v>236</v>
      </c>
      <c r="E28" s="79" t="s">
        <v>237</v>
      </c>
      <c r="F28" s="80" t="s">
        <v>239</v>
      </c>
      <c r="G28" s="80" t="s">
        <v>240</v>
      </c>
    </row>
    <row r="29" spans="1:13">
      <c r="B29">
        <v>2</v>
      </c>
      <c r="C29">
        <f>$L$29*B29+$L$30</f>
        <v>82</v>
      </c>
      <c r="D29">
        <v>81</v>
      </c>
      <c r="E29">
        <f>D29-C29</f>
        <v>-1</v>
      </c>
      <c r="F29">
        <f>ABS(E29)</f>
        <v>1</v>
      </c>
      <c r="G29">
        <f>E29^2</f>
        <v>1</v>
      </c>
      <c r="H29" t="s">
        <v>231</v>
      </c>
      <c r="K29" s="15" t="s">
        <v>232</v>
      </c>
      <c r="L29" s="15">
        <v>3</v>
      </c>
    </row>
    <row r="30" spans="1:13">
      <c r="B30">
        <v>4</v>
      </c>
      <c r="C30">
        <f t="shared" ref="C30:C32" si="7">$L$29*B30+$L$30</f>
        <v>88</v>
      </c>
      <c r="D30">
        <v>93</v>
      </c>
      <c r="E30">
        <f t="shared" ref="E30:E32" si="8">D30-C30</f>
        <v>5</v>
      </c>
      <c r="F30">
        <f t="shared" ref="F30:F32" si="9">ABS(E30)</f>
        <v>5</v>
      </c>
      <c r="G30">
        <f t="shared" ref="G30:G32" si="10">E30^2</f>
        <v>25</v>
      </c>
      <c r="K30" s="15" t="s">
        <v>233</v>
      </c>
      <c r="L30" s="15">
        <v>76</v>
      </c>
    </row>
    <row r="31" spans="1:13">
      <c r="B31">
        <v>6</v>
      </c>
      <c r="C31">
        <f t="shared" si="7"/>
        <v>94</v>
      </c>
      <c r="D31">
        <v>91</v>
      </c>
      <c r="E31">
        <f t="shared" si="8"/>
        <v>-3</v>
      </c>
      <c r="F31">
        <f t="shared" si="9"/>
        <v>3</v>
      </c>
      <c r="G31">
        <f t="shared" si="10"/>
        <v>9</v>
      </c>
      <c r="K31" s="81" t="s">
        <v>243</v>
      </c>
    </row>
    <row r="32" spans="1:13">
      <c r="B32">
        <v>8</v>
      </c>
      <c r="C32">
        <f t="shared" si="7"/>
        <v>100</v>
      </c>
      <c r="D32">
        <v>97</v>
      </c>
      <c r="E32">
        <f t="shared" si="8"/>
        <v>-3</v>
      </c>
      <c r="F32">
        <f t="shared" si="9"/>
        <v>3</v>
      </c>
      <c r="G32">
        <f t="shared" si="10"/>
        <v>9</v>
      </c>
    </row>
    <row r="34" spans="2:13">
      <c r="C34" s="235" t="s">
        <v>238</v>
      </c>
      <c r="D34" s="236"/>
      <c r="E34" s="33">
        <f>AVERAGE(F29:F32)</f>
        <v>3</v>
      </c>
    </row>
    <row r="36" spans="2:13">
      <c r="C36" s="236" t="s">
        <v>241</v>
      </c>
      <c r="D36" s="236"/>
      <c r="E36">
        <f>AVERAGE(G29:G32)</f>
        <v>11</v>
      </c>
    </row>
    <row r="37" spans="2:13">
      <c r="C37" s="234" t="s">
        <v>242</v>
      </c>
      <c r="D37" s="234"/>
      <c r="E37">
        <f>SQRT(E36)</f>
        <v>3.3166247903553998</v>
      </c>
    </row>
    <row r="39" spans="2:13" ht="33.75">
      <c r="B39" s="76" t="s">
        <v>37</v>
      </c>
      <c r="C39" s="77" t="s">
        <v>235</v>
      </c>
      <c r="D39" s="78" t="s">
        <v>236</v>
      </c>
      <c r="E39" s="79" t="s">
        <v>237</v>
      </c>
      <c r="F39" s="80" t="s">
        <v>239</v>
      </c>
      <c r="G39" s="80" t="s">
        <v>240</v>
      </c>
      <c r="L39" s="15" t="s">
        <v>232</v>
      </c>
      <c r="M39" s="15">
        <v>2.5</v>
      </c>
    </row>
    <row r="40" spans="2:13">
      <c r="B40">
        <v>2</v>
      </c>
      <c r="C40">
        <f>$M$39*B40+$M$40</f>
        <v>82</v>
      </c>
      <c r="D40">
        <v>81</v>
      </c>
      <c r="E40">
        <f>D40-C40</f>
        <v>-1</v>
      </c>
      <c r="F40">
        <f>ABS(E40)</f>
        <v>1</v>
      </c>
      <c r="G40">
        <f>E40^2</f>
        <v>1</v>
      </c>
      <c r="L40" s="15" t="s">
        <v>233</v>
      </c>
      <c r="M40" s="15">
        <v>77</v>
      </c>
    </row>
    <row r="41" spans="2:13">
      <c r="B41">
        <v>4</v>
      </c>
      <c r="C41">
        <f t="shared" ref="C41:C43" si="11">$M$39*B41+$M$40</f>
        <v>87</v>
      </c>
      <c r="D41">
        <v>93</v>
      </c>
      <c r="E41">
        <f t="shared" ref="E41:E43" si="12">D41-C41</f>
        <v>6</v>
      </c>
      <c r="F41">
        <f t="shared" ref="F41:F43" si="13">ABS(E41)</f>
        <v>6</v>
      </c>
      <c r="G41">
        <f t="shared" ref="G41:G43" si="14">E41^2</f>
        <v>36</v>
      </c>
    </row>
    <row r="42" spans="2:13">
      <c r="B42">
        <v>6</v>
      </c>
      <c r="C42">
        <f t="shared" si="11"/>
        <v>92</v>
      </c>
      <c r="D42">
        <v>91</v>
      </c>
      <c r="E42">
        <f t="shared" si="12"/>
        <v>-1</v>
      </c>
      <c r="F42">
        <f t="shared" si="13"/>
        <v>1</v>
      </c>
      <c r="G42">
        <f t="shared" si="14"/>
        <v>1</v>
      </c>
    </row>
    <row r="43" spans="2:13">
      <c r="B43">
        <v>8</v>
      </c>
      <c r="C43">
        <f t="shared" si="11"/>
        <v>97</v>
      </c>
      <c r="D43">
        <v>97</v>
      </c>
      <c r="E43">
        <f t="shared" si="12"/>
        <v>0</v>
      </c>
      <c r="F43">
        <f t="shared" si="13"/>
        <v>0</v>
      </c>
      <c r="G43">
        <f t="shared" si="14"/>
        <v>0</v>
      </c>
    </row>
    <row r="45" spans="2:13">
      <c r="C45" s="235" t="s">
        <v>238</v>
      </c>
      <c r="D45" s="236"/>
      <c r="E45" s="33">
        <f>AVERAGE(F40:F43)</f>
        <v>2</v>
      </c>
    </row>
    <row r="47" spans="2:13">
      <c r="C47" s="236" t="s">
        <v>241</v>
      </c>
      <c r="D47" s="236"/>
      <c r="E47">
        <f>AVERAGE(G40:G43)</f>
        <v>9.5</v>
      </c>
    </row>
    <row r="48" spans="2:13">
      <c r="C48" s="234" t="s">
        <v>242</v>
      </c>
      <c r="D48" s="234"/>
      <c r="E48">
        <f>SQRT(E47)</f>
        <v>3.082207001484488</v>
      </c>
    </row>
    <row r="51" spans="3:3" s="1" customFormat="1">
      <c r="C51" s="1" t="s">
        <v>244</v>
      </c>
    </row>
  </sheetData>
  <mergeCells count="13">
    <mergeCell ref="C17:D17"/>
    <mergeCell ref="L12:L13"/>
    <mergeCell ref="M12:N12"/>
    <mergeCell ref="M13:N13"/>
    <mergeCell ref="O12:O13"/>
    <mergeCell ref="C15:D15"/>
    <mergeCell ref="C48:D48"/>
    <mergeCell ref="C18:D18"/>
    <mergeCell ref="C34:D34"/>
    <mergeCell ref="C36:D36"/>
    <mergeCell ref="C37:D37"/>
    <mergeCell ref="C45:D45"/>
    <mergeCell ref="C47:D47"/>
  </mergeCells>
  <phoneticPr fontId="2"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84"/>
  <sheetViews>
    <sheetView topLeftCell="A58" zoomScaleNormal="100" workbookViewId="0">
      <selection activeCell="R54" sqref="R54"/>
    </sheetView>
  </sheetViews>
  <sheetFormatPr defaultRowHeight="16.5"/>
  <sheetData>
    <row r="2" spans="1:11" s="1" customFormat="1">
      <c r="B2" s="1" t="s">
        <v>530</v>
      </c>
    </row>
    <row r="3" spans="1:11">
      <c r="D3" t="s">
        <v>532</v>
      </c>
    </row>
    <row r="4" spans="1:11">
      <c r="B4" t="s">
        <v>531</v>
      </c>
      <c r="D4" t="s">
        <v>533</v>
      </c>
      <c r="H4" s="3" t="s">
        <v>539</v>
      </c>
    </row>
    <row r="5" spans="1:11">
      <c r="B5" t="s">
        <v>536</v>
      </c>
      <c r="F5" t="s">
        <v>538</v>
      </c>
    </row>
    <row r="6" spans="1:11">
      <c r="A6" s="162"/>
      <c r="B6" s="162"/>
      <c r="C6" s="162"/>
      <c r="D6" s="162"/>
      <c r="F6" s="154"/>
    </row>
    <row r="7" spans="1:11">
      <c r="A7" s="162"/>
      <c r="B7" s="162"/>
      <c r="C7" s="162"/>
      <c r="D7" s="162"/>
      <c r="F7" s="154"/>
    </row>
    <row r="8" spans="1:11">
      <c r="A8" s="162"/>
      <c r="B8" s="162"/>
      <c r="C8" s="162"/>
      <c r="D8" s="162"/>
      <c r="F8" s="154"/>
    </row>
    <row r="9" spans="1:11">
      <c r="A9" s="162"/>
      <c r="B9" s="162"/>
      <c r="C9" s="162"/>
      <c r="D9" s="162"/>
      <c r="F9" s="154"/>
    </row>
    <row r="10" spans="1:11">
      <c r="A10" s="162"/>
      <c r="B10" s="162"/>
      <c r="C10" s="162"/>
      <c r="D10" s="162"/>
      <c r="F10" s="154"/>
    </row>
    <row r="12" spans="1:11">
      <c r="J12" t="s">
        <v>544</v>
      </c>
    </row>
    <row r="13" spans="1:11">
      <c r="A13" s="163" t="s">
        <v>534</v>
      </c>
      <c r="I13" t="s">
        <v>540</v>
      </c>
      <c r="J13" t="s">
        <v>541</v>
      </c>
      <c r="K13" t="s">
        <v>542</v>
      </c>
    </row>
    <row r="14" spans="1:11" ht="17.25">
      <c r="A14" s="164"/>
      <c r="J14" s="165" t="s">
        <v>543</v>
      </c>
    </row>
    <row r="15" spans="1:11">
      <c r="A15" s="122" t="s">
        <v>535</v>
      </c>
    </row>
    <row r="16" spans="1:11">
      <c r="A16" s="122" t="s">
        <v>537</v>
      </c>
    </row>
    <row r="19" spans="2:24" s="1" customFormat="1">
      <c r="B19" s="1" t="s">
        <v>545</v>
      </c>
      <c r="D19" s="1" t="s">
        <v>546</v>
      </c>
      <c r="G19" s="1" t="s">
        <v>556</v>
      </c>
      <c r="X19" t="s">
        <v>557</v>
      </c>
    </row>
    <row r="21" spans="2:24">
      <c r="B21" t="s">
        <v>547</v>
      </c>
      <c r="N21" t="s">
        <v>548</v>
      </c>
      <c r="X21" t="s">
        <v>558</v>
      </c>
    </row>
    <row r="22" spans="2:24">
      <c r="Q22" t="s">
        <v>553</v>
      </c>
      <c r="X22" s="129"/>
    </row>
    <row r="23" spans="2:24">
      <c r="O23" t="s">
        <v>549</v>
      </c>
      <c r="P23">
        <f>3 / 8</f>
        <v>0.375</v>
      </c>
      <c r="Q23">
        <f>LOG(P23,2)</f>
        <v>-1.4150374992788437</v>
      </c>
      <c r="R23">
        <f>P23*Q23</f>
        <v>-0.53063906222956636</v>
      </c>
      <c r="X23" s="150" t="s">
        <v>559</v>
      </c>
    </row>
    <row r="24" spans="2:24">
      <c r="O24" t="s">
        <v>550</v>
      </c>
      <c r="P24">
        <f>1/8</f>
        <v>0.125</v>
      </c>
      <c r="Q24">
        <f t="shared" ref="Q24:Q26" si="0">LOG(P24,2)</f>
        <v>-3</v>
      </c>
      <c r="R24">
        <f t="shared" ref="R24:R26" si="1">P24*Q24</f>
        <v>-0.375</v>
      </c>
      <c r="X24" s="129"/>
    </row>
    <row r="25" spans="2:24">
      <c r="O25" t="s">
        <v>551</v>
      </c>
      <c r="P25">
        <f>3/8</f>
        <v>0.375</v>
      </c>
      <c r="Q25">
        <f t="shared" si="0"/>
        <v>-1.4150374992788437</v>
      </c>
      <c r="R25">
        <f t="shared" si="1"/>
        <v>-0.53063906222956636</v>
      </c>
      <c r="X25" s="150" t="s">
        <v>560</v>
      </c>
    </row>
    <row r="26" spans="2:24">
      <c r="O26" t="s">
        <v>552</v>
      </c>
      <c r="P26">
        <f>1/8</f>
        <v>0.125</v>
      </c>
      <c r="Q26">
        <f t="shared" si="0"/>
        <v>-3</v>
      </c>
      <c r="R26">
        <f t="shared" si="1"/>
        <v>-0.375</v>
      </c>
      <c r="X26" s="129"/>
    </row>
    <row r="27" spans="2:24">
      <c r="R27">
        <f>SUM(R23:R26)</f>
        <v>-1.8112781244591327</v>
      </c>
      <c r="S27" t="s">
        <v>554</v>
      </c>
      <c r="U27">
        <f>-(R27)</f>
        <v>1.8112781244591327</v>
      </c>
      <c r="X27" s="150" t="s">
        <v>561</v>
      </c>
    </row>
    <row r="29" spans="2:24">
      <c r="Q29" t="s">
        <v>555</v>
      </c>
      <c r="X29" t="s">
        <v>562</v>
      </c>
    </row>
    <row r="69" spans="1:16" s="1" customFormat="1">
      <c r="B69" s="168" t="s">
        <v>563</v>
      </c>
      <c r="C69" s="1" t="s">
        <v>564</v>
      </c>
      <c r="G69" s="1" t="s">
        <v>578</v>
      </c>
    </row>
    <row r="71" spans="1:16">
      <c r="D71" s="161"/>
      <c r="E71" t="s">
        <v>565</v>
      </c>
      <c r="K71" s="167" t="s">
        <v>575</v>
      </c>
      <c r="L71" s="90" t="s">
        <v>568</v>
      </c>
      <c r="N71" s="90">
        <f>1-((5/10)^2 + (5/10)^2)</f>
        <v>0.5</v>
      </c>
    </row>
    <row r="74" spans="1:16">
      <c r="A74" t="s">
        <v>566</v>
      </c>
      <c r="C74" s="166"/>
      <c r="E74" s="161"/>
      <c r="F74" t="s">
        <v>572</v>
      </c>
      <c r="K74" s="86" t="s">
        <v>569</v>
      </c>
      <c r="L74" t="s">
        <v>568</v>
      </c>
      <c r="N74" t="s">
        <v>571</v>
      </c>
      <c r="P74" t="s">
        <v>570</v>
      </c>
    </row>
    <row r="75" spans="1:16">
      <c r="N75">
        <f>1-((5/6)^2+(1/6)^2)</f>
        <v>0.27777777777777768</v>
      </c>
      <c r="P75">
        <f>1-((0/4)^2 + (4/4)^2)</f>
        <v>0</v>
      </c>
    </row>
    <row r="76" spans="1:16">
      <c r="M76" s="86" t="s">
        <v>573</v>
      </c>
      <c r="N76">
        <f>N75*0.6</f>
        <v>0.1666666666666666</v>
      </c>
      <c r="P76">
        <f>P75*0.4</f>
        <v>0</v>
      </c>
    </row>
    <row r="78" spans="1:16">
      <c r="B78" t="s">
        <v>565</v>
      </c>
      <c r="M78" s="90" t="s">
        <v>574</v>
      </c>
      <c r="N78" s="90"/>
      <c r="O78" s="90"/>
      <c r="P78" s="90">
        <f>N76+P76</f>
        <v>0.1666666666666666</v>
      </c>
    </row>
    <row r="81" spans="2:13">
      <c r="B81" t="s">
        <v>566</v>
      </c>
      <c r="K81" t="s">
        <v>576</v>
      </c>
    </row>
    <row r="82" spans="2:13">
      <c r="B82" t="s">
        <v>567</v>
      </c>
    </row>
    <row r="84" spans="2:13">
      <c r="K84" t="s">
        <v>577</v>
      </c>
      <c r="M84" s="90">
        <f>N71-P78</f>
        <v>0.33333333333333337</v>
      </c>
    </row>
  </sheetData>
  <phoneticPr fontId="2"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54"/>
  <sheetViews>
    <sheetView topLeftCell="A43" zoomScale="145" zoomScaleNormal="145" workbookViewId="0">
      <selection activeCell="F55" sqref="F55"/>
    </sheetView>
  </sheetViews>
  <sheetFormatPr defaultRowHeight="16.5"/>
  <cols>
    <col min="6" max="6" width="17.625" bestFit="1" customWidth="1"/>
  </cols>
  <sheetData>
    <row r="1" spans="2:5">
      <c r="D1" t="s">
        <v>505</v>
      </c>
    </row>
    <row r="2" spans="2:5" s="1" customFormat="1">
      <c r="B2" s="1" t="s">
        <v>502</v>
      </c>
      <c r="D2" s="1" t="s">
        <v>506</v>
      </c>
    </row>
    <row r="3" spans="2:5">
      <c r="B3" t="s">
        <v>515</v>
      </c>
      <c r="E3" s="160" t="s">
        <v>516</v>
      </c>
    </row>
    <row r="41" spans="2:7" s="1" customFormat="1">
      <c r="B41" s="1" t="s">
        <v>503</v>
      </c>
      <c r="D41" s="1" t="s">
        <v>504</v>
      </c>
    </row>
    <row r="42" spans="2:7">
      <c r="C42" s="1" t="s">
        <v>507</v>
      </c>
    </row>
    <row r="43" spans="2:7">
      <c r="E43" s="160" t="s">
        <v>514</v>
      </c>
    </row>
    <row r="45" spans="2:7">
      <c r="B45" s="156" t="s">
        <v>508</v>
      </c>
      <c r="C45" s="156" t="s">
        <v>510</v>
      </c>
      <c r="D45" s="156" t="s">
        <v>511</v>
      </c>
      <c r="F45" s="156" t="s">
        <v>517</v>
      </c>
    </row>
    <row r="46" spans="2:7">
      <c r="B46" s="156" t="s">
        <v>509</v>
      </c>
      <c r="C46" s="156" t="s">
        <v>512</v>
      </c>
      <c r="D46" s="156" t="s">
        <v>513</v>
      </c>
    </row>
    <row r="47" spans="2:7">
      <c r="F47" t="s">
        <v>518</v>
      </c>
      <c r="G47" t="s">
        <v>519</v>
      </c>
    </row>
    <row r="48" spans="2:7">
      <c r="F48" t="s">
        <v>520</v>
      </c>
      <c r="G48" t="s">
        <v>521</v>
      </c>
    </row>
    <row r="49" spans="6:8">
      <c r="F49" t="s">
        <v>522</v>
      </c>
      <c r="G49" t="s">
        <v>521</v>
      </c>
      <c r="H49" t="s">
        <v>523</v>
      </c>
    </row>
    <row r="50" spans="6:8">
      <c r="H50" t="s">
        <v>524</v>
      </c>
    </row>
    <row r="51" spans="6:8">
      <c r="H51" t="s">
        <v>525</v>
      </c>
    </row>
    <row r="52" spans="6:8">
      <c r="F52" t="s">
        <v>526</v>
      </c>
      <c r="G52" t="s">
        <v>527</v>
      </c>
    </row>
    <row r="54" spans="6:8">
      <c r="F54" t="s">
        <v>528</v>
      </c>
      <c r="G54" t="s">
        <v>529</v>
      </c>
    </row>
  </sheetData>
  <phoneticPr fontId="2" type="noConversion"/>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10" zoomScale="145" zoomScaleNormal="145" workbookViewId="0">
      <selection activeCell="A22" sqref="A20:XFD22"/>
    </sheetView>
  </sheetViews>
  <sheetFormatPr defaultRowHeight="16.5"/>
  <sheetData/>
  <phoneticPr fontId="2"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topLeftCell="H1" zoomScale="115" zoomScaleNormal="115" workbookViewId="0">
      <selection activeCell="W40" sqref="W40"/>
    </sheetView>
  </sheetViews>
  <sheetFormatPr defaultRowHeight="16.5"/>
  <sheetData>
    <row r="1" spans="1:22">
      <c r="J1" t="s">
        <v>263</v>
      </c>
      <c r="K1" t="s">
        <v>272</v>
      </c>
    </row>
    <row r="2" spans="1:22">
      <c r="I2" s="88" t="s">
        <v>262</v>
      </c>
      <c r="J2" s="88">
        <v>-0.5</v>
      </c>
      <c r="K2" s="89">
        <v>0.5</v>
      </c>
      <c r="R2" t="s">
        <v>269</v>
      </c>
      <c r="U2" t="s">
        <v>267</v>
      </c>
    </row>
    <row r="3" spans="1:22">
      <c r="I3" s="88" t="s">
        <v>260</v>
      </c>
      <c r="J3" s="88">
        <v>1</v>
      </c>
      <c r="K3" s="89">
        <v>-0.5</v>
      </c>
      <c r="P3" s="69" t="s">
        <v>257</v>
      </c>
      <c r="Q3" s="69" t="s">
        <v>246</v>
      </c>
      <c r="R3" t="s">
        <v>254</v>
      </c>
      <c r="S3" t="s">
        <v>270</v>
      </c>
      <c r="U3" s="73" t="s">
        <v>37</v>
      </c>
      <c r="V3" s="73" t="s">
        <v>268</v>
      </c>
    </row>
    <row r="4" spans="1:22">
      <c r="I4" s="88" t="s">
        <v>261</v>
      </c>
      <c r="J4" s="88">
        <v>1</v>
      </c>
      <c r="K4" s="89">
        <v>-0.1</v>
      </c>
      <c r="P4" s="69">
        <v>0</v>
      </c>
      <c r="Q4" s="69">
        <v>0</v>
      </c>
      <c r="R4" s="73">
        <v>0</v>
      </c>
      <c r="S4">
        <v>0</v>
      </c>
      <c r="U4">
        <v>-5</v>
      </c>
      <c r="V4">
        <f>IF(U4&gt;=0,1,-1)</f>
        <v>-1</v>
      </c>
    </row>
    <row r="5" spans="1:22">
      <c r="P5" s="69">
        <v>0</v>
      </c>
      <c r="Q5" s="69">
        <v>1</v>
      </c>
      <c r="R5" s="73">
        <v>1</v>
      </c>
      <c r="S5">
        <v>0</v>
      </c>
      <c r="U5">
        <v>-4</v>
      </c>
      <c r="V5">
        <f t="shared" ref="V5:V14" si="0">IF(U5&gt;=0,1,-1)</f>
        <v>-1</v>
      </c>
    </row>
    <row r="6" spans="1:22">
      <c r="B6" s="69"/>
      <c r="C6" s="69"/>
      <c r="D6" s="69"/>
      <c r="P6" s="69">
        <v>1</v>
      </c>
      <c r="Q6" s="69">
        <v>0</v>
      </c>
      <c r="R6" s="73">
        <v>1</v>
      </c>
      <c r="S6">
        <v>0</v>
      </c>
      <c r="U6">
        <v>-3</v>
      </c>
      <c r="V6">
        <f t="shared" si="0"/>
        <v>-1</v>
      </c>
    </row>
    <row r="7" spans="1:22">
      <c r="B7" s="69"/>
      <c r="C7" s="69"/>
      <c r="D7" s="69"/>
      <c r="P7" s="69">
        <v>1</v>
      </c>
      <c r="Q7" s="69">
        <v>1</v>
      </c>
      <c r="R7" s="73">
        <v>1</v>
      </c>
      <c r="S7">
        <v>1</v>
      </c>
      <c r="U7">
        <v>-2</v>
      </c>
      <c r="V7">
        <f t="shared" si="0"/>
        <v>-1</v>
      </c>
    </row>
    <row r="8" spans="1:22">
      <c r="B8" s="69"/>
      <c r="C8" s="69"/>
      <c r="D8" s="69"/>
      <c r="H8" s="236" t="s">
        <v>252</v>
      </c>
      <c r="I8" s="236"/>
      <c r="L8" s="236" t="s">
        <v>253</v>
      </c>
      <c r="M8" s="236"/>
      <c r="U8">
        <v>-1</v>
      </c>
      <c r="V8">
        <f t="shared" si="0"/>
        <v>-1</v>
      </c>
    </row>
    <row r="9" spans="1:22">
      <c r="B9" s="69"/>
      <c r="C9" s="69"/>
      <c r="D9" s="69"/>
      <c r="U9">
        <v>0</v>
      </c>
      <c r="V9">
        <v>1</v>
      </c>
    </row>
    <row r="10" spans="1:22">
      <c r="B10" s="69"/>
      <c r="C10" s="69"/>
      <c r="D10" s="69"/>
      <c r="Q10" t="s">
        <v>266</v>
      </c>
      <c r="U10">
        <v>1</v>
      </c>
      <c r="V10">
        <f t="shared" si="0"/>
        <v>1</v>
      </c>
    </row>
    <row r="11" spans="1:22">
      <c r="I11" s="62">
        <v>1</v>
      </c>
      <c r="J11" s="73" t="s">
        <v>259</v>
      </c>
      <c r="Q11" t="s">
        <v>265</v>
      </c>
      <c r="U11">
        <v>2</v>
      </c>
      <c r="V11">
        <f t="shared" si="0"/>
        <v>1</v>
      </c>
    </row>
    <row r="12" spans="1:22">
      <c r="P12">
        <f>B14*$J$2+C14*$J$3+D14*$J$4</f>
        <v>-0.5</v>
      </c>
      <c r="Q12">
        <f>IF(P12&gt;=0, 1, -1)</f>
        <v>-1</v>
      </c>
      <c r="U12">
        <v>3</v>
      </c>
      <c r="V12">
        <f t="shared" si="0"/>
        <v>1</v>
      </c>
    </row>
    <row r="13" spans="1:22">
      <c r="B13" s="69" t="s">
        <v>245</v>
      </c>
      <c r="C13" s="69" t="s">
        <v>246</v>
      </c>
      <c r="D13" s="69" t="s">
        <v>247</v>
      </c>
      <c r="F13" s="69" t="s">
        <v>256</v>
      </c>
      <c r="G13" s="69">
        <v>1</v>
      </c>
      <c r="H13" s="69"/>
      <c r="I13" s="69"/>
      <c r="J13" s="69"/>
      <c r="M13">
        <v>0</v>
      </c>
      <c r="P13">
        <f t="shared" ref="P13:P15" si="1">B15*$J$2+C15*$J$3+D15*$J$4</f>
        <v>0.5</v>
      </c>
      <c r="Q13">
        <f t="shared" ref="Q13:Q15" si="2">IF(P13&gt;=0, 1, -1)</f>
        <v>1</v>
      </c>
      <c r="U13">
        <v>4</v>
      </c>
      <c r="V13">
        <f t="shared" si="0"/>
        <v>1</v>
      </c>
    </row>
    <row r="14" spans="1:22">
      <c r="A14" t="s">
        <v>248</v>
      </c>
      <c r="B14" s="87">
        <v>1</v>
      </c>
      <c r="C14" s="87">
        <v>0</v>
      </c>
      <c r="D14" s="87">
        <v>0</v>
      </c>
      <c r="F14" s="69" t="s">
        <v>257</v>
      </c>
      <c r="G14" s="69">
        <v>0</v>
      </c>
      <c r="H14" s="69"/>
      <c r="I14" s="85">
        <v>0</v>
      </c>
      <c r="J14" s="69" t="s">
        <v>260</v>
      </c>
      <c r="P14">
        <f t="shared" si="1"/>
        <v>0.5</v>
      </c>
      <c r="Q14">
        <f t="shared" si="2"/>
        <v>1</v>
      </c>
      <c r="U14">
        <v>5</v>
      </c>
      <c r="V14">
        <f t="shared" si="0"/>
        <v>1</v>
      </c>
    </row>
    <row r="15" spans="1:22">
      <c r="A15" t="s">
        <v>249</v>
      </c>
      <c r="B15" s="69">
        <v>1</v>
      </c>
      <c r="C15" s="69">
        <v>0</v>
      </c>
      <c r="D15" s="69">
        <v>1</v>
      </c>
      <c r="F15" s="69" t="s">
        <v>258</v>
      </c>
      <c r="G15" s="69">
        <v>0</v>
      </c>
      <c r="H15" s="69"/>
      <c r="I15" s="69"/>
      <c r="J15" s="69"/>
      <c r="P15">
        <f t="shared" si="1"/>
        <v>1.5</v>
      </c>
      <c r="Q15">
        <f t="shared" si="2"/>
        <v>1</v>
      </c>
    </row>
    <row r="16" spans="1:22">
      <c r="A16" t="s">
        <v>250</v>
      </c>
      <c r="B16" s="69">
        <v>1</v>
      </c>
      <c r="C16" s="69">
        <v>1</v>
      </c>
      <c r="D16" s="69">
        <v>0</v>
      </c>
      <c r="M16" t="s">
        <v>264</v>
      </c>
    </row>
    <row r="17" spans="1:17">
      <c r="A17" t="s">
        <v>251</v>
      </c>
      <c r="B17" s="69">
        <v>1</v>
      </c>
      <c r="C17" s="69">
        <v>1</v>
      </c>
      <c r="D17" s="69">
        <v>1</v>
      </c>
      <c r="I17" s="62">
        <v>0</v>
      </c>
      <c r="J17" s="73" t="s">
        <v>261</v>
      </c>
      <c r="Q17" t="s">
        <v>271</v>
      </c>
    </row>
    <row r="34" spans="16:18">
      <c r="Q34" t="s">
        <v>266</v>
      </c>
    </row>
    <row r="35" spans="16:18">
      <c r="Q35" t="s">
        <v>265</v>
      </c>
    </row>
    <row r="36" spans="16:18">
      <c r="P36">
        <f>B14*$K$2+C14*$K$3+D14*$K$4</f>
        <v>0.5</v>
      </c>
      <c r="Q36">
        <f>IF(P36&gt;=0, 1, -1)</f>
        <v>1</v>
      </c>
    </row>
    <row r="37" spans="16:18">
      <c r="P37">
        <f t="shared" ref="P37:P39" si="3">B15*$K$2+C15*$K$3+D15*$K$4</f>
        <v>0.4</v>
      </c>
      <c r="Q37">
        <f t="shared" ref="Q37:Q39" si="4">IF(P37&gt;=0, 1, -1)</f>
        <v>1</v>
      </c>
    </row>
    <row r="38" spans="16:18">
      <c r="P38">
        <f t="shared" si="3"/>
        <v>0</v>
      </c>
      <c r="Q38">
        <f t="shared" si="4"/>
        <v>1</v>
      </c>
    </row>
    <row r="39" spans="16:18">
      <c r="P39">
        <f t="shared" si="3"/>
        <v>-0.1</v>
      </c>
      <c r="Q39">
        <f t="shared" si="4"/>
        <v>-1</v>
      </c>
    </row>
    <row r="41" spans="16:18">
      <c r="Q41" s="236" t="s">
        <v>273</v>
      </c>
      <c r="R41" s="236"/>
    </row>
    <row r="42" spans="16:18">
      <c r="P42" s="90"/>
    </row>
  </sheetData>
  <mergeCells count="3">
    <mergeCell ref="H8:I8"/>
    <mergeCell ref="L8:M8"/>
    <mergeCell ref="Q41:R41"/>
  </mergeCells>
  <phoneticPr fontId="2"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2"/>
  <sheetViews>
    <sheetView showGridLines="0" topLeftCell="H1" zoomScale="145" zoomScaleNormal="145" workbookViewId="0">
      <selection activeCell="N9" sqref="N9"/>
    </sheetView>
  </sheetViews>
  <sheetFormatPr defaultRowHeight="16.5"/>
  <sheetData>
    <row r="1" spans="1:23">
      <c r="I1" s="73"/>
      <c r="J1" s="92" t="s">
        <v>279</v>
      </c>
      <c r="K1" s="93"/>
    </row>
    <row r="2" spans="1:23">
      <c r="I2" s="88" t="s">
        <v>262</v>
      </c>
      <c r="J2" s="88">
        <v>-2</v>
      </c>
      <c r="K2" s="94"/>
      <c r="R2" t="s">
        <v>269</v>
      </c>
    </row>
    <row r="3" spans="1:23">
      <c r="I3" s="88" t="s">
        <v>260</v>
      </c>
      <c r="J3" s="97">
        <v>2</v>
      </c>
      <c r="K3" s="94"/>
      <c r="L3" s="88" t="s">
        <v>324</v>
      </c>
      <c r="M3" s="98">
        <v>1</v>
      </c>
      <c r="P3" s="69" t="s">
        <v>257</v>
      </c>
      <c r="Q3" s="69" t="s">
        <v>246</v>
      </c>
      <c r="R3" t="s">
        <v>254</v>
      </c>
      <c r="S3" t="s">
        <v>270</v>
      </c>
      <c r="T3" s="116" t="s">
        <v>328</v>
      </c>
      <c r="U3" s="117" t="s">
        <v>254</v>
      </c>
      <c r="V3" s="120" t="s">
        <v>329</v>
      </c>
    </row>
    <row r="4" spans="1:23">
      <c r="I4" s="88" t="s">
        <v>261</v>
      </c>
      <c r="J4" s="98">
        <v>-2</v>
      </c>
      <c r="K4" s="94"/>
      <c r="L4" s="88" t="s">
        <v>325</v>
      </c>
      <c r="M4" s="98">
        <v>1</v>
      </c>
      <c r="P4" s="69">
        <v>0</v>
      </c>
      <c r="Q4" s="69">
        <v>0</v>
      </c>
      <c r="R4" s="73">
        <v>0</v>
      </c>
      <c r="S4">
        <v>0</v>
      </c>
      <c r="T4" s="116">
        <v>1</v>
      </c>
      <c r="U4" s="116">
        <v>0</v>
      </c>
      <c r="V4" s="120">
        <v>0</v>
      </c>
    </row>
    <row r="5" spans="1:23">
      <c r="I5" s="88" t="s">
        <v>255</v>
      </c>
      <c r="J5" s="98">
        <v>2</v>
      </c>
      <c r="K5" s="12"/>
      <c r="P5" s="69">
        <v>0</v>
      </c>
      <c r="Q5" s="69">
        <v>1</v>
      </c>
      <c r="R5" s="73">
        <v>1</v>
      </c>
      <c r="S5">
        <v>0</v>
      </c>
      <c r="T5" s="116">
        <v>1</v>
      </c>
      <c r="U5" s="116">
        <v>1</v>
      </c>
      <c r="V5" s="120">
        <v>1</v>
      </c>
    </row>
    <row r="6" spans="1:23" ht="17.25" thickBot="1">
      <c r="B6" s="69"/>
      <c r="C6" s="69"/>
      <c r="D6" s="69"/>
      <c r="P6" s="69">
        <v>1</v>
      </c>
      <c r="Q6" s="69">
        <v>0</v>
      </c>
      <c r="R6" s="73">
        <v>1</v>
      </c>
      <c r="S6">
        <v>0</v>
      </c>
      <c r="T6" s="116">
        <v>1</v>
      </c>
      <c r="U6" s="116">
        <v>1</v>
      </c>
      <c r="V6" s="120">
        <v>1</v>
      </c>
    </row>
    <row r="7" spans="1:23" ht="17.25" thickBot="1">
      <c r="B7" s="69"/>
      <c r="C7" s="69"/>
      <c r="D7" s="69"/>
      <c r="J7" s="95" t="s">
        <v>280</v>
      </c>
      <c r="L7" s="95" t="s">
        <v>323</v>
      </c>
      <c r="P7" s="69">
        <v>1</v>
      </c>
      <c r="Q7" s="69">
        <v>1</v>
      </c>
      <c r="R7" s="73">
        <v>1</v>
      </c>
      <c r="S7">
        <v>1</v>
      </c>
      <c r="T7" s="116">
        <v>0</v>
      </c>
      <c r="U7" s="116">
        <v>1</v>
      </c>
      <c r="V7" s="120">
        <v>0</v>
      </c>
    </row>
    <row r="8" spans="1:23" ht="17.25" thickBot="1">
      <c r="B8" s="69"/>
      <c r="C8" s="69"/>
      <c r="D8" s="69"/>
      <c r="H8" s="236" t="s">
        <v>252</v>
      </c>
      <c r="I8" s="236"/>
      <c r="J8" s="96">
        <v>3</v>
      </c>
      <c r="L8" s="115">
        <v>-1</v>
      </c>
    </row>
    <row r="9" spans="1:23" ht="17.25" thickBot="1">
      <c r="B9" s="69"/>
      <c r="C9" s="69"/>
      <c r="D9" s="69"/>
      <c r="J9" s="96">
        <v>-1</v>
      </c>
      <c r="L9" s="21"/>
    </row>
    <row r="10" spans="1:23">
      <c r="B10" s="69"/>
      <c r="C10" s="69"/>
      <c r="D10" s="69"/>
    </row>
    <row r="11" spans="1:23">
      <c r="I11" s="62"/>
      <c r="J11" s="73"/>
      <c r="P11" s="86" t="s">
        <v>278</v>
      </c>
      <c r="Q11" t="s">
        <v>275</v>
      </c>
    </row>
    <row r="12" spans="1:23">
      <c r="J12" s="240" t="s">
        <v>326</v>
      </c>
      <c r="K12" s="240"/>
      <c r="P12">
        <f>$J$8+C14*$J$2+D14*$J$4</f>
        <v>3</v>
      </c>
      <c r="Q12" s="99">
        <f xml:space="preserve"> 1 / ( 1+ EXP(-P12))</f>
        <v>0.95257412682243336</v>
      </c>
      <c r="R12">
        <f>IF(Q12&gt;=0.5, 1, 0)</f>
        <v>1</v>
      </c>
    </row>
    <row r="13" spans="1:23">
      <c r="B13" s="69"/>
      <c r="C13" s="69" t="s">
        <v>246</v>
      </c>
      <c r="D13" s="69" t="s">
        <v>247</v>
      </c>
      <c r="F13" s="69"/>
      <c r="G13" s="69"/>
      <c r="H13" s="69"/>
      <c r="I13" s="223"/>
      <c r="J13" s="223"/>
      <c r="N13" s="239" t="s">
        <v>253</v>
      </c>
      <c r="O13" s="239"/>
      <c r="P13">
        <f t="shared" ref="P13:P14" si="0">$J$8+C15*$J$2+D15*$J$4</f>
        <v>1</v>
      </c>
      <c r="Q13" s="99">
        <f t="shared" ref="Q13:Q15" si="1" xml:space="preserve"> 1 / ( 1+ EXP(-P13))</f>
        <v>0.7310585786300049</v>
      </c>
      <c r="R13">
        <f t="shared" ref="R13:R15" si="2">IF(Q13&gt;=0.5, 1, 0)</f>
        <v>1</v>
      </c>
    </row>
    <row r="14" spans="1:23" ht="17.25" thickBot="1">
      <c r="A14" t="s">
        <v>248</v>
      </c>
      <c r="B14" s="91"/>
      <c r="C14" s="87">
        <v>0</v>
      </c>
      <c r="D14" s="87">
        <v>0</v>
      </c>
      <c r="F14" s="69"/>
      <c r="G14" s="69"/>
      <c r="H14" s="69"/>
      <c r="I14" s="85">
        <v>0</v>
      </c>
      <c r="J14" s="69"/>
      <c r="K14" t="s">
        <v>276</v>
      </c>
      <c r="P14">
        <f t="shared" si="0"/>
        <v>1</v>
      </c>
      <c r="Q14" s="99">
        <f t="shared" si="1"/>
        <v>0.7310585786300049</v>
      </c>
      <c r="R14">
        <f t="shared" si="2"/>
        <v>1</v>
      </c>
    </row>
    <row r="15" spans="1:23" ht="17.25" thickBot="1">
      <c r="A15" t="s">
        <v>249</v>
      </c>
      <c r="B15" s="69"/>
      <c r="C15" s="69">
        <v>0</v>
      </c>
      <c r="D15" s="69">
        <v>1</v>
      </c>
      <c r="F15" s="69"/>
      <c r="G15" s="69"/>
      <c r="H15" s="69"/>
      <c r="I15" s="69"/>
      <c r="J15" s="69"/>
      <c r="P15">
        <f>$J$8+C17*$J$2+D17*$J$4</f>
        <v>-1</v>
      </c>
      <c r="Q15" s="99">
        <f t="shared" si="1"/>
        <v>0.2689414213699951</v>
      </c>
      <c r="R15">
        <f t="shared" si="2"/>
        <v>0</v>
      </c>
      <c r="U15" s="73" t="s">
        <v>266</v>
      </c>
      <c r="W15" s="7" t="s">
        <v>327</v>
      </c>
    </row>
    <row r="16" spans="1:23" ht="17.25" thickBot="1">
      <c r="A16" t="s">
        <v>250</v>
      </c>
      <c r="B16" s="69"/>
      <c r="C16" s="69">
        <v>1</v>
      </c>
      <c r="D16" s="69">
        <v>0</v>
      </c>
      <c r="M16" t="s">
        <v>274</v>
      </c>
      <c r="U16">
        <f>$L$8+R12*$M$3+R19*$M$4</f>
        <v>0</v>
      </c>
      <c r="W16" s="9">
        <v>0</v>
      </c>
    </row>
    <row r="17" spans="1:23" ht="17.25" thickBot="1">
      <c r="A17" t="s">
        <v>251</v>
      </c>
      <c r="B17" s="69"/>
      <c r="C17" s="69">
        <v>1</v>
      </c>
      <c r="D17" s="69">
        <v>1</v>
      </c>
      <c r="I17" s="62">
        <v>0</v>
      </c>
      <c r="J17" s="73"/>
      <c r="K17" t="s">
        <v>277</v>
      </c>
      <c r="U17">
        <f t="shared" ref="U17:U19" si="3">$L$8+R13*$M$3+R20*$M$4</f>
        <v>1</v>
      </c>
      <c r="W17" s="9">
        <v>1</v>
      </c>
    </row>
    <row r="18" spans="1:23" ht="17.25" thickBot="1">
      <c r="P18" s="86" t="s">
        <v>322</v>
      </c>
      <c r="Q18" t="s">
        <v>275</v>
      </c>
      <c r="U18">
        <f t="shared" si="3"/>
        <v>1</v>
      </c>
      <c r="W18" s="9">
        <v>1</v>
      </c>
    </row>
    <row r="19" spans="1:23" ht="17.25" thickBot="1">
      <c r="K19" t="s">
        <v>274</v>
      </c>
      <c r="P19">
        <f>$J$9+C14*$J$3+D14*$J$5</f>
        <v>-1</v>
      </c>
      <c r="Q19" s="99">
        <f xml:space="preserve"> 1 / (1 +EXP(-P19))</f>
        <v>0.2689414213699951</v>
      </c>
      <c r="R19">
        <f>IF(Q19&gt;=0.5, 1, 0)</f>
        <v>0</v>
      </c>
      <c r="U19">
        <f t="shared" si="3"/>
        <v>0</v>
      </c>
      <c r="W19" s="9">
        <v>0</v>
      </c>
    </row>
    <row r="20" spans="1:23">
      <c r="B20" s="69"/>
      <c r="C20" s="69"/>
      <c r="D20" s="69"/>
      <c r="P20">
        <f t="shared" ref="P20:P22" si="4">$J$9+C15*$J$3+D15*$J$5</f>
        <v>1</v>
      </c>
      <c r="Q20" s="99">
        <f t="shared" ref="Q20:Q22" si="5" xml:space="preserve"> 1 / (1 +EXP(-P20))</f>
        <v>0.7310585786300049</v>
      </c>
      <c r="R20">
        <f t="shared" ref="R20:R22" si="6">IF(Q20&gt;=0.5, 1, 0)</f>
        <v>1</v>
      </c>
    </row>
    <row r="21" spans="1:23">
      <c r="B21" s="91"/>
      <c r="C21" s="91"/>
      <c r="D21" s="91"/>
      <c r="P21">
        <f t="shared" si="4"/>
        <v>1</v>
      </c>
      <c r="Q21" s="99">
        <f t="shared" si="5"/>
        <v>0.7310585786300049</v>
      </c>
      <c r="R21">
        <f t="shared" si="6"/>
        <v>1</v>
      </c>
    </row>
    <row r="22" spans="1:23">
      <c r="B22" s="69"/>
      <c r="C22" s="69"/>
      <c r="D22" s="69"/>
      <c r="P22">
        <f t="shared" si="4"/>
        <v>3</v>
      </c>
      <c r="Q22" s="99">
        <f t="shared" si="5"/>
        <v>0.95257412682243336</v>
      </c>
      <c r="R22">
        <f t="shared" si="6"/>
        <v>1</v>
      </c>
    </row>
    <row r="23" spans="1:23">
      <c r="B23" s="69"/>
      <c r="C23" s="69"/>
      <c r="D23" s="69"/>
    </row>
    <row r="24" spans="1:23">
      <c r="B24" s="69"/>
      <c r="C24" s="69"/>
      <c r="D24" s="69"/>
    </row>
    <row r="41" spans="16:18">
      <c r="Q41" s="236"/>
      <c r="R41" s="236"/>
    </row>
    <row r="42" spans="16:18">
      <c r="P42" s="90"/>
    </row>
  </sheetData>
  <mergeCells count="5">
    <mergeCell ref="H8:I8"/>
    <mergeCell ref="N13:O13"/>
    <mergeCell ref="Q41:R41"/>
    <mergeCell ref="I13:J13"/>
    <mergeCell ref="J12:K12"/>
  </mergeCells>
  <phoneticPr fontId="2" type="noConversion"/>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97"/>
  <sheetViews>
    <sheetView showGridLines="0" topLeftCell="A13" zoomScale="130" zoomScaleNormal="130" workbookViewId="0">
      <selection activeCell="K33" sqref="K33"/>
    </sheetView>
  </sheetViews>
  <sheetFormatPr defaultRowHeight="16.5"/>
  <sheetData>
    <row r="2" spans="2:3" s="1" customFormat="1">
      <c r="B2" s="1" t="s">
        <v>330</v>
      </c>
    </row>
    <row r="4" spans="2:3">
      <c r="B4" s="73" t="s">
        <v>331</v>
      </c>
      <c r="C4" s="73" t="s">
        <v>38</v>
      </c>
    </row>
    <row r="5" spans="2:3">
      <c r="B5">
        <v>-3</v>
      </c>
      <c r="C5">
        <f>IF(B5&gt;0, B5, 0)</f>
        <v>0</v>
      </c>
    </row>
    <row r="6" spans="2:3">
      <c r="B6">
        <v>-2.5</v>
      </c>
      <c r="C6">
        <f t="shared" ref="C6:C17" si="0">IF(B6&gt;0, B6, 0)</f>
        <v>0</v>
      </c>
    </row>
    <row r="7" spans="2:3">
      <c r="B7">
        <v>-2</v>
      </c>
      <c r="C7">
        <f t="shared" si="0"/>
        <v>0</v>
      </c>
    </row>
    <row r="8" spans="2:3">
      <c r="B8">
        <v>-1.5</v>
      </c>
      <c r="C8">
        <f t="shared" si="0"/>
        <v>0</v>
      </c>
    </row>
    <row r="9" spans="2:3">
      <c r="B9">
        <v>-1</v>
      </c>
      <c r="C9">
        <f t="shared" si="0"/>
        <v>0</v>
      </c>
    </row>
    <row r="10" spans="2:3">
      <c r="B10">
        <v>-0.5</v>
      </c>
      <c r="C10">
        <f t="shared" si="0"/>
        <v>0</v>
      </c>
    </row>
    <row r="11" spans="2:3">
      <c r="B11">
        <v>0</v>
      </c>
      <c r="C11">
        <f t="shared" si="0"/>
        <v>0</v>
      </c>
    </row>
    <row r="12" spans="2:3">
      <c r="B12">
        <v>0.5</v>
      </c>
      <c r="C12">
        <f t="shared" si="0"/>
        <v>0.5</v>
      </c>
    </row>
    <row r="13" spans="2:3">
      <c r="B13">
        <v>1</v>
      </c>
      <c r="C13">
        <f t="shared" si="0"/>
        <v>1</v>
      </c>
    </row>
    <row r="14" spans="2:3">
      <c r="B14">
        <v>1.5</v>
      </c>
      <c r="C14">
        <f t="shared" si="0"/>
        <v>1.5</v>
      </c>
    </row>
    <row r="15" spans="2:3">
      <c r="B15">
        <v>2</v>
      </c>
      <c r="C15">
        <f t="shared" si="0"/>
        <v>2</v>
      </c>
    </row>
    <row r="16" spans="2:3">
      <c r="B16">
        <v>2.5</v>
      </c>
      <c r="C16">
        <f t="shared" si="0"/>
        <v>2.5</v>
      </c>
    </row>
    <row r="17" spans="2:3">
      <c r="B17">
        <v>3</v>
      </c>
      <c r="C17">
        <f t="shared" si="0"/>
        <v>3</v>
      </c>
    </row>
    <row r="19" spans="2:3" s="1" customFormat="1">
      <c r="B19" s="1" t="s">
        <v>332</v>
      </c>
    </row>
    <row r="27" spans="2:3">
      <c r="B27" s="73" t="s">
        <v>331</v>
      </c>
      <c r="C27" t="s">
        <v>38</v>
      </c>
    </row>
    <row r="28" spans="2:3">
      <c r="B28">
        <v>-3</v>
      </c>
      <c r="C28">
        <f xml:space="preserve"> (EXP(B28) - EXP(-B28)) / (EXP(B28) + EXP(-B28))</f>
        <v>-0.99505475368673058</v>
      </c>
    </row>
    <row r="29" spans="2:3">
      <c r="B29">
        <v>-2.5</v>
      </c>
      <c r="C29">
        <f t="shared" ref="C29:C40" si="1" xml:space="preserve"> (EXP(B29) - EXP(-B29)) / (EXP(B29) + EXP(-B29))</f>
        <v>-0.98661429815143042</v>
      </c>
    </row>
    <row r="30" spans="2:3">
      <c r="B30">
        <v>-2</v>
      </c>
      <c r="C30">
        <f t="shared" si="1"/>
        <v>-0.96402758007581701</v>
      </c>
    </row>
    <row r="31" spans="2:3">
      <c r="B31">
        <v>-1.5</v>
      </c>
      <c r="C31">
        <f t="shared" si="1"/>
        <v>-0.9051482536448664</v>
      </c>
    </row>
    <row r="32" spans="2:3">
      <c r="B32">
        <v>-1</v>
      </c>
      <c r="C32">
        <f t="shared" si="1"/>
        <v>-0.76159415595576485</v>
      </c>
    </row>
    <row r="33" spans="2:8">
      <c r="B33">
        <v>-0.5</v>
      </c>
      <c r="C33">
        <f t="shared" si="1"/>
        <v>-0.46211715726000979</v>
      </c>
    </row>
    <row r="34" spans="2:8">
      <c r="B34">
        <v>0</v>
      </c>
      <c r="C34">
        <f t="shared" si="1"/>
        <v>0</v>
      </c>
    </row>
    <row r="35" spans="2:8">
      <c r="B35">
        <v>0.5</v>
      </c>
      <c r="C35">
        <f t="shared" si="1"/>
        <v>0.46211715726000979</v>
      </c>
    </row>
    <row r="36" spans="2:8">
      <c r="B36">
        <v>1</v>
      </c>
      <c r="C36">
        <f t="shared" si="1"/>
        <v>0.76159415595576485</v>
      </c>
    </row>
    <row r="37" spans="2:8">
      <c r="B37">
        <v>1.5</v>
      </c>
      <c r="C37">
        <f t="shared" si="1"/>
        <v>0.9051482536448664</v>
      </c>
    </row>
    <row r="38" spans="2:8">
      <c r="B38">
        <v>2</v>
      </c>
      <c r="C38">
        <f t="shared" si="1"/>
        <v>0.96402758007581701</v>
      </c>
    </row>
    <row r="39" spans="2:8">
      <c r="B39">
        <v>2.5</v>
      </c>
      <c r="C39">
        <f t="shared" si="1"/>
        <v>0.98661429815143042</v>
      </c>
    </row>
    <row r="40" spans="2:8">
      <c r="B40">
        <v>3</v>
      </c>
      <c r="C40">
        <f t="shared" si="1"/>
        <v>0.99505475368673058</v>
      </c>
    </row>
    <row r="43" spans="2:8" s="1" customFormat="1">
      <c r="B43" s="1" t="s">
        <v>333</v>
      </c>
    </row>
    <row r="44" spans="2:8" s="119" customFormat="1">
      <c r="B44" s="118" t="s">
        <v>37</v>
      </c>
      <c r="C44" s="118" t="s">
        <v>334</v>
      </c>
      <c r="G44" s="118" t="s">
        <v>37</v>
      </c>
      <c r="H44" s="118" t="s">
        <v>334</v>
      </c>
    </row>
    <row r="45" spans="2:8">
      <c r="B45">
        <v>-1</v>
      </c>
      <c r="C45">
        <f>LN(1+EXP(B45))</f>
        <v>0.31326168751822286</v>
      </c>
      <c r="G45">
        <v>-10</v>
      </c>
      <c r="H45">
        <f>LN(1+EXP(G45))</f>
        <v>4.5398899216870535E-5</v>
      </c>
    </row>
    <row r="46" spans="2:8">
      <c r="B46">
        <v>-0.9</v>
      </c>
      <c r="C46">
        <f t="shared" ref="C46:C65" si="2">LN(1+EXP(B46))</f>
        <v>0.34115387473208791</v>
      </c>
      <c r="G46">
        <v>-9</v>
      </c>
      <c r="H46">
        <f t="shared" ref="H46:H65" si="3">LN(1+EXP(G46))</f>
        <v>1.2340218972333965E-4</v>
      </c>
    </row>
    <row r="47" spans="2:8">
      <c r="B47">
        <v>-0.8</v>
      </c>
      <c r="C47">
        <f t="shared" si="2"/>
        <v>0.37110066594777769</v>
      </c>
      <c r="G47">
        <v>-8</v>
      </c>
      <c r="H47">
        <f t="shared" si="3"/>
        <v>3.3540637289566238E-4</v>
      </c>
    </row>
    <row r="48" spans="2:8">
      <c r="B48">
        <v>-0.7</v>
      </c>
      <c r="C48">
        <f t="shared" si="2"/>
        <v>0.40318604888545784</v>
      </c>
      <c r="G48">
        <v>-7</v>
      </c>
      <c r="H48">
        <f t="shared" si="3"/>
        <v>9.1146645377420147E-4</v>
      </c>
    </row>
    <row r="49" spans="2:8">
      <c r="B49">
        <v>-0.6</v>
      </c>
      <c r="C49">
        <f t="shared" si="2"/>
        <v>0.43748795048588568</v>
      </c>
      <c r="G49">
        <v>-6</v>
      </c>
      <c r="H49">
        <f t="shared" si="3"/>
        <v>2.4756851377303571E-3</v>
      </c>
    </row>
    <row r="50" spans="2:8">
      <c r="B50">
        <v>-0.5</v>
      </c>
      <c r="C50">
        <f t="shared" si="2"/>
        <v>0.47407698418010669</v>
      </c>
      <c r="G50">
        <v>-5</v>
      </c>
      <c r="H50">
        <f t="shared" si="3"/>
        <v>6.7153484891179669E-3</v>
      </c>
    </row>
    <row r="51" spans="2:8">
      <c r="B51">
        <v>-0.4</v>
      </c>
      <c r="C51">
        <f t="shared" si="2"/>
        <v>0.5130152523999526</v>
      </c>
      <c r="G51">
        <v>-4</v>
      </c>
      <c r="H51">
        <f t="shared" si="3"/>
        <v>1.8149927917809779E-2</v>
      </c>
    </row>
    <row r="52" spans="2:8">
      <c r="B52">
        <v>-0.3</v>
      </c>
      <c r="C52">
        <f t="shared" si="2"/>
        <v>0.55435524446852702</v>
      </c>
      <c r="G52">
        <v>-3</v>
      </c>
      <c r="H52">
        <f t="shared" si="3"/>
        <v>4.8587351573741958E-2</v>
      </c>
    </row>
    <row r="53" spans="2:8">
      <c r="B53">
        <v>-0.2</v>
      </c>
      <c r="C53">
        <f t="shared" si="2"/>
        <v>0.59813886938159178</v>
      </c>
      <c r="G53">
        <v>-2</v>
      </c>
      <c r="H53">
        <f t="shared" si="3"/>
        <v>0.1269280110429726</v>
      </c>
    </row>
    <row r="54" spans="2:8">
      <c r="B54">
        <v>-0.1</v>
      </c>
      <c r="C54">
        <f t="shared" si="2"/>
        <v>0.64439666007357088</v>
      </c>
      <c r="G54">
        <v>-1</v>
      </c>
      <c r="H54">
        <f t="shared" si="3"/>
        <v>0.31326168751822286</v>
      </c>
    </row>
    <row r="55" spans="2:8">
      <c r="B55">
        <v>0</v>
      </c>
      <c r="C55">
        <f t="shared" si="2"/>
        <v>0.69314718055994529</v>
      </c>
      <c r="G55">
        <v>0</v>
      </c>
      <c r="H55">
        <f t="shared" si="3"/>
        <v>0.69314718055994529</v>
      </c>
    </row>
    <row r="56" spans="2:8">
      <c r="B56">
        <v>0.1</v>
      </c>
      <c r="C56">
        <f t="shared" si="2"/>
        <v>0.74439666007357097</v>
      </c>
      <c r="G56">
        <v>1</v>
      </c>
      <c r="H56">
        <f t="shared" si="3"/>
        <v>1.3132616875182228</v>
      </c>
    </row>
    <row r="57" spans="2:8">
      <c r="B57">
        <v>0.2</v>
      </c>
      <c r="C57">
        <f t="shared" si="2"/>
        <v>0.79813886938159173</v>
      </c>
      <c r="G57">
        <v>2</v>
      </c>
      <c r="H57">
        <f t="shared" si="3"/>
        <v>2.1269280110429727</v>
      </c>
    </row>
    <row r="58" spans="2:8">
      <c r="B58">
        <v>0.3</v>
      </c>
      <c r="C58">
        <f t="shared" si="2"/>
        <v>0.85435524446852718</v>
      </c>
      <c r="G58">
        <v>3</v>
      </c>
      <c r="H58">
        <f t="shared" si="3"/>
        <v>3.0485873515737421</v>
      </c>
    </row>
    <row r="59" spans="2:8">
      <c r="B59">
        <v>0.4</v>
      </c>
      <c r="C59">
        <f t="shared" si="2"/>
        <v>0.91301525239995263</v>
      </c>
      <c r="G59">
        <v>4</v>
      </c>
      <c r="H59">
        <f t="shared" si="3"/>
        <v>4.0181499279178094</v>
      </c>
    </row>
    <row r="60" spans="2:8">
      <c r="B60">
        <v>0.5</v>
      </c>
      <c r="C60">
        <f t="shared" si="2"/>
        <v>0.97407698418010669</v>
      </c>
      <c r="G60">
        <v>5</v>
      </c>
      <c r="H60">
        <f t="shared" si="3"/>
        <v>5.0067153484891183</v>
      </c>
    </row>
    <row r="61" spans="2:8">
      <c r="B61">
        <v>0.6</v>
      </c>
      <c r="C61">
        <f t="shared" si="2"/>
        <v>1.0374879504858856</v>
      </c>
      <c r="G61">
        <v>6</v>
      </c>
      <c r="H61">
        <f t="shared" si="3"/>
        <v>6.0024756851377301</v>
      </c>
    </row>
    <row r="62" spans="2:8">
      <c r="B62">
        <v>0.7</v>
      </c>
      <c r="C62">
        <f t="shared" si="2"/>
        <v>1.1031860488854579</v>
      </c>
      <c r="G62">
        <v>7</v>
      </c>
      <c r="H62">
        <f t="shared" si="3"/>
        <v>7.0009114664537737</v>
      </c>
    </row>
    <row r="63" spans="2:8">
      <c r="B63">
        <v>0.8</v>
      </c>
      <c r="C63">
        <f t="shared" si="2"/>
        <v>1.1711006659477778</v>
      </c>
      <c r="G63">
        <v>8</v>
      </c>
      <c r="H63">
        <f t="shared" si="3"/>
        <v>8.000335406372896</v>
      </c>
    </row>
    <row r="64" spans="2:8">
      <c r="B64">
        <v>0.9</v>
      </c>
      <c r="C64">
        <f t="shared" si="2"/>
        <v>1.2411538747320878</v>
      </c>
      <c r="G64">
        <v>9</v>
      </c>
      <c r="H64">
        <f t="shared" si="3"/>
        <v>9.0001234021897236</v>
      </c>
    </row>
    <row r="65" spans="2:10">
      <c r="B65">
        <v>1</v>
      </c>
      <c r="C65">
        <f t="shared" si="2"/>
        <v>1.3132616875182228</v>
      </c>
      <c r="G65">
        <v>10</v>
      </c>
      <c r="H65">
        <f t="shared" si="3"/>
        <v>10.000045398899218</v>
      </c>
    </row>
    <row r="68" spans="2:10" s="1" customFormat="1">
      <c r="B68" s="1" t="s">
        <v>426</v>
      </c>
    </row>
    <row r="71" spans="2:10">
      <c r="F71" t="s">
        <v>413</v>
      </c>
      <c r="G71" t="s">
        <v>414</v>
      </c>
      <c r="H71" t="s">
        <v>415</v>
      </c>
    </row>
    <row r="72" spans="2:10">
      <c r="F72">
        <v>0.7</v>
      </c>
      <c r="G72">
        <v>0.2</v>
      </c>
      <c r="H72">
        <v>0.1</v>
      </c>
    </row>
    <row r="74" spans="2:10">
      <c r="B74" s="223" t="s">
        <v>408</v>
      </c>
      <c r="C74" s="83" t="s">
        <v>409</v>
      </c>
      <c r="D74" s="83" t="s">
        <v>411</v>
      </c>
      <c r="F74" s="68">
        <f>F72</f>
        <v>0.7</v>
      </c>
      <c r="G74" s="68">
        <f t="shared" ref="G74:H74" si="4">G72</f>
        <v>0.2</v>
      </c>
      <c r="H74" s="68">
        <f t="shared" si="4"/>
        <v>0.1</v>
      </c>
    </row>
    <row r="75" spans="2:10">
      <c r="B75" s="223"/>
      <c r="C75" s="82" t="s">
        <v>410</v>
      </c>
      <c r="D75" s="82" t="s">
        <v>412</v>
      </c>
      <c r="F75">
        <f>1-F74</f>
        <v>0.30000000000000004</v>
      </c>
      <c r="G75">
        <f t="shared" ref="G75:H75" si="5">1-G74</f>
        <v>0.8</v>
      </c>
      <c r="H75">
        <f t="shared" si="5"/>
        <v>0.9</v>
      </c>
    </row>
    <row r="77" spans="2:10">
      <c r="B77" t="s">
        <v>416</v>
      </c>
      <c r="F77" s="241">
        <f>LOG(F74/F75)</f>
        <v>0.36797678529459432</v>
      </c>
      <c r="G77" s="241">
        <f t="shared" ref="G77:H77" si="6">LOG(G74/G75)</f>
        <v>-0.6020599913279624</v>
      </c>
      <c r="H77" s="241">
        <f t="shared" si="6"/>
        <v>-0.95424250943932487</v>
      </c>
    </row>
    <row r="78" spans="2:10">
      <c r="F78" s="241"/>
      <c r="G78" s="241"/>
      <c r="H78" s="241"/>
    </row>
    <row r="80" spans="2:10">
      <c r="D80" t="s">
        <v>417</v>
      </c>
      <c r="F80" s="241">
        <v>0.36797678529459432</v>
      </c>
      <c r="G80" s="241">
        <v>-0.6020599913279624</v>
      </c>
      <c r="H80" s="241">
        <v>-0.95424250943932487</v>
      </c>
      <c r="J80" t="s">
        <v>420</v>
      </c>
    </row>
    <row r="81" spans="2:14">
      <c r="F81" s="241"/>
      <c r="G81" s="241"/>
      <c r="H81" s="241"/>
    </row>
    <row r="83" spans="2:14">
      <c r="B83" t="s">
        <v>418</v>
      </c>
      <c r="F83">
        <f>1 / ( 1 + EXP(-F80))</f>
        <v>0.59097000811815192</v>
      </c>
      <c r="G83">
        <f t="shared" ref="G83:H83" si="7">1 / ( 1 + EXP(-G80))</f>
        <v>0.35387254175900806</v>
      </c>
      <c r="H83">
        <f t="shared" si="7"/>
        <v>0.27803241996025485</v>
      </c>
      <c r="J83" t="s">
        <v>419</v>
      </c>
      <c r="N83" t="s">
        <v>425</v>
      </c>
    </row>
    <row r="88" spans="2:14">
      <c r="B88" t="s">
        <v>421</v>
      </c>
      <c r="E88" t="s">
        <v>422</v>
      </c>
    </row>
    <row r="89" spans="2:14">
      <c r="F89">
        <f>EXP(F80)</f>
        <v>1.4448084977809126</v>
      </c>
      <c r="G89">
        <f t="shared" ref="G89:H89" si="8">EXP(G80)</f>
        <v>0.54768225254253322</v>
      </c>
      <c r="H89">
        <f t="shared" si="8"/>
        <v>0.38510374654904711</v>
      </c>
    </row>
    <row r="91" spans="2:14">
      <c r="E91" t="s">
        <v>423</v>
      </c>
    </row>
    <row r="92" spans="2:14">
      <c r="F92">
        <f>SUM(F89:H89)</f>
        <v>2.3775944968724927</v>
      </c>
    </row>
    <row r="95" spans="2:14">
      <c r="E95" t="s">
        <v>424</v>
      </c>
    </row>
    <row r="97" spans="6:8">
      <c r="F97">
        <f>F89/$F$92</f>
        <v>0.60767658222687915</v>
      </c>
      <c r="G97">
        <f t="shared" ref="G97:H97" si="9">G89/$F$92</f>
        <v>0.23035141327209452</v>
      </c>
      <c r="H97">
        <f t="shared" si="9"/>
        <v>0.16197200450102645</v>
      </c>
    </row>
  </sheetData>
  <mergeCells count="7">
    <mergeCell ref="B74:B75"/>
    <mergeCell ref="F77:F78"/>
    <mergeCell ref="G77:G78"/>
    <mergeCell ref="H77:H78"/>
    <mergeCell ref="F80:F81"/>
    <mergeCell ref="G80:G81"/>
    <mergeCell ref="H80:H81"/>
  </mergeCells>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7"/>
  <sheetViews>
    <sheetView topLeftCell="A7" zoomScale="145" zoomScaleNormal="145" workbookViewId="0">
      <selection activeCell="B5" sqref="B5"/>
    </sheetView>
  </sheetViews>
  <sheetFormatPr defaultRowHeight="16.5"/>
  <sheetData>
    <row r="3" spans="2:6" s="1" customFormat="1">
      <c r="B3" s="1" t="s">
        <v>92</v>
      </c>
      <c r="C3" s="1" t="s">
        <v>93</v>
      </c>
    </row>
    <row r="4" spans="2:6">
      <c r="E4" t="s">
        <v>97</v>
      </c>
    </row>
    <row r="5" spans="2:6">
      <c r="B5">
        <v>2.7182810000000002</v>
      </c>
      <c r="E5" t="s">
        <v>94</v>
      </c>
    </row>
    <row r="6" spans="2:6">
      <c r="E6" t="s">
        <v>95</v>
      </c>
      <c r="F6" t="s">
        <v>96</v>
      </c>
    </row>
    <row r="7" spans="2:6" ht="18.75">
      <c r="B7" s="32" t="s">
        <v>91</v>
      </c>
    </row>
  </sheetData>
  <phoneticPr fontId="2"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1" sqref="R31"/>
    </sheetView>
  </sheetViews>
  <sheetFormatPr defaultRowHeight="16.5"/>
  <sheetData/>
  <phoneticPr fontId="2" type="noConversion"/>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9"/>
  <sheetViews>
    <sheetView topLeftCell="A13" zoomScale="130" zoomScaleNormal="130" workbookViewId="0">
      <selection activeCell="I27" sqref="I27"/>
    </sheetView>
  </sheetViews>
  <sheetFormatPr defaultRowHeight="16.5"/>
  <cols>
    <col min="5" max="5" width="9.5" bestFit="1" customWidth="1"/>
  </cols>
  <sheetData>
    <row r="1" spans="1:15">
      <c r="B1" s="90" t="s">
        <v>381</v>
      </c>
    </row>
    <row r="2" spans="1:15">
      <c r="I2" s="122" t="s">
        <v>335</v>
      </c>
      <c r="O2" s="128" t="s">
        <v>370</v>
      </c>
    </row>
    <row r="3" spans="1:15">
      <c r="I3" s="122" t="s">
        <v>336</v>
      </c>
    </row>
    <row r="4" spans="1:15">
      <c r="I4" s="122" t="s">
        <v>456</v>
      </c>
    </row>
    <row r="5" spans="1:15">
      <c r="I5" s="122" t="s">
        <v>457</v>
      </c>
    </row>
    <row r="6" spans="1:15">
      <c r="I6" s="122" t="s">
        <v>337</v>
      </c>
    </row>
    <row r="8" spans="1:15">
      <c r="J8" t="s">
        <v>338</v>
      </c>
    </row>
    <row r="9" spans="1:15">
      <c r="I9" s="125" t="s">
        <v>344</v>
      </c>
      <c r="J9" s="1"/>
      <c r="L9" s="82" t="s">
        <v>345</v>
      </c>
    </row>
    <row r="10" spans="1:15">
      <c r="J10" s="1"/>
    </row>
    <row r="11" spans="1:15" ht="18">
      <c r="H11" s="124" t="s">
        <v>339</v>
      </c>
      <c r="J11" s="1"/>
      <c r="L11" s="126" t="s">
        <v>348</v>
      </c>
    </row>
    <row r="12" spans="1:15">
      <c r="H12" s="82"/>
      <c r="J12" s="1"/>
    </row>
    <row r="13" spans="1:15" ht="18">
      <c r="B13" s="82" t="s">
        <v>356</v>
      </c>
      <c r="C13" s="82" t="s">
        <v>357</v>
      </c>
      <c r="D13" s="82"/>
      <c r="E13" s="82" t="s">
        <v>360</v>
      </c>
      <c r="H13" s="124" t="s">
        <v>340</v>
      </c>
      <c r="J13" s="1"/>
    </row>
    <row r="14" spans="1:15">
      <c r="B14" s="89" t="s">
        <v>354</v>
      </c>
      <c r="C14" s="89" t="s">
        <v>355</v>
      </c>
      <c r="D14" s="89" t="s">
        <v>358</v>
      </c>
      <c r="E14" s="89" t="s">
        <v>359</v>
      </c>
      <c r="H14" s="82"/>
      <c r="J14" s="1"/>
    </row>
    <row r="15" spans="1:15">
      <c r="A15" t="s">
        <v>353</v>
      </c>
      <c r="H15" s="82"/>
      <c r="J15" s="1"/>
    </row>
    <row r="16" spans="1:15">
      <c r="A16" t="s">
        <v>361</v>
      </c>
      <c r="H16" s="124"/>
      <c r="J16" s="1"/>
      <c r="N16" t="s">
        <v>347</v>
      </c>
    </row>
    <row r="17" spans="1:23">
      <c r="A17" t="s">
        <v>362</v>
      </c>
      <c r="H17" s="82"/>
      <c r="J17" s="1"/>
      <c r="W17" s="220" t="s">
        <v>729</v>
      </c>
    </row>
    <row r="18" spans="1:23">
      <c r="H18" s="82"/>
      <c r="J18" s="1"/>
      <c r="N18" s="223" t="s">
        <v>349</v>
      </c>
      <c r="O18" t="s">
        <v>351</v>
      </c>
      <c r="P18" t="s">
        <v>352</v>
      </c>
    </row>
    <row r="19" spans="1:23" ht="21.75">
      <c r="H19" s="124" t="s">
        <v>341</v>
      </c>
      <c r="J19" s="1"/>
      <c r="N19" s="223"/>
      <c r="O19" s="123" t="s">
        <v>350</v>
      </c>
      <c r="W19" s="177" t="s">
        <v>730</v>
      </c>
    </row>
    <row r="20" spans="1:23">
      <c r="J20" s="1"/>
      <c r="W20" s="129"/>
    </row>
    <row r="21" spans="1:23">
      <c r="J21" s="1"/>
      <c r="W21" s="150" t="s">
        <v>731</v>
      </c>
    </row>
    <row r="22" spans="1:23">
      <c r="J22" s="1"/>
      <c r="W22" s="150" t="s">
        <v>732</v>
      </c>
    </row>
    <row r="23" spans="1:23">
      <c r="A23" t="s">
        <v>363</v>
      </c>
      <c r="J23" s="1"/>
      <c r="W23" s="150" t="s">
        <v>593</v>
      </c>
    </row>
    <row r="24" spans="1:23">
      <c r="H24" s="82" t="s">
        <v>343</v>
      </c>
      <c r="I24" s="82"/>
      <c r="J24" s="82" t="s">
        <v>342</v>
      </c>
      <c r="K24" t="s">
        <v>346</v>
      </c>
      <c r="W24" s="84"/>
    </row>
    <row r="25" spans="1:23">
      <c r="W25" s="221" t="s">
        <v>733</v>
      </c>
    </row>
    <row r="26" spans="1:23">
      <c r="W26" s="221" t="s">
        <v>734</v>
      </c>
    </row>
    <row r="27" spans="1:23">
      <c r="H27" s="2" t="s">
        <v>366</v>
      </c>
      <c r="I27">
        <f>16*30</f>
        <v>480</v>
      </c>
      <c r="K27" t="s">
        <v>368</v>
      </c>
      <c r="L27">
        <f>30*1</f>
        <v>30</v>
      </c>
      <c r="W27" s="221" t="s">
        <v>735</v>
      </c>
    </row>
    <row r="28" spans="1:23">
      <c r="H28" t="s">
        <v>367</v>
      </c>
      <c r="I28">
        <f>1*30</f>
        <v>30</v>
      </c>
      <c r="K28" t="s">
        <v>369</v>
      </c>
      <c r="L28">
        <v>1</v>
      </c>
      <c r="W28" s="221" t="s">
        <v>736</v>
      </c>
    </row>
    <row r="29" spans="1:23">
      <c r="I29">
        <f>I27+I28</f>
        <v>510</v>
      </c>
      <c r="L29">
        <f>L27+L28</f>
        <v>31</v>
      </c>
      <c r="M29" s="127">
        <f>I29+L29</f>
        <v>541</v>
      </c>
      <c r="U29" s="127" t="s">
        <v>728</v>
      </c>
    </row>
    <row r="30" spans="1:23" ht="21.75">
      <c r="W30" s="177" t="s">
        <v>737</v>
      </c>
    </row>
    <row r="31" spans="1:23">
      <c r="F31" t="s">
        <v>364</v>
      </c>
      <c r="G31">
        <f>470/32</f>
        <v>14.6875</v>
      </c>
      <c r="H31" t="s">
        <v>365</v>
      </c>
      <c r="W31" s="129"/>
    </row>
    <row r="32" spans="1:23">
      <c r="W32" s="150" t="s">
        <v>738</v>
      </c>
    </row>
    <row r="33" spans="2:23">
      <c r="W33" s="150" t="s">
        <v>739</v>
      </c>
    </row>
    <row r="34" spans="2:23">
      <c r="W34" s="150" t="s">
        <v>593</v>
      </c>
    </row>
    <row r="35" spans="2:23">
      <c r="W35" s="84"/>
    </row>
    <row r="36" spans="2:23">
      <c r="W36" s="221" t="s">
        <v>733</v>
      </c>
    </row>
    <row r="37" spans="2:23">
      <c r="W37" s="221" t="s">
        <v>734</v>
      </c>
    </row>
    <row r="38" spans="2:23">
      <c r="W38" s="221" t="s">
        <v>740</v>
      </c>
    </row>
    <row r="39" spans="2:23">
      <c r="W39" s="221" t="s">
        <v>736</v>
      </c>
    </row>
    <row r="41" spans="2:23" ht="21.75">
      <c r="W41" s="177" t="s">
        <v>741</v>
      </c>
    </row>
    <row r="42" spans="2:23">
      <c r="W42" s="129"/>
    </row>
    <row r="43" spans="2:23">
      <c r="W43" s="150" t="s">
        <v>742</v>
      </c>
    </row>
    <row r="44" spans="2:23">
      <c r="W44" s="129"/>
    </row>
    <row r="45" spans="2:23">
      <c r="W45" s="129"/>
    </row>
    <row r="46" spans="2:23">
      <c r="W46" s="222" t="s">
        <v>743</v>
      </c>
    </row>
    <row r="47" spans="2:23">
      <c r="W47" s="222" t="s">
        <v>744</v>
      </c>
    </row>
    <row r="48" spans="2:23" s="1" customFormat="1">
      <c r="B48" s="1" t="s">
        <v>371</v>
      </c>
      <c r="W48" s="129"/>
    </row>
    <row r="49" spans="2:23">
      <c r="W49" s="150" t="s">
        <v>745</v>
      </c>
    </row>
    <row r="50" spans="2:23">
      <c r="B50" t="s">
        <v>372</v>
      </c>
      <c r="W50" s="129"/>
    </row>
    <row r="51" spans="2:23">
      <c r="W51" s="129"/>
    </row>
    <row r="52" spans="2:23">
      <c r="B52" t="s">
        <v>373</v>
      </c>
      <c r="W52" s="222" t="s">
        <v>746</v>
      </c>
    </row>
    <row r="53" spans="2:23">
      <c r="W53" s="222" t="s">
        <v>747</v>
      </c>
    </row>
    <row r="54" spans="2:23">
      <c r="B54" t="s">
        <v>377</v>
      </c>
    </row>
    <row r="55" spans="2:23" ht="21.75">
      <c r="W55" s="177" t="s">
        <v>748</v>
      </c>
    </row>
    <row r="56" spans="2:23">
      <c r="B56" t="s">
        <v>374</v>
      </c>
      <c r="W56" s="129"/>
    </row>
    <row r="57" spans="2:23">
      <c r="B57" s="129"/>
      <c r="W57" s="129" t="s">
        <v>749</v>
      </c>
    </row>
    <row r="58" spans="2:23">
      <c r="B58" s="129" t="s">
        <v>375</v>
      </c>
      <c r="W58" s="129" t="s">
        <v>750</v>
      </c>
    </row>
    <row r="59" spans="2:23">
      <c r="B59" s="129" t="s">
        <v>378</v>
      </c>
    </row>
    <row r="60" spans="2:23" ht="21.75">
      <c r="B60" s="129" t="s">
        <v>379</v>
      </c>
      <c r="W60" s="177" t="s">
        <v>751</v>
      </c>
    </row>
    <row r="61" spans="2:23">
      <c r="W61" s="129"/>
    </row>
    <row r="62" spans="2:23">
      <c r="B62" t="s">
        <v>376</v>
      </c>
      <c r="W62" s="150" t="s">
        <v>752</v>
      </c>
    </row>
    <row r="63" spans="2:23">
      <c r="W63" s="150" t="s">
        <v>753</v>
      </c>
    </row>
    <row r="64" spans="2:23">
      <c r="B64" t="s">
        <v>380</v>
      </c>
      <c r="D64">
        <v>541</v>
      </c>
      <c r="E64">
        <v>1084</v>
      </c>
      <c r="F64" s="127">
        <f>D64+E64</f>
        <v>1625</v>
      </c>
    </row>
    <row r="67" spans="2:2" s="1" customFormat="1">
      <c r="B67" s="1" t="s">
        <v>395</v>
      </c>
    </row>
    <row r="69" spans="2:2">
      <c r="B69" t="s">
        <v>396</v>
      </c>
    </row>
  </sheetData>
  <mergeCells count="1">
    <mergeCell ref="N18:N19"/>
  </mergeCells>
  <phoneticPr fontId="2" type="noConversion"/>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4"/>
  <sheetViews>
    <sheetView zoomScaleNormal="100" workbookViewId="0">
      <selection activeCell="I5" sqref="I5"/>
    </sheetView>
  </sheetViews>
  <sheetFormatPr defaultRowHeight="16.5"/>
  <cols>
    <col min="5" max="5" width="9.5" bestFit="1" customWidth="1"/>
  </cols>
  <sheetData>
    <row r="1" spans="1:16">
      <c r="B1" s="90" t="s">
        <v>382</v>
      </c>
    </row>
    <row r="2" spans="1:16">
      <c r="I2" s="122" t="s">
        <v>335</v>
      </c>
      <c r="P2" s="128" t="s">
        <v>370</v>
      </c>
    </row>
    <row r="3" spans="1:16">
      <c r="I3" s="122" t="s">
        <v>388</v>
      </c>
    </row>
    <row r="4" spans="1:16">
      <c r="I4" s="122" t="s">
        <v>454</v>
      </c>
    </row>
    <row r="5" spans="1:16">
      <c r="I5" s="122" t="s">
        <v>455</v>
      </c>
    </row>
    <row r="6" spans="1:16">
      <c r="I6" s="122" t="s">
        <v>337</v>
      </c>
    </row>
    <row r="8" spans="1:16">
      <c r="J8" t="s">
        <v>389</v>
      </c>
    </row>
    <row r="9" spans="1:16">
      <c r="I9" s="125" t="s">
        <v>344</v>
      </c>
      <c r="J9" s="1"/>
      <c r="M9" s="82"/>
    </row>
    <row r="10" spans="1:16">
      <c r="J10" s="1"/>
      <c r="K10" s="82" t="s">
        <v>345</v>
      </c>
      <c r="L10" t="s">
        <v>390</v>
      </c>
    </row>
    <row r="11" spans="1:16" ht="18">
      <c r="H11" s="124" t="s">
        <v>339</v>
      </c>
      <c r="J11" s="1"/>
      <c r="L11" s="1"/>
      <c r="M11" s="126" t="s">
        <v>348</v>
      </c>
    </row>
    <row r="12" spans="1:16">
      <c r="H12" s="82"/>
      <c r="J12" s="1"/>
      <c r="L12" s="1"/>
    </row>
    <row r="13" spans="1:16" ht="18">
      <c r="B13" s="82" t="s">
        <v>356</v>
      </c>
      <c r="C13" s="82" t="s">
        <v>357</v>
      </c>
      <c r="D13" s="82"/>
      <c r="E13" s="82" t="s">
        <v>383</v>
      </c>
      <c r="H13" s="124" t="s">
        <v>340</v>
      </c>
      <c r="J13" s="1"/>
      <c r="L13" s="1"/>
      <c r="M13" s="82" t="s">
        <v>392</v>
      </c>
      <c r="N13" t="s">
        <v>391</v>
      </c>
    </row>
    <row r="14" spans="1:16">
      <c r="B14" s="89" t="s">
        <v>354</v>
      </c>
      <c r="C14" s="89" t="s">
        <v>355</v>
      </c>
      <c r="D14" s="89" t="s">
        <v>358</v>
      </c>
      <c r="E14" s="89" t="s">
        <v>385</v>
      </c>
      <c r="H14" s="82"/>
      <c r="J14" s="1"/>
      <c r="L14" s="1"/>
      <c r="N14" s="1"/>
    </row>
    <row r="15" spans="1:16">
      <c r="A15" t="s">
        <v>353</v>
      </c>
      <c r="H15" s="82"/>
      <c r="J15" s="1"/>
      <c r="L15" s="1"/>
      <c r="N15" s="1"/>
    </row>
    <row r="16" spans="1:16">
      <c r="A16" t="s">
        <v>361</v>
      </c>
      <c r="H16" s="124"/>
      <c r="J16" s="1"/>
      <c r="L16" s="1"/>
      <c r="N16" s="1"/>
      <c r="O16" t="s">
        <v>347</v>
      </c>
    </row>
    <row r="17" spans="1:17">
      <c r="A17" t="s">
        <v>362</v>
      </c>
      <c r="H17" s="82"/>
      <c r="J17" s="1"/>
      <c r="L17" s="1"/>
    </row>
    <row r="18" spans="1:17">
      <c r="H18" s="82"/>
      <c r="J18" s="1"/>
      <c r="L18" s="1"/>
      <c r="O18" s="223" t="s">
        <v>349</v>
      </c>
      <c r="P18" t="s">
        <v>351</v>
      </c>
      <c r="Q18" t="s">
        <v>352</v>
      </c>
    </row>
    <row r="19" spans="1:17">
      <c r="H19" s="124" t="s">
        <v>386</v>
      </c>
      <c r="J19" s="1"/>
      <c r="L19" s="1"/>
      <c r="O19" s="223"/>
      <c r="P19" s="123" t="s">
        <v>350</v>
      </c>
    </row>
    <row r="20" spans="1:17">
      <c r="J20" s="1"/>
      <c r="L20" s="1"/>
    </row>
    <row r="21" spans="1:17">
      <c r="J21" s="1"/>
      <c r="L21" s="82">
        <v>8</v>
      </c>
      <c r="M21" t="s">
        <v>346</v>
      </c>
    </row>
    <row r="22" spans="1:17">
      <c r="J22" s="1"/>
    </row>
    <row r="23" spans="1:17">
      <c r="A23" t="s">
        <v>384</v>
      </c>
      <c r="J23" s="1"/>
    </row>
    <row r="24" spans="1:17">
      <c r="H24" s="82" t="s">
        <v>387</v>
      </c>
      <c r="I24" s="82"/>
      <c r="J24" s="82">
        <v>12</v>
      </c>
      <c r="K24" t="s">
        <v>346</v>
      </c>
    </row>
    <row r="26" spans="1:17">
      <c r="I26">
        <f>8*12</f>
        <v>96</v>
      </c>
      <c r="K26">
        <f>12*8</f>
        <v>96</v>
      </c>
      <c r="M26">
        <f>8*1</f>
        <v>8</v>
      </c>
    </row>
    <row r="27" spans="1:17">
      <c r="H27" s="2"/>
      <c r="I27">
        <v>12</v>
      </c>
      <c r="K27">
        <f>1*8</f>
        <v>8</v>
      </c>
      <c r="M27">
        <v>1</v>
      </c>
    </row>
    <row r="28" spans="1:17">
      <c r="I28">
        <f>SUM(I26:I27)</f>
        <v>108</v>
      </c>
      <c r="K28">
        <f t="shared" ref="K28:M28" si="0">SUM(K26:K27)</f>
        <v>104</v>
      </c>
      <c r="M28">
        <f t="shared" si="0"/>
        <v>9</v>
      </c>
      <c r="O28" s="130">
        <f>I28+K28+M28</f>
        <v>221</v>
      </c>
    </row>
    <row r="29" spans="1:17">
      <c r="N29" s="127"/>
    </row>
    <row r="31" spans="1:17">
      <c r="J31">
        <f>221*2</f>
        <v>442</v>
      </c>
      <c r="K31">
        <v>2</v>
      </c>
    </row>
    <row r="33" spans="9:12">
      <c r="I33" t="s">
        <v>393</v>
      </c>
      <c r="L33">
        <f>J31+K31</f>
        <v>444</v>
      </c>
    </row>
    <row r="36" spans="9:12">
      <c r="I36" t="s">
        <v>394</v>
      </c>
      <c r="L36" s="127">
        <f>L33+O28</f>
        <v>665</v>
      </c>
    </row>
    <row r="48" spans="9:12" s="1" customFormat="1"/>
    <row r="57" spans="2:6">
      <c r="B57" s="129"/>
    </row>
    <row r="58" spans="2:6">
      <c r="B58" s="129"/>
    </row>
    <row r="59" spans="2:6">
      <c r="B59" s="129"/>
    </row>
    <row r="60" spans="2:6">
      <c r="B60" s="129"/>
    </row>
    <row r="64" spans="2:6">
      <c r="F64" s="127"/>
    </row>
  </sheetData>
  <mergeCells count="1">
    <mergeCell ref="O18:O19"/>
  </mergeCells>
  <phoneticPr fontId="2" type="noConversion"/>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4"/>
  <sheetViews>
    <sheetView workbookViewId="0">
      <selection activeCell="E6" sqref="E6"/>
    </sheetView>
  </sheetViews>
  <sheetFormatPr defaultRowHeight="16.5"/>
  <sheetData>
    <row r="2" spans="2:2" s="1" customFormat="1">
      <c r="B2" s="1" t="s">
        <v>398</v>
      </c>
    </row>
    <row r="4" spans="2:2">
      <c r="B4" s="131" t="s">
        <v>397</v>
      </c>
    </row>
  </sheetData>
  <phoneticPr fontId="2" type="noConversion"/>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S65"/>
  <sheetViews>
    <sheetView zoomScale="115" zoomScaleNormal="115" workbookViewId="0">
      <selection activeCell="I6" sqref="I6"/>
    </sheetView>
  </sheetViews>
  <sheetFormatPr defaultRowHeight="16.5"/>
  <cols>
    <col min="5" max="5" width="9.5" bestFit="1" customWidth="1"/>
  </cols>
  <sheetData>
    <row r="1" spans="2:19">
      <c r="B1" s="90" t="s">
        <v>402</v>
      </c>
    </row>
    <row r="2" spans="2:19">
      <c r="I2" s="122" t="s">
        <v>335</v>
      </c>
      <c r="P2" s="128" t="s">
        <v>370</v>
      </c>
    </row>
    <row r="3" spans="2:19">
      <c r="I3" s="122" t="s">
        <v>399</v>
      </c>
    </row>
    <row r="4" spans="2:19">
      <c r="I4" s="122" t="s">
        <v>403</v>
      </c>
    </row>
    <row r="5" spans="2:19">
      <c r="I5" s="122" t="s">
        <v>452</v>
      </c>
    </row>
    <row r="6" spans="2:19">
      <c r="I6" s="122" t="s">
        <v>453</v>
      </c>
    </row>
    <row r="7" spans="2:19">
      <c r="I7" s="122" t="s">
        <v>337</v>
      </c>
    </row>
    <row r="9" spans="2:19">
      <c r="J9" t="s">
        <v>389</v>
      </c>
    </row>
    <row r="10" spans="2:19">
      <c r="I10" s="125" t="s">
        <v>344</v>
      </c>
      <c r="J10" s="1"/>
      <c r="M10" s="82"/>
    </row>
    <row r="11" spans="2:19">
      <c r="J11" s="1"/>
      <c r="K11" s="82" t="s">
        <v>345</v>
      </c>
      <c r="L11" t="s">
        <v>390</v>
      </c>
    </row>
    <row r="12" spans="2:19" ht="18">
      <c r="H12" s="124" t="s">
        <v>339</v>
      </c>
      <c r="J12" s="1"/>
      <c r="L12" s="1"/>
      <c r="M12" s="126" t="s">
        <v>348</v>
      </c>
    </row>
    <row r="13" spans="2:19">
      <c r="H13" s="82"/>
      <c r="J13" s="1"/>
      <c r="L13" s="1"/>
    </row>
    <row r="14" spans="2:19" ht="18">
      <c r="B14" s="82"/>
      <c r="C14" s="82"/>
      <c r="D14" s="82"/>
      <c r="E14" s="82"/>
      <c r="H14" s="124" t="s">
        <v>340</v>
      </c>
      <c r="J14" s="1"/>
      <c r="L14" s="1"/>
      <c r="M14" s="82" t="s">
        <v>392</v>
      </c>
      <c r="N14" t="s">
        <v>391</v>
      </c>
    </row>
    <row r="15" spans="2:19">
      <c r="B15" s="89"/>
      <c r="C15" s="89"/>
      <c r="D15" s="89"/>
      <c r="E15" s="89"/>
      <c r="H15" s="82"/>
      <c r="J15" s="1"/>
      <c r="L15" s="1"/>
      <c r="N15" s="1"/>
      <c r="O15" t="s">
        <v>405</v>
      </c>
      <c r="Q15">
        <v>0.7</v>
      </c>
      <c r="S15">
        <f>MAX(Q15:Q17)</f>
        <v>0.7</v>
      </c>
    </row>
    <row r="16" spans="2:19">
      <c r="H16" s="82"/>
      <c r="J16" s="1"/>
      <c r="L16" s="1"/>
      <c r="N16" s="1"/>
      <c r="O16" t="s">
        <v>406</v>
      </c>
      <c r="Q16">
        <v>0.2</v>
      </c>
    </row>
    <row r="17" spans="8:17" ht="18">
      <c r="H17" s="124" t="s">
        <v>400</v>
      </c>
      <c r="J17" s="1"/>
      <c r="L17" s="1"/>
      <c r="N17" s="1"/>
      <c r="O17" t="s">
        <v>407</v>
      </c>
      <c r="Q17">
        <v>0.1</v>
      </c>
    </row>
    <row r="18" spans="8:17">
      <c r="H18" s="82"/>
      <c r="J18" s="1"/>
      <c r="L18" s="1"/>
      <c r="O18" t="s">
        <v>404</v>
      </c>
      <c r="Q18">
        <f>SUM(Q15:Q17)</f>
        <v>0.99999999999999989</v>
      </c>
    </row>
    <row r="19" spans="8:17">
      <c r="H19" s="82"/>
      <c r="J19" s="1"/>
      <c r="L19" s="1"/>
      <c r="O19" s="223"/>
    </row>
    <row r="20" spans="8:17" ht="18">
      <c r="H20" s="124" t="s">
        <v>401</v>
      </c>
      <c r="J20" s="1"/>
      <c r="L20" s="1"/>
      <c r="O20" s="223"/>
      <c r="P20" s="123"/>
    </row>
    <row r="21" spans="8:17">
      <c r="J21" s="1"/>
      <c r="L21" s="1"/>
      <c r="O21" s="132" t="s">
        <v>427</v>
      </c>
    </row>
    <row r="22" spans="8:17">
      <c r="J22" s="1"/>
      <c r="L22" s="82"/>
    </row>
    <row r="23" spans="8:17">
      <c r="J23" s="1"/>
    </row>
    <row r="24" spans="8:17">
      <c r="J24" s="1"/>
    </row>
    <row r="25" spans="8:17">
      <c r="H25" s="82"/>
      <c r="I25" s="82"/>
      <c r="J25" s="82"/>
    </row>
    <row r="26" spans="8:17">
      <c r="I26">
        <v>4</v>
      </c>
      <c r="J26">
        <v>12</v>
      </c>
      <c r="L26">
        <v>8</v>
      </c>
      <c r="N26">
        <v>3</v>
      </c>
    </row>
    <row r="27" spans="8:17">
      <c r="J27">
        <f>I26*J26</f>
        <v>48</v>
      </c>
      <c r="L27">
        <f>J26*L26</f>
        <v>96</v>
      </c>
      <c r="N27">
        <f>L26*N26</f>
        <v>24</v>
      </c>
    </row>
    <row r="28" spans="8:17">
      <c r="H28" s="2"/>
      <c r="J28">
        <v>12</v>
      </c>
      <c r="L28">
        <v>8</v>
      </c>
      <c r="N28">
        <v>3</v>
      </c>
    </row>
    <row r="29" spans="8:17">
      <c r="J29">
        <f>SUM(J27:J28)</f>
        <v>60</v>
      </c>
      <c r="L29">
        <f t="shared" ref="L29" si="0">SUM(L27:L28)</f>
        <v>104</v>
      </c>
      <c r="N29">
        <f t="shared" ref="N29" si="1">SUM(N27:N28)</f>
        <v>27</v>
      </c>
      <c r="O29" s="130"/>
    </row>
    <row r="30" spans="8:17">
      <c r="N30" s="127"/>
    </row>
    <row r="31" spans="8:17">
      <c r="N31">
        <f>J29+L29+N29</f>
        <v>191</v>
      </c>
    </row>
    <row r="34" spans="9:12">
      <c r="I34" t="s">
        <v>393</v>
      </c>
      <c r="L34">
        <f>N31*2+2</f>
        <v>384</v>
      </c>
    </row>
    <row r="37" spans="9:12">
      <c r="I37" t="s">
        <v>394</v>
      </c>
      <c r="L37" s="127">
        <f>N31+L34</f>
        <v>575</v>
      </c>
    </row>
    <row r="49" spans="2:2" s="1" customFormat="1"/>
    <row r="58" spans="2:2">
      <c r="B58" s="129"/>
    </row>
    <row r="59" spans="2:2">
      <c r="B59" s="129"/>
    </row>
    <row r="60" spans="2:2">
      <c r="B60" s="129"/>
    </row>
    <row r="61" spans="2:2">
      <c r="B61" s="129"/>
    </row>
    <row r="65" spans="6:6">
      <c r="F65" s="127"/>
    </row>
  </sheetData>
  <mergeCells count="1">
    <mergeCell ref="O19:O20"/>
  </mergeCells>
  <phoneticPr fontId="2" type="noConversion"/>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65"/>
  <sheetViews>
    <sheetView zoomScale="115" zoomScaleNormal="115" workbookViewId="0">
      <selection activeCell="I6" sqref="I6"/>
    </sheetView>
  </sheetViews>
  <sheetFormatPr defaultRowHeight="16.5"/>
  <cols>
    <col min="5" max="5" width="9.5" bestFit="1" customWidth="1"/>
  </cols>
  <sheetData>
    <row r="1" spans="2:16">
      <c r="B1" s="90" t="s">
        <v>435</v>
      </c>
    </row>
    <row r="2" spans="2:16">
      <c r="I2" s="122" t="s">
        <v>335</v>
      </c>
      <c r="P2" s="128" t="s">
        <v>370</v>
      </c>
    </row>
    <row r="3" spans="2:16">
      <c r="I3" s="122" t="s">
        <v>445</v>
      </c>
    </row>
    <row r="4" spans="2:16">
      <c r="I4" s="122" t="s">
        <v>446</v>
      </c>
    </row>
    <row r="5" spans="2:16">
      <c r="I5" s="122" t="s">
        <v>451</v>
      </c>
    </row>
    <row r="6" spans="2:16">
      <c r="I6" s="122" t="s">
        <v>450</v>
      </c>
    </row>
    <row r="7" spans="2:16">
      <c r="I7" s="122" t="s">
        <v>447</v>
      </c>
    </row>
    <row r="9" spans="2:16">
      <c r="J9" t="s">
        <v>389</v>
      </c>
    </row>
    <row r="10" spans="2:16">
      <c r="I10" s="125" t="s">
        <v>344</v>
      </c>
      <c r="J10" s="1"/>
      <c r="M10" s="121"/>
    </row>
    <row r="11" spans="2:16">
      <c r="J11" s="1"/>
      <c r="K11" s="121" t="s">
        <v>345</v>
      </c>
      <c r="L11" t="s">
        <v>390</v>
      </c>
    </row>
    <row r="12" spans="2:16" ht="18">
      <c r="H12" s="124" t="s">
        <v>339</v>
      </c>
      <c r="J12" s="1"/>
      <c r="L12" s="1"/>
      <c r="M12" s="126" t="s">
        <v>348</v>
      </c>
    </row>
    <row r="13" spans="2:16">
      <c r="H13" s="121"/>
      <c r="J13" s="1"/>
      <c r="L13" s="1"/>
    </row>
    <row r="14" spans="2:16" ht="18">
      <c r="B14" s="121"/>
      <c r="C14" s="121"/>
      <c r="D14" s="121"/>
      <c r="E14" s="121"/>
      <c r="H14" s="124" t="s">
        <v>340</v>
      </c>
      <c r="J14" s="1"/>
      <c r="L14" s="1"/>
      <c r="M14" s="121" t="s">
        <v>392</v>
      </c>
      <c r="N14" t="s">
        <v>391</v>
      </c>
    </row>
    <row r="15" spans="2:16">
      <c r="B15" s="89"/>
      <c r="C15" s="89"/>
      <c r="D15" s="89"/>
      <c r="E15" s="89"/>
      <c r="H15" s="121"/>
      <c r="J15" s="1"/>
      <c r="L15" s="1"/>
      <c r="N15" s="1"/>
      <c r="O15" t="s">
        <v>448</v>
      </c>
    </row>
    <row r="16" spans="2:16">
      <c r="H16" s="121"/>
      <c r="J16" s="1"/>
      <c r="L16" s="1"/>
      <c r="N16" s="1"/>
      <c r="O16" t="s">
        <v>449</v>
      </c>
    </row>
    <row r="17" spans="8:16" ht="18">
      <c r="H17" s="124" t="s">
        <v>400</v>
      </c>
      <c r="J17" s="1"/>
      <c r="L17" s="1"/>
      <c r="N17" s="1"/>
    </row>
    <row r="18" spans="8:16">
      <c r="H18" s="121"/>
      <c r="J18" s="1"/>
      <c r="L18" s="1"/>
    </row>
    <row r="19" spans="8:16">
      <c r="H19" s="121"/>
      <c r="J19" s="1"/>
      <c r="L19" s="1"/>
      <c r="O19" s="223"/>
    </row>
    <row r="20" spans="8:16" ht="18">
      <c r="H20" s="124" t="s">
        <v>436</v>
      </c>
      <c r="J20" s="1"/>
      <c r="L20" s="1"/>
      <c r="O20" s="223"/>
      <c r="P20" s="123"/>
    </row>
    <row r="21" spans="8:16">
      <c r="J21" s="1"/>
      <c r="L21" s="1"/>
      <c r="O21" s="132"/>
    </row>
    <row r="22" spans="8:16">
      <c r="J22" s="1"/>
      <c r="L22" s="121"/>
    </row>
    <row r="23" spans="8:16">
      <c r="J23" s="1"/>
    </row>
    <row r="24" spans="8:16">
      <c r="J24" s="1"/>
    </row>
    <row r="25" spans="8:16">
      <c r="H25" s="121"/>
      <c r="I25" s="121"/>
      <c r="J25" s="121"/>
    </row>
    <row r="28" spans="8:16">
      <c r="H28" s="2"/>
    </row>
    <row r="29" spans="8:16">
      <c r="O29" s="130"/>
    </row>
    <row r="30" spans="8:16">
      <c r="N30" s="127"/>
    </row>
    <row r="37" spans="12:12">
      <c r="L37" s="127"/>
    </row>
    <row r="49" spans="2:2" s="1" customFormat="1"/>
    <row r="58" spans="2:2">
      <c r="B58" s="129"/>
    </row>
    <row r="59" spans="2:2">
      <c r="B59" s="129"/>
    </row>
    <row r="60" spans="2:2">
      <c r="B60" s="129"/>
    </row>
    <row r="61" spans="2:2">
      <c r="B61" s="129"/>
    </row>
    <row r="65" spans="6:6">
      <c r="F65" s="127"/>
    </row>
  </sheetData>
  <mergeCells count="1">
    <mergeCell ref="O19:O20"/>
  </mergeCells>
  <phoneticPr fontId="2" type="noConversion"/>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7"/>
  <sheetViews>
    <sheetView zoomScaleNormal="100" workbookViewId="0">
      <selection activeCell="I7" sqref="I7"/>
    </sheetView>
  </sheetViews>
  <sheetFormatPr defaultRowHeight="16.5"/>
  <cols>
    <col min="1" max="1" width="15.75" customWidth="1"/>
    <col min="5" max="5" width="9.5" bestFit="1" customWidth="1"/>
    <col min="9" max="9" width="13.875" customWidth="1"/>
  </cols>
  <sheetData>
    <row r="1" spans="2:18">
      <c r="B1" s="90" t="s">
        <v>472</v>
      </c>
    </row>
    <row r="2" spans="2:18">
      <c r="I2" s="122" t="s">
        <v>335</v>
      </c>
      <c r="R2" s="128" t="s">
        <v>370</v>
      </c>
    </row>
    <row r="3" spans="2:18">
      <c r="I3" s="122" t="s">
        <v>473</v>
      </c>
    </row>
    <row r="4" spans="2:18">
      <c r="I4" s="122" t="s">
        <v>474</v>
      </c>
    </row>
    <row r="5" spans="2:18">
      <c r="I5" s="122" t="s">
        <v>475</v>
      </c>
    </row>
    <row r="6" spans="2:18">
      <c r="I6" s="122" t="s">
        <v>451</v>
      </c>
    </row>
    <row r="7" spans="2:18">
      <c r="I7" s="122" t="s">
        <v>450</v>
      </c>
    </row>
    <row r="8" spans="2:18">
      <c r="I8" s="122" t="s">
        <v>477</v>
      </c>
    </row>
    <row r="10" spans="2:18">
      <c r="J10" t="s">
        <v>389</v>
      </c>
    </row>
    <row r="11" spans="2:18">
      <c r="I11" s="125"/>
      <c r="J11" s="1"/>
      <c r="M11" s="121"/>
      <c r="N11" s="121"/>
      <c r="O11" s="121"/>
    </row>
    <row r="12" spans="2:18">
      <c r="J12" s="1"/>
      <c r="K12" s="121"/>
      <c r="L12" t="s">
        <v>390</v>
      </c>
    </row>
    <row r="13" spans="2:18" ht="18">
      <c r="H13" s="124" t="s">
        <v>339</v>
      </c>
      <c r="J13" s="1"/>
      <c r="L13" s="1"/>
      <c r="M13" s="126"/>
      <c r="N13" s="126"/>
      <c r="O13" s="126"/>
    </row>
    <row r="14" spans="2:18">
      <c r="H14" s="121"/>
      <c r="J14" s="1"/>
      <c r="L14" s="1"/>
      <c r="N14" t="s">
        <v>391</v>
      </c>
    </row>
    <row r="15" spans="2:18" ht="18">
      <c r="B15" s="121"/>
      <c r="C15" s="121"/>
      <c r="D15" s="121"/>
      <c r="E15" s="121"/>
      <c r="H15" s="124" t="s">
        <v>340</v>
      </c>
      <c r="J15" s="1"/>
      <c r="L15" s="1"/>
      <c r="M15" s="121"/>
      <c r="N15" s="1"/>
      <c r="O15" s="121"/>
    </row>
    <row r="16" spans="2:18">
      <c r="B16" s="89"/>
      <c r="C16" s="89"/>
      <c r="D16" s="89"/>
      <c r="E16" s="89"/>
      <c r="H16" s="121"/>
      <c r="J16" s="1"/>
      <c r="L16" s="1"/>
      <c r="N16" s="1"/>
      <c r="P16" s="1"/>
      <c r="Q16" t="s">
        <v>448</v>
      </c>
    </row>
    <row r="17" spans="1:18">
      <c r="H17" s="121"/>
      <c r="J17" s="1"/>
      <c r="L17" s="1"/>
      <c r="N17" s="1"/>
      <c r="P17" s="1"/>
      <c r="Q17" t="s">
        <v>449</v>
      </c>
    </row>
    <row r="18" spans="1:18" ht="18">
      <c r="H18" s="124" t="s">
        <v>400</v>
      </c>
      <c r="J18" s="1"/>
      <c r="L18" s="1"/>
      <c r="N18" s="1"/>
      <c r="P18" s="1"/>
    </row>
    <row r="19" spans="1:18">
      <c r="H19" s="121"/>
      <c r="J19" s="1"/>
      <c r="L19" s="1"/>
      <c r="N19" s="1"/>
    </row>
    <row r="20" spans="1:18">
      <c r="H20" s="121"/>
      <c r="J20" s="1"/>
      <c r="L20" s="1"/>
      <c r="N20" s="1"/>
      <c r="Q20" s="223"/>
    </row>
    <row r="21" spans="1:18" ht="18">
      <c r="H21" s="124" t="s">
        <v>476</v>
      </c>
      <c r="J21" s="1"/>
      <c r="L21" s="1"/>
      <c r="N21" s="149"/>
      <c r="Q21" s="223"/>
      <c r="R21" s="123"/>
    </row>
    <row r="22" spans="1:18">
      <c r="J22" s="1"/>
      <c r="L22" s="1"/>
      <c r="N22" s="149"/>
      <c r="Q22" s="132"/>
    </row>
    <row r="23" spans="1:18">
      <c r="J23" s="1"/>
      <c r="L23" s="121"/>
      <c r="N23" s="149"/>
    </row>
    <row r="24" spans="1:18">
      <c r="J24" s="1"/>
      <c r="N24" s="149"/>
    </row>
    <row r="25" spans="1:18">
      <c r="C25" t="s">
        <v>485</v>
      </c>
      <c r="D25" s="151" t="s">
        <v>484</v>
      </c>
      <c r="J25" s="1"/>
    </row>
    <row r="26" spans="1:18">
      <c r="H26" s="121"/>
      <c r="I26" s="121"/>
      <c r="J26" s="121"/>
      <c r="L26" t="s">
        <v>486</v>
      </c>
    </row>
    <row r="27" spans="1:18">
      <c r="B27" s="121"/>
      <c r="C27" s="133"/>
      <c r="D27" s="133"/>
      <c r="E27" s="133"/>
      <c r="F27" s="133"/>
      <c r="G27" s="139"/>
      <c r="J27" s="133"/>
      <c r="K27" s="133"/>
      <c r="L27" s="133"/>
      <c r="M27" s="133"/>
      <c r="N27" s="139"/>
    </row>
    <row r="28" spans="1:18">
      <c r="B28" s="121"/>
      <c r="C28" s="133"/>
      <c r="D28" s="133"/>
      <c r="E28" s="133"/>
      <c r="F28" s="133"/>
      <c r="G28" s="139"/>
      <c r="J28" s="133"/>
      <c r="K28" s="133"/>
      <c r="L28" s="133"/>
      <c r="M28" s="133"/>
      <c r="N28" s="139"/>
    </row>
    <row r="29" spans="1:18">
      <c r="B29" s="121"/>
      <c r="C29" s="133"/>
      <c r="D29" s="133"/>
      <c r="E29" s="133"/>
      <c r="F29" s="133"/>
      <c r="G29" s="139"/>
      <c r="H29" s="2"/>
      <c r="J29" s="133"/>
      <c r="K29" s="133"/>
      <c r="L29" s="133"/>
      <c r="M29" s="133"/>
      <c r="N29" s="139"/>
    </row>
    <row r="30" spans="1:18">
      <c r="A30" t="s">
        <v>491</v>
      </c>
      <c r="B30" s="121">
        <v>8</v>
      </c>
      <c r="C30" s="133"/>
      <c r="D30" s="139"/>
      <c r="E30" s="133"/>
      <c r="F30" s="133"/>
      <c r="G30" s="139"/>
      <c r="J30" s="133"/>
      <c r="K30" s="139"/>
      <c r="L30" s="133"/>
      <c r="M30" s="133"/>
      <c r="N30" s="139"/>
      <c r="Q30" s="130"/>
    </row>
    <row r="31" spans="1:18">
      <c r="B31" s="121"/>
      <c r="C31" s="133"/>
      <c r="D31" s="133"/>
      <c r="E31" s="133"/>
      <c r="F31" s="133"/>
      <c r="G31" s="139"/>
      <c r="J31" s="133"/>
      <c r="K31" s="133"/>
      <c r="L31" s="133"/>
      <c r="M31" s="133"/>
      <c r="N31" s="139"/>
      <c r="P31" s="127"/>
    </row>
    <row r="32" spans="1:18">
      <c r="B32" s="121"/>
      <c r="C32" s="133"/>
      <c r="D32" s="133"/>
      <c r="E32" s="133"/>
      <c r="F32" s="133"/>
      <c r="G32" s="139"/>
      <c r="J32" s="133"/>
      <c r="K32" s="133"/>
      <c r="L32" s="133"/>
      <c r="M32" s="133"/>
      <c r="N32" s="139"/>
    </row>
    <row r="33" spans="1:18">
      <c r="B33" s="121"/>
      <c r="C33" s="133"/>
      <c r="D33" s="133"/>
      <c r="E33" s="133"/>
      <c r="F33" s="133"/>
      <c r="G33" s="139"/>
      <c r="I33" t="s">
        <v>488</v>
      </c>
      <c r="J33" s="154"/>
      <c r="K33" s="154"/>
      <c r="L33" s="154"/>
      <c r="M33" s="154"/>
      <c r="N33" s="155"/>
      <c r="P33" t="s">
        <v>490</v>
      </c>
    </row>
    <row r="34" spans="1:18">
      <c r="B34" s="121"/>
      <c r="C34" s="133"/>
      <c r="D34" s="133"/>
      <c r="E34" s="133"/>
      <c r="F34" s="133"/>
      <c r="G34" s="139"/>
      <c r="J34" s="154"/>
      <c r="K34" s="154"/>
      <c r="L34" s="154"/>
      <c r="M34" s="154"/>
      <c r="N34" s="155"/>
      <c r="P34" t="s">
        <v>492</v>
      </c>
      <c r="R34" t="s">
        <v>489</v>
      </c>
    </row>
    <row r="35" spans="1:18" s="152" customFormat="1">
      <c r="B35" s="153"/>
      <c r="G35" s="153"/>
    </row>
    <row r="36" spans="1:18">
      <c r="A36" t="s">
        <v>487</v>
      </c>
      <c r="B36" s="121">
        <v>2</v>
      </c>
      <c r="C36" s="135"/>
      <c r="D36" s="140"/>
      <c r="E36" s="135"/>
      <c r="F36" s="135"/>
      <c r="G36" s="140"/>
    </row>
    <row r="37" spans="1:18">
      <c r="B37" s="121"/>
      <c r="C37" s="135"/>
      <c r="D37" s="135"/>
      <c r="E37" s="135"/>
      <c r="F37" s="135"/>
      <c r="G37" s="140"/>
    </row>
    <row r="39" spans="1:18">
      <c r="L39" s="127"/>
    </row>
    <row r="51" spans="2:2" s="1" customFormat="1"/>
    <row r="60" spans="2:2">
      <c r="B60" s="129"/>
    </row>
    <row r="61" spans="2:2">
      <c r="B61" s="129"/>
    </row>
    <row r="62" spans="2:2">
      <c r="B62" s="129"/>
    </row>
    <row r="63" spans="2:2">
      <c r="B63" s="129"/>
    </row>
    <row r="67" spans="6:6">
      <c r="F67" s="127"/>
    </row>
  </sheetData>
  <mergeCells count="1">
    <mergeCell ref="Q20:Q21"/>
  </mergeCells>
  <phoneticPr fontId="2" type="noConversion"/>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1"/>
  <sheetViews>
    <sheetView showGridLines="0" zoomScale="130" zoomScaleNormal="130" workbookViewId="0">
      <selection activeCell="D10" sqref="D10"/>
    </sheetView>
  </sheetViews>
  <sheetFormatPr defaultRowHeight="16.5"/>
  <cols>
    <col min="3" max="3" width="23.375" customWidth="1"/>
  </cols>
  <sheetData>
    <row r="1" spans="2:12">
      <c r="B1" s="90" t="s">
        <v>441</v>
      </c>
    </row>
    <row r="3" spans="2:12" s="1" customFormat="1">
      <c r="C3" s="1" t="s">
        <v>439</v>
      </c>
    </row>
    <row r="4" spans="2:12">
      <c r="C4" s="141"/>
      <c r="D4" s="142" t="s">
        <v>437</v>
      </c>
      <c r="E4" s="141"/>
      <c r="F4" s="141"/>
      <c r="G4" s="141"/>
      <c r="H4" s="141"/>
      <c r="I4" s="141"/>
      <c r="J4" s="141"/>
      <c r="K4" s="141"/>
      <c r="L4" s="141"/>
    </row>
    <row r="5" spans="2:12">
      <c r="C5" s="141"/>
      <c r="D5" s="143" t="s">
        <v>438</v>
      </c>
      <c r="E5" s="141"/>
      <c r="F5" s="141"/>
      <c r="G5" s="141"/>
      <c r="H5" s="141"/>
      <c r="I5" s="141"/>
      <c r="J5" s="141"/>
      <c r="K5" s="141"/>
      <c r="L5" s="141"/>
    </row>
    <row r="8" spans="2:12" s="1" customFormat="1">
      <c r="C8" s="144" t="s">
        <v>440</v>
      </c>
    </row>
    <row r="9" spans="2:12">
      <c r="D9" s="25" t="s">
        <v>444</v>
      </c>
    </row>
    <row r="10" spans="2:12">
      <c r="D10" s="142" t="s">
        <v>442</v>
      </c>
    </row>
    <row r="11" spans="2:12">
      <c r="D11" s="142" t="s">
        <v>443</v>
      </c>
    </row>
  </sheetData>
  <phoneticPr fontId="2"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showGridLines="0" topLeftCell="A138" zoomScale="145" zoomScaleNormal="145" workbookViewId="0">
      <selection activeCell="K148" sqref="K148"/>
    </sheetView>
  </sheetViews>
  <sheetFormatPr defaultRowHeight="16.5"/>
  <cols>
    <col min="1" max="1" width="21.875" customWidth="1"/>
    <col min="6" max="6" width="9" style="82"/>
  </cols>
  <sheetData>
    <row r="1" spans="1:12" s="138" customFormat="1">
      <c r="A1" s="138" t="s">
        <v>433</v>
      </c>
      <c r="L1" s="157" t="s">
        <v>501</v>
      </c>
    </row>
    <row r="2" spans="1:12">
      <c r="F2" s="82" t="s">
        <v>429</v>
      </c>
      <c r="K2" s="3" t="s">
        <v>497</v>
      </c>
    </row>
    <row r="3" spans="1:12">
      <c r="B3" s="133"/>
      <c r="C3" s="133"/>
      <c r="D3" s="133"/>
      <c r="E3" s="133"/>
      <c r="F3" s="134"/>
      <c r="K3" s="158" t="s">
        <v>495</v>
      </c>
    </row>
    <row r="4" spans="1:12">
      <c r="B4" s="133"/>
      <c r="C4" s="133"/>
      <c r="D4" s="133"/>
      <c r="E4" s="133"/>
      <c r="F4" s="134"/>
      <c r="I4" s="82" t="s">
        <v>431</v>
      </c>
      <c r="K4" s="158" t="s">
        <v>496</v>
      </c>
    </row>
    <row r="5" spans="1:12">
      <c r="B5" s="133"/>
      <c r="C5" s="133"/>
      <c r="D5" s="133"/>
      <c r="E5" s="133"/>
      <c r="F5" s="134"/>
      <c r="K5" s="158" t="s">
        <v>498</v>
      </c>
    </row>
    <row r="6" spans="1:12">
      <c r="A6" t="s">
        <v>430</v>
      </c>
      <c r="B6" s="133"/>
      <c r="C6" s="139" t="s">
        <v>458</v>
      </c>
      <c r="D6" s="133"/>
      <c r="E6" s="133"/>
      <c r="F6" s="134" t="s">
        <v>460</v>
      </c>
      <c r="K6" s="158" t="s">
        <v>499</v>
      </c>
    </row>
    <row r="7" spans="1:12">
      <c r="B7" s="133"/>
      <c r="C7" s="133"/>
      <c r="D7" s="133"/>
      <c r="E7" s="133"/>
      <c r="F7" s="134"/>
      <c r="K7" s="158" t="s">
        <v>500</v>
      </c>
    </row>
    <row r="8" spans="1:12">
      <c r="B8" s="133"/>
      <c r="C8" s="133"/>
      <c r="D8" s="133"/>
      <c r="E8" s="133"/>
      <c r="F8" s="134"/>
    </row>
    <row r="9" spans="1:12">
      <c r="B9" s="133"/>
      <c r="C9" s="133"/>
      <c r="D9" s="133"/>
      <c r="E9" s="133"/>
      <c r="F9" s="134"/>
    </row>
    <row r="10" spans="1:12" s="12" customFormat="1">
      <c r="F10" s="94"/>
    </row>
    <row r="11" spans="1:12">
      <c r="B11" s="135"/>
      <c r="C11" s="135"/>
      <c r="D11" s="135"/>
      <c r="E11" s="135"/>
      <c r="F11" s="136"/>
    </row>
    <row r="12" spans="1:12">
      <c r="A12" s="62" t="s">
        <v>428</v>
      </c>
      <c r="B12" s="135"/>
      <c r="C12" s="140" t="s">
        <v>459</v>
      </c>
      <c r="D12" s="135"/>
      <c r="E12" s="135"/>
      <c r="F12" s="136" t="s">
        <v>434</v>
      </c>
      <c r="I12" s="137" t="s">
        <v>432</v>
      </c>
    </row>
    <row r="13" spans="1:12">
      <c r="B13" s="135"/>
      <c r="C13" s="135"/>
      <c r="D13" s="135"/>
      <c r="E13" s="135"/>
      <c r="F13" s="136"/>
    </row>
    <row r="17" spans="1:30" s="1" customFormat="1">
      <c r="A17" s="138" t="s">
        <v>461</v>
      </c>
      <c r="F17" s="28"/>
      <c r="H17" s="1" t="s">
        <v>465</v>
      </c>
    </row>
    <row r="19" spans="1:30">
      <c r="B19" s="135"/>
      <c r="C19" s="135"/>
      <c r="D19" s="135"/>
      <c r="E19" s="135"/>
      <c r="F19" s="140"/>
      <c r="H19" s="133"/>
      <c r="I19" s="133"/>
      <c r="J19" s="133"/>
      <c r="K19" s="133"/>
      <c r="L19" s="139"/>
      <c r="N19" s="133"/>
      <c r="O19" s="133"/>
      <c r="P19" s="133"/>
      <c r="Q19" s="133"/>
      <c r="R19" s="139"/>
      <c r="T19" s="133"/>
      <c r="U19" s="133"/>
      <c r="V19" s="133"/>
      <c r="W19" s="133"/>
      <c r="X19" s="139"/>
      <c r="Z19" s="133"/>
      <c r="AA19" s="133"/>
      <c r="AB19" s="133"/>
      <c r="AC19" s="133"/>
      <c r="AD19" s="139"/>
    </row>
    <row r="20" spans="1:30">
      <c r="B20" s="135"/>
      <c r="C20" s="135"/>
      <c r="D20" s="135"/>
      <c r="E20" s="135"/>
      <c r="F20" s="140"/>
      <c r="H20" s="133"/>
      <c r="I20" s="133"/>
      <c r="J20" s="133"/>
      <c r="K20" s="133"/>
      <c r="L20" s="139"/>
      <c r="N20" s="133"/>
      <c r="O20" s="133"/>
      <c r="P20" s="133"/>
      <c r="Q20" s="133"/>
      <c r="R20" s="139"/>
      <c r="T20" s="133"/>
      <c r="U20" s="133"/>
      <c r="V20" s="133"/>
      <c r="W20" s="133"/>
      <c r="X20" s="139"/>
      <c r="Z20" s="133"/>
      <c r="AA20" s="133"/>
      <c r="AB20" s="133"/>
      <c r="AC20" s="133"/>
      <c r="AD20" s="139"/>
    </row>
    <row r="21" spans="1:30">
      <c r="B21" s="133"/>
      <c r="C21" s="133"/>
      <c r="D21" s="133"/>
      <c r="E21" s="133"/>
      <c r="F21" s="139"/>
      <c r="H21" s="135"/>
      <c r="I21" s="135"/>
      <c r="J21" s="135"/>
      <c r="K21" s="135"/>
      <c r="L21" s="140"/>
      <c r="N21" s="133"/>
      <c r="O21" s="133"/>
      <c r="P21" s="133"/>
      <c r="Q21" s="133"/>
      <c r="R21" s="139"/>
      <c r="T21" s="133"/>
      <c r="U21" s="133"/>
      <c r="V21" s="133"/>
      <c r="W21" s="133"/>
      <c r="X21" s="139"/>
      <c r="Z21" s="133"/>
      <c r="AA21" s="133"/>
      <c r="AB21" s="133"/>
      <c r="AC21" s="133"/>
      <c r="AD21" s="139"/>
    </row>
    <row r="22" spans="1:30">
      <c r="B22" s="133"/>
      <c r="C22" s="139"/>
      <c r="D22" s="133"/>
      <c r="E22" s="133"/>
      <c r="F22" s="139"/>
      <c r="H22" s="135"/>
      <c r="I22" s="135"/>
      <c r="J22" s="135"/>
      <c r="K22" s="135"/>
      <c r="L22" s="140"/>
      <c r="N22" s="133"/>
      <c r="O22" s="139"/>
      <c r="P22" s="133"/>
      <c r="Q22" s="133"/>
      <c r="R22" s="139"/>
      <c r="T22" s="133"/>
      <c r="U22" s="139"/>
      <c r="V22" s="133"/>
      <c r="W22" s="133"/>
      <c r="X22" s="139"/>
      <c r="Z22" s="133"/>
      <c r="AA22" s="139"/>
      <c r="AB22" s="133"/>
      <c r="AC22" s="133"/>
      <c r="AD22" s="139"/>
    </row>
    <row r="23" spans="1:30">
      <c r="B23" s="133"/>
      <c r="C23" s="133"/>
      <c r="D23" s="133"/>
      <c r="E23" s="133"/>
      <c r="F23" s="139"/>
      <c r="H23" s="133"/>
      <c r="I23" s="133"/>
      <c r="J23" s="133"/>
      <c r="K23" s="133"/>
      <c r="L23" s="139"/>
      <c r="N23" s="135"/>
      <c r="O23" s="135"/>
      <c r="P23" s="135"/>
      <c r="Q23" s="135"/>
      <c r="R23" s="140"/>
      <c r="T23" s="133"/>
      <c r="U23" s="133"/>
      <c r="V23" s="133"/>
      <c r="W23" s="133"/>
      <c r="X23" s="139"/>
      <c r="Z23" s="133"/>
      <c r="AA23" s="133"/>
      <c r="AB23" s="133"/>
      <c r="AC23" s="133"/>
      <c r="AD23" s="139"/>
    </row>
    <row r="24" spans="1:30">
      <c r="B24" s="133"/>
      <c r="C24" s="133"/>
      <c r="D24" s="133"/>
      <c r="E24" s="133"/>
      <c r="F24" s="139"/>
      <c r="H24" s="133"/>
      <c r="I24" s="133"/>
      <c r="J24" s="133"/>
      <c r="K24" s="133"/>
      <c r="L24" s="139"/>
      <c r="N24" s="135"/>
      <c r="O24" s="135"/>
      <c r="P24" s="135"/>
      <c r="Q24" s="135"/>
      <c r="R24" s="140"/>
      <c r="T24" s="133"/>
      <c r="U24" s="133"/>
      <c r="V24" s="133"/>
      <c r="W24" s="133"/>
      <c r="X24" s="139"/>
      <c r="Z24" s="133"/>
      <c r="AA24" s="133"/>
      <c r="AB24" s="133"/>
      <c r="AC24" s="133"/>
      <c r="AD24" s="139"/>
    </row>
    <row r="25" spans="1:30">
      <c r="B25" s="133"/>
      <c r="C25" s="133"/>
      <c r="D25" s="133"/>
      <c r="E25" s="133"/>
      <c r="F25" s="139"/>
      <c r="H25" s="133"/>
      <c r="I25" s="133"/>
      <c r="J25" s="133"/>
      <c r="K25" s="133"/>
      <c r="L25" s="139"/>
      <c r="N25" s="133"/>
      <c r="O25" s="133"/>
      <c r="P25" s="133"/>
      <c r="Q25" s="133"/>
      <c r="R25" s="139"/>
      <c r="T25" s="135"/>
      <c r="U25" s="135"/>
      <c r="V25" s="135"/>
      <c r="W25" s="135"/>
      <c r="X25" s="140"/>
      <c r="Z25" s="133"/>
      <c r="AA25" s="133"/>
      <c r="AB25" s="133"/>
      <c r="AC25" s="133"/>
      <c r="AD25" s="139"/>
    </row>
    <row r="26" spans="1:30">
      <c r="B26" s="133"/>
      <c r="C26" s="133"/>
      <c r="D26" s="133"/>
      <c r="E26" s="133"/>
      <c r="F26" s="139"/>
      <c r="H26" s="133"/>
      <c r="I26" s="133"/>
      <c r="J26" s="133"/>
      <c r="K26" s="133"/>
      <c r="L26" s="139"/>
      <c r="N26" s="133"/>
      <c r="O26" s="133"/>
      <c r="P26" s="133"/>
      <c r="Q26" s="133"/>
      <c r="R26" s="139"/>
      <c r="T26" s="135"/>
      <c r="U26" s="135"/>
      <c r="V26" s="135"/>
      <c r="W26" s="135"/>
      <c r="X26" s="140"/>
      <c r="Z26" s="133"/>
      <c r="AA26" s="133"/>
      <c r="AB26" s="133"/>
      <c r="AC26" s="133"/>
      <c r="AD26" s="139"/>
    </row>
    <row r="27" spans="1:30">
      <c r="B27" s="133"/>
      <c r="C27" s="139"/>
      <c r="D27" s="133"/>
      <c r="E27" s="133"/>
      <c r="F27" s="139"/>
      <c r="H27" s="133"/>
      <c r="I27" s="139"/>
      <c r="J27" s="133"/>
      <c r="K27" s="133"/>
      <c r="L27" s="139"/>
      <c r="N27" s="133"/>
      <c r="O27" s="139"/>
      <c r="P27" s="133"/>
      <c r="Q27" s="133"/>
      <c r="R27" s="139"/>
      <c r="T27" s="133"/>
      <c r="U27" s="139"/>
      <c r="V27" s="133"/>
      <c r="W27" s="133"/>
      <c r="X27" s="139"/>
      <c r="Z27" s="135"/>
      <c r="AA27" s="135"/>
      <c r="AB27" s="135"/>
      <c r="AC27" s="135"/>
      <c r="AD27" s="140"/>
    </row>
    <row r="28" spans="1:30">
      <c r="B28" s="133"/>
      <c r="C28" s="133"/>
      <c r="D28" s="133"/>
      <c r="E28" s="133"/>
      <c r="F28" s="139"/>
      <c r="H28" s="133"/>
      <c r="I28" s="133"/>
      <c r="J28" s="133"/>
      <c r="K28" s="133"/>
      <c r="L28" s="139"/>
      <c r="N28" s="133"/>
      <c r="O28" s="133"/>
      <c r="P28" s="133"/>
      <c r="Q28" s="133"/>
      <c r="R28" s="139"/>
      <c r="T28" s="133"/>
      <c r="U28" s="133"/>
      <c r="V28" s="133"/>
      <c r="W28" s="133"/>
      <c r="X28" s="139"/>
      <c r="Z28" s="135"/>
      <c r="AA28" s="135"/>
      <c r="AB28" s="135"/>
      <c r="AC28" s="135"/>
      <c r="AD28" s="140"/>
    </row>
    <row r="30" spans="1:30">
      <c r="A30" t="s">
        <v>466</v>
      </c>
      <c r="B30" t="s">
        <v>467</v>
      </c>
      <c r="D30">
        <f>208*0.8</f>
        <v>166.4</v>
      </c>
      <c r="F30" s="147">
        <v>0.8</v>
      </c>
    </row>
    <row r="31" spans="1:30">
      <c r="B31" t="s">
        <v>468</v>
      </c>
      <c r="D31">
        <f>208*0.2</f>
        <v>41.6</v>
      </c>
      <c r="F31" s="147">
        <v>0.2</v>
      </c>
    </row>
    <row r="32" spans="1:30">
      <c r="F32" s="121"/>
    </row>
    <row r="33" spans="1:29">
      <c r="F33" s="121"/>
    </row>
    <row r="34" spans="1:29">
      <c r="F34" s="121"/>
    </row>
    <row r="35" spans="1:29">
      <c r="B35" t="s">
        <v>469</v>
      </c>
      <c r="F35" s="147">
        <v>0.88</v>
      </c>
      <c r="J35" s="148">
        <v>0.76</v>
      </c>
      <c r="P35" s="148">
        <v>0.81</v>
      </c>
      <c r="W35" s="148">
        <v>0.88</v>
      </c>
      <c r="AC35" s="148">
        <v>0.95</v>
      </c>
    </row>
    <row r="36" spans="1:29">
      <c r="F36" s="121"/>
    </row>
    <row r="37" spans="1:29">
      <c r="F37" s="121"/>
    </row>
    <row r="38" spans="1:29">
      <c r="B38" t="s">
        <v>470</v>
      </c>
      <c r="F38" s="121"/>
      <c r="H38">
        <f xml:space="preserve"> AVERAGE(88,76,81,88,95)</f>
        <v>85.6</v>
      </c>
      <c r="I38" t="s">
        <v>471</v>
      </c>
    </row>
    <row r="39" spans="1:29">
      <c r="F39" s="121"/>
    </row>
    <row r="40" spans="1:29">
      <c r="F40" s="121"/>
    </row>
    <row r="41" spans="1:29">
      <c r="A41" s="163" t="s">
        <v>579</v>
      </c>
      <c r="F41" s="121"/>
    </row>
    <row r="42" spans="1:29">
      <c r="A42" s="163"/>
      <c r="F42" s="159"/>
    </row>
    <row r="43" spans="1:29">
      <c r="A43" s="170" t="s">
        <v>580</v>
      </c>
      <c r="F43" s="159"/>
    </row>
    <row r="44" spans="1:29">
      <c r="A44" s="163"/>
      <c r="F44" s="159"/>
    </row>
    <row r="45" spans="1:29">
      <c r="A45" s="163"/>
      <c r="F45" s="171" t="s">
        <v>582</v>
      </c>
    </row>
    <row r="46" spans="1:29">
      <c r="A46" s="163"/>
      <c r="F46" s="171" t="s">
        <v>581</v>
      </c>
    </row>
    <row r="47" spans="1:29">
      <c r="A47" s="163"/>
      <c r="F47" s="171"/>
    </row>
    <row r="48" spans="1:29">
      <c r="A48" s="163"/>
      <c r="F48" s="172" t="s">
        <v>583</v>
      </c>
    </row>
    <row r="49" spans="1:8">
      <c r="A49" s="163"/>
      <c r="F49" s="159"/>
    </row>
    <row r="50" spans="1:8">
      <c r="A50" s="163"/>
      <c r="F50" s="159"/>
    </row>
    <row r="51" spans="1:8">
      <c r="A51" s="163"/>
      <c r="F51" s="159"/>
    </row>
    <row r="52" spans="1:8">
      <c r="A52" s="173" t="s">
        <v>585</v>
      </c>
      <c r="F52" s="159"/>
      <c r="H52" t="s">
        <v>587</v>
      </c>
    </row>
    <row r="53" spans="1:8">
      <c r="A53" s="173" t="s">
        <v>584</v>
      </c>
      <c r="F53" s="159"/>
    </row>
    <row r="54" spans="1:8">
      <c r="A54" s="173" t="s">
        <v>586</v>
      </c>
      <c r="F54" s="159"/>
    </row>
    <row r="55" spans="1:8">
      <c r="A55" s="163"/>
      <c r="F55" s="159"/>
    </row>
    <row r="56" spans="1:8">
      <c r="A56" s="169"/>
      <c r="F56" s="121"/>
    </row>
    <row r="57" spans="1:8">
      <c r="F57" s="121"/>
    </row>
    <row r="58" spans="1:8">
      <c r="F58" s="121"/>
    </row>
    <row r="59" spans="1:8">
      <c r="F59" s="121"/>
    </row>
    <row r="61" spans="1:8" s="1" customFormat="1">
      <c r="A61" s="1" t="s">
        <v>463</v>
      </c>
      <c r="B61" s="1" t="s">
        <v>493</v>
      </c>
      <c r="F61" s="28"/>
    </row>
    <row r="63" spans="1:8" ht="18.75">
      <c r="A63" s="145" t="s">
        <v>462</v>
      </c>
    </row>
    <row r="64" spans="1:8">
      <c r="A64" t="s">
        <v>464</v>
      </c>
    </row>
    <row r="65" spans="1:6">
      <c r="A65" s="146"/>
    </row>
    <row r="68" spans="1:6" s="1" customFormat="1">
      <c r="A68" s="1" t="s">
        <v>494</v>
      </c>
      <c r="F68" s="28"/>
    </row>
    <row r="71" spans="1:6">
      <c r="A71" t="s">
        <v>478</v>
      </c>
    </row>
    <row r="72" spans="1:6">
      <c r="A72" s="129"/>
    </row>
    <row r="73" spans="1:6">
      <c r="A73" s="150" t="s">
        <v>479</v>
      </c>
    </row>
    <row r="74" spans="1:6">
      <c r="A74" s="129"/>
    </row>
    <row r="75" spans="1:6">
      <c r="A75" s="150" t="s">
        <v>480</v>
      </c>
    </row>
    <row r="76" spans="1:6">
      <c r="A76" s="129"/>
    </row>
    <row r="77" spans="1:6">
      <c r="A77" s="150" t="s">
        <v>481</v>
      </c>
    </row>
    <row r="78" spans="1:6">
      <c r="A78" s="129"/>
    </row>
    <row r="79" spans="1:6">
      <c r="A79" s="150" t="s">
        <v>482</v>
      </c>
    </row>
    <row r="81" spans="1:6">
      <c r="A81" t="s">
        <v>483</v>
      </c>
    </row>
    <row r="87" spans="1:6" s="175" customFormat="1" ht="31.5">
      <c r="A87" s="175" t="s">
        <v>588</v>
      </c>
      <c r="F87" s="176"/>
    </row>
    <row r="88" spans="1:6" ht="21.75">
      <c r="A88" s="174"/>
    </row>
    <row r="90" spans="1:6" ht="21.75">
      <c r="A90" s="177" t="s">
        <v>589</v>
      </c>
    </row>
    <row r="92" spans="1:6">
      <c r="A92" s="90" t="s">
        <v>590</v>
      </c>
    </row>
    <row r="93" spans="1:6">
      <c r="A93" s="129"/>
    </row>
    <row r="94" spans="1:6">
      <c r="A94" s="129" t="s">
        <v>591</v>
      </c>
    </row>
    <row r="95" spans="1:6">
      <c r="A95" s="129" t="s">
        <v>592</v>
      </c>
    </row>
    <row r="97" spans="1:1">
      <c r="A97" s="90" t="s">
        <v>593</v>
      </c>
    </row>
    <row r="98" spans="1:1">
      <c r="A98" s="129"/>
    </row>
    <row r="99" spans="1:1">
      <c r="A99" s="129" t="s">
        <v>594</v>
      </c>
    </row>
    <row r="101" spans="1:1">
      <c r="A101" s="90" t="s">
        <v>595</v>
      </c>
    </row>
    <row r="102" spans="1:1">
      <c r="A102" s="129"/>
    </row>
    <row r="103" spans="1:1">
      <c r="A103" s="129" t="s">
        <v>596</v>
      </c>
    </row>
    <row r="105" spans="1:1">
      <c r="A105" s="90" t="s">
        <v>597</v>
      </c>
    </row>
    <row r="106" spans="1:1">
      <c r="A106" s="129"/>
    </row>
    <row r="107" spans="1:1">
      <c r="A107" s="150" t="s">
        <v>598</v>
      </c>
    </row>
    <row r="109" spans="1:1" ht="21.75">
      <c r="A109" s="177" t="s">
        <v>599</v>
      </c>
    </row>
    <row r="111" spans="1:1">
      <c r="A111" s="90" t="s">
        <v>590</v>
      </c>
    </row>
    <row r="112" spans="1:1">
      <c r="A112" s="129"/>
    </row>
    <row r="113" spans="1:1">
      <c r="A113" s="129" t="s">
        <v>600</v>
      </c>
    </row>
    <row r="114" spans="1:1">
      <c r="A114" s="129" t="s">
        <v>601</v>
      </c>
    </row>
    <row r="116" spans="1:1">
      <c r="A116" s="90" t="s">
        <v>593</v>
      </c>
    </row>
    <row r="117" spans="1:1">
      <c r="A117" s="129"/>
    </row>
    <row r="118" spans="1:1">
      <c r="A118" s="129" t="s">
        <v>602</v>
      </c>
    </row>
    <row r="120" spans="1:1">
      <c r="A120" s="90" t="s">
        <v>595</v>
      </c>
    </row>
    <row r="121" spans="1:1">
      <c r="A121" s="129"/>
    </row>
    <row r="122" spans="1:1">
      <c r="A122" s="150" t="s">
        <v>603</v>
      </c>
    </row>
    <row r="123" spans="1:1">
      <c r="A123" s="150" t="s">
        <v>604</v>
      </c>
    </row>
    <row r="125" spans="1:1">
      <c r="A125" s="90" t="s">
        <v>597</v>
      </c>
    </row>
    <row r="126" spans="1:1">
      <c r="A126" s="129"/>
    </row>
    <row r="127" spans="1:1">
      <c r="A127" s="129" t="s">
        <v>605</v>
      </c>
    </row>
    <row r="129" spans="1:1" ht="21.75">
      <c r="A129" s="177" t="s">
        <v>606</v>
      </c>
    </row>
    <row r="130" spans="1:1">
      <c r="A130" s="129"/>
    </row>
    <row r="131" spans="1:1">
      <c r="A131" s="150" t="s">
        <v>607</v>
      </c>
    </row>
    <row r="132" spans="1:1">
      <c r="A132" s="129"/>
    </row>
    <row r="133" spans="1:1">
      <c r="A133" s="129"/>
    </row>
    <row r="134" spans="1:1">
      <c r="A134" s="178" t="s">
        <v>608</v>
      </c>
    </row>
    <row r="135" spans="1:1">
      <c r="A135" s="178" t="s">
        <v>609</v>
      </c>
    </row>
    <row r="136" spans="1:1">
      <c r="A136" s="178" t="s">
        <v>610</v>
      </c>
    </row>
    <row r="137" spans="1:1">
      <c r="A137" s="129"/>
    </row>
    <row r="138" spans="1:1">
      <c r="A138" s="150" t="s">
        <v>611</v>
      </c>
    </row>
    <row r="139" spans="1:1">
      <c r="A139" s="129"/>
    </row>
    <row r="140" spans="1:1">
      <c r="A140" s="129"/>
    </row>
    <row r="141" spans="1:1">
      <c r="A141" s="178" t="s">
        <v>612</v>
      </c>
    </row>
    <row r="142" spans="1:1">
      <c r="A142" s="178" t="s">
        <v>613</v>
      </c>
    </row>
    <row r="143" spans="1:1">
      <c r="A143" s="178" t="s">
        <v>614</v>
      </c>
    </row>
    <row r="145" spans="1:1" ht="21.75">
      <c r="A145" s="177" t="s">
        <v>615</v>
      </c>
    </row>
    <row r="146" spans="1:1">
      <c r="A146" s="129"/>
    </row>
    <row r="147" spans="1:1">
      <c r="A147" s="150" t="s">
        <v>616</v>
      </c>
    </row>
    <row r="148" spans="1:1">
      <c r="A148" s="150" t="s">
        <v>617</v>
      </c>
    </row>
  </sheetData>
  <phoneticPr fontId="2" type="noConversion"/>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3"/>
  <sheetViews>
    <sheetView zoomScale="145" zoomScaleNormal="145" workbookViewId="0">
      <selection activeCell="D2" sqref="D2"/>
    </sheetView>
  </sheetViews>
  <sheetFormatPr defaultRowHeight="16.5"/>
  <sheetData>
    <row r="1" spans="2:7">
      <c r="D1" t="s">
        <v>625</v>
      </c>
    </row>
    <row r="2" spans="2:7" s="1" customFormat="1">
      <c r="B2" s="1" t="s">
        <v>618</v>
      </c>
    </row>
    <row r="8" spans="2:7" s="1" customFormat="1">
      <c r="B8" s="1" t="s">
        <v>619</v>
      </c>
      <c r="D8" s="1" t="s">
        <v>622</v>
      </c>
      <c r="E8" s="1" t="s">
        <v>620</v>
      </c>
    </row>
    <row r="9" spans="2:7">
      <c r="D9" t="s">
        <v>621</v>
      </c>
      <c r="G9" t="s">
        <v>623</v>
      </c>
    </row>
    <row r="13" spans="2:7" s="1" customFormat="1">
      <c r="B13" s="1" t="s">
        <v>624</v>
      </c>
    </row>
  </sheetData>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zoomScale="145" zoomScaleNormal="145" workbookViewId="0">
      <selection activeCell="Q45" sqref="Q45"/>
    </sheetView>
  </sheetViews>
  <sheetFormatPr defaultRowHeight="16.5"/>
  <cols>
    <col min="1" max="12" width="3.5" customWidth="1"/>
    <col min="13" max="13" width="3.25" customWidth="1"/>
    <col min="14" max="14" width="9" customWidth="1"/>
    <col min="15" max="18" width="5.875" style="15" customWidth="1"/>
  </cols>
  <sheetData>
    <row r="1" spans="1:18">
      <c r="A1" t="s">
        <v>47</v>
      </c>
    </row>
    <row r="2" spans="1:18">
      <c r="F2" s="13" t="s">
        <v>38</v>
      </c>
      <c r="G2" s="12"/>
      <c r="N2" s="223" t="s">
        <v>39</v>
      </c>
      <c r="O2" s="15" t="s">
        <v>40</v>
      </c>
      <c r="P2" s="15">
        <v>1</v>
      </c>
      <c r="Q2" s="15">
        <v>2</v>
      </c>
      <c r="R2" s="15">
        <v>3</v>
      </c>
    </row>
    <row r="3" spans="1:18">
      <c r="F3" s="13"/>
      <c r="G3" s="12"/>
      <c r="N3" s="223"/>
      <c r="O3" s="15" t="s">
        <v>38</v>
      </c>
      <c r="P3" s="15" t="s">
        <v>41</v>
      </c>
      <c r="Q3" s="15" t="s">
        <v>42</v>
      </c>
      <c r="R3" s="15" t="s">
        <v>43</v>
      </c>
    </row>
    <row r="4" spans="1:18">
      <c r="F4" s="13"/>
      <c r="G4" s="12"/>
    </row>
    <row r="5" spans="1:18">
      <c r="F5" s="13"/>
      <c r="G5" s="12"/>
      <c r="O5" s="15" t="s">
        <v>40</v>
      </c>
      <c r="P5" s="15">
        <v>1</v>
      </c>
      <c r="Q5" s="15">
        <v>2</v>
      </c>
      <c r="R5" s="15">
        <v>3</v>
      </c>
    </row>
    <row r="6" spans="1:18">
      <c r="F6" s="13"/>
      <c r="G6" s="12"/>
      <c r="O6" s="15" t="s">
        <v>38</v>
      </c>
      <c r="P6" s="16" t="s">
        <v>44</v>
      </c>
      <c r="Q6" s="16" t="s">
        <v>45</v>
      </c>
      <c r="R6" s="16" t="s">
        <v>46</v>
      </c>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6" spans="1:18">
      <c r="O16" s="15" t="s">
        <v>40</v>
      </c>
      <c r="P16" s="15">
        <v>1</v>
      </c>
      <c r="Q16" s="15">
        <v>2</v>
      </c>
      <c r="R16" s="15">
        <v>3</v>
      </c>
    </row>
    <row r="17" spans="2:18">
      <c r="O17" s="15" t="s">
        <v>38</v>
      </c>
      <c r="P17" s="16" t="s">
        <v>44</v>
      </c>
      <c r="Q17" s="16" t="s">
        <v>45</v>
      </c>
      <c r="R17" s="16" t="s">
        <v>46</v>
      </c>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2:18">
      <c r="G34" s="13" t="s">
        <v>38</v>
      </c>
      <c r="H34" s="12"/>
    </row>
    <row r="35" spans="2:18">
      <c r="G35" s="13"/>
      <c r="H35" s="12"/>
    </row>
    <row r="36" spans="2:18">
      <c r="G36" s="13"/>
      <c r="H36" s="12"/>
    </row>
    <row r="37" spans="2:18">
      <c r="G37" s="13"/>
      <c r="H37" s="12"/>
    </row>
    <row r="38" spans="2:18">
      <c r="G38" s="13"/>
      <c r="H38" s="12"/>
    </row>
    <row r="39" spans="2:18" ht="17.25" thickBot="1">
      <c r="C39" s="10"/>
      <c r="D39" s="10"/>
      <c r="E39" s="10"/>
      <c r="F39" s="10"/>
      <c r="G39" s="11"/>
      <c r="H39" s="10"/>
      <c r="I39" s="10"/>
      <c r="J39" s="10"/>
      <c r="K39" s="10"/>
      <c r="L39" s="10"/>
      <c r="M39" s="10"/>
    </row>
    <row r="40" spans="2:18">
      <c r="G40" s="14"/>
      <c r="H40" s="12"/>
      <c r="M40" t="s">
        <v>37</v>
      </c>
    </row>
    <row r="41" spans="2:18">
      <c r="G41" s="13"/>
      <c r="H41" s="12"/>
    </row>
    <row r="42" spans="2:18">
      <c r="G42" s="13"/>
      <c r="H42" s="12"/>
    </row>
    <row r="43" spans="2:18">
      <c r="G43" s="13"/>
      <c r="H43" s="12"/>
    </row>
    <row r="44" spans="2:18">
      <c r="G44" s="13"/>
      <c r="H44" s="12"/>
    </row>
    <row r="45" spans="2:18">
      <c r="G45" s="13"/>
      <c r="H45" s="12"/>
    </row>
    <row r="48" spans="2:18" s="1" customFormat="1">
      <c r="B48" s="1" t="s">
        <v>83</v>
      </c>
      <c r="G48" s="1" t="s">
        <v>84</v>
      </c>
      <c r="O48" s="28"/>
      <c r="P48" s="28"/>
      <c r="Q48" s="28"/>
      <c r="R48" s="28"/>
    </row>
    <row r="50" spans="3:15">
      <c r="G50" s="13" t="s">
        <v>38</v>
      </c>
      <c r="H50" s="12"/>
      <c r="O50"/>
    </row>
    <row r="51" spans="3:15">
      <c r="G51" s="13"/>
      <c r="H51" s="12"/>
      <c r="O51"/>
    </row>
    <row r="52" spans="3:15">
      <c r="G52" s="13"/>
      <c r="H52" s="12"/>
      <c r="O52"/>
    </row>
    <row r="53" spans="3:15">
      <c r="G53" s="13"/>
      <c r="H53" s="12"/>
      <c r="O53"/>
    </row>
    <row r="54" spans="3:15">
      <c r="G54" s="13"/>
      <c r="H54" s="12"/>
      <c r="O54"/>
    </row>
    <row r="55" spans="3:15" ht="17.25" thickBot="1">
      <c r="C55" s="10"/>
      <c r="D55" s="10"/>
      <c r="E55" s="10"/>
      <c r="F55" s="10"/>
      <c r="G55" s="11"/>
      <c r="H55" s="10"/>
      <c r="I55" s="10"/>
      <c r="J55" s="10"/>
      <c r="K55" s="10"/>
      <c r="L55" s="10"/>
      <c r="M55" s="10"/>
      <c r="N55" s="12"/>
      <c r="O55" s="12"/>
    </row>
    <row r="56" spans="3:15">
      <c r="G56" s="14"/>
      <c r="H56" s="12"/>
      <c r="M56" t="s">
        <v>37</v>
      </c>
      <c r="O56"/>
    </row>
    <row r="57" spans="3:15">
      <c r="G57" s="13"/>
      <c r="H57" s="12"/>
      <c r="O57"/>
    </row>
    <row r="58" spans="3:15">
      <c r="G58" s="13"/>
      <c r="H58" s="12"/>
      <c r="O58"/>
    </row>
    <row r="59" spans="3:15">
      <c r="G59" s="13"/>
      <c r="H59" s="12"/>
      <c r="O59"/>
    </row>
    <row r="60" spans="3:15">
      <c r="G60" s="13"/>
      <c r="H60" s="12"/>
      <c r="O60"/>
    </row>
    <row r="61" spans="3:15">
      <c r="G61" s="13"/>
      <c r="H61" s="12"/>
      <c r="O61"/>
    </row>
    <row r="69" spans="2:18" s="1" customFormat="1">
      <c r="B69" s="1" t="s">
        <v>85</v>
      </c>
      <c r="G69" s="1" t="s">
        <v>86</v>
      </c>
      <c r="O69" s="28"/>
      <c r="P69" s="28"/>
      <c r="Q69" s="28"/>
      <c r="R69" s="28"/>
    </row>
  </sheetData>
  <mergeCells count="1">
    <mergeCell ref="N2:N3"/>
  </mergeCells>
  <phoneticPr fontId="2" type="noConversion"/>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5"/>
  <sheetViews>
    <sheetView workbookViewId="0">
      <selection activeCell="D4" sqref="D4"/>
    </sheetView>
  </sheetViews>
  <sheetFormatPr defaultRowHeight="16.5"/>
  <sheetData>
    <row r="2" spans="2:2">
      <c r="B2" t="s">
        <v>626</v>
      </c>
    </row>
    <row r="4" spans="2:2">
      <c r="B4" t="s">
        <v>627</v>
      </c>
    </row>
    <row r="5" spans="2:2">
      <c r="B5" t="s">
        <v>628</v>
      </c>
    </row>
  </sheetData>
  <phoneticPr fontId="2" type="noConversion"/>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J104"/>
  <sheetViews>
    <sheetView topLeftCell="A67" zoomScale="130" zoomScaleNormal="130" workbookViewId="0">
      <selection activeCell="K68" sqref="K68:K77"/>
    </sheetView>
  </sheetViews>
  <sheetFormatPr defaultRowHeight="16.5"/>
  <cols>
    <col min="2" max="14" width="3.875" customWidth="1"/>
    <col min="15" max="22" width="3.625" customWidth="1"/>
    <col min="23" max="25" width="3.5" customWidth="1"/>
    <col min="26" max="28" width="3" customWidth="1"/>
    <col min="29" max="36" width="3.375" customWidth="1"/>
  </cols>
  <sheetData>
    <row r="2" spans="2:9" s="1" customFormat="1">
      <c r="B2" s="1" t="s">
        <v>636</v>
      </c>
    </row>
    <row r="4" spans="2:9" ht="16.5" customHeight="1">
      <c r="B4" s="225" t="s">
        <v>629</v>
      </c>
      <c r="C4" s="225"/>
      <c r="D4" s="225"/>
      <c r="E4" s="225"/>
      <c r="F4" s="225"/>
      <c r="G4" s="225"/>
      <c r="H4" s="225"/>
      <c r="I4" s="225"/>
    </row>
    <row r="5" spans="2:9">
      <c r="B5" s="181">
        <v>3</v>
      </c>
      <c r="C5" s="181">
        <v>2</v>
      </c>
      <c r="D5" s="181">
        <v>4</v>
      </c>
      <c r="E5" s="181">
        <v>5</v>
      </c>
      <c r="F5" s="182">
        <v>1</v>
      </c>
      <c r="G5" s="182">
        <v>20</v>
      </c>
      <c r="H5" s="182">
        <v>2</v>
      </c>
      <c r="I5" s="181">
        <v>2</v>
      </c>
    </row>
    <row r="8" spans="2:9">
      <c r="B8" s="183" t="s">
        <v>630</v>
      </c>
      <c r="C8" s="184"/>
      <c r="D8" s="184">
        <v>0.3</v>
      </c>
      <c r="E8" s="184">
        <v>0.4</v>
      </c>
      <c r="F8" s="184">
        <v>0.3</v>
      </c>
    </row>
    <row r="9" spans="2:9">
      <c r="B9" s="185" t="s">
        <v>631</v>
      </c>
    </row>
    <row r="11" spans="2:9">
      <c r="B11" s="25" t="s">
        <v>632</v>
      </c>
    </row>
    <row r="12" spans="2:9">
      <c r="B12" s="180" t="s">
        <v>633</v>
      </c>
      <c r="C12">
        <f>B5*$D$8+C5*$E$8+D5*$F$8</f>
        <v>2.9</v>
      </c>
      <c r="D12">
        <f t="shared" ref="D12:H12" si="0">C5*$D$8+D5*$E$8+E5*$F$8</f>
        <v>3.7</v>
      </c>
      <c r="E12">
        <f t="shared" si="0"/>
        <v>3.5</v>
      </c>
      <c r="F12">
        <f t="shared" si="0"/>
        <v>7.9</v>
      </c>
      <c r="G12" s="188">
        <f t="shared" si="0"/>
        <v>8.9</v>
      </c>
      <c r="H12">
        <f t="shared" si="0"/>
        <v>7.3999999999999995</v>
      </c>
      <c r="I12" s="180" t="s">
        <v>633</v>
      </c>
    </row>
    <row r="16" spans="2:9" ht="16.5" customHeight="1">
      <c r="B16" s="225" t="s">
        <v>634</v>
      </c>
      <c r="C16" s="225"/>
      <c r="D16" s="225"/>
      <c r="E16" s="225"/>
      <c r="F16" s="225"/>
      <c r="G16" s="225"/>
      <c r="H16" s="225"/>
    </row>
    <row r="19" spans="1:10">
      <c r="A19" s="180">
        <v>0</v>
      </c>
      <c r="B19" s="181">
        <v>3</v>
      </c>
      <c r="C19" s="181">
        <v>2</v>
      </c>
      <c r="D19" s="181">
        <v>4</v>
      </c>
      <c r="E19" s="181">
        <v>5</v>
      </c>
      <c r="F19" s="182">
        <v>1</v>
      </c>
      <c r="G19" s="182">
        <v>20</v>
      </c>
      <c r="H19" s="182">
        <v>2</v>
      </c>
      <c r="I19" s="181">
        <v>2</v>
      </c>
      <c r="J19" s="182">
        <v>0</v>
      </c>
    </row>
    <row r="22" spans="1:10">
      <c r="B22" s="183" t="s">
        <v>630</v>
      </c>
      <c r="C22" s="184"/>
      <c r="D22" s="184">
        <v>0.3</v>
      </c>
      <c r="E22" s="184">
        <v>0.4</v>
      </c>
      <c r="F22" s="184">
        <v>0.3</v>
      </c>
    </row>
    <row r="24" spans="1:10">
      <c r="B24" s="25" t="s">
        <v>632</v>
      </c>
    </row>
    <row r="25" spans="1:10">
      <c r="B25">
        <f>A19*$D$22+B19*$E$22+C19*$F$22</f>
        <v>1.8000000000000003</v>
      </c>
      <c r="C25">
        <f t="shared" ref="C25:I25" si="1">B19*$D$22+C19*$E$22+D19*$F$22</f>
        <v>2.9</v>
      </c>
      <c r="D25">
        <f t="shared" si="1"/>
        <v>3.7</v>
      </c>
      <c r="E25">
        <f t="shared" si="1"/>
        <v>3.5</v>
      </c>
      <c r="F25">
        <f t="shared" si="1"/>
        <v>7.9</v>
      </c>
      <c r="G25">
        <f t="shared" si="1"/>
        <v>8.9</v>
      </c>
      <c r="H25">
        <f t="shared" si="1"/>
        <v>7.3999999999999995</v>
      </c>
      <c r="I25">
        <f t="shared" si="1"/>
        <v>1.4</v>
      </c>
    </row>
    <row r="32" spans="1:10">
      <c r="C32" s="225" t="s">
        <v>629</v>
      </c>
      <c r="D32" s="225"/>
      <c r="E32" s="225"/>
      <c r="F32" s="225"/>
      <c r="G32" s="225"/>
      <c r="H32" s="225"/>
      <c r="I32" s="225"/>
      <c r="J32" s="225"/>
    </row>
    <row r="33" spans="2:10">
      <c r="C33" s="181">
        <v>3</v>
      </c>
      <c r="D33" s="181">
        <v>2</v>
      </c>
      <c r="E33" s="181">
        <v>4</v>
      </c>
      <c r="F33" s="181">
        <v>5</v>
      </c>
      <c r="G33" s="182">
        <v>1</v>
      </c>
      <c r="H33" s="182">
        <v>20</v>
      </c>
      <c r="I33" s="182">
        <v>2</v>
      </c>
      <c r="J33" s="181">
        <v>2</v>
      </c>
    </row>
    <row r="36" spans="2:10">
      <c r="C36" s="183" t="s">
        <v>630</v>
      </c>
      <c r="D36" s="184"/>
      <c r="E36" s="184">
        <v>0.3</v>
      </c>
      <c r="F36" s="184">
        <v>0.4</v>
      </c>
      <c r="G36" s="184">
        <v>0.3</v>
      </c>
    </row>
    <row r="37" spans="2:10">
      <c r="C37" s="185" t="s">
        <v>631</v>
      </c>
    </row>
    <row r="39" spans="2:10">
      <c r="C39" s="25" t="s">
        <v>632</v>
      </c>
    </row>
    <row r="40" spans="2:10">
      <c r="C40" s="180" t="s">
        <v>633</v>
      </c>
      <c r="D40">
        <f>C33*$D$8+D33*$E$8+E33*$F$8</f>
        <v>2.9</v>
      </c>
      <c r="E40">
        <f t="shared" ref="E40:I40" si="2">D33*$D$8+E33*$E$8+F33*$F$8</f>
        <v>3.7</v>
      </c>
      <c r="F40">
        <f t="shared" si="2"/>
        <v>3.5</v>
      </c>
      <c r="G40">
        <f t="shared" si="2"/>
        <v>7.9</v>
      </c>
      <c r="H40" s="188">
        <f t="shared" si="2"/>
        <v>8.9</v>
      </c>
      <c r="I40">
        <f t="shared" si="2"/>
        <v>7.3999999999999995</v>
      </c>
      <c r="J40" s="180" t="s">
        <v>633</v>
      </c>
    </row>
    <row r="43" spans="2:10">
      <c r="B43" t="s">
        <v>635</v>
      </c>
      <c r="C43">
        <v>0.2</v>
      </c>
    </row>
    <row r="45" spans="2:10">
      <c r="D45">
        <f>D40+$C$43</f>
        <v>3.1</v>
      </c>
      <c r="E45">
        <f t="shared" ref="E45:I45" si="3">E40+$C$43</f>
        <v>3.9000000000000004</v>
      </c>
      <c r="F45">
        <f t="shared" si="3"/>
        <v>3.7</v>
      </c>
      <c r="G45">
        <f t="shared" si="3"/>
        <v>8.1</v>
      </c>
      <c r="H45" s="188">
        <f t="shared" si="3"/>
        <v>9.1</v>
      </c>
      <c r="I45">
        <f t="shared" si="3"/>
        <v>7.6</v>
      </c>
    </row>
    <row r="50" spans="1:24" s="1" customFormat="1">
      <c r="B50" s="1" t="s">
        <v>637</v>
      </c>
    </row>
    <row r="52" spans="1:24" ht="16.5" customHeight="1">
      <c r="A52" t="s">
        <v>638</v>
      </c>
      <c r="P52" s="179"/>
      <c r="Q52" s="225" t="s">
        <v>632</v>
      </c>
      <c r="R52" s="225"/>
      <c r="S52" s="225"/>
      <c r="T52" s="225"/>
      <c r="U52" s="225"/>
    </row>
    <row r="53" spans="1:24">
      <c r="B53" s="180">
        <v>0</v>
      </c>
      <c r="C53" s="180">
        <v>0</v>
      </c>
      <c r="D53" s="180">
        <v>0</v>
      </c>
      <c r="E53" s="180">
        <v>0</v>
      </c>
      <c r="F53" s="180">
        <v>0</v>
      </c>
      <c r="G53" s="180">
        <v>0</v>
      </c>
      <c r="H53" s="180">
        <v>0</v>
      </c>
      <c r="I53" s="180">
        <v>0</v>
      </c>
      <c r="J53" s="180">
        <v>0</v>
      </c>
      <c r="K53" s="180">
        <v>0</v>
      </c>
    </row>
    <row r="54" spans="1:24">
      <c r="B54" s="180">
        <v>0</v>
      </c>
      <c r="C54" s="184">
        <v>2</v>
      </c>
      <c r="D54" s="184">
        <v>2</v>
      </c>
      <c r="E54" s="184">
        <v>2</v>
      </c>
      <c r="F54" s="184">
        <v>2</v>
      </c>
      <c r="G54" s="184">
        <v>2</v>
      </c>
      <c r="H54" s="184">
        <v>1</v>
      </c>
      <c r="I54" s="184">
        <v>1</v>
      </c>
      <c r="J54" s="184">
        <v>1</v>
      </c>
      <c r="K54" s="180">
        <v>0</v>
      </c>
      <c r="L54" s="180"/>
      <c r="M54" s="180"/>
      <c r="N54" s="180"/>
      <c r="Q54" s="190">
        <f>B53*$M$56+C53*$N$56+D53*$O$56+B54*$M$57+C54*$N$57+D54*$O$57+B55*$M$58+C55*$N$58+D55*$O$58</f>
        <v>4</v>
      </c>
      <c r="R54" s="190">
        <f t="shared" ref="R54:X54" si="4">C53*$M$56+D53*$N$56+E53*$O$56+C54*$M$57+D54*$N$57+E54*$O$57+C55*$M$58+D55*$N$58+E55*$O$58</f>
        <v>0</v>
      </c>
      <c r="S54" s="190">
        <f t="shared" si="4"/>
        <v>0</v>
      </c>
      <c r="T54" s="190">
        <f t="shared" si="4"/>
        <v>0</v>
      </c>
      <c r="U54" s="190">
        <f t="shared" si="4"/>
        <v>-2</v>
      </c>
      <c r="V54" s="190">
        <f t="shared" si="4"/>
        <v>-2</v>
      </c>
      <c r="W54" s="190">
        <f t="shared" si="4"/>
        <v>0</v>
      </c>
      <c r="X54" s="190">
        <f t="shared" si="4"/>
        <v>-2</v>
      </c>
    </row>
    <row r="55" spans="1:24" ht="16.5" customHeight="1">
      <c r="B55" s="180">
        <v>0</v>
      </c>
      <c r="C55" s="184">
        <v>2</v>
      </c>
      <c r="D55" s="184">
        <v>2</v>
      </c>
      <c r="E55" s="184">
        <v>2</v>
      </c>
      <c r="F55" s="184">
        <v>2</v>
      </c>
      <c r="G55" s="184">
        <v>2</v>
      </c>
      <c r="H55" s="184">
        <v>1</v>
      </c>
      <c r="I55" s="184">
        <v>1</v>
      </c>
      <c r="J55" s="184">
        <v>1</v>
      </c>
      <c r="K55" s="180">
        <v>0</v>
      </c>
      <c r="M55" s="189" t="s">
        <v>630</v>
      </c>
      <c r="N55" s="189"/>
      <c r="O55" s="189"/>
      <c r="Q55" s="190">
        <f t="shared" ref="Q55:Q61" si="5">B54*$M$56+C54*$N$56+D54*$O$56+B55*$M$57+C55*$N$57+D55*$O$57+B56*$M$58+C56*$N$58+D56*$O$58</f>
        <v>6</v>
      </c>
      <c r="R55" s="190">
        <f t="shared" ref="R55:R61" si="6">C54*$M$56+D54*$N$56+E54*$O$56+C55*$M$57+D55*$N$57+E55*$O$57+C56*$M$58+D56*$N$58+E56*$O$58</f>
        <v>0</v>
      </c>
      <c r="S55" s="190">
        <f t="shared" ref="S55:S61" si="7">D54*$M$56+E54*$N$56+F54*$O$56+D55*$M$57+E55*$N$57+F55*$O$57+D56*$M$58+E56*$N$58+F56*$O$58</f>
        <v>0</v>
      </c>
      <c r="T55" s="190">
        <f t="shared" ref="T55:T61" si="8">E54*$M$56+F54*$N$56+G54*$O$56+E55*$M$57+F55*$N$57+G55*$O$57+E56*$M$58+F56*$N$58+G56*$O$58</f>
        <v>0</v>
      </c>
      <c r="U55" s="190">
        <f t="shared" ref="U55:U61" si="9">F54*$M$56+G54*$N$56+H54*$O$56+F55*$M$57+G55*$N$57+H55*$O$57+F56*$M$58+G56*$N$58+H56*$O$58</f>
        <v>-3</v>
      </c>
      <c r="V55" s="190">
        <f t="shared" ref="V55:V61" si="10">G54*$M$56+H54*$N$56+I54*$O$56+G55*$M$57+H55*$N$57+I55*$O$57+G56*$M$58+H56*$N$58+I56*$O$58</f>
        <v>-3</v>
      </c>
      <c r="W55" s="190">
        <f t="shared" ref="W55:W61" si="11">H54*$M$56+I54*$N$56+J54*$O$56+H55*$M$57+I55*$N$57+J55*$O$57+H56*$M$58+I56*$N$58+J56*$O$58</f>
        <v>0</v>
      </c>
      <c r="X55" s="190">
        <f t="shared" ref="X55:X61" si="12">I54*$M$56+J54*$N$56+K54*$O$56+I55*$M$57+J55*$N$57+K55*$O$57+I56*$M$58+J56*$N$58+K56*$O$58</f>
        <v>-3</v>
      </c>
    </row>
    <row r="56" spans="1:24">
      <c r="B56" s="180">
        <v>0</v>
      </c>
      <c r="C56" s="184">
        <v>2</v>
      </c>
      <c r="D56" s="184">
        <v>2</v>
      </c>
      <c r="E56" s="184">
        <v>2</v>
      </c>
      <c r="F56" s="184">
        <v>2</v>
      </c>
      <c r="G56" s="184">
        <v>2</v>
      </c>
      <c r="H56" s="184">
        <v>1</v>
      </c>
      <c r="I56" s="184">
        <v>1</v>
      </c>
      <c r="J56" s="184">
        <v>1</v>
      </c>
      <c r="K56" s="180">
        <v>0</v>
      </c>
      <c r="M56" s="184">
        <v>-1</v>
      </c>
      <c r="N56" s="184">
        <v>0</v>
      </c>
      <c r="O56" s="184">
        <v>1</v>
      </c>
      <c r="Q56" s="190">
        <f t="shared" si="5"/>
        <v>6</v>
      </c>
      <c r="R56" s="190">
        <f t="shared" si="6"/>
        <v>0</v>
      </c>
      <c r="S56" s="190">
        <f t="shared" si="7"/>
        <v>0</v>
      </c>
      <c r="T56" s="190">
        <f t="shared" si="8"/>
        <v>0</v>
      </c>
      <c r="U56" s="190">
        <f t="shared" si="9"/>
        <v>-3</v>
      </c>
      <c r="V56" s="190">
        <f t="shared" si="10"/>
        <v>-3</v>
      </c>
      <c r="W56" s="190">
        <f t="shared" si="11"/>
        <v>0</v>
      </c>
      <c r="X56" s="190">
        <f t="shared" si="12"/>
        <v>-3</v>
      </c>
    </row>
    <row r="57" spans="1:24">
      <c r="B57" s="180">
        <v>0</v>
      </c>
      <c r="C57" s="184">
        <v>2</v>
      </c>
      <c r="D57" s="184">
        <v>2</v>
      </c>
      <c r="E57" s="184">
        <v>2</v>
      </c>
      <c r="F57" s="184">
        <v>2</v>
      </c>
      <c r="G57" s="184">
        <v>2</v>
      </c>
      <c r="H57" s="184">
        <v>1</v>
      </c>
      <c r="I57" s="184">
        <v>1</v>
      </c>
      <c r="J57" s="184">
        <v>1</v>
      </c>
      <c r="K57" s="180">
        <v>0</v>
      </c>
      <c r="M57" s="184">
        <v>-1</v>
      </c>
      <c r="N57" s="184">
        <v>0</v>
      </c>
      <c r="O57" s="184">
        <v>1</v>
      </c>
      <c r="Q57" s="190">
        <f t="shared" si="5"/>
        <v>6</v>
      </c>
      <c r="R57" s="190">
        <f t="shared" si="6"/>
        <v>0</v>
      </c>
      <c r="S57" s="190">
        <f t="shared" si="7"/>
        <v>7</v>
      </c>
      <c r="T57" s="190">
        <f t="shared" si="8"/>
        <v>7</v>
      </c>
      <c r="U57" s="190">
        <f t="shared" si="9"/>
        <v>-2</v>
      </c>
      <c r="V57" s="190">
        <f t="shared" si="10"/>
        <v>-2</v>
      </c>
      <c r="W57" s="190">
        <f t="shared" si="11"/>
        <v>0</v>
      </c>
      <c r="X57" s="190">
        <f t="shared" si="12"/>
        <v>-11</v>
      </c>
    </row>
    <row r="58" spans="1:24">
      <c r="B58" s="180">
        <v>0</v>
      </c>
      <c r="C58" s="184">
        <v>2</v>
      </c>
      <c r="D58" s="193">
        <v>2</v>
      </c>
      <c r="E58" s="193">
        <v>2</v>
      </c>
      <c r="F58" s="193">
        <v>9</v>
      </c>
      <c r="G58" s="184">
        <v>9</v>
      </c>
      <c r="H58" s="184">
        <v>9</v>
      </c>
      <c r="I58" s="184">
        <v>9</v>
      </c>
      <c r="J58" s="184">
        <v>9</v>
      </c>
      <c r="K58" s="180">
        <v>0</v>
      </c>
      <c r="M58" s="184">
        <v>-1</v>
      </c>
      <c r="N58" s="184">
        <v>0</v>
      </c>
      <c r="O58" s="184">
        <v>1</v>
      </c>
      <c r="Q58" s="190">
        <f t="shared" si="5"/>
        <v>6</v>
      </c>
      <c r="R58" s="190">
        <f t="shared" si="6"/>
        <v>0</v>
      </c>
      <c r="S58" s="190">
        <f t="shared" si="7"/>
        <v>14</v>
      </c>
      <c r="T58" s="190">
        <f t="shared" si="8"/>
        <v>14</v>
      </c>
      <c r="U58" s="190">
        <f t="shared" si="9"/>
        <v>-1</v>
      </c>
      <c r="V58" s="190">
        <f t="shared" si="10"/>
        <v>-1</v>
      </c>
      <c r="W58" s="190">
        <f t="shared" si="11"/>
        <v>0</v>
      </c>
      <c r="X58" s="190">
        <f t="shared" si="12"/>
        <v>-19</v>
      </c>
    </row>
    <row r="59" spans="1:24">
      <c r="B59" s="180">
        <v>0</v>
      </c>
      <c r="C59" s="184">
        <v>2</v>
      </c>
      <c r="D59" s="193">
        <v>2</v>
      </c>
      <c r="E59" s="193">
        <v>2</v>
      </c>
      <c r="F59" s="193">
        <v>9</v>
      </c>
      <c r="G59" s="184">
        <v>9</v>
      </c>
      <c r="H59" s="184">
        <v>9</v>
      </c>
      <c r="I59" s="184">
        <v>9</v>
      </c>
      <c r="J59" s="184">
        <v>9</v>
      </c>
      <c r="K59" s="180">
        <v>0</v>
      </c>
      <c r="L59" s="180"/>
      <c r="M59" s="180"/>
      <c r="N59" s="180"/>
      <c r="Q59" s="190">
        <f t="shared" si="5"/>
        <v>6</v>
      </c>
      <c r="R59" s="190">
        <f t="shared" si="6"/>
        <v>0</v>
      </c>
      <c r="S59" s="192">
        <f t="shared" si="7"/>
        <v>21</v>
      </c>
      <c r="T59" s="190">
        <f t="shared" si="8"/>
        <v>21</v>
      </c>
      <c r="U59" s="190">
        <f t="shared" si="9"/>
        <v>0</v>
      </c>
      <c r="V59" s="190">
        <f t="shared" si="10"/>
        <v>0</v>
      </c>
      <c r="W59" s="190">
        <f t="shared" si="11"/>
        <v>0</v>
      </c>
      <c r="X59" s="190">
        <f t="shared" si="12"/>
        <v>-27</v>
      </c>
    </row>
    <row r="60" spans="1:24">
      <c r="B60" s="180">
        <v>0</v>
      </c>
      <c r="C60" s="184">
        <v>2</v>
      </c>
      <c r="D60" s="193">
        <v>2</v>
      </c>
      <c r="E60" s="193">
        <v>2</v>
      </c>
      <c r="F60" s="193">
        <v>9</v>
      </c>
      <c r="G60" s="184">
        <v>9</v>
      </c>
      <c r="H60" s="184">
        <v>9</v>
      </c>
      <c r="I60" s="184">
        <v>9</v>
      </c>
      <c r="J60" s="184">
        <v>9</v>
      </c>
      <c r="K60" s="180">
        <v>0</v>
      </c>
      <c r="L60" s="180"/>
      <c r="M60" s="180"/>
      <c r="N60" s="180"/>
      <c r="Q60" s="190">
        <f t="shared" si="5"/>
        <v>6</v>
      </c>
      <c r="R60" s="190">
        <f t="shared" si="6"/>
        <v>0</v>
      </c>
      <c r="S60" s="190">
        <f t="shared" si="7"/>
        <v>21</v>
      </c>
      <c r="T60" s="190">
        <f t="shared" si="8"/>
        <v>21</v>
      </c>
      <c r="U60" s="190">
        <f t="shared" si="9"/>
        <v>0</v>
      </c>
      <c r="V60" s="190">
        <f t="shared" si="10"/>
        <v>0</v>
      </c>
      <c r="W60" s="190">
        <f t="shared" si="11"/>
        <v>0</v>
      </c>
      <c r="X60" s="190">
        <f t="shared" si="12"/>
        <v>-27</v>
      </c>
    </row>
    <row r="61" spans="1:24">
      <c r="B61" s="180">
        <v>0</v>
      </c>
      <c r="C61" s="184">
        <v>2</v>
      </c>
      <c r="D61" s="184">
        <v>2</v>
      </c>
      <c r="E61" s="184">
        <v>2</v>
      </c>
      <c r="F61" s="184">
        <v>9</v>
      </c>
      <c r="G61" s="184">
        <v>9</v>
      </c>
      <c r="H61" s="184">
        <v>9</v>
      </c>
      <c r="I61" s="184">
        <v>9</v>
      </c>
      <c r="J61" s="184">
        <v>9</v>
      </c>
      <c r="K61" s="180">
        <v>0</v>
      </c>
      <c r="L61" s="180"/>
      <c r="M61" s="180"/>
      <c r="N61" s="180"/>
      <c r="Q61" s="190">
        <f t="shared" si="5"/>
        <v>4</v>
      </c>
      <c r="R61" s="190">
        <f t="shared" si="6"/>
        <v>0</v>
      </c>
      <c r="S61" s="190">
        <f t="shared" si="7"/>
        <v>14</v>
      </c>
      <c r="T61" s="190">
        <f t="shared" si="8"/>
        <v>14</v>
      </c>
      <c r="U61" s="190">
        <f t="shared" si="9"/>
        <v>0</v>
      </c>
      <c r="V61" s="190">
        <f t="shared" si="10"/>
        <v>0</v>
      </c>
      <c r="W61" s="190">
        <f t="shared" si="11"/>
        <v>0</v>
      </c>
      <c r="X61" s="190">
        <f t="shared" si="12"/>
        <v>-18</v>
      </c>
    </row>
    <row r="62" spans="1:24">
      <c r="B62" s="180">
        <v>0</v>
      </c>
      <c r="C62" s="180">
        <v>0</v>
      </c>
      <c r="D62" s="180">
        <v>0</v>
      </c>
      <c r="E62" s="180">
        <v>0</v>
      </c>
      <c r="F62" s="180">
        <v>0</v>
      </c>
      <c r="G62" s="180">
        <v>0</v>
      </c>
      <c r="H62" s="180">
        <v>0</v>
      </c>
      <c r="I62" s="180">
        <v>0</v>
      </c>
      <c r="J62" s="180">
        <v>0</v>
      </c>
      <c r="K62" s="180">
        <v>0</v>
      </c>
    </row>
    <row r="67" spans="1:24">
      <c r="A67" t="s">
        <v>668</v>
      </c>
      <c r="P67" s="179"/>
      <c r="Q67" s="225" t="s">
        <v>632</v>
      </c>
      <c r="R67" s="225"/>
      <c r="S67" s="225"/>
      <c r="T67" s="225"/>
      <c r="U67" s="225"/>
    </row>
    <row r="68" spans="1:24">
      <c r="B68" s="180"/>
      <c r="C68" s="180"/>
      <c r="D68" s="180"/>
      <c r="E68" s="180"/>
      <c r="F68" s="180"/>
      <c r="G68" s="180"/>
      <c r="H68" s="180"/>
      <c r="I68" s="180"/>
      <c r="J68" s="180"/>
      <c r="K68" s="180"/>
    </row>
    <row r="69" spans="1:24">
      <c r="B69" s="180"/>
      <c r="C69" s="184">
        <v>2</v>
      </c>
      <c r="D69" s="184">
        <v>2</v>
      </c>
      <c r="E69" s="184">
        <v>2</v>
      </c>
      <c r="F69" s="184">
        <v>2</v>
      </c>
      <c r="G69" s="184">
        <v>2</v>
      </c>
      <c r="H69" s="184">
        <v>1</v>
      </c>
      <c r="I69" s="184">
        <v>1</v>
      </c>
      <c r="J69" s="184">
        <v>1</v>
      </c>
      <c r="K69" s="180"/>
      <c r="L69" s="180"/>
      <c r="M69" s="180"/>
      <c r="N69" s="180"/>
      <c r="Q69" s="191"/>
      <c r="R69" s="191"/>
      <c r="S69" s="191"/>
      <c r="T69" s="191"/>
      <c r="U69" s="191"/>
      <c r="V69" s="191"/>
      <c r="W69" s="191"/>
      <c r="X69" s="191"/>
    </row>
    <row r="70" spans="1:24" ht="33">
      <c r="B70" s="180"/>
      <c r="C70" s="184">
        <v>2</v>
      </c>
      <c r="D70" s="184">
        <v>2</v>
      </c>
      <c r="E70" s="184">
        <v>2</v>
      </c>
      <c r="F70" s="184">
        <v>2</v>
      </c>
      <c r="G70" s="184">
        <v>2</v>
      </c>
      <c r="H70" s="184">
        <v>1</v>
      </c>
      <c r="I70" s="184">
        <v>1</v>
      </c>
      <c r="J70" s="184">
        <v>1</v>
      </c>
      <c r="K70" s="180"/>
      <c r="M70" s="189" t="s">
        <v>630</v>
      </c>
      <c r="N70" s="189"/>
      <c r="O70" s="189"/>
      <c r="Q70" s="191"/>
      <c r="R70" s="190">
        <f t="shared" ref="R70:R75" si="13">C69*$M$56+D69*$N$56+E69*$O$56+C70*$M$57+D70*$N$57+E70*$O$57+C71*$M$58+D71*$N$58+E71*$O$58</f>
        <v>0</v>
      </c>
      <c r="S70" s="190">
        <f t="shared" ref="S70:S75" si="14">D69*$M$56+E69*$N$56+F69*$O$56+D70*$M$57+E70*$N$57+F70*$O$57+D71*$M$58+E71*$N$58+F71*$O$58</f>
        <v>0</v>
      </c>
      <c r="T70" s="190">
        <f t="shared" ref="T70:T75" si="15">E69*$M$56+F69*$N$56+G69*$O$56+E70*$M$57+F70*$N$57+G70*$O$57+E71*$M$58+F71*$N$58+G71*$O$58</f>
        <v>0</v>
      </c>
      <c r="U70" s="190">
        <f t="shared" ref="U70:U75" si="16">F69*$M$56+G69*$N$56+H69*$O$56+F70*$M$57+G70*$N$57+H70*$O$57+F71*$M$58+G71*$N$58+H71*$O$58</f>
        <v>-3</v>
      </c>
      <c r="V70" s="190">
        <f t="shared" ref="V70:V75" si="17">G69*$M$56+H69*$N$56+I69*$O$56+G70*$M$57+H70*$N$57+I70*$O$57+G71*$M$58+H71*$N$58+I71*$O$58</f>
        <v>-3</v>
      </c>
      <c r="W70" s="190">
        <f t="shared" ref="W70:W75" si="18">H69*$M$56+I69*$N$56+J69*$O$56+H70*$M$57+I70*$N$57+J70*$O$57+H71*$M$58+I71*$N$58+J71*$O$58</f>
        <v>0</v>
      </c>
      <c r="X70" s="191"/>
    </row>
    <row r="71" spans="1:24">
      <c r="B71" s="180"/>
      <c r="C71" s="184">
        <v>2</v>
      </c>
      <c r="D71" s="184">
        <v>2</v>
      </c>
      <c r="E71" s="184">
        <v>2</v>
      </c>
      <c r="F71" s="184">
        <v>2</v>
      </c>
      <c r="G71" s="184">
        <v>2</v>
      </c>
      <c r="H71" s="184">
        <v>1</v>
      </c>
      <c r="I71" s="184">
        <v>1</v>
      </c>
      <c r="J71" s="184">
        <v>1</v>
      </c>
      <c r="K71" s="180"/>
      <c r="M71" s="184">
        <v>-1</v>
      </c>
      <c r="N71" s="184">
        <v>0</v>
      </c>
      <c r="O71" s="184">
        <v>1</v>
      </c>
      <c r="Q71" s="191"/>
      <c r="R71" s="190">
        <f t="shared" si="13"/>
        <v>0</v>
      </c>
      <c r="S71" s="190">
        <f t="shared" si="14"/>
        <v>0</v>
      </c>
      <c r="T71" s="190">
        <f t="shared" si="15"/>
        <v>0</v>
      </c>
      <c r="U71" s="190">
        <f t="shared" si="16"/>
        <v>-3</v>
      </c>
      <c r="V71" s="190">
        <f t="shared" si="17"/>
        <v>-3</v>
      </c>
      <c r="W71" s="190">
        <f t="shared" si="18"/>
        <v>0</v>
      </c>
      <c r="X71" s="191"/>
    </row>
    <row r="72" spans="1:24">
      <c r="B72" s="180"/>
      <c r="C72" s="184">
        <v>2</v>
      </c>
      <c r="D72" s="184">
        <v>2</v>
      </c>
      <c r="E72" s="184">
        <v>2</v>
      </c>
      <c r="F72" s="184">
        <v>2</v>
      </c>
      <c r="G72" s="184">
        <v>2</v>
      </c>
      <c r="H72" s="184">
        <v>1</v>
      </c>
      <c r="I72" s="184">
        <v>1</v>
      </c>
      <c r="J72" s="184">
        <v>1</v>
      </c>
      <c r="K72" s="180"/>
      <c r="M72" s="184">
        <v>-1</v>
      </c>
      <c r="N72" s="184">
        <v>0</v>
      </c>
      <c r="O72" s="184">
        <v>1</v>
      </c>
      <c r="Q72" s="191"/>
      <c r="R72" s="190">
        <f t="shared" si="13"/>
        <v>0</v>
      </c>
      <c r="S72" s="190">
        <f t="shared" si="14"/>
        <v>7</v>
      </c>
      <c r="T72" s="190">
        <f t="shared" si="15"/>
        <v>7</v>
      </c>
      <c r="U72" s="190">
        <f t="shared" si="16"/>
        <v>-2</v>
      </c>
      <c r="V72" s="190">
        <f t="shared" si="17"/>
        <v>-2</v>
      </c>
      <c r="W72" s="190">
        <f t="shared" si="18"/>
        <v>0</v>
      </c>
      <c r="X72" s="191"/>
    </row>
    <row r="73" spans="1:24">
      <c r="B73" s="180"/>
      <c r="C73" s="184">
        <v>2</v>
      </c>
      <c r="D73" s="193">
        <v>2</v>
      </c>
      <c r="E73" s="193">
        <v>2</v>
      </c>
      <c r="F73" s="193">
        <v>9</v>
      </c>
      <c r="G73" s="184">
        <v>9</v>
      </c>
      <c r="H73" s="184">
        <v>9</v>
      </c>
      <c r="I73" s="184">
        <v>9</v>
      </c>
      <c r="J73" s="184">
        <v>9</v>
      </c>
      <c r="K73" s="180"/>
      <c r="M73" s="184">
        <v>-1</v>
      </c>
      <c r="N73" s="184">
        <v>0</v>
      </c>
      <c r="O73" s="184">
        <v>1</v>
      </c>
      <c r="Q73" s="191"/>
      <c r="R73" s="190">
        <f t="shared" si="13"/>
        <v>0</v>
      </c>
      <c r="S73" s="190">
        <f t="shared" si="14"/>
        <v>14</v>
      </c>
      <c r="T73" s="190">
        <f t="shared" si="15"/>
        <v>14</v>
      </c>
      <c r="U73" s="190">
        <f t="shared" si="16"/>
        <v>-1</v>
      </c>
      <c r="V73" s="190">
        <f t="shared" si="17"/>
        <v>-1</v>
      </c>
      <c r="W73" s="190">
        <f t="shared" si="18"/>
        <v>0</v>
      </c>
      <c r="X73" s="191"/>
    </row>
    <row r="74" spans="1:24">
      <c r="B74" s="180"/>
      <c r="C74" s="184">
        <v>2</v>
      </c>
      <c r="D74" s="193">
        <v>2</v>
      </c>
      <c r="E74" s="193">
        <v>2</v>
      </c>
      <c r="F74" s="193">
        <v>9</v>
      </c>
      <c r="G74" s="184">
        <v>9</v>
      </c>
      <c r="H74" s="184">
        <v>9</v>
      </c>
      <c r="I74" s="184">
        <v>9</v>
      </c>
      <c r="J74" s="184">
        <v>9</v>
      </c>
      <c r="K74" s="180"/>
      <c r="L74" s="180"/>
      <c r="M74" s="180"/>
      <c r="N74" s="180"/>
      <c r="Q74" s="191"/>
      <c r="R74" s="190">
        <f t="shared" si="13"/>
        <v>0</v>
      </c>
      <c r="S74" s="192">
        <f t="shared" si="14"/>
        <v>21</v>
      </c>
      <c r="T74" s="190">
        <f t="shared" si="15"/>
        <v>21</v>
      </c>
      <c r="U74" s="190">
        <f t="shared" si="16"/>
        <v>0</v>
      </c>
      <c r="V74" s="190">
        <f t="shared" si="17"/>
        <v>0</v>
      </c>
      <c r="W74" s="190">
        <f t="shared" si="18"/>
        <v>0</v>
      </c>
      <c r="X74" s="191"/>
    </row>
    <row r="75" spans="1:24">
      <c r="B75" s="180"/>
      <c r="C75" s="184">
        <v>2</v>
      </c>
      <c r="D75" s="193">
        <v>2</v>
      </c>
      <c r="E75" s="193">
        <v>2</v>
      </c>
      <c r="F75" s="193">
        <v>9</v>
      </c>
      <c r="G75" s="184">
        <v>9</v>
      </c>
      <c r="H75" s="184">
        <v>9</v>
      </c>
      <c r="I75" s="184">
        <v>9</v>
      </c>
      <c r="J75" s="184">
        <v>9</v>
      </c>
      <c r="K75" s="180"/>
      <c r="L75" s="180"/>
      <c r="M75" s="180"/>
      <c r="N75" s="180"/>
      <c r="Q75" s="191"/>
      <c r="R75" s="190">
        <f t="shared" si="13"/>
        <v>0</v>
      </c>
      <c r="S75" s="190">
        <f t="shared" si="14"/>
        <v>21</v>
      </c>
      <c r="T75" s="190">
        <f t="shared" si="15"/>
        <v>21</v>
      </c>
      <c r="U75" s="190">
        <f t="shared" si="16"/>
        <v>0</v>
      </c>
      <c r="V75" s="190">
        <f t="shared" si="17"/>
        <v>0</v>
      </c>
      <c r="W75" s="190">
        <f t="shared" si="18"/>
        <v>0</v>
      </c>
      <c r="X75" s="191"/>
    </row>
    <row r="76" spans="1:24">
      <c r="B76" s="180"/>
      <c r="C76" s="184">
        <v>2</v>
      </c>
      <c r="D76" s="184">
        <v>2</v>
      </c>
      <c r="E76" s="184">
        <v>2</v>
      </c>
      <c r="F76" s="184">
        <v>9</v>
      </c>
      <c r="G76" s="184">
        <v>9</v>
      </c>
      <c r="H76" s="184">
        <v>9</v>
      </c>
      <c r="I76" s="184">
        <v>9</v>
      </c>
      <c r="J76" s="184">
        <v>9</v>
      </c>
      <c r="K76" s="180"/>
      <c r="L76" s="180"/>
      <c r="M76" s="180"/>
      <c r="N76" s="180"/>
      <c r="Q76" s="191"/>
      <c r="R76" s="191"/>
      <c r="S76" s="191"/>
      <c r="T76" s="191"/>
      <c r="U76" s="191"/>
      <c r="V76" s="191"/>
      <c r="W76" s="191"/>
      <c r="X76" s="191"/>
    </row>
    <row r="77" spans="1:24">
      <c r="B77" s="180"/>
      <c r="C77" s="180"/>
      <c r="D77" s="180"/>
      <c r="E77" s="180" t="s">
        <v>669</v>
      </c>
      <c r="F77" s="180"/>
      <c r="G77" s="180"/>
      <c r="H77" s="180"/>
      <c r="I77" s="180"/>
      <c r="J77" s="180"/>
      <c r="K77" s="180"/>
      <c r="S77" s="236" t="s">
        <v>670</v>
      </c>
      <c r="T77" s="236"/>
      <c r="U77" s="236"/>
    </row>
    <row r="79" spans="1:24">
      <c r="M79" t="s">
        <v>635</v>
      </c>
      <c r="N79">
        <v>2</v>
      </c>
      <c r="O79" t="s">
        <v>639</v>
      </c>
    </row>
    <row r="80" spans="1:24">
      <c r="Q80" s="191"/>
      <c r="R80" s="191"/>
      <c r="S80" s="191"/>
      <c r="T80" s="191"/>
      <c r="U80" s="191"/>
      <c r="V80" s="191"/>
      <c r="W80" s="191"/>
      <c r="X80" s="191"/>
    </row>
    <row r="81" spans="2:36">
      <c r="Q81" s="191"/>
      <c r="R81" s="190">
        <f>R70+$N$79</f>
        <v>2</v>
      </c>
      <c r="S81" s="190">
        <f t="shared" ref="S81:W81" si="19">S70+$N$79</f>
        <v>2</v>
      </c>
      <c r="T81" s="190">
        <f t="shared" si="19"/>
        <v>2</v>
      </c>
      <c r="U81" s="190">
        <f t="shared" si="19"/>
        <v>-1</v>
      </c>
      <c r="V81" s="190">
        <f t="shared" si="19"/>
        <v>-1</v>
      </c>
      <c r="W81" s="190">
        <f t="shared" si="19"/>
        <v>2</v>
      </c>
      <c r="X81" s="191"/>
    </row>
    <row r="82" spans="2:36">
      <c r="Q82" s="191"/>
      <c r="R82" s="190">
        <f t="shared" ref="R82:W82" si="20">R71+$N$79</f>
        <v>2</v>
      </c>
      <c r="S82" s="190">
        <f t="shared" si="20"/>
        <v>2</v>
      </c>
      <c r="T82" s="190">
        <f t="shared" si="20"/>
        <v>2</v>
      </c>
      <c r="U82" s="190">
        <f t="shared" si="20"/>
        <v>-1</v>
      </c>
      <c r="V82" s="190">
        <f t="shared" si="20"/>
        <v>-1</v>
      </c>
      <c r="W82" s="190">
        <f t="shared" si="20"/>
        <v>2</v>
      </c>
      <c r="X82" s="191"/>
    </row>
    <row r="83" spans="2:36">
      <c r="Q83" s="191"/>
      <c r="R83" s="190">
        <f t="shared" ref="R83:W83" si="21">R72+$N$79</f>
        <v>2</v>
      </c>
      <c r="S83" s="190">
        <f t="shared" si="21"/>
        <v>9</v>
      </c>
      <c r="T83" s="190">
        <f t="shared" si="21"/>
        <v>9</v>
      </c>
      <c r="U83" s="190">
        <f t="shared" si="21"/>
        <v>0</v>
      </c>
      <c r="V83" s="190">
        <f t="shared" si="21"/>
        <v>0</v>
      </c>
      <c r="W83" s="190">
        <f t="shared" si="21"/>
        <v>2</v>
      </c>
      <c r="X83" s="191"/>
    </row>
    <row r="84" spans="2:36">
      <c r="Q84" s="191"/>
      <c r="R84" s="190">
        <f t="shared" ref="R84:W84" si="22">R73+$N$79</f>
        <v>2</v>
      </c>
      <c r="S84" s="190">
        <f t="shared" si="22"/>
        <v>16</v>
      </c>
      <c r="T84" s="190">
        <f t="shared" si="22"/>
        <v>16</v>
      </c>
      <c r="U84" s="190">
        <f t="shared" si="22"/>
        <v>1</v>
      </c>
      <c r="V84" s="190">
        <f t="shared" si="22"/>
        <v>1</v>
      </c>
      <c r="W84" s="190">
        <f t="shared" si="22"/>
        <v>2</v>
      </c>
      <c r="X84" s="191"/>
    </row>
    <row r="85" spans="2:36">
      <c r="Q85" s="191"/>
      <c r="R85" s="190">
        <f t="shared" ref="R85:W85" si="23">R74+$N$79</f>
        <v>2</v>
      </c>
      <c r="S85" s="192">
        <f t="shared" si="23"/>
        <v>23</v>
      </c>
      <c r="T85" s="190">
        <f t="shared" si="23"/>
        <v>23</v>
      </c>
      <c r="U85" s="190">
        <f t="shared" si="23"/>
        <v>2</v>
      </c>
      <c r="V85" s="190">
        <f t="shared" si="23"/>
        <v>2</v>
      </c>
      <c r="W85" s="190">
        <f t="shared" si="23"/>
        <v>2</v>
      </c>
      <c r="X85" s="191"/>
    </row>
    <row r="86" spans="2:36">
      <c r="Q86" s="191"/>
      <c r="R86" s="190">
        <f t="shared" ref="R86:W86" si="24">R75+$N$79</f>
        <v>2</v>
      </c>
      <c r="S86" s="190">
        <f t="shared" si="24"/>
        <v>23</v>
      </c>
      <c r="T86" s="190">
        <f t="shared" si="24"/>
        <v>23</v>
      </c>
      <c r="U86" s="190">
        <f t="shared" si="24"/>
        <v>2</v>
      </c>
      <c r="V86" s="190">
        <f t="shared" si="24"/>
        <v>2</v>
      </c>
      <c r="W86" s="190">
        <f t="shared" si="24"/>
        <v>2</v>
      </c>
      <c r="X86" s="191"/>
    </row>
    <row r="87" spans="2:36">
      <c r="Q87" s="191"/>
      <c r="R87" s="191"/>
      <c r="S87" s="191"/>
      <c r="T87" s="191"/>
      <c r="U87" s="191"/>
      <c r="V87" s="191"/>
      <c r="W87" s="191"/>
      <c r="X87" s="191"/>
    </row>
    <row r="90" spans="2:36" s="1" customFormat="1" ht="17.25" thickBot="1">
      <c r="B90" s="1" t="s">
        <v>640</v>
      </c>
    </row>
    <row r="91" spans="2:36" ht="17.25" thickBot="1">
      <c r="X91" s="7"/>
      <c r="Y91" s="7"/>
      <c r="Z91" s="7"/>
      <c r="AA91" s="7"/>
      <c r="AB91" s="7"/>
      <c r="AC91" s="8" t="s">
        <v>630</v>
      </c>
      <c r="AD91" s="7"/>
      <c r="AE91" s="7"/>
      <c r="AF91" s="7"/>
      <c r="AG91" s="7"/>
      <c r="AH91" s="7"/>
      <c r="AI91" s="7"/>
      <c r="AJ91" s="7"/>
    </row>
    <row r="92" spans="2:36" ht="17.25" thickBot="1">
      <c r="B92" s="7"/>
      <c r="C92" s="7"/>
      <c r="D92" s="194" t="s">
        <v>641</v>
      </c>
      <c r="E92" s="7"/>
      <c r="F92" s="7"/>
      <c r="G92" s="7"/>
      <c r="H92" s="7"/>
      <c r="I92" s="7"/>
      <c r="J92" s="7"/>
      <c r="K92" s="195" t="s">
        <v>642</v>
      </c>
      <c r="L92" s="7"/>
      <c r="M92" s="7"/>
      <c r="N92" s="7"/>
      <c r="O92" s="7"/>
      <c r="P92" s="7"/>
      <c r="Q92" s="7"/>
      <c r="R92" s="196" t="s">
        <v>51</v>
      </c>
      <c r="S92" s="7"/>
      <c r="T92" s="7"/>
      <c r="X92" s="7"/>
      <c r="Y92" s="7"/>
      <c r="Z92" s="7"/>
      <c r="AA92" s="7"/>
      <c r="AB92" s="7"/>
      <c r="AC92" s="7"/>
      <c r="AD92" s="7"/>
      <c r="AE92" s="7"/>
      <c r="AF92" s="7"/>
      <c r="AG92" s="7"/>
      <c r="AH92" s="7"/>
      <c r="AI92" s="7"/>
      <c r="AJ92" s="7"/>
    </row>
    <row r="93" spans="2:36" ht="17.25" thickBot="1">
      <c r="B93" s="7"/>
      <c r="C93" s="7"/>
      <c r="D93" s="7"/>
      <c r="E93" s="7"/>
      <c r="F93" s="7"/>
      <c r="G93" s="7"/>
      <c r="H93" s="7"/>
      <c r="I93" s="7"/>
      <c r="J93" s="7"/>
      <c r="K93" s="7"/>
      <c r="L93" s="7"/>
      <c r="M93" s="7"/>
      <c r="N93" s="7"/>
      <c r="O93" s="7"/>
      <c r="P93" s="7"/>
      <c r="Q93" s="7"/>
      <c r="R93" s="7"/>
      <c r="S93" s="7"/>
      <c r="T93" s="7"/>
      <c r="U93" s="184"/>
      <c r="V93" s="184"/>
      <c r="W93" s="184"/>
      <c r="X93" s="7"/>
      <c r="Y93" s="7"/>
      <c r="Z93" s="7"/>
      <c r="AA93" s="7"/>
      <c r="AB93" s="7"/>
      <c r="AC93" s="7"/>
      <c r="AD93" s="7"/>
      <c r="AE93" s="7"/>
      <c r="AF93" s="7"/>
      <c r="AG93" s="7"/>
      <c r="AH93" s="7"/>
      <c r="AI93" s="7"/>
      <c r="AJ93" s="7"/>
    </row>
    <row r="94" spans="2:36" ht="17.25" thickBot="1">
      <c r="B94" s="95">
        <v>0</v>
      </c>
      <c r="C94" s="95">
        <v>0</v>
      </c>
      <c r="D94" s="95">
        <v>0</v>
      </c>
      <c r="E94" s="95">
        <v>0</v>
      </c>
      <c r="F94" s="95">
        <v>0</v>
      </c>
      <c r="G94" s="7"/>
      <c r="H94" s="7"/>
      <c r="I94" s="95">
        <v>0</v>
      </c>
      <c r="J94" s="95">
        <v>0</v>
      </c>
      <c r="K94" s="95">
        <v>0</v>
      </c>
      <c r="L94" s="95">
        <v>0</v>
      </c>
      <c r="M94" s="95">
        <v>0</v>
      </c>
      <c r="N94" s="7"/>
      <c r="O94" s="7"/>
      <c r="P94" s="95">
        <v>0</v>
      </c>
      <c r="Q94" s="95">
        <v>0</v>
      </c>
      <c r="R94" s="95">
        <v>0</v>
      </c>
      <c r="S94" s="95">
        <v>0</v>
      </c>
      <c r="T94" s="95">
        <v>0</v>
      </c>
      <c r="U94" s="184"/>
      <c r="V94" s="184"/>
      <c r="W94" s="184"/>
      <c r="X94" s="95">
        <v>0</v>
      </c>
      <c r="Y94" s="95">
        <v>0</v>
      </c>
      <c r="Z94" s="95">
        <v>0</v>
      </c>
      <c r="AA94" s="7"/>
      <c r="AB94" s="7"/>
      <c r="AC94" s="95">
        <v>0</v>
      </c>
      <c r="AD94" s="95">
        <v>2</v>
      </c>
      <c r="AE94" s="95">
        <v>0</v>
      </c>
      <c r="AF94" s="7"/>
      <c r="AG94" s="7"/>
      <c r="AH94" s="95">
        <v>1</v>
      </c>
      <c r="AI94" s="95">
        <v>0</v>
      </c>
      <c r="AJ94" s="95">
        <v>0</v>
      </c>
    </row>
    <row r="95" spans="2:36" ht="17.25" thickBot="1">
      <c r="B95" s="95">
        <v>0</v>
      </c>
      <c r="C95" s="95">
        <v>1</v>
      </c>
      <c r="D95" s="95">
        <v>1</v>
      </c>
      <c r="E95" s="95">
        <v>1</v>
      </c>
      <c r="F95" s="95">
        <v>0</v>
      </c>
      <c r="G95" s="7"/>
      <c r="H95" s="7"/>
      <c r="I95" s="95">
        <v>0</v>
      </c>
      <c r="J95" s="197">
        <v>2</v>
      </c>
      <c r="K95" s="95">
        <v>2</v>
      </c>
      <c r="L95" s="95">
        <v>2</v>
      </c>
      <c r="M95" s="95">
        <v>0</v>
      </c>
      <c r="N95" s="7"/>
      <c r="O95" s="7"/>
      <c r="P95" s="95">
        <v>0</v>
      </c>
      <c r="Q95" s="95">
        <v>0</v>
      </c>
      <c r="R95" s="95">
        <v>3</v>
      </c>
      <c r="S95" s="95">
        <v>0</v>
      </c>
      <c r="T95" s="95">
        <v>0</v>
      </c>
      <c r="U95" s="184"/>
      <c r="V95" s="184"/>
      <c r="W95" s="184"/>
      <c r="X95" s="95">
        <v>0</v>
      </c>
      <c r="Y95" s="95">
        <v>0</v>
      </c>
      <c r="Z95" s="95">
        <v>1</v>
      </c>
      <c r="AA95" s="7"/>
      <c r="AB95" s="7"/>
      <c r="AC95" s="95">
        <v>0</v>
      </c>
      <c r="AD95" s="95">
        <v>2</v>
      </c>
      <c r="AE95" s="95">
        <v>0</v>
      </c>
      <c r="AF95" s="7"/>
      <c r="AG95" s="7"/>
      <c r="AH95" s="95">
        <v>0</v>
      </c>
      <c r="AI95" s="95">
        <v>2</v>
      </c>
      <c r="AJ95" s="95">
        <v>0</v>
      </c>
    </row>
    <row r="96" spans="2:36" ht="17.25" thickBot="1">
      <c r="B96" s="95">
        <v>0</v>
      </c>
      <c r="C96" s="95">
        <v>2</v>
      </c>
      <c r="D96" s="95">
        <v>1</v>
      </c>
      <c r="E96" s="95">
        <v>3</v>
      </c>
      <c r="F96" s="95">
        <v>0</v>
      </c>
      <c r="G96" s="7"/>
      <c r="H96" s="7"/>
      <c r="I96" s="95">
        <v>0</v>
      </c>
      <c r="J96" s="95">
        <v>1</v>
      </c>
      <c r="K96" s="95">
        <v>0</v>
      </c>
      <c r="L96" s="95">
        <v>1</v>
      </c>
      <c r="M96" s="95">
        <v>0</v>
      </c>
      <c r="N96" s="7"/>
      <c r="O96" s="7"/>
      <c r="P96" s="95">
        <v>0</v>
      </c>
      <c r="Q96" s="95">
        <v>1</v>
      </c>
      <c r="R96" s="95">
        <v>0</v>
      </c>
      <c r="S96" s="95">
        <v>1</v>
      </c>
      <c r="T96" s="95">
        <v>0</v>
      </c>
      <c r="U96" s="184"/>
      <c r="V96" s="184"/>
      <c r="W96" s="184"/>
      <c r="X96" s="95">
        <v>0</v>
      </c>
      <c r="Y96" s="95">
        <v>1</v>
      </c>
      <c r="Z96" s="95">
        <v>0</v>
      </c>
      <c r="AA96" s="7"/>
      <c r="AB96" s="7"/>
      <c r="AC96" s="95">
        <v>0</v>
      </c>
      <c r="AD96" s="95">
        <v>2</v>
      </c>
      <c r="AE96" s="95">
        <v>0</v>
      </c>
      <c r="AF96" s="7"/>
      <c r="AG96" s="7"/>
      <c r="AH96" s="95">
        <v>0</v>
      </c>
      <c r="AI96" s="95">
        <v>0</v>
      </c>
      <c r="AJ96" s="95">
        <v>1</v>
      </c>
    </row>
    <row r="97" spans="2:23" ht="17.25" thickBot="1">
      <c r="B97" s="95">
        <v>0</v>
      </c>
      <c r="C97" s="95">
        <v>0</v>
      </c>
      <c r="D97" s="95">
        <v>1</v>
      </c>
      <c r="E97" s="95">
        <v>0</v>
      </c>
      <c r="F97" s="95">
        <v>0</v>
      </c>
      <c r="G97" s="7"/>
      <c r="H97" s="7"/>
      <c r="I97" s="95">
        <v>0</v>
      </c>
      <c r="J97" s="95">
        <v>0</v>
      </c>
      <c r="K97" s="95">
        <v>0</v>
      </c>
      <c r="L97" s="95">
        <v>1</v>
      </c>
      <c r="M97" s="95">
        <v>0</v>
      </c>
      <c r="N97" s="7"/>
      <c r="O97" s="7"/>
      <c r="P97" s="95">
        <v>0</v>
      </c>
      <c r="Q97" s="95">
        <v>1</v>
      </c>
      <c r="R97" s="95">
        <v>0</v>
      </c>
      <c r="S97" s="95">
        <v>0</v>
      </c>
      <c r="T97" s="95">
        <v>0</v>
      </c>
    </row>
    <row r="98" spans="2:23" ht="17.25" thickBot="1">
      <c r="B98" s="95">
        <v>0</v>
      </c>
      <c r="C98" s="95">
        <v>0</v>
      </c>
      <c r="D98" s="95">
        <v>0</v>
      </c>
      <c r="E98" s="95">
        <v>0</v>
      </c>
      <c r="F98" s="95">
        <v>0</v>
      </c>
      <c r="G98" s="7"/>
      <c r="H98" s="7"/>
      <c r="I98" s="95">
        <v>0</v>
      </c>
      <c r="J98" s="95">
        <v>0</v>
      </c>
      <c r="K98" s="95">
        <v>0</v>
      </c>
      <c r="L98" s="95">
        <v>0</v>
      </c>
      <c r="M98" s="95">
        <v>0</v>
      </c>
      <c r="N98" s="7"/>
      <c r="O98" s="7"/>
      <c r="P98" s="95">
        <v>0</v>
      </c>
      <c r="Q98" s="95">
        <v>0</v>
      </c>
      <c r="R98" s="95">
        <v>0</v>
      </c>
      <c r="S98" s="95">
        <v>0</v>
      </c>
      <c r="T98" s="95">
        <v>0</v>
      </c>
    </row>
    <row r="100" spans="2:23" ht="17.25" thickBot="1"/>
    <row r="101" spans="2:23" ht="17.25" customHeight="1" thickBot="1">
      <c r="U101" s="242" t="s">
        <v>632</v>
      </c>
      <c r="V101" s="243"/>
      <c r="W101" s="244"/>
    </row>
    <row r="102" spans="2:23">
      <c r="U102" s="180">
        <f>B94*$X$94+C94*$Y$94+D94*$Z$94+B95*$X$95+C95*$Y$95+D95*$Z$95+B96*$X$96+C96*$Y$96+D96*$Z$96+I94*$AC$94+J94*$AD$94+K94*$AE$94+I95*$AC$95+J95*$AD$95+K95*$AE$95+I96*$AC$96+J96*$AD$96+K96*$AE$96+P94*$AH$94+Q94*$AI$94+R94*$AJ$94+P95*$AH$95+Q95*$AI$95+R95*$AJ$95+P96*$AH$96+Q96*$AI$96+R96*$AJ$96</f>
        <v>9</v>
      </c>
      <c r="V102" s="180">
        <f t="shared" ref="V102:W102" si="25">C94*$X$94+D94*$Y$94+E94*$Z$94+C95*$X$95+D95*$Y$95+E95*$Z$95+C96*$X$96+D96*$Y$96+E96*$Z$96+J94*$AC$94+K94*$AD$94+L94*$AE$94+J95*$AC$95+K95*$AD$95+L95*$AE$95+J96*$AC$96+K96*$AD$96+L96*$AE$96+Q94*$AH$94+R94*$AI$94+S94*$AJ$94+Q95*$AH$95+R95*$AI$95+S95*$AJ$95+Q96*$AH$96+R96*$AI$96+S96*$AJ$96</f>
        <v>13</v>
      </c>
      <c r="W102" s="180">
        <f t="shared" si="25"/>
        <v>9</v>
      </c>
    </row>
    <row r="103" spans="2:23">
      <c r="U103" s="180">
        <f t="shared" ref="U103:U104" si="26">B95*$X$94+C95*$Y$94+D95*$Z$94+B96*$X$95+C96*$Y$95+D96*$Z$95+B97*$X$96+C97*$Y$96+D97*$Z$96+I95*$AC$94+J95*$AD$94+K95*$AE$94+I96*$AC$95+J96*$AD$95+K96*$AE$95+I97*$AC$96+J97*$AD$96+K97*$AE$96+P95*$AH$94+Q95*$AI$94+R95*$AJ$94+P96*$AH$95+Q96*$AI$95+R96*$AJ$95+P97*$AH$96+Q97*$AI$96+R97*$AJ$96</f>
        <v>9</v>
      </c>
      <c r="V103" s="180">
        <f t="shared" ref="V103:V104" si="27">C95*$X$94+D95*$Y$94+E95*$Z$94+C96*$X$95+D96*$Y$95+E96*$Z$95+C97*$X$96+D97*$Y$96+E97*$Z$96+J95*$AC$94+K95*$AD$94+L95*$AE$94+J96*$AC$95+K96*$AD$95+L96*$AE$95+J97*$AC$96+K97*$AD$96+L97*$AE$96+Q95*$AH$94+R95*$AI$94+S95*$AJ$94+Q96*$AH$95+R96*$AI$95+S96*$AJ$95+Q97*$AH$96+R97*$AI$96+S97*$AJ$96</f>
        <v>8</v>
      </c>
      <c r="W103" s="180">
        <f t="shared" ref="W103:W104" si="28">D95*$X$94+E95*$Y$94+F95*$Z$94+D96*$X$95+E96*$Y$95+F96*$Z$95+D97*$X$96+E97*$Y$96+F97*$Z$96+K95*$AC$94+L95*$AD$94+M95*$AE$94+K96*$AC$95+L96*$AD$95+M96*$AE$95+K97*$AC$96+L97*$AD$96+M97*$AE$96+R95*$AH$94+S95*$AI$94+T95*$AJ$94+R96*$AH$95+S96*$AI$95+T96*$AJ$95+R97*$AH$96+S97*$AI$96+T97*$AJ$96</f>
        <v>13</v>
      </c>
    </row>
    <row r="104" spans="2:23">
      <c r="U104" s="180">
        <f t="shared" si="26"/>
        <v>5</v>
      </c>
      <c r="V104" s="180">
        <f t="shared" si="27"/>
        <v>1</v>
      </c>
      <c r="W104" s="180">
        <f t="shared" si="28"/>
        <v>4</v>
      </c>
    </row>
  </sheetData>
  <mergeCells count="7">
    <mergeCell ref="Q52:U52"/>
    <mergeCell ref="Q67:U67"/>
    <mergeCell ref="U101:W101"/>
    <mergeCell ref="S77:U77"/>
    <mergeCell ref="B4:I4"/>
    <mergeCell ref="B16:H16"/>
    <mergeCell ref="C32:J32"/>
  </mergeCells>
  <phoneticPr fontId="2"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175"/>
  <sheetViews>
    <sheetView zoomScaleNormal="100" workbookViewId="0">
      <selection activeCell="K2" sqref="K2"/>
    </sheetView>
  </sheetViews>
  <sheetFormatPr defaultRowHeight="16.5"/>
  <cols>
    <col min="1" max="28" width="4" style="180" customWidth="1"/>
    <col min="29" max="29" width="9" style="180"/>
    <col min="30" max="57" width="4.25" style="180" customWidth="1"/>
    <col min="58" max="16384" width="9" style="180"/>
  </cols>
  <sheetData>
    <row r="1" spans="1:57" ht="19.5" customHeight="1" thickBot="1">
      <c r="A1" s="203">
        <v>0</v>
      </c>
      <c r="B1" s="203">
        <v>0</v>
      </c>
      <c r="C1" s="203">
        <v>0</v>
      </c>
      <c r="D1" s="203">
        <v>0</v>
      </c>
      <c r="E1" s="203">
        <v>0</v>
      </c>
      <c r="F1" s="203">
        <v>0</v>
      </c>
      <c r="G1" s="203">
        <v>0</v>
      </c>
      <c r="H1" s="203">
        <v>0</v>
      </c>
      <c r="I1" s="203">
        <v>0</v>
      </c>
      <c r="J1" s="203">
        <v>0</v>
      </c>
      <c r="K1" s="203">
        <v>0</v>
      </c>
      <c r="L1" s="203">
        <v>0</v>
      </c>
      <c r="M1" s="203">
        <v>0</v>
      </c>
      <c r="N1" s="203">
        <v>0</v>
      </c>
      <c r="O1" s="203">
        <v>0</v>
      </c>
      <c r="P1" s="201">
        <v>0</v>
      </c>
      <c r="Q1" s="201">
        <v>0</v>
      </c>
      <c r="R1" s="201">
        <v>0</v>
      </c>
      <c r="S1" s="201">
        <v>0</v>
      </c>
      <c r="T1" s="201">
        <v>0</v>
      </c>
      <c r="U1" s="201">
        <v>0</v>
      </c>
      <c r="V1" s="201">
        <v>0</v>
      </c>
      <c r="W1" s="201">
        <v>0</v>
      </c>
      <c r="X1" s="201">
        <v>0</v>
      </c>
      <c r="Y1" s="201">
        <v>0</v>
      </c>
      <c r="Z1" s="201">
        <v>0</v>
      </c>
      <c r="AA1" s="201">
        <v>0</v>
      </c>
      <c r="AB1" s="201">
        <v>0</v>
      </c>
      <c r="AD1" s="96">
        <f>B1/255</f>
        <v>0</v>
      </c>
      <c r="AE1" s="96">
        <f t="shared" ref="AE1:BE1" si="0">C1/255</f>
        <v>0</v>
      </c>
      <c r="AF1" s="96">
        <f t="shared" si="0"/>
        <v>0</v>
      </c>
      <c r="AG1" s="96">
        <f t="shared" si="0"/>
        <v>0</v>
      </c>
      <c r="AH1" s="96">
        <f t="shared" si="0"/>
        <v>0</v>
      </c>
      <c r="AI1" s="96">
        <f t="shared" si="0"/>
        <v>0</v>
      </c>
      <c r="AJ1" s="96">
        <f t="shared" si="0"/>
        <v>0</v>
      </c>
      <c r="AK1" s="96">
        <f t="shared" si="0"/>
        <v>0</v>
      </c>
      <c r="AL1" s="96">
        <f t="shared" si="0"/>
        <v>0</v>
      </c>
      <c r="AM1" s="96">
        <f t="shared" si="0"/>
        <v>0</v>
      </c>
      <c r="AN1" s="96">
        <f t="shared" si="0"/>
        <v>0</v>
      </c>
      <c r="AO1" s="96">
        <f t="shared" si="0"/>
        <v>0</v>
      </c>
      <c r="AP1" s="96">
        <f t="shared" si="0"/>
        <v>0</v>
      </c>
      <c r="AQ1" s="96">
        <f t="shared" si="0"/>
        <v>0</v>
      </c>
      <c r="AR1" s="96">
        <f t="shared" si="0"/>
        <v>0</v>
      </c>
      <c r="AS1" s="96">
        <f t="shared" si="0"/>
        <v>0</v>
      </c>
      <c r="AT1" s="96">
        <f t="shared" si="0"/>
        <v>0</v>
      </c>
      <c r="AU1" s="96">
        <f t="shared" si="0"/>
        <v>0</v>
      </c>
      <c r="AV1" s="96">
        <f t="shared" si="0"/>
        <v>0</v>
      </c>
      <c r="AW1" s="96">
        <f t="shared" si="0"/>
        <v>0</v>
      </c>
      <c r="AX1" s="96">
        <f t="shared" si="0"/>
        <v>0</v>
      </c>
      <c r="AY1" s="96">
        <f t="shared" si="0"/>
        <v>0</v>
      </c>
      <c r="AZ1" s="96">
        <f t="shared" si="0"/>
        <v>0</v>
      </c>
      <c r="BA1" s="96">
        <f t="shared" si="0"/>
        <v>0</v>
      </c>
      <c r="BB1" s="96">
        <f t="shared" si="0"/>
        <v>0</v>
      </c>
      <c r="BC1" s="96">
        <f t="shared" si="0"/>
        <v>0</v>
      </c>
      <c r="BD1" s="96">
        <f t="shared" si="0"/>
        <v>0</v>
      </c>
      <c r="BE1" s="96">
        <f t="shared" si="0"/>
        <v>0</v>
      </c>
    </row>
    <row r="2" spans="1:57" ht="19.5" customHeight="1" thickBot="1">
      <c r="A2" s="203">
        <v>0</v>
      </c>
      <c r="B2" s="203">
        <v>0</v>
      </c>
      <c r="C2" s="203">
        <v>0</v>
      </c>
      <c r="D2" s="203">
        <v>0</v>
      </c>
      <c r="E2" s="203">
        <v>0</v>
      </c>
      <c r="F2" s="203">
        <v>0</v>
      </c>
      <c r="G2" s="203">
        <v>0</v>
      </c>
      <c r="H2" s="203">
        <v>0</v>
      </c>
      <c r="I2" s="203">
        <v>0</v>
      </c>
      <c r="J2" s="203">
        <v>0</v>
      </c>
      <c r="K2" s="203">
        <v>0</v>
      </c>
      <c r="L2" s="203">
        <v>0</v>
      </c>
      <c r="M2" s="203">
        <v>0</v>
      </c>
      <c r="N2" s="203">
        <v>0</v>
      </c>
      <c r="O2" s="203">
        <v>0</v>
      </c>
      <c r="P2" s="201">
        <v>0</v>
      </c>
      <c r="Q2" s="201">
        <v>0</v>
      </c>
      <c r="R2" s="201">
        <v>0</v>
      </c>
      <c r="S2" s="201">
        <v>0</v>
      </c>
      <c r="T2" s="201">
        <v>0</v>
      </c>
      <c r="U2" s="201">
        <v>0</v>
      </c>
      <c r="V2" s="201">
        <v>0</v>
      </c>
      <c r="W2" s="201">
        <v>0</v>
      </c>
      <c r="X2" s="201">
        <v>0</v>
      </c>
      <c r="Y2" s="201">
        <v>0</v>
      </c>
      <c r="Z2" s="201">
        <v>0</v>
      </c>
      <c r="AA2" s="201">
        <v>0</v>
      </c>
      <c r="AB2" s="201">
        <v>0</v>
      </c>
      <c r="AD2" s="96">
        <f t="shared" ref="AD2:AD28" si="1">B2/255</f>
        <v>0</v>
      </c>
      <c r="AE2" s="96">
        <f t="shared" ref="AE2:AE28" si="2">C2/255</f>
        <v>0</v>
      </c>
      <c r="AF2" s="96">
        <f t="shared" ref="AF2:AF28" si="3">D2/255</f>
        <v>0</v>
      </c>
      <c r="AG2" s="96">
        <f t="shared" ref="AG2:AG28" si="4">E2/255</f>
        <v>0</v>
      </c>
      <c r="AH2" s="96">
        <f t="shared" ref="AH2:AH28" si="5">F2/255</f>
        <v>0</v>
      </c>
      <c r="AI2" s="96">
        <f t="shared" ref="AI2:AI28" si="6">G2/255</f>
        <v>0</v>
      </c>
      <c r="AJ2" s="96">
        <f t="shared" ref="AJ2:AJ28" si="7">H2/255</f>
        <v>0</v>
      </c>
      <c r="AK2" s="96">
        <f t="shared" ref="AK2:AK28" si="8">I2/255</f>
        <v>0</v>
      </c>
      <c r="AL2" s="96">
        <f t="shared" ref="AL2:AL28" si="9">J2/255</f>
        <v>0</v>
      </c>
      <c r="AM2" s="96">
        <f t="shared" ref="AM2:AM28" si="10">K2/255</f>
        <v>0</v>
      </c>
      <c r="AN2" s="96">
        <f t="shared" ref="AN2:AN28" si="11">L2/255</f>
        <v>0</v>
      </c>
      <c r="AO2" s="96">
        <f t="shared" ref="AO2:AO28" si="12">M2/255</f>
        <v>0</v>
      </c>
      <c r="AP2" s="96">
        <f t="shared" ref="AP2:AP28" si="13">N2/255</f>
        <v>0</v>
      </c>
      <c r="AQ2" s="96">
        <f t="shared" ref="AQ2:AQ28" si="14">O2/255</f>
        <v>0</v>
      </c>
      <c r="AR2" s="96">
        <f t="shared" ref="AR2:AR28" si="15">P2/255</f>
        <v>0</v>
      </c>
      <c r="AS2" s="96">
        <f t="shared" ref="AS2:AS28" si="16">Q2/255</f>
        <v>0</v>
      </c>
      <c r="AT2" s="96">
        <f t="shared" ref="AT2:AT28" si="17">R2/255</f>
        <v>0</v>
      </c>
      <c r="AU2" s="96">
        <f t="shared" ref="AU2:AU28" si="18">S2/255</f>
        <v>0</v>
      </c>
      <c r="AV2" s="96">
        <f t="shared" ref="AV2:AV28" si="19">T2/255</f>
        <v>0</v>
      </c>
      <c r="AW2" s="96">
        <f t="shared" ref="AW2:AW28" si="20">U2/255</f>
        <v>0</v>
      </c>
      <c r="AX2" s="96">
        <f t="shared" ref="AX2:AX28" si="21">V2/255</f>
        <v>0</v>
      </c>
      <c r="AY2" s="96">
        <f t="shared" ref="AY2:AY28" si="22">W2/255</f>
        <v>0</v>
      </c>
      <c r="AZ2" s="96">
        <f t="shared" ref="AZ2:AZ28" si="23">X2/255</f>
        <v>0</v>
      </c>
      <c r="BA2" s="96">
        <f t="shared" ref="BA2:BA28" si="24">Y2/255</f>
        <v>0</v>
      </c>
      <c r="BB2" s="96">
        <f t="shared" ref="BB2:BB28" si="25">Z2/255</f>
        <v>0</v>
      </c>
      <c r="BC2" s="96">
        <f t="shared" ref="BC2:BC28" si="26">AA2/255</f>
        <v>0</v>
      </c>
      <c r="BD2" s="96">
        <f t="shared" ref="BD2:BD28" si="27">AB2/255</f>
        <v>0</v>
      </c>
      <c r="BE2" s="96">
        <f t="shared" ref="BE2:BE28" si="28">AC2/255</f>
        <v>0</v>
      </c>
    </row>
    <row r="3" spans="1:57" ht="19.5" customHeight="1" thickBot="1">
      <c r="A3" s="203">
        <v>0</v>
      </c>
      <c r="B3" s="203">
        <v>0</v>
      </c>
      <c r="C3" s="203">
        <v>0</v>
      </c>
      <c r="D3" s="203">
        <v>0</v>
      </c>
      <c r="E3" s="203">
        <v>0</v>
      </c>
      <c r="F3" s="203">
        <v>0</v>
      </c>
      <c r="G3" s="203">
        <v>0</v>
      </c>
      <c r="H3" s="203">
        <v>0</v>
      </c>
      <c r="I3" s="203">
        <v>0</v>
      </c>
      <c r="J3" s="203">
        <v>0</v>
      </c>
      <c r="K3" s="203">
        <v>0</v>
      </c>
      <c r="L3" s="203">
        <v>0</v>
      </c>
      <c r="M3" s="203">
        <v>0</v>
      </c>
      <c r="N3" s="203">
        <v>0</v>
      </c>
      <c r="O3" s="203">
        <v>0</v>
      </c>
      <c r="P3" s="201">
        <v>0</v>
      </c>
      <c r="Q3" s="201">
        <v>0</v>
      </c>
      <c r="R3" s="201">
        <v>0</v>
      </c>
      <c r="S3" s="201">
        <v>0</v>
      </c>
      <c r="T3" s="201">
        <v>0</v>
      </c>
      <c r="U3" s="201">
        <v>0</v>
      </c>
      <c r="V3" s="201">
        <v>0</v>
      </c>
      <c r="W3" s="201">
        <v>0</v>
      </c>
      <c r="X3" s="201">
        <v>0</v>
      </c>
      <c r="Y3" s="201">
        <v>0</v>
      </c>
      <c r="Z3" s="201">
        <v>0</v>
      </c>
      <c r="AA3" s="201">
        <v>0</v>
      </c>
      <c r="AB3" s="201">
        <v>0</v>
      </c>
      <c r="AD3" s="96">
        <f t="shared" si="1"/>
        <v>0</v>
      </c>
      <c r="AE3" s="96">
        <f t="shared" si="2"/>
        <v>0</v>
      </c>
      <c r="AF3" s="96">
        <f t="shared" si="3"/>
        <v>0</v>
      </c>
      <c r="AG3" s="96">
        <f t="shared" si="4"/>
        <v>0</v>
      </c>
      <c r="AH3" s="96">
        <f t="shared" si="5"/>
        <v>0</v>
      </c>
      <c r="AI3" s="96">
        <f t="shared" si="6"/>
        <v>0</v>
      </c>
      <c r="AJ3" s="96">
        <f t="shared" si="7"/>
        <v>0</v>
      </c>
      <c r="AK3" s="96">
        <f t="shared" si="8"/>
        <v>0</v>
      </c>
      <c r="AL3" s="96">
        <f t="shared" si="9"/>
        <v>0</v>
      </c>
      <c r="AM3" s="96">
        <f t="shared" si="10"/>
        <v>0</v>
      </c>
      <c r="AN3" s="96">
        <f t="shared" si="11"/>
        <v>0</v>
      </c>
      <c r="AO3" s="96">
        <f t="shared" si="12"/>
        <v>0</v>
      </c>
      <c r="AP3" s="96">
        <f t="shared" si="13"/>
        <v>0</v>
      </c>
      <c r="AQ3" s="96">
        <f t="shared" si="14"/>
        <v>0</v>
      </c>
      <c r="AR3" s="96">
        <f t="shared" si="15"/>
        <v>0</v>
      </c>
      <c r="AS3" s="96">
        <f t="shared" si="16"/>
        <v>0</v>
      </c>
      <c r="AT3" s="96">
        <f t="shared" si="17"/>
        <v>0</v>
      </c>
      <c r="AU3" s="96">
        <f t="shared" si="18"/>
        <v>0</v>
      </c>
      <c r="AV3" s="96">
        <f t="shared" si="19"/>
        <v>0</v>
      </c>
      <c r="AW3" s="96">
        <f t="shared" si="20"/>
        <v>0</v>
      </c>
      <c r="AX3" s="96">
        <f t="shared" si="21"/>
        <v>0</v>
      </c>
      <c r="AY3" s="96">
        <f t="shared" si="22"/>
        <v>0</v>
      </c>
      <c r="AZ3" s="96">
        <f t="shared" si="23"/>
        <v>0</v>
      </c>
      <c r="BA3" s="96">
        <f t="shared" si="24"/>
        <v>0</v>
      </c>
      <c r="BB3" s="96">
        <f t="shared" si="25"/>
        <v>0</v>
      </c>
      <c r="BC3" s="96">
        <f t="shared" si="26"/>
        <v>0</v>
      </c>
      <c r="BD3" s="96">
        <f t="shared" si="27"/>
        <v>0</v>
      </c>
      <c r="BE3" s="96">
        <f t="shared" si="28"/>
        <v>0</v>
      </c>
    </row>
    <row r="4" spans="1:57" ht="19.5" customHeight="1" thickBot="1">
      <c r="A4" s="204">
        <v>0</v>
      </c>
      <c r="B4" s="204">
        <v>0</v>
      </c>
      <c r="C4" s="204">
        <v>0</v>
      </c>
      <c r="D4" s="204">
        <v>0</v>
      </c>
      <c r="E4" s="204">
        <v>0</v>
      </c>
      <c r="F4" s="204">
        <v>0</v>
      </c>
      <c r="G4" s="204">
        <v>0</v>
      </c>
      <c r="H4" s="204">
        <v>0</v>
      </c>
      <c r="I4" s="204">
        <v>0</v>
      </c>
      <c r="J4" s="204">
        <v>0</v>
      </c>
      <c r="K4" s="204">
        <v>255</v>
      </c>
      <c r="L4" s="204">
        <v>255</v>
      </c>
      <c r="M4" s="204">
        <v>255</v>
      </c>
      <c r="N4" s="204">
        <v>255</v>
      </c>
      <c r="O4" s="204">
        <v>124</v>
      </c>
      <c r="P4" s="202">
        <v>255</v>
      </c>
      <c r="Q4" s="202">
        <v>255</v>
      </c>
      <c r="R4" s="202">
        <v>255</v>
      </c>
      <c r="S4" s="202">
        <v>255</v>
      </c>
      <c r="T4" s="202">
        <v>255</v>
      </c>
      <c r="U4" s="202">
        <v>0</v>
      </c>
      <c r="V4" s="202">
        <v>0</v>
      </c>
      <c r="W4" s="202">
        <v>0</v>
      </c>
      <c r="X4" s="202">
        <v>0</v>
      </c>
      <c r="Y4" s="202">
        <v>0</v>
      </c>
      <c r="Z4" s="202">
        <v>0</v>
      </c>
      <c r="AA4" s="202">
        <v>0</v>
      </c>
      <c r="AB4" s="202">
        <v>0</v>
      </c>
      <c r="AD4" s="96">
        <f t="shared" si="1"/>
        <v>0</v>
      </c>
      <c r="AE4" s="96">
        <f t="shared" si="2"/>
        <v>0</v>
      </c>
      <c r="AF4" s="96">
        <f t="shared" si="3"/>
        <v>0</v>
      </c>
      <c r="AG4" s="96">
        <f t="shared" si="4"/>
        <v>0</v>
      </c>
      <c r="AH4" s="96">
        <f t="shared" si="5"/>
        <v>0</v>
      </c>
      <c r="AI4" s="96">
        <f t="shared" si="6"/>
        <v>0</v>
      </c>
      <c r="AJ4" s="96">
        <f t="shared" si="7"/>
        <v>0</v>
      </c>
      <c r="AK4" s="96">
        <f t="shared" si="8"/>
        <v>0</v>
      </c>
      <c r="AL4" s="96">
        <f t="shared" si="9"/>
        <v>0</v>
      </c>
      <c r="AM4" s="96">
        <f t="shared" si="10"/>
        <v>1</v>
      </c>
      <c r="AN4" s="96">
        <f t="shared" si="11"/>
        <v>1</v>
      </c>
      <c r="AO4" s="96">
        <f t="shared" si="12"/>
        <v>1</v>
      </c>
      <c r="AP4" s="96">
        <f t="shared" si="13"/>
        <v>1</v>
      </c>
      <c r="AQ4" s="96">
        <f t="shared" si="14"/>
        <v>0.48627450980392156</v>
      </c>
      <c r="AR4" s="96">
        <f t="shared" si="15"/>
        <v>1</v>
      </c>
      <c r="AS4" s="96">
        <f t="shared" si="16"/>
        <v>1</v>
      </c>
      <c r="AT4" s="96">
        <f t="shared" si="17"/>
        <v>1</v>
      </c>
      <c r="AU4" s="96">
        <f t="shared" si="18"/>
        <v>1</v>
      </c>
      <c r="AV4" s="96">
        <f t="shared" si="19"/>
        <v>1</v>
      </c>
      <c r="AW4" s="96">
        <f t="shared" si="20"/>
        <v>0</v>
      </c>
      <c r="AX4" s="96">
        <f t="shared" si="21"/>
        <v>0</v>
      </c>
      <c r="AY4" s="96">
        <f t="shared" si="22"/>
        <v>0</v>
      </c>
      <c r="AZ4" s="96">
        <f t="shared" si="23"/>
        <v>0</v>
      </c>
      <c r="BA4" s="96">
        <f t="shared" si="24"/>
        <v>0</v>
      </c>
      <c r="BB4" s="96">
        <f t="shared" si="25"/>
        <v>0</v>
      </c>
      <c r="BC4" s="96">
        <f t="shared" si="26"/>
        <v>0</v>
      </c>
      <c r="BD4" s="96">
        <f t="shared" si="27"/>
        <v>0</v>
      </c>
      <c r="BE4" s="96">
        <f t="shared" si="28"/>
        <v>0</v>
      </c>
    </row>
    <row r="5" spans="1:57" ht="19.5" customHeight="1" thickBot="1">
      <c r="A5" s="96">
        <v>0</v>
      </c>
      <c r="B5" s="96">
        <v>0</v>
      </c>
      <c r="C5" s="96">
        <v>0</v>
      </c>
      <c r="D5" s="96">
        <v>0</v>
      </c>
      <c r="E5" s="96">
        <v>0</v>
      </c>
      <c r="F5" s="96">
        <v>0</v>
      </c>
      <c r="G5" s="96">
        <v>0</v>
      </c>
      <c r="H5" s="96">
        <v>0</v>
      </c>
      <c r="I5" s="96">
        <v>0</v>
      </c>
      <c r="J5" s="96">
        <v>0</v>
      </c>
      <c r="K5" s="96">
        <v>255</v>
      </c>
      <c r="L5" s="96">
        <v>255</v>
      </c>
      <c r="M5" s="96">
        <v>124</v>
      </c>
      <c r="N5" s="96">
        <v>255</v>
      </c>
      <c r="O5" s="96">
        <v>255</v>
      </c>
      <c r="P5" s="95">
        <v>255</v>
      </c>
      <c r="Q5" s="95">
        <v>255</v>
      </c>
      <c r="R5" s="95">
        <v>255</v>
      </c>
      <c r="S5" s="95">
        <v>255</v>
      </c>
      <c r="T5" s="95">
        <v>255</v>
      </c>
      <c r="U5" s="95">
        <v>0</v>
      </c>
      <c r="V5" s="95">
        <v>0</v>
      </c>
      <c r="W5" s="95">
        <v>0</v>
      </c>
      <c r="X5" s="95">
        <v>0</v>
      </c>
      <c r="Y5" s="95">
        <v>0</v>
      </c>
      <c r="Z5" s="95">
        <v>0</v>
      </c>
      <c r="AA5" s="95">
        <v>0</v>
      </c>
      <c r="AB5" s="95">
        <v>0</v>
      </c>
      <c r="AD5" s="96">
        <f t="shared" si="1"/>
        <v>0</v>
      </c>
      <c r="AE5" s="96">
        <f t="shared" si="2"/>
        <v>0</v>
      </c>
      <c r="AF5" s="96">
        <f t="shared" si="3"/>
        <v>0</v>
      </c>
      <c r="AG5" s="96">
        <f t="shared" si="4"/>
        <v>0</v>
      </c>
      <c r="AH5" s="96">
        <f t="shared" si="5"/>
        <v>0</v>
      </c>
      <c r="AI5" s="96">
        <f t="shared" si="6"/>
        <v>0</v>
      </c>
      <c r="AJ5" s="96">
        <f t="shared" si="7"/>
        <v>0</v>
      </c>
      <c r="AK5" s="96">
        <f t="shared" si="8"/>
        <v>0</v>
      </c>
      <c r="AL5" s="96">
        <f t="shared" si="9"/>
        <v>0</v>
      </c>
      <c r="AM5" s="96">
        <f t="shared" si="10"/>
        <v>1</v>
      </c>
      <c r="AN5" s="96">
        <f t="shared" si="11"/>
        <v>1</v>
      </c>
      <c r="AO5" s="96">
        <f t="shared" si="12"/>
        <v>0.48627450980392156</v>
      </c>
      <c r="AP5" s="96">
        <f t="shared" si="13"/>
        <v>1</v>
      </c>
      <c r="AQ5" s="96">
        <f t="shared" si="14"/>
        <v>1</v>
      </c>
      <c r="AR5" s="96">
        <f t="shared" si="15"/>
        <v>1</v>
      </c>
      <c r="AS5" s="96">
        <f t="shared" si="16"/>
        <v>1</v>
      </c>
      <c r="AT5" s="96">
        <f t="shared" si="17"/>
        <v>1</v>
      </c>
      <c r="AU5" s="96">
        <f t="shared" si="18"/>
        <v>1</v>
      </c>
      <c r="AV5" s="96">
        <f t="shared" si="19"/>
        <v>1</v>
      </c>
      <c r="AW5" s="96">
        <f t="shared" si="20"/>
        <v>0</v>
      </c>
      <c r="AX5" s="96">
        <f t="shared" si="21"/>
        <v>0</v>
      </c>
      <c r="AY5" s="96">
        <f t="shared" si="22"/>
        <v>0</v>
      </c>
      <c r="AZ5" s="96">
        <f t="shared" si="23"/>
        <v>0</v>
      </c>
      <c r="BA5" s="96">
        <f t="shared" si="24"/>
        <v>0</v>
      </c>
      <c r="BB5" s="96">
        <f t="shared" si="25"/>
        <v>0</v>
      </c>
      <c r="BC5" s="96">
        <f t="shared" si="26"/>
        <v>0</v>
      </c>
      <c r="BD5" s="96">
        <f t="shared" si="27"/>
        <v>0</v>
      </c>
      <c r="BE5" s="96">
        <f t="shared" si="28"/>
        <v>0</v>
      </c>
    </row>
    <row r="6" spans="1:57" ht="19.5" customHeight="1" thickBot="1">
      <c r="A6" s="96">
        <v>0</v>
      </c>
      <c r="B6" s="96">
        <v>0</v>
      </c>
      <c r="C6" s="96">
        <v>0</v>
      </c>
      <c r="D6" s="96">
        <v>0</v>
      </c>
      <c r="E6" s="96">
        <v>0</v>
      </c>
      <c r="F6" s="96">
        <v>0</v>
      </c>
      <c r="G6" s="96">
        <v>0</v>
      </c>
      <c r="H6" s="96">
        <v>0</v>
      </c>
      <c r="I6" s="96">
        <v>0</v>
      </c>
      <c r="J6" s="96">
        <v>0</v>
      </c>
      <c r="K6" s="96">
        <v>255</v>
      </c>
      <c r="L6" s="96">
        <v>124</v>
      </c>
      <c r="M6" s="96">
        <v>0</v>
      </c>
      <c r="N6" s="96">
        <v>0</v>
      </c>
      <c r="O6" s="96">
        <v>0</v>
      </c>
      <c r="P6" s="95">
        <v>0</v>
      </c>
      <c r="Q6" s="95">
        <v>0</v>
      </c>
      <c r="R6" s="95">
        <v>0</v>
      </c>
      <c r="S6" s="95">
        <v>0</v>
      </c>
      <c r="T6" s="95">
        <v>0</v>
      </c>
      <c r="U6" s="95">
        <v>0</v>
      </c>
      <c r="V6" s="95">
        <v>0</v>
      </c>
      <c r="W6" s="95">
        <v>0</v>
      </c>
      <c r="X6" s="95">
        <v>0</v>
      </c>
      <c r="Y6" s="95">
        <v>0</v>
      </c>
      <c r="Z6" s="95">
        <v>0</v>
      </c>
      <c r="AA6" s="95">
        <v>0</v>
      </c>
      <c r="AB6" s="95">
        <v>0</v>
      </c>
      <c r="AD6" s="96">
        <f t="shared" si="1"/>
        <v>0</v>
      </c>
      <c r="AE6" s="96">
        <f t="shared" si="2"/>
        <v>0</v>
      </c>
      <c r="AF6" s="96">
        <f t="shared" si="3"/>
        <v>0</v>
      </c>
      <c r="AG6" s="96">
        <f t="shared" si="4"/>
        <v>0</v>
      </c>
      <c r="AH6" s="96">
        <f t="shared" si="5"/>
        <v>0</v>
      </c>
      <c r="AI6" s="96">
        <f t="shared" si="6"/>
        <v>0</v>
      </c>
      <c r="AJ6" s="96">
        <f t="shared" si="7"/>
        <v>0</v>
      </c>
      <c r="AK6" s="96">
        <f t="shared" si="8"/>
        <v>0</v>
      </c>
      <c r="AL6" s="96">
        <f t="shared" si="9"/>
        <v>0</v>
      </c>
      <c r="AM6" s="96">
        <f t="shared" si="10"/>
        <v>1</v>
      </c>
      <c r="AN6" s="96">
        <f t="shared" si="11"/>
        <v>0.48627450980392156</v>
      </c>
      <c r="AO6" s="96">
        <f t="shared" si="12"/>
        <v>0</v>
      </c>
      <c r="AP6" s="96">
        <f t="shared" si="13"/>
        <v>0</v>
      </c>
      <c r="AQ6" s="96">
        <f t="shared" si="14"/>
        <v>0</v>
      </c>
      <c r="AR6" s="96">
        <f t="shared" si="15"/>
        <v>0</v>
      </c>
      <c r="AS6" s="96">
        <f t="shared" si="16"/>
        <v>0</v>
      </c>
      <c r="AT6" s="96">
        <f t="shared" si="17"/>
        <v>0</v>
      </c>
      <c r="AU6" s="96">
        <f t="shared" si="18"/>
        <v>0</v>
      </c>
      <c r="AV6" s="96">
        <f t="shared" si="19"/>
        <v>0</v>
      </c>
      <c r="AW6" s="96">
        <f t="shared" si="20"/>
        <v>0</v>
      </c>
      <c r="AX6" s="96">
        <f t="shared" si="21"/>
        <v>0</v>
      </c>
      <c r="AY6" s="96">
        <f t="shared" si="22"/>
        <v>0</v>
      </c>
      <c r="AZ6" s="96">
        <f t="shared" si="23"/>
        <v>0</v>
      </c>
      <c r="BA6" s="96">
        <f t="shared" si="24"/>
        <v>0</v>
      </c>
      <c r="BB6" s="96">
        <f t="shared" si="25"/>
        <v>0</v>
      </c>
      <c r="BC6" s="96">
        <f t="shared" si="26"/>
        <v>0</v>
      </c>
      <c r="BD6" s="96">
        <f t="shared" si="27"/>
        <v>0</v>
      </c>
      <c r="BE6" s="96">
        <f t="shared" si="28"/>
        <v>0</v>
      </c>
    </row>
    <row r="7" spans="1:57" ht="19.5" customHeight="1" thickBot="1">
      <c r="A7" s="96">
        <v>0</v>
      </c>
      <c r="B7" s="96">
        <v>0</v>
      </c>
      <c r="C7" s="96">
        <v>0</v>
      </c>
      <c r="D7" s="96">
        <v>0</v>
      </c>
      <c r="E7" s="96">
        <v>0</v>
      </c>
      <c r="F7" s="96">
        <v>0</v>
      </c>
      <c r="G7" s="96">
        <v>0</v>
      </c>
      <c r="H7" s="96">
        <v>0</v>
      </c>
      <c r="I7" s="96">
        <v>0</v>
      </c>
      <c r="J7" s="96">
        <v>0</v>
      </c>
      <c r="K7" s="96">
        <v>255</v>
      </c>
      <c r="L7" s="96">
        <v>255</v>
      </c>
      <c r="M7" s="96">
        <v>0</v>
      </c>
      <c r="N7" s="96">
        <v>0</v>
      </c>
      <c r="O7" s="96">
        <v>0</v>
      </c>
      <c r="P7" s="95">
        <v>0</v>
      </c>
      <c r="Q7" s="95">
        <v>0</v>
      </c>
      <c r="R7" s="95">
        <v>0</v>
      </c>
      <c r="S7" s="95">
        <v>0</v>
      </c>
      <c r="T7" s="95">
        <v>0</v>
      </c>
      <c r="U7" s="95">
        <v>0</v>
      </c>
      <c r="V7" s="95">
        <v>0</v>
      </c>
      <c r="W7" s="95">
        <v>0</v>
      </c>
      <c r="X7" s="95">
        <v>0</v>
      </c>
      <c r="Y7" s="95">
        <v>0</v>
      </c>
      <c r="Z7" s="95">
        <v>0</v>
      </c>
      <c r="AA7" s="95">
        <v>0</v>
      </c>
      <c r="AB7" s="95">
        <v>0</v>
      </c>
      <c r="AD7" s="96">
        <f t="shared" si="1"/>
        <v>0</v>
      </c>
      <c r="AE7" s="96">
        <f t="shared" si="2"/>
        <v>0</v>
      </c>
      <c r="AF7" s="96">
        <f t="shared" si="3"/>
        <v>0</v>
      </c>
      <c r="AG7" s="96">
        <f t="shared" si="4"/>
        <v>0</v>
      </c>
      <c r="AH7" s="96">
        <f t="shared" si="5"/>
        <v>0</v>
      </c>
      <c r="AI7" s="96">
        <f t="shared" si="6"/>
        <v>0</v>
      </c>
      <c r="AJ7" s="96">
        <f t="shared" si="7"/>
        <v>0</v>
      </c>
      <c r="AK7" s="96">
        <f t="shared" si="8"/>
        <v>0</v>
      </c>
      <c r="AL7" s="96">
        <f t="shared" si="9"/>
        <v>0</v>
      </c>
      <c r="AM7" s="96">
        <f t="shared" si="10"/>
        <v>1</v>
      </c>
      <c r="AN7" s="96">
        <f t="shared" si="11"/>
        <v>1</v>
      </c>
      <c r="AO7" s="96">
        <f t="shared" si="12"/>
        <v>0</v>
      </c>
      <c r="AP7" s="96">
        <f t="shared" si="13"/>
        <v>0</v>
      </c>
      <c r="AQ7" s="96">
        <f t="shared" si="14"/>
        <v>0</v>
      </c>
      <c r="AR7" s="96">
        <f t="shared" si="15"/>
        <v>0</v>
      </c>
      <c r="AS7" s="96">
        <f t="shared" si="16"/>
        <v>0</v>
      </c>
      <c r="AT7" s="96">
        <f t="shared" si="17"/>
        <v>0</v>
      </c>
      <c r="AU7" s="96">
        <f t="shared" si="18"/>
        <v>0</v>
      </c>
      <c r="AV7" s="96">
        <f t="shared" si="19"/>
        <v>0</v>
      </c>
      <c r="AW7" s="96">
        <f t="shared" si="20"/>
        <v>0</v>
      </c>
      <c r="AX7" s="96">
        <f t="shared" si="21"/>
        <v>0</v>
      </c>
      <c r="AY7" s="96">
        <f t="shared" si="22"/>
        <v>0</v>
      </c>
      <c r="AZ7" s="96">
        <f t="shared" si="23"/>
        <v>0</v>
      </c>
      <c r="BA7" s="96">
        <f t="shared" si="24"/>
        <v>0</v>
      </c>
      <c r="BB7" s="96">
        <f t="shared" si="25"/>
        <v>0</v>
      </c>
      <c r="BC7" s="96">
        <f t="shared" si="26"/>
        <v>0</v>
      </c>
      <c r="BD7" s="96">
        <f t="shared" si="27"/>
        <v>0</v>
      </c>
      <c r="BE7" s="96">
        <f t="shared" si="28"/>
        <v>0</v>
      </c>
    </row>
    <row r="8" spans="1:57" ht="19.5" customHeight="1" thickBot="1">
      <c r="A8" s="96">
        <v>0</v>
      </c>
      <c r="B8" s="96">
        <v>0</v>
      </c>
      <c r="C8" s="96">
        <v>0</v>
      </c>
      <c r="D8" s="96">
        <v>0</v>
      </c>
      <c r="E8" s="96">
        <v>0</v>
      </c>
      <c r="F8" s="96">
        <v>0</v>
      </c>
      <c r="G8" s="96">
        <v>0</v>
      </c>
      <c r="H8" s="96">
        <v>0</v>
      </c>
      <c r="I8" s="96">
        <v>0</v>
      </c>
      <c r="J8" s="96">
        <v>0</v>
      </c>
      <c r="K8" s="96">
        <v>124</v>
      </c>
      <c r="L8" s="96">
        <v>255</v>
      </c>
      <c r="M8" s="96">
        <v>0</v>
      </c>
      <c r="N8" s="96">
        <v>0</v>
      </c>
      <c r="O8" s="96">
        <v>0</v>
      </c>
      <c r="P8" s="95">
        <v>0</v>
      </c>
      <c r="Q8" s="95">
        <v>0</v>
      </c>
      <c r="R8" s="95">
        <v>0</v>
      </c>
      <c r="S8" s="95">
        <v>0</v>
      </c>
      <c r="T8" s="95">
        <v>0</v>
      </c>
      <c r="U8" s="95">
        <v>0</v>
      </c>
      <c r="V8" s="95">
        <v>0</v>
      </c>
      <c r="W8" s="95">
        <v>0</v>
      </c>
      <c r="X8" s="95">
        <v>0</v>
      </c>
      <c r="Y8" s="95">
        <v>0</v>
      </c>
      <c r="Z8" s="95">
        <v>0</v>
      </c>
      <c r="AA8" s="95">
        <v>0</v>
      </c>
      <c r="AB8" s="95">
        <v>0</v>
      </c>
      <c r="AD8" s="96">
        <f t="shared" si="1"/>
        <v>0</v>
      </c>
      <c r="AE8" s="96">
        <f t="shared" si="2"/>
        <v>0</v>
      </c>
      <c r="AF8" s="96">
        <f t="shared" si="3"/>
        <v>0</v>
      </c>
      <c r="AG8" s="96">
        <f t="shared" si="4"/>
        <v>0</v>
      </c>
      <c r="AH8" s="96">
        <f t="shared" si="5"/>
        <v>0</v>
      </c>
      <c r="AI8" s="96">
        <f t="shared" si="6"/>
        <v>0</v>
      </c>
      <c r="AJ8" s="96">
        <f t="shared" si="7"/>
        <v>0</v>
      </c>
      <c r="AK8" s="96">
        <f t="shared" si="8"/>
        <v>0</v>
      </c>
      <c r="AL8" s="96">
        <f t="shared" si="9"/>
        <v>0</v>
      </c>
      <c r="AM8" s="96">
        <f t="shared" si="10"/>
        <v>0.48627450980392156</v>
      </c>
      <c r="AN8" s="96">
        <f t="shared" si="11"/>
        <v>1</v>
      </c>
      <c r="AO8" s="96">
        <f t="shared" si="12"/>
        <v>0</v>
      </c>
      <c r="AP8" s="96">
        <f t="shared" si="13"/>
        <v>0</v>
      </c>
      <c r="AQ8" s="96">
        <f t="shared" si="14"/>
        <v>0</v>
      </c>
      <c r="AR8" s="96">
        <f t="shared" si="15"/>
        <v>0</v>
      </c>
      <c r="AS8" s="96">
        <f t="shared" si="16"/>
        <v>0</v>
      </c>
      <c r="AT8" s="96">
        <f t="shared" si="17"/>
        <v>0</v>
      </c>
      <c r="AU8" s="96">
        <f t="shared" si="18"/>
        <v>0</v>
      </c>
      <c r="AV8" s="96">
        <f t="shared" si="19"/>
        <v>0</v>
      </c>
      <c r="AW8" s="96">
        <f t="shared" si="20"/>
        <v>0</v>
      </c>
      <c r="AX8" s="96">
        <f t="shared" si="21"/>
        <v>0</v>
      </c>
      <c r="AY8" s="96">
        <f t="shared" si="22"/>
        <v>0</v>
      </c>
      <c r="AZ8" s="96">
        <f t="shared" si="23"/>
        <v>0</v>
      </c>
      <c r="BA8" s="96">
        <f t="shared" si="24"/>
        <v>0</v>
      </c>
      <c r="BB8" s="96">
        <f t="shared" si="25"/>
        <v>0</v>
      </c>
      <c r="BC8" s="96">
        <f t="shared" si="26"/>
        <v>0</v>
      </c>
      <c r="BD8" s="96">
        <f t="shared" si="27"/>
        <v>0</v>
      </c>
      <c r="BE8" s="96">
        <f t="shared" si="28"/>
        <v>0</v>
      </c>
    </row>
    <row r="9" spans="1:57" ht="19.5" customHeight="1" thickBot="1">
      <c r="A9" s="96">
        <v>0</v>
      </c>
      <c r="B9" s="96">
        <v>0</v>
      </c>
      <c r="C9" s="96">
        <v>0</v>
      </c>
      <c r="D9" s="96">
        <v>0</v>
      </c>
      <c r="E9" s="96">
        <v>0</v>
      </c>
      <c r="F9" s="96">
        <v>0</v>
      </c>
      <c r="G9" s="96">
        <v>0</v>
      </c>
      <c r="H9" s="96">
        <v>0</v>
      </c>
      <c r="I9" s="96">
        <v>0</v>
      </c>
      <c r="J9" s="96">
        <v>0</v>
      </c>
      <c r="K9" s="96">
        <v>124</v>
      </c>
      <c r="L9" s="96">
        <v>255</v>
      </c>
      <c r="M9" s="96">
        <v>0</v>
      </c>
      <c r="N9" s="96">
        <v>0</v>
      </c>
      <c r="O9" s="96">
        <v>0</v>
      </c>
      <c r="P9" s="95">
        <v>0</v>
      </c>
      <c r="Q9" s="95">
        <v>0</v>
      </c>
      <c r="R9" s="95">
        <v>0</v>
      </c>
      <c r="S9" s="95">
        <v>0</v>
      </c>
      <c r="T9" s="95">
        <v>0</v>
      </c>
      <c r="U9" s="95">
        <v>0</v>
      </c>
      <c r="V9" s="95">
        <v>0</v>
      </c>
      <c r="W9" s="95">
        <v>0</v>
      </c>
      <c r="X9" s="95">
        <v>0</v>
      </c>
      <c r="Y9" s="95">
        <v>0</v>
      </c>
      <c r="Z9" s="95">
        <v>0</v>
      </c>
      <c r="AA9" s="95">
        <v>0</v>
      </c>
      <c r="AB9" s="95">
        <v>0</v>
      </c>
      <c r="AD9" s="96">
        <f t="shared" si="1"/>
        <v>0</v>
      </c>
      <c r="AE9" s="96">
        <f t="shared" si="2"/>
        <v>0</v>
      </c>
      <c r="AF9" s="96">
        <f t="shared" si="3"/>
        <v>0</v>
      </c>
      <c r="AG9" s="96">
        <f t="shared" si="4"/>
        <v>0</v>
      </c>
      <c r="AH9" s="96">
        <f t="shared" si="5"/>
        <v>0</v>
      </c>
      <c r="AI9" s="96">
        <f t="shared" si="6"/>
        <v>0</v>
      </c>
      <c r="AJ9" s="96">
        <f t="shared" si="7"/>
        <v>0</v>
      </c>
      <c r="AK9" s="96">
        <f t="shared" si="8"/>
        <v>0</v>
      </c>
      <c r="AL9" s="96">
        <f t="shared" si="9"/>
        <v>0</v>
      </c>
      <c r="AM9" s="96">
        <f t="shared" si="10"/>
        <v>0.48627450980392156</v>
      </c>
      <c r="AN9" s="96">
        <f t="shared" si="11"/>
        <v>1</v>
      </c>
      <c r="AO9" s="96">
        <f t="shared" si="12"/>
        <v>0</v>
      </c>
      <c r="AP9" s="96">
        <f t="shared" si="13"/>
        <v>0</v>
      </c>
      <c r="AQ9" s="96">
        <f t="shared" si="14"/>
        <v>0</v>
      </c>
      <c r="AR9" s="96">
        <f t="shared" si="15"/>
        <v>0</v>
      </c>
      <c r="AS9" s="96">
        <f t="shared" si="16"/>
        <v>0</v>
      </c>
      <c r="AT9" s="96">
        <f t="shared" si="17"/>
        <v>0</v>
      </c>
      <c r="AU9" s="96">
        <f t="shared" si="18"/>
        <v>0</v>
      </c>
      <c r="AV9" s="96">
        <f t="shared" si="19"/>
        <v>0</v>
      </c>
      <c r="AW9" s="96">
        <f t="shared" si="20"/>
        <v>0</v>
      </c>
      <c r="AX9" s="96">
        <f t="shared" si="21"/>
        <v>0</v>
      </c>
      <c r="AY9" s="96">
        <f t="shared" si="22"/>
        <v>0</v>
      </c>
      <c r="AZ9" s="96">
        <f t="shared" si="23"/>
        <v>0</v>
      </c>
      <c r="BA9" s="96">
        <f t="shared" si="24"/>
        <v>0</v>
      </c>
      <c r="BB9" s="96">
        <f t="shared" si="25"/>
        <v>0</v>
      </c>
      <c r="BC9" s="96">
        <f t="shared" si="26"/>
        <v>0</v>
      </c>
      <c r="BD9" s="96">
        <f t="shared" si="27"/>
        <v>0</v>
      </c>
      <c r="BE9" s="96">
        <f t="shared" si="28"/>
        <v>0</v>
      </c>
    </row>
    <row r="10" spans="1:57" ht="19.5" customHeight="1" thickBot="1">
      <c r="A10" s="96">
        <v>0</v>
      </c>
      <c r="B10" s="96">
        <v>0</v>
      </c>
      <c r="C10" s="96">
        <v>0</v>
      </c>
      <c r="D10" s="96">
        <v>0</v>
      </c>
      <c r="E10" s="96">
        <v>0</v>
      </c>
      <c r="F10" s="96">
        <v>0</v>
      </c>
      <c r="G10" s="96">
        <v>0</v>
      </c>
      <c r="H10" s="96">
        <v>0</v>
      </c>
      <c r="I10" s="96">
        <v>0</v>
      </c>
      <c r="J10" s="96">
        <v>0</v>
      </c>
      <c r="K10" s="96">
        <v>124</v>
      </c>
      <c r="L10" s="96">
        <v>255</v>
      </c>
      <c r="M10" s="96">
        <v>0</v>
      </c>
      <c r="N10" s="96">
        <v>0</v>
      </c>
      <c r="O10" s="96">
        <v>0</v>
      </c>
      <c r="P10" s="95">
        <v>255</v>
      </c>
      <c r="Q10" s="95">
        <v>255</v>
      </c>
      <c r="R10" s="95">
        <v>255</v>
      </c>
      <c r="S10" s="95">
        <v>255</v>
      </c>
      <c r="T10" s="95">
        <v>0</v>
      </c>
      <c r="U10" s="95">
        <v>0</v>
      </c>
      <c r="V10" s="95">
        <v>0</v>
      </c>
      <c r="W10" s="95">
        <v>0</v>
      </c>
      <c r="X10" s="95">
        <v>0</v>
      </c>
      <c r="Y10" s="95">
        <v>0</v>
      </c>
      <c r="Z10" s="95">
        <v>0</v>
      </c>
      <c r="AA10" s="95">
        <v>0</v>
      </c>
      <c r="AB10" s="95">
        <v>0</v>
      </c>
      <c r="AD10" s="96">
        <f t="shared" si="1"/>
        <v>0</v>
      </c>
      <c r="AE10" s="96">
        <f t="shared" si="2"/>
        <v>0</v>
      </c>
      <c r="AF10" s="96">
        <f t="shared" si="3"/>
        <v>0</v>
      </c>
      <c r="AG10" s="96">
        <f t="shared" si="4"/>
        <v>0</v>
      </c>
      <c r="AH10" s="96">
        <f t="shared" si="5"/>
        <v>0</v>
      </c>
      <c r="AI10" s="96">
        <f t="shared" si="6"/>
        <v>0</v>
      </c>
      <c r="AJ10" s="96">
        <f t="shared" si="7"/>
        <v>0</v>
      </c>
      <c r="AK10" s="96">
        <f t="shared" si="8"/>
        <v>0</v>
      </c>
      <c r="AL10" s="96">
        <f t="shared" si="9"/>
        <v>0</v>
      </c>
      <c r="AM10" s="96">
        <f t="shared" si="10"/>
        <v>0.48627450980392156</v>
      </c>
      <c r="AN10" s="96">
        <f t="shared" si="11"/>
        <v>1</v>
      </c>
      <c r="AO10" s="96">
        <f t="shared" si="12"/>
        <v>0</v>
      </c>
      <c r="AP10" s="96">
        <f t="shared" si="13"/>
        <v>0</v>
      </c>
      <c r="AQ10" s="96">
        <f t="shared" si="14"/>
        <v>0</v>
      </c>
      <c r="AR10" s="96">
        <f t="shared" si="15"/>
        <v>1</v>
      </c>
      <c r="AS10" s="96">
        <f t="shared" si="16"/>
        <v>1</v>
      </c>
      <c r="AT10" s="96">
        <f t="shared" si="17"/>
        <v>1</v>
      </c>
      <c r="AU10" s="96">
        <f t="shared" si="18"/>
        <v>1</v>
      </c>
      <c r="AV10" s="96">
        <f t="shared" si="19"/>
        <v>0</v>
      </c>
      <c r="AW10" s="96">
        <f t="shared" si="20"/>
        <v>0</v>
      </c>
      <c r="AX10" s="96">
        <f t="shared" si="21"/>
        <v>0</v>
      </c>
      <c r="AY10" s="96">
        <f t="shared" si="22"/>
        <v>0</v>
      </c>
      <c r="AZ10" s="96">
        <f t="shared" si="23"/>
        <v>0</v>
      </c>
      <c r="BA10" s="96">
        <f t="shared" si="24"/>
        <v>0</v>
      </c>
      <c r="BB10" s="96">
        <f t="shared" si="25"/>
        <v>0</v>
      </c>
      <c r="BC10" s="96">
        <f t="shared" si="26"/>
        <v>0</v>
      </c>
      <c r="BD10" s="96">
        <f t="shared" si="27"/>
        <v>0</v>
      </c>
      <c r="BE10" s="96">
        <f t="shared" si="28"/>
        <v>0</v>
      </c>
    </row>
    <row r="11" spans="1:57" ht="19.5" customHeight="1" thickBot="1">
      <c r="A11" s="96">
        <v>0</v>
      </c>
      <c r="B11" s="96">
        <v>0</v>
      </c>
      <c r="C11" s="96">
        <v>0</v>
      </c>
      <c r="D11" s="96">
        <v>0</v>
      </c>
      <c r="E11" s="96">
        <v>0</v>
      </c>
      <c r="F11" s="96">
        <v>0</v>
      </c>
      <c r="G11" s="96">
        <v>0</v>
      </c>
      <c r="H11" s="96">
        <v>0</v>
      </c>
      <c r="I11" s="96">
        <v>0</v>
      </c>
      <c r="J11" s="96">
        <v>0</v>
      </c>
      <c r="K11" s="96">
        <v>124</v>
      </c>
      <c r="L11" s="96">
        <v>255</v>
      </c>
      <c r="M11" s="96">
        <v>0</v>
      </c>
      <c r="N11" s="96">
        <v>0</v>
      </c>
      <c r="O11" s="96">
        <v>255</v>
      </c>
      <c r="P11" s="200">
        <v>124</v>
      </c>
      <c r="Q11" s="95">
        <v>255</v>
      </c>
      <c r="R11" s="95">
        <v>255</v>
      </c>
      <c r="S11" s="95">
        <v>124</v>
      </c>
      <c r="T11" s="95">
        <v>255</v>
      </c>
      <c r="U11" s="95">
        <v>0</v>
      </c>
      <c r="V11" s="95">
        <v>0</v>
      </c>
      <c r="W11" s="95">
        <v>0</v>
      </c>
      <c r="X11" s="95">
        <v>0</v>
      </c>
      <c r="Y11" s="95">
        <v>0</v>
      </c>
      <c r="Z11" s="95">
        <v>0</v>
      </c>
      <c r="AA11" s="95">
        <v>0</v>
      </c>
      <c r="AB11" s="95">
        <v>0</v>
      </c>
      <c r="AD11" s="96">
        <f t="shared" si="1"/>
        <v>0</v>
      </c>
      <c r="AE11" s="96">
        <f t="shared" si="2"/>
        <v>0</v>
      </c>
      <c r="AF11" s="96">
        <f t="shared" si="3"/>
        <v>0</v>
      </c>
      <c r="AG11" s="96">
        <f t="shared" si="4"/>
        <v>0</v>
      </c>
      <c r="AH11" s="96">
        <f t="shared" si="5"/>
        <v>0</v>
      </c>
      <c r="AI11" s="96">
        <f t="shared" si="6"/>
        <v>0</v>
      </c>
      <c r="AJ11" s="96">
        <f t="shared" si="7"/>
        <v>0</v>
      </c>
      <c r="AK11" s="96">
        <f t="shared" si="8"/>
        <v>0</v>
      </c>
      <c r="AL11" s="96">
        <f t="shared" si="9"/>
        <v>0</v>
      </c>
      <c r="AM11" s="96">
        <f t="shared" si="10"/>
        <v>0.48627450980392156</v>
      </c>
      <c r="AN11" s="96">
        <f t="shared" si="11"/>
        <v>1</v>
      </c>
      <c r="AO11" s="96">
        <f t="shared" si="12"/>
        <v>0</v>
      </c>
      <c r="AP11" s="96">
        <f t="shared" si="13"/>
        <v>0</v>
      </c>
      <c r="AQ11" s="96">
        <f t="shared" si="14"/>
        <v>1</v>
      </c>
      <c r="AR11" s="96">
        <f t="shared" si="15"/>
        <v>0.48627450980392156</v>
      </c>
      <c r="AS11" s="96">
        <f t="shared" si="16"/>
        <v>1</v>
      </c>
      <c r="AT11" s="96">
        <f t="shared" si="17"/>
        <v>1</v>
      </c>
      <c r="AU11" s="96">
        <f t="shared" si="18"/>
        <v>0.48627450980392156</v>
      </c>
      <c r="AV11" s="96">
        <f t="shared" si="19"/>
        <v>1</v>
      </c>
      <c r="AW11" s="96">
        <f t="shared" si="20"/>
        <v>0</v>
      </c>
      <c r="AX11" s="96">
        <f t="shared" si="21"/>
        <v>0</v>
      </c>
      <c r="AY11" s="96">
        <f t="shared" si="22"/>
        <v>0</v>
      </c>
      <c r="AZ11" s="96">
        <f t="shared" si="23"/>
        <v>0</v>
      </c>
      <c r="BA11" s="96">
        <f t="shared" si="24"/>
        <v>0</v>
      </c>
      <c r="BB11" s="96">
        <f t="shared" si="25"/>
        <v>0</v>
      </c>
      <c r="BC11" s="96">
        <f t="shared" si="26"/>
        <v>0</v>
      </c>
      <c r="BD11" s="96">
        <f t="shared" si="27"/>
        <v>0</v>
      </c>
      <c r="BE11" s="96">
        <f t="shared" si="28"/>
        <v>0</v>
      </c>
    </row>
    <row r="12" spans="1:57" ht="19.5" customHeight="1" thickBot="1">
      <c r="A12" s="96">
        <v>0</v>
      </c>
      <c r="B12" s="96">
        <v>0</v>
      </c>
      <c r="C12" s="96">
        <v>0</v>
      </c>
      <c r="D12" s="96">
        <v>0</v>
      </c>
      <c r="E12" s="96">
        <v>0</v>
      </c>
      <c r="F12" s="96">
        <v>0</v>
      </c>
      <c r="G12" s="96">
        <v>0</v>
      </c>
      <c r="H12" s="96">
        <v>0</v>
      </c>
      <c r="I12" s="96">
        <v>0</v>
      </c>
      <c r="J12" s="96">
        <v>0</v>
      </c>
      <c r="K12" s="96">
        <v>255</v>
      </c>
      <c r="L12" s="96">
        <v>124</v>
      </c>
      <c r="M12" s="96">
        <v>255</v>
      </c>
      <c r="N12" s="96">
        <v>255</v>
      </c>
      <c r="O12" s="96">
        <v>255</v>
      </c>
      <c r="P12" s="95">
        <v>0</v>
      </c>
      <c r="Q12" s="95">
        <v>0</v>
      </c>
      <c r="R12" s="95">
        <v>255</v>
      </c>
      <c r="S12" s="95">
        <v>255</v>
      </c>
      <c r="T12" s="95">
        <v>255</v>
      </c>
      <c r="U12" s="95">
        <v>0</v>
      </c>
      <c r="V12" s="95">
        <v>0</v>
      </c>
      <c r="W12" s="95">
        <v>0</v>
      </c>
      <c r="X12" s="95">
        <v>0</v>
      </c>
      <c r="Y12" s="95">
        <v>0</v>
      </c>
      <c r="Z12" s="95">
        <v>0</v>
      </c>
      <c r="AA12" s="95">
        <v>0</v>
      </c>
      <c r="AB12" s="95">
        <v>0</v>
      </c>
      <c r="AD12" s="96">
        <f t="shared" si="1"/>
        <v>0</v>
      </c>
      <c r="AE12" s="96">
        <f t="shared" si="2"/>
        <v>0</v>
      </c>
      <c r="AF12" s="96">
        <f t="shared" si="3"/>
        <v>0</v>
      </c>
      <c r="AG12" s="96">
        <f t="shared" si="4"/>
        <v>0</v>
      </c>
      <c r="AH12" s="96">
        <f t="shared" si="5"/>
        <v>0</v>
      </c>
      <c r="AI12" s="96">
        <f t="shared" si="6"/>
        <v>0</v>
      </c>
      <c r="AJ12" s="96">
        <f t="shared" si="7"/>
        <v>0</v>
      </c>
      <c r="AK12" s="96">
        <f t="shared" si="8"/>
        <v>0</v>
      </c>
      <c r="AL12" s="96">
        <f t="shared" si="9"/>
        <v>0</v>
      </c>
      <c r="AM12" s="96">
        <f t="shared" si="10"/>
        <v>1</v>
      </c>
      <c r="AN12" s="96">
        <f t="shared" si="11"/>
        <v>0.48627450980392156</v>
      </c>
      <c r="AO12" s="96">
        <f t="shared" si="12"/>
        <v>1</v>
      </c>
      <c r="AP12" s="96">
        <f t="shared" si="13"/>
        <v>1</v>
      </c>
      <c r="AQ12" s="96">
        <f t="shared" si="14"/>
        <v>1</v>
      </c>
      <c r="AR12" s="96">
        <f t="shared" si="15"/>
        <v>0</v>
      </c>
      <c r="AS12" s="96">
        <f t="shared" si="16"/>
        <v>0</v>
      </c>
      <c r="AT12" s="96">
        <f t="shared" si="17"/>
        <v>1</v>
      </c>
      <c r="AU12" s="96">
        <f t="shared" si="18"/>
        <v>1</v>
      </c>
      <c r="AV12" s="96">
        <f t="shared" si="19"/>
        <v>1</v>
      </c>
      <c r="AW12" s="96">
        <f t="shared" si="20"/>
        <v>0</v>
      </c>
      <c r="AX12" s="96">
        <f t="shared" si="21"/>
        <v>0</v>
      </c>
      <c r="AY12" s="96">
        <f t="shared" si="22"/>
        <v>0</v>
      </c>
      <c r="AZ12" s="96">
        <f t="shared" si="23"/>
        <v>0</v>
      </c>
      <c r="BA12" s="96">
        <f t="shared" si="24"/>
        <v>0</v>
      </c>
      <c r="BB12" s="96">
        <f t="shared" si="25"/>
        <v>0</v>
      </c>
      <c r="BC12" s="96">
        <f t="shared" si="26"/>
        <v>0</v>
      </c>
      <c r="BD12" s="96">
        <f t="shared" si="27"/>
        <v>0</v>
      </c>
      <c r="BE12" s="96">
        <f t="shared" si="28"/>
        <v>0</v>
      </c>
    </row>
    <row r="13" spans="1:57" ht="19.5" customHeight="1" thickBot="1">
      <c r="A13" s="96">
        <v>0</v>
      </c>
      <c r="B13" s="96">
        <v>0</v>
      </c>
      <c r="C13" s="96">
        <v>0</v>
      </c>
      <c r="D13" s="96">
        <v>0</v>
      </c>
      <c r="E13" s="96">
        <v>0</v>
      </c>
      <c r="F13" s="96">
        <v>0</v>
      </c>
      <c r="G13" s="96">
        <v>0</v>
      </c>
      <c r="H13" s="96">
        <v>0</v>
      </c>
      <c r="I13" s="96">
        <v>0</v>
      </c>
      <c r="J13" s="96">
        <v>0</v>
      </c>
      <c r="K13" s="96">
        <v>255</v>
      </c>
      <c r="L13" s="96">
        <v>255</v>
      </c>
      <c r="M13" s="96">
        <v>255</v>
      </c>
      <c r="N13" s="96">
        <v>255</v>
      </c>
      <c r="O13" s="96">
        <v>0</v>
      </c>
      <c r="P13" s="95">
        <v>0</v>
      </c>
      <c r="Q13" s="95">
        <v>0</v>
      </c>
      <c r="R13" s="95">
        <v>255</v>
      </c>
      <c r="S13" s="95">
        <v>124</v>
      </c>
      <c r="T13" s="95">
        <v>255</v>
      </c>
      <c r="U13" s="95">
        <v>255</v>
      </c>
      <c r="V13" s="95">
        <v>0</v>
      </c>
      <c r="W13" s="95">
        <v>0</v>
      </c>
      <c r="X13" s="95">
        <v>0</v>
      </c>
      <c r="Y13" s="95">
        <v>0</v>
      </c>
      <c r="Z13" s="95">
        <v>0</v>
      </c>
      <c r="AA13" s="95">
        <v>0</v>
      </c>
      <c r="AB13" s="95">
        <v>0</v>
      </c>
      <c r="AD13" s="96">
        <f t="shared" si="1"/>
        <v>0</v>
      </c>
      <c r="AE13" s="96">
        <f t="shared" si="2"/>
        <v>0</v>
      </c>
      <c r="AF13" s="96">
        <f t="shared" si="3"/>
        <v>0</v>
      </c>
      <c r="AG13" s="96">
        <f t="shared" si="4"/>
        <v>0</v>
      </c>
      <c r="AH13" s="96">
        <f t="shared" si="5"/>
        <v>0</v>
      </c>
      <c r="AI13" s="96">
        <f t="shared" si="6"/>
        <v>0</v>
      </c>
      <c r="AJ13" s="96">
        <f t="shared" si="7"/>
        <v>0</v>
      </c>
      <c r="AK13" s="96">
        <f t="shared" si="8"/>
        <v>0</v>
      </c>
      <c r="AL13" s="96">
        <f t="shared" si="9"/>
        <v>0</v>
      </c>
      <c r="AM13" s="96">
        <f t="shared" si="10"/>
        <v>1</v>
      </c>
      <c r="AN13" s="96">
        <f t="shared" si="11"/>
        <v>1</v>
      </c>
      <c r="AO13" s="96">
        <f t="shared" si="12"/>
        <v>1</v>
      </c>
      <c r="AP13" s="96">
        <f t="shared" si="13"/>
        <v>1</v>
      </c>
      <c r="AQ13" s="96">
        <f t="shared" si="14"/>
        <v>0</v>
      </c>
      <c r="AR13" s="96">
        <f t="shared" si="15"/>
        <v>0</v>
      </c>
      <c r="AS13" s="96">
        <f t="shared" si="16"/>
        <v>0</v>
      </c>
      <c r="AT13" s="96">
        <f t="shared" si="17"/>
        <v>1</v>
      </c>
      <c r="AU13" s="96">
        <f t="shared" si="18"/>
        <v>0.48627450980392156</v>
      </c>
      <c r="AV13" s="96">
        <f t="shared" si="19"/>
        <v>1</v>
      </c>
      <c r="AW13" s="96">
        <f t="shared" si="20"/>
        <v>1</v>
      </c>
      <c r="AX13" s="96">
        <f t="shared" si="21"/>
        <v>0</v>
      </c>
      <c r="AY13" s="96">
        <f t="shared" si="22"/>
        <v>0</v>
      </c>
      <c r="AZ13" s="96">
        <f t="shared" si="23"/>
        <v>0</v>
      </c>
      <c r="BA13" s="96">
        <f t="shared" si="24"/>
        <v>0</v>
      </c>
      <c r="BB13" s="96">
        <f t="shared" si="25"/>
        <v>0</v>
      </c>
      <c r="BC13" s="96">
        <f t="shared" si="26"/>
        <v>0</v>
      </c>
      <c r="BD13" s="96">
        <f t="shared" si="27"/>
        <v>0</v>
      </c>
      <c r="BE13" s="96">
        <f t="shared" si="28"/>
        <v>0</v>
      </c>
    </row>
    <row r="14" spans="1:57" ht="19.5" customHeight="1" thickBot="1">
      <c r="A14" s="96">
        <v>0</v>
      </c>
      <c r="B14" s="96">
        <v>0</v>
      </c>
      <c r="C14" s="96">
        <v>0</v>
      </c>
      <c r="D14" s="96">
        <v>0</v>
      </c>
      <c r="E14" s="96">
        <v>0</v>
      </c>
      <c r="F14" s="96">
        <v>0</v>
      </c>
      <c r="G14" s="96">
        <v>0</v>
      </c>
      <c r="H14" s="96">
        <v>0</v>
      </c>
      <c r="I14" s="96">
        <v>0</v>
      </c>
      <c r="J14" s="96">
        <v>0</v>
      </c>
      <c r="K14" s="96">
        <v>0</v>
      </c>
      <c r="L14" s="96">
        <v>0</v>
      </c>
      <c r="M14" s="96">
        <v>0</v>
      </c>
      <c r="N14" s="96">
        <v>0</v>
      </c>
      <c r="O14" s="96">
        <v>0</v>
      </c>
      <c r="P14" s="95">
        <v>0</v>
      </c>
      <c r="Q14" s="95">
        <v>0</v>
      </c>
      <c r="R14" s="95">
        <v>0</v>
      </c>
      <c r="S14" s="95">
        <v>255</v>
      </c>
      <c r="T14" s="95">
        <v>255</v>
      </c>
      <c r="U14" s="95">
        <v>124</v>
      </c>
      <c r="V14" s="95">
        <v>0</v>
      </c>
      <c r="W14" s="95">
        <v>0</v>
      </c>
      <c r="X14" s="95">
        <v>0</v>
      </c>
      <c r="Y14" s="95">
        <v>0</v>
      </c>
      <c r="Z14" s="95">
        <v>0</v>
      </c>
      <c r="AA14" s="95">
        <v>0</v>
      </c>
      <c r="AB14" s="95">
        <v>0</v>
      </c>
      <c r="AD14" s="96">
        <f t="shared" si="1"/>
        <v>0</v>
      </c>
      <c r="AE14" s="96">
        <f t="shared" si="2"/>
        <v>0</v>
      </c>
      <c r="AF14" s="96">
        <f t="shared" si="3"/>
        <v>0</v>
      </c>
      <c r="AG14" s="96">
        <f t="shared" si="4"/>
        <v>0</v>
      </c>
      <c r="AH14" s="96">
        <f t="shared" si="5"/>
        <v>0</v>
      </c>
      <c r="AI14" s="96">
        <f t="shared" si="6"/>
        <v>0</v>
      </c>
      <c r="AJ14" s="96">
        <f t="shared" si="7"/>
        <v>0</v>
      </c>
      <c r="AK14" s="96">
        <f t="shared" si="8"/>
        <v>0</v>
      </c>
      <c r="AL14" s="96">
        <f t="shared" si="9"/>
        <v>0</v>
      </c>
      <c r="AM14" s="96">
        <f t="shared" si="10"/>
        <v>0</v>
      </c>
      <c r="AN14" s="96">
        <f t="shared" si="11"/>
        <v>0</v>
      </c>
      <c r="AO14" s="96">
        <f t="shared" si="12"/>
        <v>0</v>
      </c>
      <c r="AP14" s="96">
        <f t="shared" si="13"/>
        <v>0</v>
      </c>
      <c r="AQ14" s="96">
        <f t="shared" si="14"/>
        <v>0</v>
      </c>
      <c r="AR14" s="96">
        <f t="shared" si="15"/>
        <v>0</v>
      </c>
      <c r="AS14" s="96">
        <f t="shared" si="16"/>
        <v>0</v>
      </c>
      <c r="AT14" s="96">
        <f t="shared" si="17"/>
        <v>0</v>
      </c>
      <c r="AU14" s="96">
        <f t="shared" si="18"/>
        <v>1</v>
      </c>
      <c r="AV14" s="96">
        <f t="shared" si="19"/>
        <v>1</v>
      </c>
      <c r="AW14" s="96">
        <f t="shared" si="20"/>
        <v>0.48627450980392156</v>
      </c>
      <c r="AX14" s="96">
        <f t="shared" si="21"/>
        <v>0</v>
      </c>
      <c r="AY14" s="96">
        <f t="shared" si="22"/>
        <v>0</v>
      </c>
      <c r="AZ14" s="96">
        <f t="shared" si="23"/>
        <v>0</v>
      </c>
      <c r="BA14" s="96">
        <f t="shared" si="24"/>
        <v>0</v>
      </c>
      <c r="BB14" s="96">
        <f t="shared" si="25"/>
        <v>0</v>
      </c>
      <c r="BC14" s="96">
        <f t="shared" si="26"/>
        <v>0</v>
      </c>
      <c r="BD14" s="96">
        <f t="shared" si="27"/>
        <v>0</v>
      </c>
      <c r="BE14" s="96">
        <f t="shared" si="28"/>
        <v>0</v>
      </c>
    </row>
    <row r="15" spans="1:57" ht="19.5" customHeight="1" thickBot="1">
      <c r="A15" s="96">
        <v>0</v>
      </c>
      <c r="B15" s="96">
        <v>0</v>
      </c>
      <c r="C15" s="96">
        <v>0</v>
      </c>
      <c r="D15" s="96">
        <v>0</v>
      </c>
      <c r="E15" s="96">
        <v>0</v>
      </c>
      <c r="F15" s="96">
        <v>0</v>
      </c>
      <c r="G15" s="96">
        <v>0</v>
      </c>
      <c r="H15" s="96">
        <v>0</v>
      </c>
      <c r="I15" s="96">
        <v>0</v>
      </c>
      <c r="J15" s="96">
        <v>0</v>
      </c>
      <c r="K15" s="96">
        <v>0</v>
      </c>
      <c r="L15" s="96">
        <v>0</v>
      </c>
      <c r="M15" s="96">
        <v>0</v>
      </c>
      <c r="N15" s="96">
        <v>0</v>
      </c>
      <c r="O15" s="96">
        <v>0</v>
      </c>
      <c r="P15" s="95">
        <v>0</v>
      </c>
      <c r="Q15" s="95">
        <v>0</v>
      </c>
      <c r="R15" s="95">
        <v>0</v>
      </c>
      <c r="S15" s="95">
        <v>255</v>
      </c>
      <c r="T15" s="95">
        <v>124</v>
      </c>
      <c r="U15" s="95">
        <v>255</v>
      </c>
      <c r="V15" s="95">
        <v>0</v>
      </c>
      <c r="W15" s="95">
        <v>0</v>
      </c>
      <c r="X15" s="95">
        <v>0</v>
      </c>
      <c r="Y15" s="95">
        <v>0</v>
      </c>
      <c r="Z15" s="95">
        <v>0</v>
      </c>
      <c r="AA15" s="95">
        <v>0</v>
      </c>
      <c r="AB15" s="95">
        <v>0</v>
      </c>
      <c r="AD15" s="96">
        <f t="shared" si="1"/>
        <v>0</v>
      </c>
      <c r="AE15" s="96">
        <f t="shared" si="2"/>
        <v>0</v>
      </c>
      <c r="AF15" s="96">
        <f t="shared" si="3"/>
        <v>0</v>
      </c>
      <c r="AG15" s="96">
        <f t="shared" si="4"/>
        <v>0</v>
      </c>
      <c r="AH15" s="96">
        <f t="shared" si="5"/>
        <v>0</v>
      </c>
      <c r="AI15" s="96">
        <f t="shared" si="6"/>
        <v>0</v>
      </c>
      <c r="AJ15" s="96">
        <f t="shared" si="7"/>
        <v>0</v>
      </c>
      <c r="AK15" s="96">
        <f t="shared" si="8"/>
        <v>0</v>
      </c>
      <c r="AL15" s="96">
        <f t="shared" si="9"/>
        <v>0</v>
      </c>
      <c r="AM15" s="96">
        <f t="shared" si="10"/>
        <v>0</v>
      </c>
      <c r="AN15" s="96">
        <f t="shared" si="11"/>
        <v>0</v>
      </c>
      <c r="AO15" s="96">
        <f t="shared" si="12"/>
        <v>0</v>
      </c>
      <c r="AP15" s="96">
        <f t="shared" si="13"/>
        <v>0</v>
      </c>
      <c r="AQ15" s="96">
        <f t="shared" si="14"/>
        <v>0</v>
      </c>
      <c r="AR15" s="96">
        <f t="shared" si="15"/>
        <v>0</v>
      </c>
      <c r="AS15" s="96">
        <f t="shared" si="16"/>
        <v>0</v>
      </c>
      <c r="AT15" s="96">
        <f t="shared" si="17"/>
        <v>0</v>
      </c>
      <c r="AU15" s="96">
        <f t="shared" si="18"/>
        <v>1</v>
      </c>
      <c r="AV15" s="96">
        <f t="shared" si="19"/>
        <v>0.48627450980392156</v>
      </c>
      <c r="AW15" s="96">
        <f t="shared" si="20"/>
        <v>1</v>
      </c>
      <c r="AX15" s="96">
        <f t="shared" si="21"/>
        <v>0</v>
      </c>
      <c r="AY15" s="96">
        <f t="shared" si="22"/>
        <v>0</v>
      </c>
      <c r="AZ15" s="96">
        <f t="shared" si="23"/>
        <v>0</v>
      </c>
      <c r="BA15" s="96">
        <f t="shared" si="24"/>
        <v>0</v>
      </c>
      <c r="BB15" s="96">
        <f t="shared" si="25"/>
        <v>0</v>
      </c>
      <c r="BC15" s="96">
        <f t="shared" si="26"/>
        <v>0</v>
      </c>
      <c r="BD15" s="96">
        <f t="shared" si="27"/>
        <v>0</v>
      </c>
      <c r="BE15" s="96">
        <f t="shared" si="28"/>
        <v>0</v>
      </c>
    </row>
    <row r="16" spans="1:57" ht="19.5" customHeight="1" thickBot="1">
      <c r="A16" s="96">
        <v>0</v>
      </c>
      <c r="B16" s="96">
        <v>0</v>
      </c>
      <c r="C16" s="96">
        <v>0</v>
      </c>
      <c r="D16" s="96">
        <v>0</v>
      </c>
      <c r="E16" s="96">
        <v>0</v>
      </c>
      <c r="F16" s="96">
        <v>0</v>
      </c>
      <c r="G16" s="96">
        <v>0</v>
      </c>
      <c r="H16" s="96">
        <v>0</v>
      </c>
      <c r="I16" s="96">
        <v>0</v>
      </c>
      <c r="J16" s="96">
        <v>0</v>
      </c>
      <c r="K16" s="96">
        <v>0</v>
      </c>
      <c r="L16" s="96">
        <v>0</v>
      </c>
      <c r="M16" s="96">
        <v>0</v>
      </c>
      <c r="N16" s="96">
        <v>0</v>
      </c>
      <c r="O16" s="96">
        <v>0</v>
      </c>
      <c r="P16" s="95">
        <v>0</v>
      </c>
      <c r="Q16" s="95">
        <v>0</v>
      </c>
      <c r="R16" s="95">
        <v>0</v>
      </c>
      <c r="S16" s="95">
        <v>255</v>
      </c>
      <c r="T16" s="95">
        <v>255</v>
      </c>
      <c r="U16" s="95">
        <v>255</v>
      </c>
      <c r="V16" s="95">
        <v>0</v>
      </c>
      <c r="W16" s="95">
        <v>0</v>
      </c>
      <c r="X16" s="95">
        <v>0</v>
      </c>
      <c r="Y16" s="95">
        <v>0</v>
      </c>
      <c r="Z16" s="95">
        <v>0</v>
      </c>
      <c r="AA16" s="95">
        <v>0</v>
      </c>
      <c r="AB16" s="95">
        <v>0</v>
      </c>
      <c r="AD16" s="96">
        <f t="shared" si="1"/>
        <v>0</v>
      </c>
      <c r="AE16" s="96">
        <f t="shared" si="2"/>
        <v>0</v>
      </c>
      <c r="AF16" s="96">
        <f t="shared" si="3"/>
        <v>0</v>
      </c>
      <c r="AG16" s="96">
        <f t="shared" si="4"/>
        <v>0</v>
      </c>
      <c r="AH16" s="96">
        <f t="shared" si="5"/>
        <v>0</v>
      </c>
      <c r="AI16" s="96">
        <f t="shared" si="6"/>
        <v>0</v>
      </c>
      <c r="AJ16" s="96">
        <f t="shared" si="7"/>
        <v>0</v>
      </c>
      <c r="AK16" s="96">
        <f t="shared" si="8"/>
        <v>0</v>
      </c>
      <c r="AL16" s="96">
        <f t="shared" si="9"/>
        <v>0</v>
      </c>
      <c r="AM16" s="96">
        <f t="shared" si="10"/>
        <v>0</v>
      </c>
      <c r="AN16" s="96">
        <f t="shared" si="11"/>
        <v>0</v>
      </c>
      <c r="AO16" s="96">
        <f t="shared" si="12"/>
        <v>0</v>
      </c>
      <c r="AP16" s="96">
        <f t="shared" si="13"/>
        <v>0</v>
      </c>
      <c r="AQ16" s="96">
        <f t="shared" si="14"/>
        <v>0</v>
      </c>
      <c r="AR16" s="96">
        <f t="shared" si="15"/>
        <v>0</v>
      </c>
      <c r="AS16" s="96">
        <f t="shared" si="16"/>
        <v>0</v>
      </c>
      <c r="AT16" s="96">
        <f t="shared" si="17"/>
        <v>0</v>
      </c>
      <c r="AU16" s="96">
        <f t="shared" si="18"/>
        <v>1</v>
      </c>
      <c r="AV16" s="96">
        <f t="shared" si="19"/>
        <v>1</v>
      </c>
      <c r="AW16" s="96">
        <f t="shared" si="20"/>
        <v>1</v>
      </c>
      <c r="AX16" s="96">
        <f t="shared" si="21"/>
        <v>0</v>
      </c>
      <c r="AY16" s="96">
        <f t="shared" si="22"/>
        <v>0</v>
      </c>
      <c r="AZ16" s="96">
        <f t="shared" si="23"/>
        <v>0</v>
      </c>
      <c r="BA16" s="96">
        <f t="shared" si="24"/>
        <v>0</v>
      </c>
      <c r="BB16" s="96">
        <f t="shared" si="25"/>
        <v>0</v>
      </c>
      <c r="BC16" s="96">
        <f t="shared" si="26"/>
        <v>0</v>
      </c>
      <c r="BD16" s="96">
        <f t="shared" si="27"/>
        <v>0</v>
      </c>
      <c r="BE16" s="96">
        <f t="shared" si="28"/>
        <v>0</v>
      </c>
    </row>
    <row r="17" spans="1:57" ht="19.5" customHeight="1" thickBot="1">
      <c r="A17" s="96">
        <v>0</v>
      </c>
      <c r="B17" s="96">
        <v>0</v>
      </c>
      <c r="C17" s="96">
        <v>0</v>
      </c>
      <c r="D17" s="96">
        <v>0</v>
      </c>
      <c r="E17" s="96">
        <v>0</v>
      </c>
      <c r="F17" s="96">
        <v>0</v>
      </c>
      <c r="G17" s="96">
        <v>0</v>
      </c>
      <c r="H17" s="96">
        <v>0</v>
      </c>
      <c r="I17" s="96">
        <v>0</v>
      </c>
      <c r="J17" s="96">
        <v>0</v>
      </c>
      <c r="K17" s="96">
        <v>0</v>
      </c>
      <c r="L17" s="96">
        <v>0</v>
      </c>
      <c r="M17" s="96">
        <v>0</v>
      </c>
      <c r="N17" s="96">
        <v>0</v>
      </c>
      <c r="O17" s="96">
        <v>0</v>
      </c>
      <c r="P17" s="95">
        <v>0</v>
      </c>
      <c r="Q17" s="95">
        <v>0</v>
      </c>
      <c r="R17" s="95">
        <v>255</v>
      </c>
      <c r="S17" s="95">
        <v>255</v>
      </c>
      <c r="T17" s="95">
        <v>124</v>
      </c>
      <c r="U17" s="95">
        <v>255</v>
      </c>
      <c r="V17" s="95">
        <v>0</v>
      </c>
      <c r="W17" s="95">
        <v>0</v>
      </c>
      <c r="X17" s="95">
        <v>0</v>
      </c>
      <c r="Y17" s="95">
        <v>0</v>
      </c>
      <c r="Z17" s="95">
        <v>0</v>
      </c>
      <c r="AA17" s="95">
        <v>0</v>
      </c>
      <c r="AB17" s="95">
        <v>0</v>
      </c>
      <c r="AD17" s="96">
        <f t="shared" si="1"/>
        <v>0</v>
      </c>
      <c r="AE17" s="96">
        <f t="shared" si="2"/>
        <v>0</v>
      </c>
      <c r="AF17" s="96">
        <f t="shared" si="3"/>
        <v>0</v>
      </c>
      <c r="AG17" s="96">
        <f t="shared" si="4"/>
        <v>0</v>
      </c>
      <c r="AH17" s="96">
        <f t="shared" si="5"/>
        <v>0</v>
      </c>
      <c r="AI17" s="96">
        <f t="shared" si="6"/>
        <v>0</v>
      </c>
      <c r="AJ17" s="96">
        <f t="shared" si="7"/>
        <v>0</v>
      </c>
      <c r="AK17" s="96">
        <f t="shared" si="8"/>
        <v>0</v>
      </c>
      <c r="AL17" s="96">
        <f t="shared" si="9"/>
        <v>0</v>
      </c>
      <c r="AM17" s="96">
        <f t="shared" si="10"/>
        <v>0</v>
      </c>
      <c r="AN17" s="96">
        <f t="shared" si="11"/>
        <v>0</v>
      </c>
      <c r="AO17" s="96">
        <f t="shared" si="12"/>
        <v>0</v>
      </c>
      <c r="AP17" s="96">
        <f t="shared" si="13"/>
        <v>0</v>
      </c>
      <c r="AQ17" s="96">
        <f t="shared" si="14"/>
        <v>0</v>
      </c>
      <c r="AR17" s="96">
        <f t="shared" si="15"/>
        <v>0</v>
      </c>
      <c r="AS17" s="96">
        <f t="shared" si="16"/>
        <v>0</v>
      </c>
      <c r="AT17" s="96">
        <f t="shared" si="17"/>
        <v>1</v>
      </c>
      <c r="AU17" s="96">
        <f t="shared" si="18"/>
        <v>1</v>
      </c>
      <c r="AV17" s="96">
        <f t="shared" si="19"/>
        <v>0.48627450980392156</v>
      </c>
      <c r="AW17" s="96">
        <f t="shared" si="20"/>
        <v>1</v>
      </c>
      <c r="AX17" s="96">
        <f t="shared" si="21"/>
        <v>0</v>
      </c>
      <c r="AY17" s="96">
        <f t="shared" si="22"/>
        <v>0</v>
      </c>
      <c r="AZ17" s="96">
        <f t="shared" si="23"/>
        <v>0</v>
      </c>
      <c r="BA17" s="96">
        <f t="shared" si="24"/>
        <v>0</v>
      </c>
      <c r="BB17" s="96">
        <f t="shared" si="25"/>
        <v>0</v>
      </c>
      <c r="BC17" s="96">
        <f t="shared" si="26"/>
        <v>0</v>
      </c>
      <c r="BD17" s="96">
        <f t="shared" si="27"/>
        <v>0</v>
      </c>
      <c r="BE17" s="96">
        <f t="shared" si="28"/>
        <v>0</v>
      </c>
    </row>
    <row r="18" spans="1:57" ht="19.5" customHeight="1" thickBot="1">
      <c r="A18" s="96">
        <v>0</v>
      </c>
      <c r="B18" s="96">
        <v>0</v>
      </c>
      <c r="C18" s="96">
        <v>0</v>
      </c>
      <c r="D18" s="96">
        <v>0</v>
      </c>
      <c r="E18" s="96">
        <v>0</v>
      </c>
      <c r="F18" s="96">
        <v>0</v>
      </c>
      <c r="G18" s="96">
        <v>0</v>
      </c>
      <c r="H18" s="96">
        <v>0</v>
      </c>
      <c r="I18" s="96">
        <v>0</v>
      </c>
      <c r="J18" s="96">
        <v>0</v>
      </c>
      <c r="K18" s="96">
        <v>0</v>
      </c>
      <c r="L18" s="96">
        <v>0</v>
      </c>
      <c r="M18" s="96">
        <v>0</v>
      </c>
      <c r="N18" s="96">
        <v>0</v>
      </c>
      <c r="O18" s="96">
        <v>0</v>
      </c>
      <c r="P18" s="95">
        <v>255</v>
      </c>
      <c r="Q18" s="95">
        <v>0</v>
      </c>
      <c r="R18" s="95">
        <v>255</v>
      </c>
      <c r="S18" s="95">
        <v>255</v>
      </c>
      <c r="T18" s="95">
        <v>255</v>
      </c>
      <c r="U18" s="95">
        <v>255</v>
      </c>
      <c r="V18" s="95">
        <v>0</v>
      </c>
      <c r="W18" s="95">
        <v>0</v>
      </c>
      <c r="X18" s="95">
        <v>0</v>
      </c>
      <c r="Y18" s="95">
        <v>0</v>
      </c>
      <c r="Z18" s="95">
        <v>0</v>
      </c>
      <c r="AA18" s="95">
        <v>0</v>
      </c>
      <c r="AB18" s="95">
        <v>0</v>
      </c>
      <c r="AD18" s="96">
        <f t="shared" si="1"/>
        <v>0</v>
      </c>
      <c r="AE18" s="96">
        <f t="shared" si="2"/>
        <v>0</v>
      </c>
      <c r="AF18" s="96">
        <f t="shared" si="3"/>
        <v>0</v>
      </c>
      <c r="AG18" s="96">
        <f t="shared" si="4"/>
        <v>0</v>
      </c>
      <c r="AH18" s="96">
        <f t="shared" si="5"/>
        <v>0</v>
      </c>
      <c r="AI18" s="96">
        <f t="shared" si="6"/>
        <v>0</v>
      </c>
      <c r="AJ18" s="96">
        <f t="shared" si="7"/>
        <v>0</v>
      </c>
      <c r="AK18" s="96">
        <f t="shared" si="8"/>
        <v>0</v>
      </c>
      <c r="AL18" s="96">
        <f t="shared" si="9"/>
        <v>0</v>
      </c>
      <c r="AM18" s="96">
        <f t="shared" si="10"/>
        <v>0</v>
      </c>
      <c r="AN18" s="96">
        <f t="shared" si="11"/>
        <v>0</v>
      </c>
      <c r="AO18" s="96">
        <f t="shared" si="12"/>
        <v>0</v>
      </c>
      <c r="AP18" s="96">
        <f t="shared" si="13"/>
        <v>0</v>
      </c>
      <c r="AQ18" s="96">
        <f t="shared" si="14"/>
        <v>0</v>
      </c>
      <c r="AR18" s="96">
        <f t="shared" si="15"/>
        <v>1</v>
      </c>
      <c r="AS18" s="96">
        <f t="shared" si="16"/>
        <v>0</v>
      </c>
      <c r="AT18" s="96">
        <f t="shared" si="17"/>
        <v>1</v>
      </c>
      <c r="AU18" s="96">
        <f t="shared" si="18"/>
        <v>1</v>
      </c>
      <c r="AV18" s="96">
        <f t="shared" si="19"/>
        <v>1</v>
      </c>
      <c r="AW18" s="96">
        <f t="shared" si="20"/>
        <v>1</v>
      </c>
      <c r="AX18" s="96">
        <f t="shared" si="21"/>
        <v>0</v>
      </c>
      <c r="AY18" s="96">
        <f t="shared" si="22"/>
        <v>0</v>
      </c>
      <c r="AZ18" s="96">
        <f t="shared" si="23"/>
        <v>0</v>
      </c>
      <c r="BA18" s="96">
        <f t="shared" si="24"/>
        <v>0</v>
      </c>
      <c r="BB18" s="96">
        <f t="shared" si="25"/>
        <v>0</v>
      </c>
      <c r="BC18" s="96">
        <f t="shared" si="26"/>
        <v>0</v>
      </c>
      <c r="BD18" s="96">
        <f t="shared" si="27"/>
        <v>0</v>
      </c>
      <c r="BE18" s="96">
        <f t="shared" si="28"/>
        <v>0</v>
      </c>
    </row>
    <row r="19" spans="1:57" ht="19.5" customHeight="1" thickBot="1">
      <c r="A19" s="96">
        <v>0</v>
      </c>
      <c r="B19" s="96">
        <v>0</v>
      </c>
      <c r="C19" s="96">
        <v>0</v>
      </c>
      <c r="D19" s="96">
        <v>0</v>
      </c>
      <c r="E19" s="96">
        <v>0</v>
      </c>
      <c r="F19" s="96">
        <v>0</v>
      </c>
      <c r="G19" s="96">
        <v>0</v>
      </c>
      <c r="H19" s="96">
        <v>0</v>
      </c>
      <c r="I19" s="96">
        <v>0</v>
      </c>
      <c r="J19" s="96">
        <v>0</v>
      </c>
      <c r="K19" s="96">
        <v>0</v>
      </c>
      <c r="L19" s="96">
        <v>0</v>
      </c>
      <c r="M19" s="96">
        <v>255</v>
      </c>
      <c r="N19" s="96">
        <v>255</v>
      </c>
      <c r="O19" s="96">
        <v>255</v>
      </c>
      <c r="P19" s="95">
        <v>255</v>
      </c>
      <c r="Q19" s="95">
        <v>255</v>
      </c>
      <c r="R19" s="95">
        <v>124</v>
      </c>
      <c r="S19" s="95">
        <v>255</v>
      </c>
      <c r="T19" s="95">
        <v>124</v>
      </c>
      <c r="U19" s="95">
        <v>0</v>
      </c>
      <c r="V19" s="95">
        <v>0</v>
      </c>
      <c r="W19" s="95">
        <v>0</v>
      </c>
      <c r="X19" s="95">
        <v>0</v>
      </c>
      <c r="Y19" s="95">
        <v>0</v>
      </c>
      <c r="Z19" s="95">
        <v>0</v>
      </c>
      <c r="AA19" s="95">
        <v>0</v>
      </c>
      <c r="AB19" s="95">
        <v>0</v>
      </c>
      <c r="AD19" s="96">
        <f t="shared" si="1"/>
        <v>0</v>
      </c>
      <c r="AE19" s="96">
        <f t="shared" si="2"/>
        <v>0</v>
      </c>
      <c r="AF19" s="96">
        <f t="shared" si="3"/>
        <v>0</v>
      </c>
      <c r="AG19" s="96">
        <f t="shared" si="4"/>
        <v>0</v>
      </c>
      <c r="AH19" s="96">
        <f t="shared" si="5"/>
        <v>0</v>
      </c>
      <c r="AI19" s="96">
        <f t="shared" si="6"/>
        <v>0</v>
      </c>
      <c r="AJ19" s="96">
        <f t="shared" si="7"/>
        <v>0</v>
      </c>
      <c r="AK19" s="96">
        <f t="shared" si="8"/>
        <v>0</v>
      </c>
      <c r="AL19" s="96">
        <f t="shared" si="9"/>
        <v>0</v>
      </c>
      <c r="AM19" s="96">
        <f t="shared" si="10"/>
        <v>0</v>
      </c>
      <c r="AN19" s="96">
        <f t="shared" si="11"/>
        <v>0</v>
      </c>
      <c r="AO19" s="96">
        <f t="shared" si="12"/>
        <v>1</v>
      </c>
      <c r="AP19" s="96">
        <f t="shared" si="13"/>
        <v>1</v>
      </c>
      <c r="AQ19" s="96">
        <f t="shared" si="14"/>
        <v>1</v>
      </c>
      <c r="AR19" s="96">
        <f t="shared" si="15"/>
        <v>1</v>
      </c>
      <c r="AS19" s="96">
        <f t="shared" si="16"/>
        <v>1</v>
      </c>
      <c r="AT19" s="96">
        <f t="shared" si="17"/>
        <v>0.48627450980392156</v>
      </c>
      <c r="AU19" s="96">
        <f t="shared" si="18"/>
        <v>1</v>
      </c>
      <c r="AV19" s="96">
        <f t="shared" si="19"/>
        <v>0.48627450980392156</v>
      </c>
      <c r="AW19" s="96">
        <f t="shared" si="20"/>
        <v>0</v>
      </c>
      <c r="AX19" s="96">
        <f t="shared" si="21"/>
        <v>0</v>
      </c>
      <c r="AY19" s="96">
        <f t="shared" si="22"/>
        <v>0</v>
      </c>
      <c r="AZ19" s="96">
        <f t="shared" si="23"/>
        <v>0</v>
      </c>
      <c r="BA19" s="96">
        <f t="shared" si="24"/>
        <v>0</v>
      </c>
      <c r="BB19" s="96">
        <f t="shared" si="25"/>
        <v>0</v>
      </c>
      <c r="BC19" s="96">
        <f t="shared" si="26"/>
        <v>0</v>
      </c>
      <c r="BD19" s="96">
        <f t="shared" si="27"/>
        <v>0</v>
      </c>
      <c r="BE19" s="96">
        <f t="shared" si="28"/>
        <v>0</v>
      </c>
    </row>
    <row r="20" spans="1:57" ht="19.5" customHeight="1" thickBot="1">
      <c r="A20" s="96">
        <v>0</v>
      </c>
      <c r="B20" s="96">
        <v>0</v>
      </c>
      <c r="C20" s="96">
        <v>0</v>
      </c>
      <c r="D20" s="96">
        <v>0</v>
      </c>
      <c r="E20" s="96">
        <v>0</v>
      </c>
      <c r="F20" s="96">
        <v>0</v>
      </c>
      <c r="G20" s="96">
        <v>0</v>
      </c>
      <c r="H20" s="96">
        <v>0</v>
      </c>
      <c r="I20" s="96">
        <v>0</v>
      </c>
      <c r="J20" s="96">
        <v>0</v>
      </c>
      <c r="K20" s="96">
        <v>0</v>
      </c>
      <c r="L20" s="96">
        <v>255</v>
      </c>
      <c r="M20" s="96">
        <v>255</v>
      </c>
      <c r="N20" s="96">
        <v>124</v>
      </c>
      <c r="O20" s="96">
        <v>255</v>
      </c>
      <c r="P20" s="95">
        <v>124</v>
      </c>
      <c r="Q20" s="95">
        <v>124</v>
      </c>
      <c r="R20" s="95">
        <v>255</v>
      </c>
      <c r="S20" s="95">
        <v>255</v>
      </c>
      <c r="T20" s="95">
        <v>255</v>
      </c>
      <c r="U20" s="95">
        <v>0</v>
      </c>
      <c r="V20" s="95">
        <v>0</v>
      </c>
      <c r="W20" s="95">
        <v>0</v>
      </c>
      <c r="X20" s="95">
        <v>0</v>
      </c>
      <c r="Y20" s="95">
        <v>0</v>
      </c>
      <c r="Z20" s="95">
        <v>0</v>
      </c>
      <c r="AA20" s="95">
        <v>0</v>
      </c>
      <c r="AB20" s="95">
        <v>0</v>
      </c>
      <c r="AD20" s="96">
        <f t="shared" si="1"/>
        <v>0</v>
      </c>
      <c r="AE20" s="96">
        <f t="shared" si="2"/>
        <v>0</v>
      </c>
      <c r="AF20" s="96">
        <f t="shared" si="3"/>
        <v>0</v>
      </c>
      <c r="AG20" s="96">
        <f t="shared" si="4"/>
        <v>0</v>
      </c>
      <c r="AH20" s="96">
        <f t="shared" si="5"/>
        <v>0</v>
      </c>
      <c r="AI20" s="96">
        <f t="shared" si="6"/>
        <v>0</v>
      </c>
      <c r="AJ20" s="96">
        <f t="shared" si="7"/>
        <v>0</v>
      </c>
      <c r="AK20" s="96">
        <f t="shared" si="8"/>
        <v>0</v>
      </c>
      <c r="AL20" s="96">
        <f t="shared" si="9"/>
        <v>0</v>
      </c>
      <c r="AM20" s="96">
        <f t="shared" si="10"/>
        <v>0</v>
      </c>
      <c r="AN20" s="96">
        <f t="shared" si="11"/>
        <v>1</v>
      </c>
      <c r="AO20" s="96">
        <f t="shared" si="12"/>
        <v>1</v>
      </c>
      <c r="AP20" s="96">
        <f t="shared" si="13"/>
        <v>0.48627450980392156</v>
      </c>
      <c r="AQ20" s="96">
        <f t="shared" si="14"/>
        <v>1</v>
      </c>
      <c r="AR20" s="96">
        <f t="shared" si="15"/>
        <v>0.48627450980392156</v>
      </c>
      <c r="AS20" s="96">
        <f t="shared" si="16"/>
        <v>0.48627450980392156</v>
      </c>
      <c r="AT20" s="96">
        <f t="shared" si="17"/>
        <v>1</v>
      </c>
      <c r="AU20" s="96">
        <f t="shared" si="18"/>
        <v>1</v>
      </c>
      <c r="AV20" s="96">
        <f t="shared" si="19"/>
        <v>1</v>
      </c>
      <c r="AW20" s="96">
        <f t="shared" si="20"/>
        <v>0</v>
      </c>
      <c r="AX20" s="96">
        <f t="shared" si="21"/>
        <v>0</v>
      </c>
      <c r="AY20" s="96">
        <f t="shared" si="22"/>
        <v>0</v>
      </c>
      <c r="AZ20" s="96">
        <f t="shared" si="23"/>
        <v>0</v>
      </c>
      <c r="BA20" s="96">
        <f t="shared" si="24"/>
        <v>0</v>
      </c>
      <c r="BB20" s="96">
        <f t="shared" si="25"/>
        <v>0</v>
      </c>
      <c r="BC20" s="96">
        <f t="shared" si="26"/>
        <v>0</v>
      </c>
      <c r="BD20" s="96">
        <f t="shared" si="27"/>
        <v>0</v>
      </c>
      <c r="BE20" s="96">
        <f t="shared" si="28"/>
        <v>0</v>
      </c>
    </row>
    <row r="21" spans="1:57" ht="19.5" customHeight="1" thickBot="1">
      <c r="A21" s="96">
        <v>0</v>
      </c>
      <c r="B21" s="96">
        <v>0</v>
      </c>
      <c r="C21" s="96">
        <v>0</v>
      </c>
      <c r="D21" s="96">
        <v>0</v>
      </c>
      <c r="E21" s="96">
        <v>0</v>
      </c>
      <c r="F21" s="96">
        <v>0</v>
      </c>
      <c r="G21" s="96">
        <v>0</v>
      </c>
      <c r="H21" s="96">
        <v>0</v>
      </c>
      <c r="I21" s="96">
        <v>0</v>
      </c>
      <c r="J21" s="96">
        <v>0</v>
      </c>
      <c r="K21" s="96">
        <v>0</v>
      </c>
      <c r="L21" s="96">
        <v>255</v>
      </c>
      <c r="M21" s="96">
        <v>255</v>
      </c>
      <c r="N21" s="96">
        <v>124</v>
      </c>
      <c r="O21" s="96">
        <v>255</v>
      </c>
      <c r="P21" s="95">
        <v>255</v>
      </c>
      <c r="Q21" s="95">
        <v>255</v>
      </c>
      <c r="R21" s="95">
        <v>255</v>
      </c>
      <c r="S21" s="95">
        <v>255</v>
      </c>
      <c r="T21" s="95">
        <v>0</v>
      </c>
      <c r="U21" s="95">
        <v>0</v>
      </c>
      <c r="V21" s="95">
        <v>0</v>
      </c>
      <c r="W21" s="95">
        <v>0</v>
      </c>
      <c r="X21" s="95">
        <v>0</v>
      </c>
      <c r="Y21" s="95">
        <v>0</v>
      </c>
      <c r="Z21" s="95">
        <v>0</v>
      </c>
      <c r="AA21" s="95">
        <v>0</v>
      </c>
      <c r="AB21" s="95">
        <v>0</v>
      </c>
      <c r="AD21" s="96">
        <f t="shared" si="1"/>
        <v>0</v>
      </c>
      <c r="AE21" s="96">
        <f t="shared" si="2"/>
        <v>0</v>
      </c>
      <c r="AF21" s="96">
        <f t="shared" si="3"/>
        <v>0</v>
      </c>
      <c r="AG21" s="96">
        <f t="shared" si="4"/>
        <v>0</v>
      </c>
      <c r="AH21" s="96">
        <f t="shared" si="5"/>
        <v>0</v>
      </c>
      <c r="AI21" s="96">
        <f t="shared" si="6"/>
        <v>0</v>
      </c>
      <c r="AJ21" s="96">
        <f t="shared" si="7"/>
        <v>0</v>
      </c>
      <c r="AK21" s="96">
        <f t="shared" si="8"/>
        <v>0</v>
      </c>
      <c r="AL21" s="96">
        <f t="shared" si="9"/>
        <v>0</v>
      </c>
      <c r="AM21" s="96">
        <f t="shared" si="10"/>
        <v>0</v>
      </c>
      <c r="AN21" s="96">
        <f t="shared" si="11"/>
        <v>1</v>
      </c>
      <c r="AO21" s="96">
        <f t="shared" si="12"/>
        <v>1</v>
      </c>
      <c r="AP21" s="96">
        <f t="shared" si="13"/>
        <v>0.48627450980392156</v>
      </c>
      <c r="AQ21" s="96">
        <f t="shared" si="14"/>
        <v>1</v>
      </c>
      <c r="AR21" s="96">
        <f t="shared" si="15"/>
        <v>1</v>
      </c>
      <c r="AS21" s="96">
        <f t="shared" si="16"/>
        <v>1</v>
      </c>
      <c r="AT21" s="96">
        <f t="shared" si="17"/>
        <v>1</v>
      </c>
      <c r="AU21" s="96">
        <f t="shared" si="18"/>
        <v>1</v>
      </c>
      <c r="AV21" s="96">
        <f t="shared" si="19"/>
        <v>0</v>
      </c>
      <c r="AW21" s="96">
        <f t="shared" si="20"/>
        <v>0</v>
      </c>
      <c r="AX21" s="96">
        <f t="shared" si="21"/>
        <v>0</v>
      </c>
      <c r="AY21" s="96">
        <f t="shared" si="22"/>
        <v>0</v>
      </c>
      <c r="AZ21" s="96">
        <f t="shared" si="23"/>
        <v>0</v>
      </c>
      <c r="BA21" s="96">
        <f t="shared" si="24"/>
        <v>0</v>
      </c>
      <c r="BB21" s="96">
        <f t="shared" si="25"/>
        <v>0</v>
      </c>
      <c r="BC21" s="96">
        <f t="shared" si="26"/>
        <v>0</v>
      </c>
      <c r="BD21" s="96">
        <f t="shared" si="27"/>
        <v>0</v>
      </c>
      <c r="BE21" s="96">
        <f t="shared" si="28"/>
        <v>0</v>
      </c>
    </row>
    <row r="22" spans="1:57" ht="19.5" customHeight="1" thickBot="1">
      <c r="A22" s="96">
        <v>0</v>
      </c>
      <c r="B22" s="96">
        <v>0</v>
      </c>
      <c r="C22" s="96">
        <v>0</v>
      </c>
      <c r="D22" s="96">
        <v>0</v>
      </c>
      <c r="E22" s="96">
        <v>0</v>
      </c>
      <c r="F22" s="96">
        <v>0</v>
      </c>
      <c r="G22" s="96">
        <v>0</v>
      </c>
      <c r="H22" s="96">
        <v>0</v>
      </c>
      <c r="I22" s="96">
        <v>0</v>
      </c>
      <c r="J22" s="96">
        <v>0</v>
      </c>
      <c r="K22" s="96">
        <v>0</v>
      </c>
      <c r="L22" s="96">
        <v>255</v>
      </c>
      <c r="M22" s="96">
        <v>255</v>
      </c>
      <c r="N22" s="96">
        <v>255</v>
      </c>
      <c r="O22" s="96">
        <v>255</v>
      </c>
      <c r="P22" s="95">
        <v>255</v>
      </c>
      <c r="Q22" s="95">
        <v>255</v>
      </c>
      <c r="R22" s="95">
        <v>0</v>
      </c>
      <c r="S22" s="95">
        <v>0</v>
      </c>
      <c r="T22" s="95">
        <v>0</v>
      </c>
      <c r="U22" s="95">
        <v>0</v>
      </c>
      <c r="V22" s="95">
        <v>0</v>
      </c>
      <c r="W22" s="95">
        <v>0</v>
      </c>
      <c r="X22" s="95">
        <v>0</v>
      </c>
      <c r="Y22" s="95">
        <v>0</v>
      </c>
      <c r="Z22" s="95">
        <v>0</v>
      </c>
      <c r="AA22" s="95">
        <v>0</v>
      </c>
      <c r="AB22" s="95">
        <v>0</v>
      </c>
      <c r="AD22" s="96">
        <f t="shared" si="1"/>
        <v>0</v>
      </c>
      <c r="AE22" s="96">
        <f t="shared" si="2"/>
        <v>0</v>
      </c>
      <c r="AF22" s="96">
        <f t="shared" si="3"/>
        <v>0</v>
      </c>
      <c r="AG22" s="96">
        <f t="shared" si="4"/>
        <v>0</v>
      </c>
      <c r="AH22" s="96">
        <f t="shared" si="5"/>
        <v>0</v>
      </c>
      <c r="AI22" s="96">
        <f t="shared" si="6"/>
        <v>0</v>
      </c>
      <c r="AJ22" s="96">
        <f t="shared" si="7"/>
        <v>0</v>
      </c>
      <c r="AK22" s="96">
        <f t="shared" si="8"/>
        <v>0</v>
      </c>
      <c r="AL22" s="96">
        <f t="shared" si="9"/>
        <v>0</v>
      </c>
      <c r="AM22" s="96">
        <f t="shared" si="10"/>
        <v>0</v>
      </c>
      <c r="AN22" s="96">
        <f t="shared" si="11"/>
        <v>1</v>
      </c>
      <c r="AO22" s="96">
        <f t="shared" si="12"/>
        <v>1</v>
      </c>
      <c r="AP22" s="96">
        <f t="shared" si="13"/>
        <v>1</v>
      </c>
      <c r="AQ22" s="96">
        <f t="shared" si="14"/>
        <v>1</v>
      </c>
      <c r="AR22" s="96">
        <f t="shared" si="15"/>
        <v>1</v>
      </c>
      <c r="AS22" s="96">
        <f t="shared" si="16"/>
        <v>1</v>
      </c>
      <c r="AT22" s="96">
        <f t="shared" si="17"/>
        <v>0</v>
      </c>
      <c r="AU22" s="96">
        <f t="shared" si="18"/>
        <v>0</v>
      </c>
      <c r="AV22" s="96">
        <f t="shared" si="19"/>
        <v>0</v>
      </c>
      <c r="AW22" s="96">
        <f t="shared" si="20"/>
        <v>0</v>
      </c>
      <c r="AX22" s="96">
        <f t="shared" si="21"/>
        <v>0</v>
      </c>
      <c r="AY22" s="96">
        <f t="shared" si="22"/>
        <v>0</v>
      </c>
      <c r="AZ22" s="96">
        <f t="shared" si="23"/>
        <v>0</v>
      </c>
      <c r="BA22" s="96">
        <f t="shared" si="24"/>
        <v>0</v>
      </c>
      <c r="BB22" s="96">
        <f t="shared" si="25"/>
        <v>0</v>
      </c>
      <c r="BC22" s="96">
        <f t="shared" si="26"/>
        <v>0</v>
      </c>
      <c r="BD22" s="96">
        <f t="shared" si="27"/>
        <v>0</v>
      </c>
      <c r="BE22" s="96">
        <f t="shared" si="28"/>
        <v>0</v>
      </c>
    </row>
    <row r="23" spans="1:57" ht="19.5" customHeight="1" thickBot="1">
      <c r="A23" s="96">
        <v>0</v>
      </c>
      <c r="B23" s="96">
        <v>0</v>
      </c>
      <c r="C23" s="96">
        <v>0</v>
      </c>
      <c r="D23" s="96">
        <v>0</v>
      </c>
      <c r="E23" s="96">
        <v>0</v>
      </c>
      <c r="F23" s="96">
        <v>0</v>
      </c>
      <c r="G23" s="96">
        <v>0</v>
      </c>
      <c r="H23" s="96">
        <v>0</v>
      </c>
      <c r="I23" s="96">
        <v>0</v>
      </c>
      <c r="J23" s="96">
        <v>0</v>
      </c>
      <c r="K23" s="96">
        <v>0</v>
      </c>
      <c r="L23" s="96">
        <v>0</v>
      </c>
      <c r="M23" s="96">
        <v>0</v>
      </c>
      <c r="N23" s="96">
        <v>0</v>
      </c>
      <c r="O23" s="96">
        <v>0</v>
      </c>
      <c r="P23" s="95">
        <v>0</v>
      </c>
      <c r="Q23" s="95">
        <v>0</v>
      </c>
      <c r="R23" s="95">
        <v>0</v>
      </c>
      <c r="S23" s="95">
        <v>0</v>
      </c>
      <c r="T23" s="95">
        <v>0</v>
      </c>
      <c r="U23" s="95">
        <v>0</v>
      </c>
      <c r="V23" s="95">
        <v>0</v>
      </c>
      <c r="W23" s="95">
        <v>0</v>
      </c>
      <c r="X23" s="95">
        <v>0</v>
      </c>
      <c r="Y23" s="95">
        <v>0</v>
      </c>
      <c r="Z23" s="95">
        <v>0</v>
      </c>
      <c r="AA23" s="95">
        <v>0</v>
      </c>
      <c r="AB23" s="95">
        <v>0</v>
      </c>
      <c r="AD23" s="96">
        <f t="shared" si="1"/>
        <v>0</v>
      </c>
      <c r="AE23" s="96">
        <f t="shared" si="2"/>
        <v>0</v>
      </c>
      <c r="AF23" s="96">
        <f t="shared" si="3"/>
        <v>0</v>
      </c>
      <c r="AG23" s="96">
        <f t="shared" si="4"/>
        <v>0</v>
      </c>
      <c r="AH23" s="96">
        <f t="shared" si="5"/>
        <v>0</v>
      </c>
      <c r="AI23" s="96">
        <f t="shared" si="6"/>
        <v>0</v>
      </c>
      <c r="AJ23" s="96">
        <f t="shared" si="7"/>
        <v>0</v>
      </c>
      <c r="AK23" s="96">
        <f t="shared" si="8"/>
        <v>0</v>
      </c>
      <c r="AL23" s="96">
        <f t="shared" si="9"/>
        <v>0</v>
      </c>
      <c r="AM23" s="96">
        <f t="shared" si="10"/>
        <v>0</v>
      </c>
      <c r="AN23" s="96">
        <f t="shared" si="11"/>
        <v>0</v>
      </c>
      <c r="AO23" s="96">
        <f t="shared" si="12"/>
        <v>0</v>
      </c>
      <c r="AP23" s="96">
        <f t="shared" si="13"/>
        <v>0</v>
      </c>
      <c r="AQ23" s="96">
        <f t="shared" si="14"/>
        <v>0</v>
      </c>
      <c r="AR23" s="96">
        <f t="shared" si="15"/>
        <v>0</v>
      </c>
      <c r="AS23" s="96">
        <f t="shared" si="16"/>
        <v>0</v>
      </c>
      <c r="AT23" s="96">
        <f t="shared" si="17"/>
        <v>0</v>
      </c>
      <c r="AU23" s="96">
        <f t="shared" si="18"/>
        <v>0</v>
      </c>
      <c r="AV23" s="96">
        <f t="shared" si="19"/>
        <v>0</v>
      </c>
      <c r="AW23" s="96">
        <f t="shared" si="20"/>
        <v>0</v>
      </c>
      <c r="AX23" s="96">
        <f t="shared" si="21"/>
        <v>0</v>
      </c>
      <c r="AY23" s="96">
        <f t="shared" si="22"/>
        <v>0</v>
      </c>
      <c r="AZ23" s="96">
        <f t="shared" si="23"/>
        <v>0</v>
      </c>
      <c r="BA23" s="96">
        <f t="shared" si="24"/>
        <v>0</v>
      </c>
      <c r="BB23" s="96">
        <f t="shared" si="25"/>
        <v>0</v>
      </c>
      <c r="BC23" s="96">
        <f t="shared" si="26"/>
        <v>0</v>
      </c>
      <c r="BD23" s="96">
        <f t="shared" si="27"/>
        <v>0</v>
      </c>
      <c r="BE23" s="96">
        <f t="shared" si="28"/>
        <v>0</v>
      </c>
    </row>
    <row r="24" spans="1:57" ht="19.5" customHeight="1" thickBot="1">
      <c r="A24" s="96">
        <v>0</v>
      </c>
      <c r="B24" s="96">
        <v>0</v>
      </c>
      <c r="C24" s="96">
        <v>0</v>
      </c>
      <c r="D24" s="96">
        <v>0</v>
      </c>
      <c r="E24" s="96">
        <v>0</v>
      </c>
      <c r="F24" s="96">
        <v>0</v>
      </c>
      <c r="G24" s="96">
        <v>0</v>
      </c>
      <c r="H24" s="96">
        <v>0</v>
      </c>
      <c r="I24" s="96">
        <v>0</v>
      </c>
      <c r="J24" s="96">
        <v>0</v>
      </c>
      <c r="K24" s="96">
        <v>0</v>
      </c>
      <c r="L24" s="96">
        <v>0</v>
      </c>
      <c r="M24" s="96">
        <v>0</v>
      </c>
      <c r="N24" s="96">
        <v>0</v>
      </c>
      <c r="O24" s="96">
        <v>0</v>
      </c>
      <c r="P24" s="95">
        <v>0</v>
      </c>
      <c r="Q24" s="95">
        <v>0</v>
      </c>
      <c r="R24" s="95">
        <v>0</v>
      </c>
      <c r="S24" s="95">
        <v>0</v>
      </c>
      <c r="T24" s="95">
        <v>0</v>
      </c>
      <c r="U24" s="95">
        <v>0</v>
      </c>
      <c r="V24" s="95">
        <v>0</v>
      </c>
      <c r="W24" s="95">
        <v>0</v>
      </c>
      <c r="X24" s="95">
        <v>0</v>
      </c>
      <c r="Y24" s="95">
        <v>0</v>
      </c>
      <c r="Z24" s="95">
        <v>0</v>
      </c>
      <c r="AA24" s="95">
        <v>0</v>
      </c>
      <c r="AB24" s="95">
        <v>0</v>
      </c>
      <c r="AD24" s="96">
        <f t="shared" si="1"/>
        <v>0</v>
      </c>
      <c r="AE24" s="96">
        <f t="shared" si="2"/>
        <v>0</v>
      </c>
      <c r="AF24" s="96">
        <f t="shared" si="3"/>
        <v>0</v>
      </c>
      <c r="AG24" s="96">
        <f t="shared" si="4"/>
        <v>0</v>
      </c>
      <c r="AH24" s="96">
        <f t="shared" si="5"/>
        <v>0</v>
      </c>
      <c r="AI24" s="96">
        <f t="shared" si="6"/>
        <v>0</v>
      </c>
      <c r="AJ24" s="96">
        <f t="shared" si="7"/>
        <v>0</v>
      </c>
      <c r="AK24" s="96">
        <f t="shared" si="8"/>
        <v>0</v>
      </c>
      <c r="AL24" s="96">
        <f t="shared" si="9"/>
        <v>0</v>
      </c>
      <c r="AM24" s="96">
        <f t="shared" si="10"/>
        <v>0</v>
      </c>
      <c r="AN24" s="96">
        <f t="shared" si="11"/>
        <v>0</v>
      </c>
      <c r="AO24" s="96">
        <f t="shared" si="12"/>
        <v>0</v>
      </c>
      <c r="AP24" s="96">
        <f t="shared" si="13"/>
        <v>0</v>
      </c>
      <c r="AQ24" s="96">
        <f t="shared" si="14"/>
        <v>0</v>
      </c>
      <c r="AR24" s="96">
        <f t="shared" si="15"/>
        <v>0</v>
      </c>
      <c r="AS24" s="96">
        <f t="shared" si="16"/>
        <v>0</v>
      </c>
      <c r="AT24" s="96">
        <f t="shared" si="17"/>
        <v>0</v>
      </c>
      <c r="AU24" s="96">
        <f t="shared" si="18"/>
        <v>0</v>
      </c>
      <c r="AV24" s="96">
        <f t="shared" si="19"/>
        <v>0</v>
      </c>
      <c r="AW24" s="96">
        <f t="shared" si="20"/>
        <v>0</v>
      </c>
      <c r="AX24" s="96">
        <f t="shared" si="21"/>
        <v>0</v>
      </c>
      <c r="AY24" s="96">
        <f t="shared" si="22"/>
        <v>0</v>
      </c>
      <c r="AZ24" s="96">
        <f t="shared" si="23"/>
        <v>0</v>
      </c>
      <c r="BA24" s="96">
        <f t="shared" si="24"/>
        <v>0</v>
      </c>
      <c r="BB24" s="96">
        <f t="shared" si="25"/>
        <v>0</v>
      </c>
      <c r="BC24" s="96">
        <f t="shared" si="26"/>
        <v>0</v>
      </c>
      <c r="BD24" s="96">
        <f t="shared" si="27"/>
        <v>0</v>
      </c>
      <c r="BE24" s="96">
        <f t="shared" si="28"/>
        <v>0</v>
      </c>
    </row>
    <row r="25" spans="1:57" ht="19.5" customHeight="1" thickBot="1">
      <c r="A25" s="96">
        <v>0</v>
      </c>
      <c r="B25" s="96">
        <v>0</v>
      </c>
      <c r="C25" s="96">
        <v>0</v>
      </c>
      <c r="D25" s="96">
        <v>0</v>
      </c>
      <c r="E25" s="96">
        <v>0</v>
      </c>
      <c r="F25" s="96">
        <v>0</v>
      </c>
      <c r="G25" s="96">
        <v>0</v>
      </c>
      <c r="H25" s="96">
        <v>0</v>
      </c>
      <c r="I25" s="96">
        <v>0</v>
      </c>
      <c r="J25" s="96">
        <v>0</v>
      </c>
      <c r="K25" s="96">
        <v>0</v>
      </c>
      <c r="L25" s="96">
        <v>0</v>
      </c>
      <c r="M25" s="96">
        <v>0</v>
      </c>
      <c r="N25" s="96">
        <v>0</v>
      </c>
      <c r="O25" s="96">
        <v>0</v>
      </c>
      <c r="P25" s="95">
        <v>0</v>
      </c>
      <c r="Q25" s="95">
        <v>0</v>
      </c>
      <c r="R25" s="95">
        <v>0</v>
      </c>
      <c r="S25" s="95">
        <v>0</v>
      </c>
      <c r="T25" s="95">
        <v>0</v>
      </c>
      <c r="U25" s="95">
        <v>0</v>
      </c>
      <c r="V25" s="95">
        <v>0</v>
      </c>
      <c r="W25" s="95">
        <v>0</v>
      </c>
      <c r="X25" s="95">
        <v>0</v>
      </c>
      <c r="Y25" s="95">
        <v>0</v>
      </c>
      <c r="Z25" s="95">
        <v>0</v>
      </c>
      <c r="AA25" s="95">
        <v>0</v>
      </c>
      <c r="AB25" s="95">
        <v>0</v>
      </c>
      <c r="AD25" s="96">
        <f t="shared" si="1"/>
        <v>0</v>
      </c>
      <c r="AE25" s="96">
        <f t="shared" si="2"/>
        <v>0</v>
      </c>
      <c r="AF25" s="96">
        <f t="shared" si="3"/>
        <v>0</v>
      </c>
      <c r="AG25" s="96">
        <f t="shared" si="4"/>
        <v>0</v>
      </c>
      <c r="AH25" s="96">
        <f t="shared" si="5"/>
        <v>0</v>
      </c>
      <c r="AI25" s="96">
        <f t="shared" si="6"/>
        <v>0</v>
      </c>
      <c r="AJ25" s="96">
        <f t="shared" si="7"/>
        <v>0</v>
      </c>
      <c r="AK25" s="96">
        <f t="shared" si="8"/>
        <v>0</v>
      </c>
      <c r="AL25" s="96">
        <f t="shared" si="9"/>
        <v>0</v>
      </c>
      <c r="AM25" s="96">
        <f t="shared" si="10"/>
        <v>0</v>
      </c>
      <c r="AN25" s="96">
        <f t="shared" si="11"/>
        <v>0</v>
      </c>
      <c r="AO25" s="96">
        <f t="shared" si="12"/>
        <v>0</v>
      </c>
      <c r="AP25" s="96">
        <f t="shared" si="13"/>
        <v>0</v>
      </c>
      <c r="AQ25" s="96">
        <f t="shared" si="14"/>
        <v>0</v>
      </c>
      <c r="AR25" s="96">
        <f t="shared" si="15"/>
        <v>0</v>
      </c>
      <c r="AS25" s="96">
        <f t="shared" si="16"/>
        <v>0</v>
      </c>
      <c r="AT25" s="96">
        <f t="shared" si="17"/>
        <v>0</v>
      </c>
      <c r="AU25" s="96">
        <f t="shared" si="18"/>
        <v>0</v>
      </c>
      <c r="AV25" s="96">
        <f t="shared" si="19"/>
        <v>0</v>
      </c>
      <c r="AW25" s="96">
        <f t="shared" si="20"/>
        <v>0</v>
      </c>
      <c r="AX25" s="96">
        <f t="shared" si="21"/>
        <v>0</v>
      </c>
      <c r="AY25" s="96">
        <f t="shared" si="22"/>
        <v>0</v>
      </c>
      <c r="AZ25" s="96">
        <f t="shared" si="23"/>
        <v>0</v>
      </c>
      <c r="BA25" s="96">
        <f t="shared" si="24"/>
        <v>0</v>
      </c>
      <c r="BB25" s="96">
        <f t="shared" si="25"/>
        <v>0</v>
      </c>
      <c r="BC25" s="96">
        <f t="shared" si="26"/>
        <v>0</v>
      </c>
      <c r="BD25" s="96">
        <f t="shared" si="27"/>
        <v>0</v>
      </c>
      <c r="BE25" s="96">
        <f t="shared" si="28"/>
        <v>0</v>
      </c>
    </row>
    <row r="26" spans="1:57" ht="19.5" customHeight="1" thickBot="1">
      <c r="A26" s="96">
        <v>0</v>
      </c>
      <c r="B26" s="96">
        <v>0</v>
      </c>
      <c r="C26" s="96">
        <v>0</v>
      </c>
      <c r="D26" s="96">
        <v>0</v>
      </c>
      <c r="E26" s="96">
        <v>0</v>
      </c>
      <c r="F26" s="96">
        <v>0</v>
      </c>
      <c r="G26" s="96">
        <v>0</v>
      </c>
      <c r="H26" s="96">
        <v>0</v>
      </c>
      <c r="I26" s="96">
        <v>0</v>
      </c>
      <c r="J26" s="96">
        <v>0</v>
      </c>
      <c r="K26" s="96">
        <v>0</v>
      </c>
      <c r="L26" s="96">
        <v>0</v>
      </c>
      <c r="M26" s="96">
        <v>0</v>
      </c>
      <c r="N26" s="96">
        <v>0</v>
      </c>
      <c r="O26" s="96">
        <v>0</v>
      </c>
      <c r="P26" s="95">
        <v>0</v>
      </c>
      <c r="Q26" s="95">
        <v>0</v>
      </c>
      <c r="R26" s="95">
        <v>0</v>
      </c>
      <c r="S26" s="95">
        <v>0</v>
      </c>
      <c r="T26" s="95">
        <v>0</v>
      </c>
      <c r="U26" s="95">
        <v>0</v>
      </c>
      <c r="V26" s="95">
        <v>0</v>
      </c>
      <c r="W26" s="95">
        <v>0</v>
      </c>
      <c r="X26" s="95">
        <v>0</v>
      </c>
      <c r="Y26" s="95">
        <v>0</v>
      </c>
      <c r="Z26" s="95">
        <v>0</v>
      </c>
      <c r="AA26" s="95">
        <v>0</v>
      </c>
      <c r="AB26" s="95">
        <v>0</v>
      </c>
      <c r="AD26" s="96">
        <f t="shared" si="1"/>
        <v>0</v>
      </c>
      <c r="AE26" s="96">
        <f t="shared" si="2"/>
        <v>0</v>
      </c>
      <c r="AF26" s="96">
        <f t="shared" si="3"/>
        <v>0</v>
      </c>
      <c r="AG26" s="96">
        <f t="shared" si="4"/>
        <v>0</v>
      </c>
      <c r="AH26" s="96">
        <f t="shared" si="5"/>
        <v>0</v>
      </c>
      <c r="AI26" s="96">
        <f t="shared" si="6"/>
        <v>0</v>
      </c>
      <c r="AJ26" s="96">
        <f t="shared" si="7"/>
        <v>0</v>
      </c>
      <c r="AK26" s="96">
        <f t="shared" si="8"/>
        <v>0</v>
      </c>
      <c r="AL26" s="96">
        <f t="shared" si="9"/>
        <v>0</v>
      </c>
      <c r="AM26" s="96">
        <f t="shared" si="10"/>
        <v>0</v>
      </c>
      <c r="AN26" s="96">
        <f t="shared" si="11"/>
        <v>0</v>
      </c>
      <c r="AO26" s="96">
        <f t="shared" si="12"/>
        <v>0</v>
      </c>
      <c r="AP26" s="96">
        <f t="shared" si="13"/>
        <v>0</v>
      </c>
      <c r="AQ26" s="96">
        <f t="shared" si="14"/>
        <v>0</v>
      </c>
      <c r="AR26" s="96">
        <f t="shared" si="15"/>
        <v>0</v>
      </c>
      <c r="AS26" s="96">
        <f t="shared" si="16"/>
        <v>0</v>
      </c>
      <c r="AT26" s="96">
        <f t="shared" si="17"/>
        <v>0</v>
      </c>
      <c r="AU26" s="96">
        <f t="shared" si="18"/>
        <v>0</v>
      </c>
      <c r="AV26" s="96">
        <f t="shared" si="19"/>
        <v>0</v>
      </c>
      <c r="AW26" s="96">
        <f t="shared" si="20"/>
        <v>0</v>
      </c>
      <c r="AX26" s="96">
        <f t="shared" si="21"/>
        <v>0</v>
      </c>
      <c r="AY26" s="96">
        <f t="shared" si="22"/>
        <v>0</v>
      </c>
      <c r="AZ26" s="96">
        <f t="shared" si="23"/>
        <v>0</v>
      </c>
      <c r="BA26" s="96">
        <f t="shared" si="24"/>
        <v>0</v>
      </c>
      <c r="BB26" s="96">
        <f t="shared" si="25"/>
        <v>0</v>
      </c>
      <c r="BC26" s="96">
        <f t="shared" si="26"/>
        <v>0</v>
      </c>
      <c r="BD26" s="96">
        <f t="shared" si="27"/>
        <v>0</v>
      </c>
      <c r="BE26" s="96">
        <f t="shared" si="28"/>
        <v>0</v>
      </c>
    </row>
    <row r="27" spans="1:57" ht="19.5" customHeight="1" thickBot="1">
      <c r="A27" s="96">
        <v>0</v>
      </c>
      <c r="B27" s="96">
        <v>0</v>
      </c>
      <c r="C27" s="96">
        <v>0</v>
      </c>
      <c r="D27" s="96">
        <v>0</v>
      </c>
      <c r="E27" s="96">
        <v>0</v>
      </c>
      <c r="F27" s="96">
        <v>0</v>
      </c>
      <c r="G27" s="96">
        <v>0</v>
      </c>
      <c r="H27" s="96">
        <v>0</v>
      </c>
      <c r="I27" s="96">
        <v>0</v>
      </c>
      <c r="J27" s="96">
        <v>0</v>
      </c>
      <c r="K27" s="96">
        <v>0</v>
      </c>
      <c r="L27" s="96">
        <v>0</v>
      </c>
      <c r="M27" s="96">
        <v>0</v>
      </c>
      <c r="N27" s="96">
        <v>0</v>
      </c>
      <c r="O27" s="96">
        <v>0</v>
      </c>
      <c r="P27" s="95">
        <v>0</v>
      </c>
      <c r="Q27" s="95">
        <v>0</v>
      </c>
      <c r="R27" s="95">
        <v>0</v>
      </c>
      <c r="S27" s="95">
        <v>0</v>
      </c>
      <c r="T27" s="95">
        <v>0</v>
      </c>
      <c r="U27" s="95">
        <v>0</v>
      </c>
      <c r="V27" s="95">
        <v>0</v>
      </c>
      <c r="W27" s="95">
        <v>0</v>
      </c>
      <c r="X27" s="95">
        <v>0</v>
      </c>
      <c r="Y27" s="95">
        <v>0</v>
      </c>
      <c r="Z27" s="95">
        <v>0</v>
      </c>
      <c r="AA27" s="95">
        <v>0</v>
      </c>
      <c r="AB27" s="95">
        <v>0</v>
      </c>
      <c r="AD27" s="96">
        <f t="shared" si="1"/>
        <v>0</v>
      </c>
      <c r="AE27" s="96">
        <f t="shared" si="2"/>
        <v>0</v>
      </c>
      <c r="AF27" s="96">
        <f t="shared" si="3"/>
        <v>0</v>
      </c>
      <c r="AG27" s="96">
        <f t="shared" si="4"/>
        <v>0</v>
      </c>
      <c r="AH27" s="96">
        <f t="shared" si="5"/>
        <v>0</v>
      </c>
      <c r="AI27" s="96">
        <f t="shared" si="6"/>
        <v>0</v>
      </c>
      <c r="AJ27" s="96">
        <f t="shared" si="7"/>
        <v>0</v>
      </c>
      <c r="AK27" s="96">
        <f t="shared" si="8"/>
        <v>0</v>
      </c>
      <c r="AL27" s="96">
        <f t="shared" si="9"/>
        <v>0</v>
      </c>
      <c r="AM27" s="96">
        <f t="shared" si="10"/>
        <v>0</v>
      </c>
      <c r="AN27" s="96">
        <f t="shared" si="11"/>
        <v>0</v>
      </c>
      <c r="AO27" s="96">
        <f t="shared" si="12"/>
        <v>0</v>
      </c>
      <c r="AP27" s="96">
        <f t="shared" si="13"/>
        <v>0</v>
      </c>
      <c r="AQ27" s="96">
        <f t="shared" si="14"/>
        <v>0</v>
      </c>
      <c r="AR27" s="96">
        <f t="shared" si="15"/>
        <v>0</v>
      </c>
      <c r="AS27" s="96">
        <f t="shared" si="16"/>
        <v>0</v>
      </c>
      <c r="AT27" s="96">
        <f t="shared" si="17"/>
        <v>0</v>
      </c>
      <c r="AU27" s="96">
        <f t="shared" si="18"/>
        <v>0</v>
      </c>
      <c r="AV27" s="96">
        <f t="shared" si="19"/>
        <v>0</v>
      </c>
      <c r="AW27" s="96">
        <f t="shared" si="20"/>
        <v>0</v>
      </c>
      <c r="AX27" s="96">
        <f t="shared" si="21"/>
        <v>0</v>
      </c>
      <c r="AY27" s="96">
        <f t="shared" si="22"/>
        <v>0</v>
      </c>
      <c r="AZ27" s="96">
        <f t="shared" si="23"/>
        <v>0</v>
      </c>
      <c r="BA27" s="96">
        <f t="shared" si="24"/>
        <v>0</v>
      </c>
      <c r="BB27" s="96">
        <f t="shared" si="25"/>
        <v>0</v>
      </c>
      <c r="BC27" s="96">
        <f t="shared" si="26"/>
        <v>0</v>
      </c>
      <c r="BD27" s="96">
        <f t="shared" si="27"/>
        <v>0</v>
      </c>
      <c r="BE27" s="96">
        <f t="shared" si="28"/>
        <v>0</v>
      </c>
    </row>
    <row r="28" spans="1:57" ht="19.5" customHeight="1" thickBot="1">
      <c r="A28" s="205">
        <v>0</v>
      </c>
      <c r="B28" s="205">
        <v>0</v>
      </c>
      <c r="C28" s="205">
        <v>0</v>
      </c>
      <c r="D28" s="205">
        <v>0</v>
      </c>
      <c r="E28" s="205">
        <v>0</v>
      </c>
      <c r="F28" s="205">
        <v>0</v>
      </c>
      <c r="G28" s="205">
        <v>0</v>
      </c>
      <c r="H28" s="205">
        <v>0</v>
      </c>
      <c r="I28" s="205">
        <v>0</v>
      </c>
      <c r="J28" s="205">
        <v>0</v>
      </c>
      <c r="K28" s="205">
        <v>0</v>
      </c>
      <c r="L28" s="205">
        <v>0</v>
      </c>
      <c r="M28" s="205">
        <v>0</v>
      </c>
      <c r="N28" s="205">
        <v>0</v>
      </c>
      <c r="O28" s="205">
        <v>0</v>
      </c>
      <c r="P28" s="206">
        <v>0</v>
      </c>
      <c r="Q28" s="206">
        <v>0</v>
      </c>
      <c r="R28" s="206">
        <v>0</v>
      </c>
      <c r="S28" s="206">
        <v>0</v>
      </c>
      <c r="T28" s="206">
        <v>0</v>
      </c>
      <c r="U28" s="206">
        <v>0</v>
      </c>
      <c r="V28" s="206">
        <v>0</v>
      </c>
      <c r="W28" s="206">
        <v>0</v>
      </c>
      <c r="X28" s="206">
        <v>0</v>
      </c>
      <c r="Y28" s="206">
        <v>0</v>
      </c>
      <c r="Z28" s="206">
        <v>0</v>
      </c>
      <c r="AA28" s="206">
        <v>0</v>
      </c>
      <c r="AB28" s="206">
        <v>0</v>
      </c>
      <c r="AD28" s="96">
        <f t="shared" si="1"/>
        <v>0</v>
      </c>
      <c r="AE28" s="96">
        <f t="shared" si="2"/>
        <v>0</v>
      </c>
      <c r="AF28" s="96">
        <f t="shared" si="3"/>
        <v>0</v>
      </c>
      <c r="AG28" s="96">
        <f t="shared" si="4"/>
        <v>0</v>
      </c>
      <c r="AH28" s="96">
        <f t="shared" si="5"/>
        <v>0</v>
      </c>
      <c r="AI28" s="96">
        <f t="shared" si="6"/>
        <v>0</v>
      </c>
      <c r="AJ28" s="96">
        <f t="shared" si="7"/>
        <v>0</v>
      </c>
      <c r="AK28" s="96">
        <f t="shared" si="8"/>
        <v>0</v>
      </c>
      <c r="AL28" s="96">
        <f t="shared" si="9"/>
        <v>0</v>
      </c>
      <c r="AM28" s="96">
        <f t="shared" si="10"/>
        <v>0</v>
      </c>
      <c r="AN28" s="96">
        <f t="shared" si="11"/>
        <v>0</v>
      </c>
      <c r="AO28" s="96">
        <f t="shared" si="12"/>
        <v>0</v>
      </c>
      <c r="AP28" s="96">
        <f t="shared" si="13"/>
        <v>0</v>
      </c>
      <c r="AQ28" s="96">
        <f t="shared" si="14"/>
        <v>0</v>
      </c>
      <c r="AR28" s="96">
        <f t="shared" si="15"/>
        <v>0</v>
      </c>
      <c r="AS28" s="96">
        <f t="shared" si="16"/>
        <v>0</v>
      </c>
      <c r="AT28" s="96">
        <f t="shared" si="17"/>
        <v>0</v>
      </c>
      <c r="AU28" s="96">
        <f t="shared" si="18"/>
        <v>0</v>
      </c>
      <c r="AV28" s="96">
        <f t="shared" si="19"/>
        <v>0</v>
      </c>
      <c r="AW28" s="96">
        <f t="shared" si="20"/>
        <v>0</v>
      </c>
      <c r="AX28" s="96">
        <f t="shared" si="21"/>
        <v>0</v>
      </c>
      <c r="AY28" s="96">
        <f t="shared" si="22"/>
        <v>0</v>
      </c>
      <c r="AZ28" s="96">
        <f t="shared" si="23"/>
        <v>0</v>
      </c>
      <c r="BA28" s="96">
        <f t="shared" si="24"/>
        <v>0</v>
      </c>
      <c r="BB28" s="96">
        <f t="shared" si="25"/>
        <v>0</v>
      </c>
      <c r="BC28" s="96">
        <f t="shared" si="26"/>
        <v>0</v>
      </c>
      <c r="BD28" s="96">
        <f t="shared" si="27"/>
        <v>0</v>
      </c>
      <c r="BE28" s="96">
        <f t="shared" si="28"/>
        <v>0</v>
      </c>
    </row>
    <row r="31" spans="1:57" ht="17.25" thickBot="1"/>
    <row r="32" spans="1:57" ht="17.25" thickBot="1">
      <c r="A32" s="203">
        <v>0</v>
      </c>
    </row>
    <row r="33" spans="1:1" ht="17.25" thickBot="1">
      <c r="A33" s="203">
        <v>0</v>
      </c>
    </row>
    <row r="34" spans="1:1" ht="17.25" thickBot="1">
      <c r="A34" s="203">
        <v>0</v>
      </c>
    </row>
    <row r="35" spans="1:1" ht="17.25" thickBot="1">
      <c r="A35" s="203">
        <v>0</v>
      </c>
    </row>
    <row r="36" spans="1:1" ht="17.25" thickBot="1">
      <c r="A36" s="203">
        <v>0</v>
      </c>
    </row>
    <row r="37" spans="1:1" ht="17.25" thickBot="1">
      <c r="A37" s="203">
        <v>0</v>
      </c>
    </row>
    <row r="38" spans="1:1" ht="17.25" thickBot="1">
      <c r="A38" s="203">
        <v>0</v>
      </c>
    </row>
    <row r="39" spans="1:1" ht="17.25" thickBot="1">
      <c r="A39" s="203">
        <v>0</v>
      </c>
    </row>
    <row r="40" spans="1:1" ht="17.25" thickBot="1">
      <c r="A40" s="203">
        <v>0</v>
      </c>
    </row>
    <row r="41" spans="1:1" ht="17.25" thickBot="1">
      <c r="A41" s="203">
        <v>0</v>
      </c>
    </row>
    <row r="42" spans="1:1" ht="17.25" thickBot="1">
      <c r="A42" s="203">
        <v>0</v>
      </c>
    </row>
    <row r="43" spans="1:1" ht="17.25" thickBot="1">
      <c r="A43" s="203">
        <v>0</v>
      </c>
    </row>
    <row r="44" spans="1:1" ht="17.25" thickBot="1">
      <c r="A44" s="203">
        <v>0</v>
      </c>
    </row>
    <row r="45" spans="1:1" ht="17.25" thickBot="1">
      <c r="A45" s="203">
        <v>0</v>
      </c>
    </row>
    <row r="46" spans="1:1" ht="17.25" thickBot="1">
      <c r="A46" s="203">
        <v>0</v>
      </c>
    </row>
    <row r="47" spans="1:1" ht="17.25" thickBot="1">
      <c r="A47" s="201">
        <v>0</v>
      </c>
    </row>
    <row r="48" spans="1:1" ht="17.25" thickBot="1">
      <c r="A48" s="201">
        <v>0</v>
      </c>
    </row>
    <row r="49" spans="1:1" ht="17.25" thickBot="1">
      <c r="A49" s="201">
        <v>0</v>
      </c>
    </row>
    <row r="50" spans="1:1" ht="17.25" thickBot="1">
      <c r="A50" s="201">
        <v>0</v>
      </c>
    </row>
    <row r="51" spans="1:1" ht="17.25" thickBot="1">
      <c r="A51" s="201">
        <v>0</v>
      </c>
    </row>
    <row r="52" spans="1:1" ht="17.25" thickBot="1">
      <c r="A52" s="201">
        <v>0</v>
      </c>
    </row>
    <row r="53" spans="1:1" ht="17.25" thickBot="1">
      <c r="A53" s="201">
        <v>0</v>
      </c>
    </row>
    <row r="54" spans="1:1" ht="17.25" thickBot="1">
      <c r="A54" s="201">
        <v>0</v>
      </c>
    </row>
    <row r="55" spans="1:1" ht="17.25" thickBot="1">
      <c r="A55" s="201">
        <v>0</v>
      </c>
    </row>
    <row r="56" spans="1:1" ht="17.25" thickBot="1">
      <c r="A56" s="201">
        <v>0</v>
      </c>
    </row>
    <row r="57" spans="1:1" ht="17.25" thickBot="1">
      <c r="A57" s="201">
        <v>0</v>
      </c>
    </row>
    <row r="58" spans="1:1" ht="17.25" thickBot="1">
      <c r="A58" s="201">
        <v>0</v>
      </c>
    </row>
    <row r="59" spans="1:1" ht="17.25" thickBot="1">
      <c r="A59" s="201">
        <v>0</v>
      </c>
    </row>
    <row r="60" spans="1:1" ht="17.25" thickBot="1">
      <c r="A60" s="203">
        <v>0</v>
      </c>
    </row>
    <row r="61" spans="1:1" ht="17.25" thickBot="1">
      <c r="A61" s="203">
        <v>0</v>
      </c>
    </row>
    <row r="62" spans="1:1" ht="17.25" thickBot="1">
      <c r="A62" s="203">
        <v>0</v>
      </c>
    </row>
    <row r="63" spans="1:1" ht="17.25" thickBot="1">
      <c r="A63" s="203">
        <v>0</v>
      </c>
    </row>
    <row r="64" spans="1:1" ht="17.25" thickBot="1">
      <c r="A64" s="203">
        <v>0</v>
      </c>
    </row>
    <row r="65" spans="1:1" ht="17.25" thickBot="1">
      <c r="A65" s="203">
        <v>0</v>
      </c>
    </row>
    <row r="66" spans="1:1" ht="17.25" thickBot="1">
      <c r="A66" s="203">
        <v>0</v>
      </c>
    </row>
    <row r="67" spans="1:1" ht="17.25" thickBot="1">
      <c r="A67" s="203">
        <v>0</v>
      </c>
    </row>
    <row r="68" spans="1:1" ht="17.25" thickBot="1">
      <c r="A68" s="203">
        <v>0</v>
      </c>
    </row>
    <row r="69" spans="1:1" ht="17.25" thickBot="1">
      <c r="A69" s="203">
        <v>0</v>
      </c>
    </row>
    <row r="70" spans="1:1" ht="17.25" thickBot="1">
      <c r="A70" s="203">
        <v>0</v>
      </c>
    </row>
    <row r="71" spans="1:1" ht="17.25" thickBot="1">
      <c r="A71" s="203">
        <v>0</v>
      </c>
    </row>
    <row r="72" spans="1:1" ht="17.25" thickBot="1">
      <c r="A72" s="203">
        <v>0</v>
      </c>
    </row>
    <row r="73" spans="1:1" ht="17.25" thickBot="1">
      <c r="A73" s="203">
        <v>0</v>
      </c>
    </row>
    <row r="74" spans="1:1" ht="17.25" thickBot="1">
      <c r="A74" s="203">
        <v>0</v>
      </c>
    </row>
    <row r="75" spans="1:1" ht="17.25" thickBot="1">
      <c r="A75" s="201">
        <v>0</v>
      </c>
    </row>
    <row r="76" spans="1:1" ht="17.25" thickBot="1">
      <c r="A76" s="201">
        <v>0</v>
      </c>
    </row>
    <row r="77" spans="1:1" ht="17.25" thickBot="1">
      <c r="A77" s="201">
        <v>0</v>
      </c>
    </row>
    <row r="78" spans="1:1" ht="17.25" thickBot="1">
      <c r="A78" s="201">
        <v>0</v>
      </c>
    </row>
    <row r="79" spans="1:1" ht="17.25" thickBot="1">
      <c r="A79" s="201">
        <v>0</v>
      </c>
    </row>
    <row r="80" spans="1:1" ht="17.25" thickBot="1">
      <c r="A80" s="201">
        <v>0</v>
      </c>
    </row>
    <row r="81" spans="1:1" ht="17.25" thickBot="1">
      <c r="A81" s="201">
        <v>0</v>
      </c>
    </row>
    <row r="82" spans="1:1" ht="17.25" thickBot="1">
      <c r="A82" s="201">
        <v>0</v>
      </c>
    </row>
    <row r="83" spans="1:1" ht="17.25" thickBot="1">
      <c r="A83" s="201">
        <v>0</v>
      </c>
    </row>
    <row r="84" spans="1:1" ht="17.25" thickBot="1">
      <c r="A84" s="201">
        <v>0</v>
      </c>
    </row>
    <row r="85" spans="1:1" ht="17.25" thickBot="1">
      <c r="A85" s="201">
        <v>0</v>
      </c>
    </row>
    <row r="86" spans="1:1" ht="17.25" thickBot="1">
      <c r="A86" s="201">
        <v>0</v>
      </c>
    </row>
    <row r="87" spans="1:1" ht="17.25" thickBot="1">
      <c r="A87" s="201">
        <v>0</v>
      </c>
    </row>
    <row r="88" spans="1:1" ht="17.25" thickBot="1">
      <c r="A88" s="203">
        <v>0</v>
      </c>
    </row>
    <row r="89" spans="1:1" ht="17.25" thickBot="1">
      <c r="A89" s="203">
        <v>0</v>
      </c>
    </row>
    <row r="90" spans="1:1" ht="17.25" thickBot="1">
      <c r="A90" s="203">
        <v>0</v>
      </c>
    </row>
    <row r="91" spans="1:1" ht="17.25" thickBot="1">
      <c r="A91" s="203">
        <v>0</v>
      </c>
    </row>
    <row r="92" spans="1:1" ht="17.25" thickBot="1">
      <c r="A92" s="203">
        <v>0</v>
      </c>
    </row>
    <row r="93" spans="1:1" ht="17.25" thickBot="1">
      <c r="A93" s="203">
        <v>0</v>
      </c>
    </row>
    <row r="94" spans="1:1" ht="17.25" thickBot="1">
      <c r="A94" s="203">
        <v>0</v>
      </c>
    </row>
    <row r="95" spans="1:1" ht="17.25" thickBot="1">
      <c r="A95" s="203">
        <v>0</v>
      </c>
    </row>
    <row r="96" spans="1:1" ht="17.25" thickBot="1">
      <c r="A96" s="203">
        <v>0</v>
      </c>
    </row>
    <row r="97" spans="1:1" ht="17.25" thickBot="1">
      <c r="A97" s="203">
        <v>0</v>
      </c>
    </row>
    <row r="98" spans="1:1" ht="17.25" thickBot="1">
      <c r="A98" s="203">
        <v>0</v>
      </c>
    </row>
    <row r="99" spans="1:1" ht="17.25" thickBot="1">
      <c r="A99" s="203">
        <v>0</v>
      </c>
    </row>
    <row r="100" spans="1:1" ht="17.25" thickBot="1">
      <c r="A100" s="203">
        <v>0</v>
      </c>
    </row>
    <row r="101" spans="1:1" ht="17.25" thickBot="1">
      <c r="A101" s="203">
        <v>0</v>
      </c>
    </row>
    <row r="102" spans="1:1" ht="17.25" thickBot="1">
      <c r="A102" s="203">
        <v>0</v>
      </c>
    </row>
    <row r="103" spans="1:1" ht="17.25" thickBot="1">
      <c r="A103" s="201">
        <v>0</v>
      </c>
    </row>
    <row r="104" spans="1:1" ht="17.25" thickBot="1">
      <c r="A104" s="201">
        <v>0</v>
      </c>
    </row>
    <row r="105" spans="1:1" ht="17.25" thickBot="1">
      <c r="A105" s="201">
        <v>0</v>
      </c>
    </row>
    <row r="106" spans="1:1" ht="17.25" thickBot="1">
      <c r="A106" s="201">
        <v>0</v>
      </c>
    </row>
    <row r="107" spans="1:1" ht="17.25" thickBot="1">
      <c r="A107" s="201">
        <v>0</v>
      </c>
    </row>
    <row r="108" spans="1:1" ht="17.25" thickBot="1">
      <c r="A108" s="201">
        <v>0</v>
      </c>
    </row>
    <row r="109" spans="1:1" ht="17.25" thickBot="1">
      <c r="A109" s="201">
        <v>0</v>
      </c>
    </row>
    <row r="110" spans="1:1" ht="17.25" thickBot="1">
      <c r="A110" s="201">
        <v>0</v>
      </c>
    </row>
    <row r="111" spans="1:1" ht="17.25" thickBot="1">
      <c r="A111" s="201">
        <v>0</v>
      </c>
    </row>
    <row r="112" spans="1:1" ht="17.25" thickBot="1">
      <c r="A112" s="201">
        <v>0</v>
      </c>
    </row>
    <row r="113" spans="1:1" ht="17.25" thickBot="1">
      <c r="A113" s="201">
        <v>0</v>
      </c>
    </row>
    <row r="114" spans="1:1" ht="17.25" thickBot="1">
      <c r="A114" s="201">
        <v>0</v>
      </c>
    </row>
    <row r="115" spans="1:1" ht="17.25" thickBot="1">
      <c r="A115" s="201">
        <v>0</v>
      </c>
    </row>
    <row r="116" spans="1:1" ht="17.25" thickBot="1">
      <c r="A116" s="204">
        <v>0</v>
      </c>
    </row>
    <row r="117" spans="1:1" ht="17.25" thickBot="1">
      <c r="A117" s="204">
        <v>0</v>
      </c>
    </row>
    <row r="118" spans="1:1" ht="17.25" thickBot="1">
      <c r="A118" s="204">
        <v>0</v>
      </c>
    </row>
    <row r="119" spans="1:1" ht="17.25" thickBot="1">
      <c r="A119" s="204">
        <v>0</v>
      </c>
    </row>
    <row r="120" spans="1:1" ht="17.25" thickBot="1">
      <c r="A120" s="204">
        <v>0</v>
      </c>
    </row>
    <row r="121" spans="1:1" ht="17.25" thickBot="1">
      <c r="A121" s="204">
        <v>0</v>
      </c>
    </row>
    <row r="122" spans="1:1" ht="17.25" thickBot="1">
      <c r="A122" s="204">
        <v>0</v>
      </c>
    </row>
    <row r="123" spans="1:1" ht="17.25" thickBot="1">
      <c r="A123" s="204">
        <v>0</v>
      </c>
    </row>
    <row r="124" spans="1:1" ht="17.25" thickBot="1">
      <c r="A124" s="204">
        <v>0</v>
      </c>
    </row>
    <row r="125" spans="1:1" ht="17.25" thickBot="1">
      <c r="A125" s="204">
        <v>0</v>
      </c>
    </row>
    <row r="126" spans="1:1" ht="17.25" thickBot="1">
      <c r="A126" s="204">
        <v>255</v>
      </c>
    </row>
    <row r="127" spans="1:1" ht="17.25" thickBot="1">
      <c r="A127" s="204">
        <v>255</v>
      </c>
    </row>
    <row r="128" spans="1:1" ht="17.25" thickBot="1">
      <c r="A128" s="204">
        <v>255</v>
      </c>
    </row>
    <row r="129" spans="1:1" ht="17.25" thickBot="1">
      <c r="A129" s="204">
        <v>255</v>
      </c>
    </row>
    <row r="130" spans="1:1" ht="17.25" thickBot="1">
      <c r="A130" s="204">
        <v>124</v>
      </c>
    </row>
    <row r="131" spans="1:1" ht="17.25" thickBot="1">
      <c r="A131" s="202">
        <v>255</v>
      </c>
    </row>
    <row r="132" spans="1:1" ht="17.25" thickBot="1">
      <c r="A132" s="202">
        <v>255</v>
      </c>
    </row>
    <row r="133" spans="1:1" ht="17.25" thickBot="1">
      <c r="A133" s="202">
        <v>255</v>
      </c>
    </row>
    <row r="134" spans="1:1" ht="17.25" thickBot="1">
      <c r="A134" s="202">
        <v>255</v>
      </c>
    </row>
    <row r="135" spans="1:1" ht="17.25" thickBot="1">
      <c r="A135" s="202">
        <v>255</v>
      </c>
    </row>
    <row r="136" spans="1:1" ht="17.25" thickBot="1">
      <c r="A136" s="202">
        <v>0</v>
      </c>
    </row>
    <row r="137" spans="1:1" ht="17.25" thickBot="1">
      <c r="A137" s="202">
        <v>0</v>
      </c>
    </row>
    <row r="138" spans="1:1" ht="17.25" thickBot="1">
      <c r="A138" s="202">
        <v>0</v>
      </c>
    </row>
    <row r="139" spans="1:1" ht="17.25" thickBot="1">
      <c r="A139" s="202">
        <v>0</v>
      </c>
    </row>
    <row r="140" spans="1:1" ht="17.25" thickBot="1">
      <c r="A140" s="202">
        <v>0</v>
      </c>
    </row>
    <row r="141" spans="1:1" ht="17.25" thickBot="1">
      <c r="A141" s="202">
        <v>0</v>
      </c>
    </row>
    <row r="142" spans="1:1" ht="17.25" thickBot="1">
      <c r="A142" s="202">
        <v>0</v>
      </c>
    </row>
    <row r="143" spans="1:1" ht="17.25" thickBot="1">
      <c r="A143" s="202">
        <v>0</v>
      </c>
    </row>
    <row r="144" spans="1:1">
      <c r="A144" s="180" t="s">
        <v>644</v>
      </c>
    </row>
    <row r="145" spans="1:1">
      <c r="A145" s="180" t="s">
        <v>645</v>
      </c>
    </row>
    <row r="146" spans="1:1">
      <c r="A146" s="180" t="s">
        <v>646</v>
      </c>
    </row>
    <row r="147" spans="1:1" ht="17.25" thickBot="1">
      <c r="A147" s="180" t="s">
        <v>647</v>
      </c>
    </row>
    <row r="148" spans="1:1" ht="17.25" thickBot="1">
      <c r="A148" s="205">
        <v>0</v>
      </c>
    </row>
    <row r="149" spans="1:1" ht="17.25" thickBot="1">
      <c r="A149" s="205">
        <v>0</v>
      </c>
    </row>
    <row r="150" spans="1:1" ht="17.25" thickBot="1">
      <c r="A150" s="205">
        <v>0</v>
      </c>
    </row>
    <row r="151" spans="1:1" ht="17.25" thickBot="1">
      <c r="A151" s="205">
        <v>0</v>
      </c>
    </row>
    <row r="152" spans="1:1" ht="17.25" thickBot="1">
      <c r="A152" s="205">
        <v>0</v>
      </c>
    </row>
    <row r="153" spans="1:1" ht="17.25" thickBot="1">
      <c r="A153" s="205">
        <v>0</v>
      </c>
    </row>
    <row r="154" spans="1:1" ht="17.25" thickBot="1">
      <c r="A154" s="205">
        <v>0</v>
      </c>
    </row>
    <row r="155" spans="1:1" ht="17.25" thickBot="1">
      <c r="A155" s="205">
        <v>0</v>
      </c>
    </row>
    <row r="156" spans="1:1" ht="17.25" thickBot="1">
      <c r="A156" s="205">
        <v>0</v>
      </c>
    </row>
    <row r="157" spans="1:1" ht="17.25" thickBot="1">
      <c r="A157" s="205">
        <v>0</v>
      </c>
    </row>
    <row r="158" spans="1:1" ht="17.25" thickBot="1">
      <c r="A158" s="205">
        <v>0</v>
      </c>
    </row>
    <row r="159" spans="1:1" ht="17.25" thickBot="1">
      <c r="A159" s="205">
        <v>0</v>
      </c>
    </row>
    <row r="160" spans="1:1" ht="17.25" thickBot="1">
      <c r="A160" s="205">
        <v>0</v>
      </c>
    </row>
    <row r="161" spans="1:1" ht="17.25" thickBot="1">
      <c r="A161" s="205">
        <v>0</v>
      </c>
    </row>
    <row r="162" spans="1:1" ht="17.25" thickBot="1">
      <c r="A162" s="205">
        <v>0</v>
      </c>
    </row>
    <row r="163" spans="1:1" ht="17.25" thickBot="1">
      <c r="A163" s="206">
        <v>0</v>
      </c>
    </row>
    <row r="164" spans="1:1" ht="17.25" thickBot="1">
      <c r="A164" s="206">
        <v>0</v>
      </c>
    </row>
    <row r="165" spans="1:1" ht="17.25" thickBot="1">
      <c r="A165" s="206">
        <v>0</v>
      </c>
    </row>
    <row r="166" spans="1:1" ht="17.25" thickBot="1">
      <c r="A166" s="206">
        <v>0</v>
      </c>
    </row>
    <row r="167" spans="1:1" ht="17.25" thickBot="1">
      <c r="A167" s="206">
        <v>0</v>
      </c>
    </row>
    <row r="168" spans="1:1" ht="17.25" thickBot="1">
      <c r="A168" s="206">
        <v>0</v>
      </c>
    </row>
    <row r="169" spans="1:1" ht="17.25" thickBot="1">
      <c r="A169" s="206">
        <v>0</v>
      </c>
    </row>
    <row r="170" spans="1:1" ht="17.25" thickBot="1">
      <c r="A170" s="206">
        <v>0</v>
      </c>
    </row>
    <row r="171" spans="1:1" ht="17.25" thickBot="1">
      <c r="A171" s="206">
        <v>0</v>
      </c>
    </row>
    <row r="172" spans="1:1" ht="17.25" thickBot="1">
      <c r="A172" s="206">
        <v>0</v>
      </c>
    </row>
    <row r="173" spans="1:1" ht="17.25" thickBot="1">
      <c r="A173" s="206">
        <v>0</v>
      </c>
    </row>
    <row r="174" spans="1:1" ht="17.25" thickBot="1">
      <c r="A174" s="206">
        <v>0</v>
      </c>
    </row>
    <row r="175" spans="1:1" ht="17.25" thickBot="1">
      <c r="A175" s="206">
        <v>0</v>
      </c>
    </row>
  </sheetData>
  <phoneticPr fontId="2"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R50"/>
  <sheetViews>
    <sheetView topLeftCell="E13" zoomScale="145" zoomScaleNormal="145" workbookViewId="0">
      <selection activeCell="O34" sqref="O34:P34"/>
    </sheetView>
  </sheetViews>
  <sheetFormatPr defaultRowHeight="16.5"/>
  <sheetData>
    <row r="7" spans="12:17">
      <c r="M7" s="125"/>
    </row>
    <row r="9" spans="12:17" ht="18">
      <c r="L9" s="124" t="s">
        <v>339</v>
      </c>
    </row>
    <row r="10" spans="12:17">
      <c r="L10" s="180"/>
      <c r="N10" t="s">
        <v>389</v>
      </c>
    </row>
    <row r="11" spans="12:17" ht="18">
      <c r="L11" s="124" t="s">
        <v>340</v>
      </c>
      <c r="N11" s="1"/>
      <c r="P11" s="180"/>
    </row>
    <row r="12" spans="12:17">
      <c r="L12" s="180"/>
      <c r="N12" s="1"/>
      <c r="O12" s="180"/>
    </row>
    <row r="13" spans="12:17">
      <c r="L13" s="180"/>
      <c r="N13" s="1"/>
      <c r="P13" s="126"/>
    </row>
    <row r="14" spans="12:17" ht="18">
      <c r="L14" s="124" t="s">
        <v>400</v>
      </c>
      <c r="N14" s="1"/>
    </row>
    <row r="15" spans="12:17">
      <c r="L15" s="180"/>
      <c r="N15" s="1"/>
      <c r="P15" s="180"/>
    </row>
    <row r="16" spans="12:17">
      <c r="L16" s="180"/>
      <c r="N16" s="1"/>
      <c r="Q16" s="1"/>
    </row>
    <row r="17" spans="12:18">
      <c r="L17" s="199"/>
      <c r="N17" s="1"/>
      <c r="Q17" s="1"/>
    </row>
    <row r="18" spans="12:18">
      <c r="N18" s="1"/>
      <c r="Q18" s="1"/>
      <c r="R18">
        <v>0</v>
      </c>
    </row>
    <row r="19" spans="12:18">
      <c r="N19" s="1"/>
      <c r="Q19" s="1"/>
      <c r="R19">
        <v>1</v>
      </c>
    </row>
    <row r="20" spans="12:18">
      <c r="N20" s="1"/>
      <c r="Q20" s="1"/>
    </row>
    <row r="21" spans="12:18">
      <c r="N21" s="1"/>
      <c r="Q21" s="1"/>
    </row>
    <row r="22" spans="12:18">
      <c r="N22" s="1"/>
      <c r="Q22" s="1"/>
      <c r="R22" s="223"/>
    </row>
    <row r="23" spans="12:18">
      <c r="N23" s="1"/>
      <c r="Q23" s="1"/>
      <c r="R23" s="223"/>
    </row>
    <row r="24" spans="12:18">
      <c r="N24" s="1"/>
      <c r="Q24" s="1"/>
      <c r="R24" s="198">
        <v>9</v>
      </c>
    </row>
    <row r="25" spans="12:18">
      <c r="N25" s="1"/>
    </row>
    <row r="26" spans="12:18">
      <c r="N26">
        <v>512</v>
      </c>
    </row>
    <row r="27" spans="12:18" ht="18">
      <c r="L27" s="124" t="s">
        <v>643</v>
      </c>
    </row>
    <row r="28" spans="12:18">
      <c r="L28" s="118"/>
    </row>
    <row r="29" spans="12:18">
      <c r="L29" s="118"/>
    </row>
    <row r="30" spans="12:18">
      <c r="L30" s="118">
        <v>784</v>
      </c>
      <c r="N30">
        <v>512</v>
      </c>
      <c r="Q30">
        <v>10</v>
      </c>
    </row>
    <row r="31" spans="12:18">
      <c r="L31" s="118"/>
      <c r="M31">
        <f>L30*N30</f>
        <v>401408</v>
      </c>
      <c r="P31">
        <f>N30*Q30</f>
        <v>5120</v>
      </c>
    </row>
    <row r="32" spans="12:18">
      <c r="L32" s="118"/>
      <c r="N32">
        <f>M31+N30</f>
        <v>401920</v>
      </c>
      <c r="Q32">
        <f>P31+Q30</f>
        <v>5130</v>
      </c>
    </row>
    <row r="33" spans="1:16">
      <c r="L33" s="118"/>
    </row>
    <row r="34" spans="1:16">
      <c r="L34" s="118"/>
      <c r="O34" s="245">
        <f>N32+Q32</f>
        <v>407050</v>
      </c>
      <c r="P34" s="245"/>
    </row>
    <row r="36" spans="1:16">
      <c r="L36" s="163" t="s">
        <v>652</v>
      </c>
    </row>
    <row r="37" spans="1:16">
      <c r="B37" s="180">
        <v>1</v>
      </c>
      <c r="C37" s="180"/>
      <c r="D37" s="180"/>
      <c r="E37" s="180"/>
      <c r="F37" s="180"/>
      <c r="G37" s="180"/>
      <c r="H37" s="180"/>
      <c r="I37" s="180"/>
      <c r="J37" s="180">
        <v>784</v>
      </c>
      <c r="K37" t="s">
        <v>651</v>
      </c>
    </row>
    <row r="38" spans="1:16">
      <c r="A38" t="s">
        <v>648</v>
      </c>
      <c r="B38" s="186"/>
      <c r="C38" s="186"/>
      <c r="D38" s="186"/>
      <c r="E38" s="186"/>
      <c r="F38" s="186"/>
      <c r="G38" s="186"/>
      <c r="H38" s="186"/>
      <c r="I38" s="186"/>
      <c r="J38" s="186"/>
      <c r="K38" s="180">
        <v>5</v>
      </c>
      <c r="M38" s="151" t="s">
        <v>653</v>
      </c>
    </row>
    <row r="39" spans="1:16">
      <c r="A39" t="s">
        <v>649</v>
      </c>
      <c r="K39" s="180">
        <v>0</v>
      </c>
    </row>
    <row r="40" spans="1:16">
      <c r="K40" s="180"/>
    </row>
    <row r="41" spans="1:16">
      <c r="K41" s="180"/>
    </row>
    <row r="42" spans="1:16">
      <c r="K42" s="180"/>
    </row>
    <row r="43" spans="1:16">
      <c r="A43" t="s">
        <v>650</v>
      </c>
      <c r="B43" s="186"/>
      <c r="C43" s="186"/>
      <c r="D43" s="186"/>
      <c r="E43" s="186"/>
      <c r="F43" s="186"/>
      <c r="G43" s="186"/>
      <c r="H43" s="186"/>
      <c r="I43" s="186"/>
      <c r="J43" s="186"/>
      <c r="K43" s="180">
        <v>8</v>
      </c>
    </row>
    <row r="47" spans="1:16">
      <c r="A47" t="s">
        <v>654</v>
      </c>
      <c r="K47" s="180" t="s">
        <v>655</v>
      </c>
    </row>
    <row r="48" spans="1:16">
      <c r="A48">
        <v>1</v>
      </c>
      <c r="B48" s="207"/>
      <c r="C48" s="207"/>
      <c r="D48" s="207"/>
      <c r="E48" s="207"/>
      <c r="F48" s="207"/>
      <c r="G48" s="207"/>
      <c r="H48" s="207"/>
      <c r="I48" s="207"/>
      <c r="J48" s="207"/>
      <c r="K48" s="58">
        <v>7</v>
      </c>
    </row>
    <row r="49" spans="1:11">
      <c r="B49" s="207"/>
      <c r="C49" s="207"/>
      <c r="D49" s="207"/>
      <c r="E49" s="207"/>
      <c r="F49" s="207"/>
      <c r="G49" s="207"/>
      <c r="H49" s="207"/>
      <c r="I49" s="207"/>
      <c r="J49" s="207"/>
      <c r="K49" s="58"/>
    </row>
    <row r="50" spans="1:11">
      <c r="A50">
        <v>10000</v>
      </c>
      <c r="B50" s="207"/>
      <c r="C50" s="207"/>
      <c r="D50" s="207"/>
      <c r="E50" s="207"/>
      <c r="F50" s="207"/>
      <c r="G50" s="207"/>
      <c r="H50" s="207"/>
      <c r="I50" s="207"/>
      <c r="J50" s="207"/>
      <c r="K50" s="58">
        <v>6</v>
      </c>
    </row>
  </sheetData>
  <mergeCells count="2">
    <mergeCell ref="R22:R23"/>
    <mergeCell ref="O34:P34"/>
  </mergeCells>
  <phoneticPr fontId="2" type="noConversion"/>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zoomScale="115" zoomScaleNormal="115" workbookViewId="0">
      <selection activeCell="F2" sqref="F2"/>
    </sheetView>
  </sheetViews>
  <sheetFormatPr defaultRowHeight="16.5"/>
  <cols>
    <col min="15" max="17" width="3.875" customWidth="1"/>
    <col min="18" max="20" width="5.25" customWidth="1"/>
    <col min="21" max="21" width="4.5" customWidth="1"/>
    <col min="22" max="25" width="3.625" customWidth="1"/>
    <col min="26" max="26" width="8.125" customWidth="1"/>
    <col min="27" max="28" width="5.5" customWidth="1"/>
    <col min="29" max="32" width="4.5" customWidth="1"/>
    <col min="35" max="35" width="4.75" customWidth="1"/>
  </cols>
  <sheetData>
    <row r="1" spans="10:43">
      <c r="N1" t="s">
        <v>678</v>
      </c>
    </row>
    <row r="2" spans="10:43">
      <c r="N2" s="129"/>
    </row>
    <row r="3" spans="10:43">
      <c r="N3" s="129" t="s">
        <v>679</v>
      </c>
    </row>
    <row r="4" spans="10:43">
      <c r="J4" t="s">
        <v>661</v>
      </c>
      <c r="N4" s="129" t="s">
        <v>680</v>
      </c>
      <c r="U4" t="s">
        <v>681</v>
      </c>
      <c r="Z4" s="127">
        <f>288+32</f>
        <v>320</v>
      </c>
    </row>
    <row r="5" spans="10:43">
      <c r="K5" t="s">
        <v>662</v>
      </c>
      <c r="O5" s="237" t="s">
        <v>672</v>
      </c>
      <c r="P5" s="237"/>
      <c r="Q5" s="237"/>
    </row>
    <row r="6" spans="10:43">
      <c r="O6" s="208"/>
      <c r="P6" s="208"/>
      <c r="Q6" s="208"/>
      <c r="U6" s="237" t="s">
        <v>657</v>
      </c>
      <c r="V6" s="237"/>
      <c r="W6" s="237"/>
      <c r="X6" s="94"/>
      <c r="Y6" s="94"/>
      <c r="Z6" s="94"/>
      <c r="AA6" s="94"/>
      <c r="AB6" s="94"/>
      <c r="AC6" s="94"/>
      <c r="AD6" s="94"/>
      <c r="AE6" s="94"/>
      <c r="AF6" s="94"/>
    </row>
    <row r="7" spans="10:43">
      <c r="L7" s="125"/>
      <c r="O7" s="208"/>
      <c r="P7" s="208"/>
      <c r="Q7" s="208"/>
      <c r="R7" s="248"/>
      <c r="S7" s="248"/>
      <c r="T7" s="248"/>
      <c r="U7" s="208"/>
      <c r="V7" s="208"/>
      <c r="W7" s="208"/>
      <c r="X7" s="12"/>
      <c r="Y7" s="12"/>
      <c r="Z7" s="12"/>
      <c r="AA7" s="12"/>
      <c r="AB7" s="12"/>
      <c r="AC7" s="12"/>
      <c r="AD7" s="12"/>
      <c r="AE7" s="12"/>
      <c r="AF7" s="12"/>
    </row>
    <row r="8" spans="10:43">
      <c r="O8" s="208"/>
      <c r="P8" s="208"/>
      <c r="Q8" s="208"/>
      <c r="R8" s="12"/>
      <c r="S8" s="12"/>
      <c r="T8" s="12"/>
      <c r="U8" s="208"/>
      <c r="V8" s="208"/>
      <c r="W8" s="208"/>
      <c r="X8" s="12"/>
      <c r="Y8" s="12"/>
      <c r="Z8" s="12"/>
      <c r="AA8" s="12"/>
      <c r="AB8" s="12"/>
      <c r="AC8" s="12"/>
      <c r="AD8" s="12"/>
      <c r="AE8" s="12"/>
      <c r="AF8" s="12"/>
    </row>
    <row r="9" spans="10:43">
      <c r="O9" s="94"/>
      <c r="P9" s="12"/>
      <c r="Q9" s="12"/>
      <c r="R9" s="12"/>
      <c r="S9" s="12"/>
      <c r="T9" s="12"/>
      <c r="U9" s="208"/>
      <c r="V9" s="208"/>
      <c r="W9" s="208"/>
      <c r="X9" s="12"/>
      <c r="Y9" s="214">
        <f>9*64</f>
        <v>576</v>
      </c>
      <c r="Z9" s="12"/>
      <c r="AA9" s="12"/>
      <c r="AB9" s="12"/>
      <c r="AC9" s="12"/>
      <c r="AD9" s="12"/>
      <c r="AE9" s="12"/>
      <c r="AF9" s="12"/>
    </row>
    <row r="10" spans="10:43">
      <c r="M10" t="s">
        <v>656</v>
      </c>
      <c r="R10" s="12"/>
      <c r="S10" t="s">
        <v>656</v>
      </c>
      <c r="T10" s="12"/>
      <c r="U10" s="94"/>
      <c r="V10" s="12"/>
      <c r="W10" s="12"/>
      <c r="X10" s="12"/>
      <c r="Y10" s="12"/>
      <c r="Z10" s="12"/>
      <c r="AA10" s="12"/>
      <c r="AB10" s="12"/>
      <c r="AC10" s="12"/>
      <c r="AD10" s="12"/>
      <c r="AE10" s="12"/>
      <c r="AF10" s="12"/>
      <c r="AL10" t="s">
        <v>389</v>
      </c>
    </row>
    <row r="11" spans="10:43">
      <c r="M11" s="1"/>
      <c r="R11" s="94"/>
      <c r="S11" s="1"/>
      <c r="T11" s="12"/>
      <c r="AL11" s="1"/>
      <c r="AM11" s="119"/>
      <c r="AN11" s="119"/>
    </row>
    <row r="12" spans="10:43">
      <c r="M12" s="1"/>
      <c r="N12" s="180"/>
      <c r="O12" s="180"/>
      <c r="P12" s="180"/>
      <c r="Q12" s="180"/>
      <c r="S12" s="1"/>
      <c r="AL12" s="1"/>
      <c r="AM12" s="119"/>
      <c r="AN12" s="119"/>
    </row>
    <row r="13" spans="10:43">
      <c r="M13" s="1"/>
      <c r="R13" s="126"/>
      <c r="S13" s="1"/>
      <c r="W13">
        <v>24</v>
      </c>
      <c r="AA13" s="236" t="s">
        <v>676</v>
      </c>
      <c r="AB13" s="236"/>
      <c r="AL13" s="1"/>
      <c r="AM13" s="119"/>
      <c r="AN13" s="119"/>
      <c r="AP13" s="1"/>
    </row>
    <row r="14" spans="10:43">
      <c r="M14" s="1"/>
      <c r="O14" s="236" t="s">
        <v>658</v>
      </c>
      <c r="P14" s="236"/>
      <c r="Q14" s="236"/>
      <c r="S14" s="1"/>
      <c r="V14" s="236" t="s">
        <v>658</v>
      </c>
      <c r="W14" s="236"/>
      <c r="X14" s="236"/>
      <c r="Y14" s="180"/>
      <c r="Z14" s="180"/>
      <c r="AA14" s="247" t="s">
        <v>666</v>
      </c>
      <c r="AB14" s="247"/>
      <c r="AC14" s="180"/>
      <c r="AE14" t="s">
        <v>659</v>
      </c>
      <c r="AG14" t="s">
        <v>660</v>
      </c>
      <c r="AL14" s="1"/>
      <c r="AM14" s="119"/>
      <c r="AN14" t="s">
        <v>659</v>
      </c>
      <c r="AP14" s="1"/>
    </row>
    <row r="15" spans="10:43">
      <c r="M15" s="1"/>
      <c r="O15" s="161"/>
      <c r="P15" s="161"/>
      <c r="Q15" s="161"/>
      <c r="R15" s="180"/>
      <c r="S15" s="1"/>
      <c r="V15" s="161"/>
      <c r="W15" s="161"/>
      <c r="X15" s="161"/>
      <c r="Y15" s="161"/>
      <c r="Z15" s="119"/>
      <c r="AA15" s="119"/>
      <c r="AB15" s="119"/>
      <c r="AC15" s="119"/>
      <c r="AE15" s="187"/>
      <c r="AG15" s="117"/>
      <c r="AH15" s="119"/>
      <c r="AL15" s="1"/>
      <c r="AM15" s="119"/>
      <c r="AN15" s="187"/>
      <c r="AP15" s="1"/>
      <c r="AQ15">
        <v>0</v>
      </c>
    </row>
    <row r="16" spans="10:43">
      <c r="M16" s="1"/>
      <c r="O16" s="161"/>
      <c r="P16" s="161"/>
      <c r="Q16" s="161"/>
      <c r="S16" s="1"/>
      <c r="V16" s="161"/>
      <c r="W16" s="161"/>
      <c r="X16" s="161"/>
      <c r="Y16" s="161"/>
      <c r="Z16" s="119"/>
      <c r="AA16" s="161"/>
      <c r="AB16" s="161"/>
      <c r="AC16" s="119"/>
      <c r="AE16" s="187"/>
      <c r="AG16" s="117"/>
      <c r="AH16" s="119"/>
      <c r="AL16" s="1"/>
      <c r="AM16" s="119"/>
      <c r="AN16" s="187"/>
      <c r="AP16" s="1"/>
      <c r="AQ16">
        <v>1</v>
      </c>
    </row>
    <row r="17" spans="3:43">
      <c r="M17" s="1"/>
      <c r="O17" s="161"/>
      <c r="P17" s="161"/>
      <c r="Q17" s="161"/>
      <c r="S17" s="1"/>
      <c r="U17">
        <v>24</v>
      </c>
      <c r="V17" s="161"/>
      <c r="W17" s="161"/>
      <c r="X17" s="161"/>
      <c r="Y17" s="161"/>
      <c r="Z17" s="119"/>
      <c r="AA17" s="161"/>
      <c r="AB17" s="161"/>
      <c r="AC17" s="119"/>
      <c r="AE17" s="187"/>
      <c r="AG17" s="117"/>
      <c r="AH17" s="119"/>
      <c r="AL17" s="1"/>
      <c r="AM17" s="119"/>
      <c r="AN17" s="187"/>
      <c r="AP17" s="1"/>
    </row>
    <row r="18" spans="3:43">
      <c r="M18" s="1"/>
      <c r="O18" s="161"/>
      <c r="P18" s="161"/>
      <c r="Q18" s="161"/>
      <c r="S18" s="1"/>
      <c r="V18" s="161"/>
      <c r="W18" s="161"/>
      <c r="X18" s="161"/>
      <c r="Y18" s="161"/>
      <c r="Z18" s="119"/>
      <c r="AA18" s="119"/>
      <c r="AB18" s="119"/>
      <c r="AC18" s="119"/>
      <c r="AE18" s="187"/>
      <c r="AG18" s="117"/>
      <c r="AH18" s="119"/>
      <c r="AL18" s="1"/>
      <c r="AM18" s="119"/>
      <c r="AN18" s="187"/>
      <c r="AP18" s="1"/>
    </row>
    <row r="19" spans="3:43">
      <c r="M19" s="1"/>
      <c r="O19" s="161"/>
      <c r="P19" s="161"/>
      <c r="Q19" s="161"/>
      <c r="S19" s="1"/>
      <c r="V19" s="119"/>
      <c r="W19" s="119"/>
      <c r="X19" s="119"/>
      <c r="Y19" s="119"/>
      <c r="Z19" s="119"/>
      <c r="AA19" s="247" t="s">
        <v>677</v>
      </c>
      <c r="AB19" s="247"/>
      <c r="AC19" s="119"/>
      <c r="AE19" s="187"/>
      <c r="AG19" s="117"/>
      <c r="AH19" s="119"/>
      <c r="AL19" s="1"/>
      <c r="AM19" s="119"/>
      <c r="AN19" s="187"/>
      <c r="AP19" s="1"/>
      <c r="AQ19" s="223"/>
    </row>
    <row r="20" spans="3:43">
      <c r="M20" s="1"/>
      <c r="S20" s="1"/>
      <c r="AL20" s="1"/>
      <c r="AM20" s="119"/>
      <c r="AN20" s="119"/>
      <c r="AP20" s="1"/>
      <c r="AQ20" s="223"/>
    </row>
    <row r="21" spans="3:43">
      <c r="M21" s="1"/>
      <c r="O21" s="246" t="s">
        <v>671</v>
      </c>
      <c r="P21" s="246"/>
      <c r="Q21" s="246"/>
      <c r="S21" s="1"/>
      <c r="AG21">
        <f>12*12*64</f>
        <v>9216</v>
      </c>
      <c r="AL21" s="1"/>
      <c r="AM21" s="119"/>
      <c r="AN21" s="119"/>
      <c r="AP21" s="1"/>
      <c r="AQ21" s="198">
        <v>9</v>
      </c>
    </row>
    <row r="22" spans="3:43">
      <c r="M22" s="1"/>
      <c r="O22" s="212" t="s">
        <v>673</v>
      </c>
      <c r="P22" s="212"/>
      <c r="Q22" s="212"/>
      <c r="S22" s="1"/>
      <c r="U22" s="246" t="s">
        <v>674</v>
      </c>
      <c r="V22" s="246"/>
      <c r="W22" s="246"/>
      <c r="AL22" s="1"/>
      <c r="AM22" s="119"/>
      <c r="AN22" s="119"/>
    </row>
    <row r="23" spans="3:43">
      <c r="M23" s="1"/>
      <c r="O23" s="212" t="s">
        <v>667</v>
      </c>
      <c r="P23" s="212"/>
      <c r="Q23" s="212"/>
      <c r="S23" s="1"/>
      <c r="U23" s="212" t="s">
        <v>675</v>
      </c>
      <c r="V23" s="212"/>
      <c r="W23" s="212"/>
      <c r="AL23" s="1"/>
      <c r="AM23" s="119"/>
      <c r="AN23" s="119"/>
    </row>
    <row r="24" spans="3:43">
      <c r="M24" s="1"/>
      <c r="S24" s="1"/>
      <c r="U24" s="212" t="s">
        <v>667</v>
      </c>
      <c r="V24" s="212"/>
      <c r="W24" s="212"/>
      <c r="AL24" s="1"/>
      <c r="AM24" s="119"/>
      <c r="AN24" s="119"/>
    </row>
    <row r="25" spans="3:43">
      <c r="M25" s="1"/>
      <c r="S25" s="1"/>
      <c r="AL25" s="1"/>
      <c r="AM25" s="119"/>
      <c r="AN25" s="119"/>
    </row>
    <row r="26" spans="3:43">
      <c r="M26" s="210">
        <v>32</v>
      </c>
      <c r="S26">
        <v>64</v>
      </c>
      <c r="U26" s="211"/>
      <c r="W26" s="211">
        <f>24*24</f>
        <v>576</v>
      </c>
      <c r="AL26">
        <v>128</v>
      </c>
      <c r="AP26">
        <v>10</v>
      </c>
    </row>
    <row r="27" spans="3:43">
      <c r="Y27" t="s">
        <v>682</v>
      </c>
    </row>
    <row r="28" spans="3:43">
      <c r="Z28" s="213">
        <f>288*64 +64</f>
        <v>18496</v>
      </c>
      <c r="AJ28">
        <f>AG21*AL26</f>
        <v>1179648</v>
      </c>
      <c r="AL28">
        <v>128</v>
      </c>
      <c r="AP28" s="3">
        <f>AL26*AP26+AP26</f>
        <v>1290</v>
      </c>
    </row>
    <row r="29" spans="3:43">
      <c r="O29" t="s">
        <v>684</v>
      </c>
      <c r="Q29">
        <f>32*9</f>
        <v>288</v>
      </c>
    </row>
    <row r="30" spans="3:43">
      <c r="AL30" s="3">
        <f>AJ28+AL28</f>
        <v>1179776</v>
      </c>
    </row>
    <row r="31" spans="3:43">
      <c r="C31" s="180" t="s">
        <v>663</v>
      </c>
      <c r="E31" t="s">
        <v>664</v>
      </c>
    </row>
    <row r="32" spans="3:43">
      <c r="AB32" t="s">
        <v>683</v>
      </c>
      <c r="AG32" s="127">
        <f>Z4+Z28+AL30+AP28</f>
        <v>1199882</v>
      </c>
    </row>
    <row r="33" spans="1:23">
      <c r="B33" s="209"/>
      <c r="C33" s="209"/>
      <c r="D33" s="209"/>
    </row>
    <row r="34" spans="1:23">
      <c r="A34" s="180" t="s">
        <v>665</v>
      </c>
      <c r="B34" s="209"/>
      <c r="C34" s="209"/>
      <c r="D34" s="209"/>
    </row>
    <row r="35" spans="1:23">
      <c r="B35" s="209"/>
      <c r="C35" s="209"/>
      <c r="D35" s="209"/>
    </row>
    <row r="36" spans="1:23">
      <c r="B36" s="209"/>
      <c r="C36" s="209"/>
      <c r="D36" s="209"/>
    </row>
    <row r="37" spans="1:23">
      <c r="B37" s="209"/>
      <c r="C37" s="209"/>
      <c r="D37" s="209"/>
    </row>
    <row r="38" spans="1:23">
      <c r="B38" s="209"/>
      <c r="C38" s="209"/>
      <c r="D38" s="209"/>
      <c r="M38" s="215" t="s">
        <v>685</v>
      </c>
      <c r="W38" s="215" t="s">
        <v>704</v>
      </c>
    </row>
    <row r="39" spans="1:23">
      <c r="M39" s="215" t="s">
        <v>686</v>
      </c>
      <c r="W39" s="215" t="s">
        <v>705</v>
      </c>
    </row>
    <row r="40" spans="1:23">
      <c r="M40" s="215" t="s">
        <v>687</v>
      </c>
      <c r="W40" s="215" t="s">
        <v>706</v>
      </c>
    </row>
    <row r="41" spans="1:23">
      <c r="B41" s="209"/>
      <c r="C41" s="209"/>
      <c r="D41" s="209"/>
      <c r="M41" s="215" t="s">
        <v>688</v>
      </c>
      <c r="W41" s="215" t="s">
        <v>689</v>
      </c>
    </row>
    <row r="42" spans="1:23">
      <c r="B42" s="209"/>
      <c r="C42" s="209"/>
      <c r="D42" s="209"/>
      <c r="M42" s="215" t="s">
        <v>689</v>
      </c>
      <c r="W42" s="215" t="s">
        <v>690</v>
      </c>
    </row>
    <row r="43" spans="1:23">
      <c r="B43" s="209"/>
      <c r="C43" s="209"/>
      <c r="D43" s="209"/>
      <c r="M43" s="215" t="s">
        <v>690</v>
      </c>
      <c r="W43" s="215" t="s">
        <v>707</v>
      </c>
    </row>
    <row r="44" spans="1:23">
      <c r="B44" s="209"/>
      <c r="C44" s="209"/>
      <c r="D44" s="209"/>
      <c r="M44" s="215" t="s">
        <v>691</v>
      </c>
      <c r="W44" s="215" t="s">
        <v>702</v>
      </c>
    </row>
    <row r="45" spans="1:23">
      <c r="B45" s="209"/>
      <c r="C45" s="209"/>
      <c r="D45" s="209"/>
      <c r="M45" s="215" t="s">
        <v>692</v>
      </c>
      <c r="W45" s="215" t="s">
        <v>703</v>
      </c>
    </row>
    <row r="46" spans="1:23">
      <c r="B46" s="209"/>
      <c r="C46" s="209"/>
      <c r="D46" s="209"/>
      <c r="M46" s="215" t="s">
        <v>693</v>
      </c>
    </row>
    <row r="47" spans="1:23">
      <c r="M47" s="215" t="s">
        <v>694</v>
      </c>
    </row>
    <row r="48" spans="1:23">
      <c r="M48" s="215" t="s">
        <v>695</v>
      </c>
    </row>
    <row r="49" spans="1:13">
      <c r="M49" s="215" t="s">
        <v>696</v>
      </c>
    </row>
    <row r="50" spans="1:13">
      <c r="M50" s="215" t="s">
        <v>697</v>
      </c>
    </row>
    <row r="51" spans="1:13">
      <c r="M51" s="215" t="s">
        <v>698</v>
      </c>
    </row>
    <row r="52" spans="1:13">
      <c r="B52" s="209"/>
      <c r="C52" s="209"/>
      <c r="D52" s="209"/>
      <c r="M52" s="215" t="s">
        <v>699</v>
      </c>
    </row>
    <row r="53" spans="1:13">
      <c r="B53" s="209"/>
      <c r="C53" s="209"/>
      <c r="D53" s="209"/>
      <c r="M53" s="215" t="s">
        <v>700</v>
      </c>
    </row>
    <row r="54" spans="1:13">
      <c r="A54" t="s">
        <v>650</v>
      </c>
      <c r="B54" s="209"/>
      <c r="C54" s="209"/>
      <c r="D54" s="209"/>
      <c r="M54" s="215" t="s">
        <v>701</v>
      </c>
    </row>
    <row r="55" spans="1:13">
      <c r="B55" s="209"/>
      <c r="C55" s="209"/>
      <c r="D55" s="209"/>
      <c r="M55" s="215" t="s">
        <v>702</v>
      </c>
    </row>
    <row r="56" spans="1:13">
      <c r="B56" s="209"/>
      <c r="C56" s="209"/>
      <c r="D56" s="209"/>
      <c r="M56" s="215" t="s">
        <v>703</v>
      </c>
    </row>
    <row r="57" spans="1:13">
      <c r="B57" s="209"/>
      <c r="C57" s="209"/>
      <c r="D57" s="209"/>
    </row>
  </sheetData>
  <mergeCells count="11">
    <mergeCell ref="R7:T7"/>
    <mergeCell ref="O5:Q5"/>
    <mergeCell ref="U6:W6"/>
    <mergeCell ref="O14:Q14"/>
    <mergeCell ref="V14:X14"/>
    <mergeCell ref="O21:Q21"/>
    <mergeCell ref="U22:W22"/>
    <mergeCell ref="AA13:AB13"/>
    <mergeCell ref="AA19:AB19"/>
    <mergeCell ref="AQ19:AQ20"/>
    <mergeCell ref="AA14:AB14"/>
  </mergeCells>
  <phoneticPr fontId="2" type="noConversion"/>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7"/>
  <sheetViews>
    <sheetView topLeftCell="A4" zoomScale="115" zoomScaleNormal="115" workbookViewId="0">
      <selection activeCell="L15" sqref="L15"/>
    </sheetView>
  </sheetViews>
  <sheetFormatPr defaultRowHeight="16.5"/>
  <cols>
    <col min="15" max="15" width="9.875" bestFit="1" customWidth="1"/>
    <col min="18" max="20" width="3.875" customWidth="1"/>
    <col min="21" max="23" width="5.25" customWidth="1"/>
    <col min="24" max="24" width="4.5" customWidth="1"/>
    <col min="25" max="28" width="3.625" customWidth="1"/>
    <col min="29" max="29" width="8.125" customWidth="1"/>
    <col min="30" max="32" width="4.5" customWidth="1"/>
    <col min="35" max="35" width="4.75" customWidth="1"/>
  </cols>
  <sheetData>
    <row r="1" spans="10:43">
      <c r="Q1" t="s">
        <v>678</v>
      </c>
    </row>
    <row r="2" spans="10:43">
      <c r="Q2" s="129"/>
    </row>
    <row r="3" spans="10:43">
      <c r="Q3" s="129" t="s">
        <v>679</v>
      </c>
    </row>
    <row r="4" spans="10:43">
      <c r="J4" t="s">
        <v>661</v>
      </c>
      <c r="Q4" s="129" t="s">
        <v>680</v>
      </c>
      <c r="X4" t="s">
        <v>681</v>
      </c>
      <c r="AC4" s="127">
        <f>288+32</f>
        <v>320</v>
      </c>
    </row>
    <row r="5" spans="10:43">
      <c r="K5" t="s">
        <v>662</v>
      </c>
      <c r="R5" s="237" t="s">
        <v>672</v>
      </c>
      <c r="S5" s="237"/>
      <c r="T5" s="237"/>
    </row>
    <row r="6" spans="10:43">
      <c r="R6" s="208"/>
      <c r="S6" s="208"/>
      <c r="T6" s="208"/>
      <c r="X6" s="237" t="s">
        <v>657</v>
      </c>
      <c r="Y6" s="237"/>
      <c r="Z6" s="237"/>
      <c r="AA6" s="94"/>
      <c r="AB6" s="94"/>
      <c r="AC6" s="94"/>
      <c r="AD6" s="94"/>
      <c r="AE6" s="94"/>
      <c r="AF6" s="94"/>
    </row>
    <row r="7" spans="10:43">
      <c r="L7" s="125"/>
      <c r="R7" s="208"/>
      <c r="S7" s="208"/>
      <c r="T7" s="208"/>
      <c r="U7" s="248"/>
      <c r="V7" s="248"/>
      <c r="W7" s="248"/>
      <c r="X7" s="208"/>
      <c r="Y7" s="208"/>
      <c r="Z7" s="208"/>
      <c r="AA7" s="12"/>
      <c r="AB7" s="12"/>
      <c r="AC7" s="12"/>
      <c r="AD7" s="12"/>
      <c r="AE7" s="12"/>
      <c r="AF7" s="12"/>
    </row>
    <row r="8" spans="10:43">
      <c r="R8" s="208"/>
      <c r="S8" s="208"/>
      <c r="T8" s="208"/>
      <c r="U8" s="12"/>
      <c r="V8" s="12"/>
      <c r="W8" s="12"/>
      <c r="X8" s="208"/>
      <c r="Y8" s="208"/>
      <c r="Z8" s="208"/>
      <c r="AA8" s="12"/>
      <c r="AB8" s="12"/>
      <c r="AC8" s="12"/>
      <c r="AD8" s="12"/>
      <c r="AE8" s="12"/>
      <c r="AF8" s="12"/>
    </row>
    <row r="9" spans="10:43">
      <c r="R9" s="94"/>
      <c r="S9" s="12"/>
      <c r="T9" s="12"/>
      <c r="U9" s="12"/>
      <c r="V9" s="12"/>
      <c r="W9" s="12"/>
      <c r="X9" s="208"/>
      <c r="Y9" s="208"/>
      <c r="Z9" s="208"/>
      <c r="AA9" s="12"/>
      <c r="AB9" s="214"/>
      <c r="AC9" s="12"/>
      <c r="AD9" s="12"/>
      <c r="AE9" s="12"/>
      <c r="AF9" s="12"/>
    </row>
    <row r="10" spans="10:43">
      <c r="M10" t="s">
        <v>656</v>
      </c>
      <c r="U10" s="12"/>
      <c r="V10" t="s">
        <v>656</v>
      </c>
      <c r="W10" s="12"/>
      <c r="X10" s="94"/>
      <c r="Y10" s="12"/>
      <c r="Z10" s="12"/>
      <c r="AA10" s="12"/>
      <c r="AB10" s="12"/>
      <c r="AC10" s="12"/>
      <c r="AD10" s="12"/>
      <c r="AE10" s="12"/>
      <c r="AF10" s="12"/>
      <c r="AL10" t="s">
        <v>389</v>
      </c>
    </row>
    <row r="11" spans="10:43">
      <c r="M11" s="1"/>
      <c r="N11" s="119"/>
      <c r="O11" s="119"/>
      <c r="P11" s="119"/>
      <c r="U11" s="94"/>
      <c r="V11" s="1"/>
      <c r="W11" s="12"/>
      <c r="AL11" s="1"/>
      <c r="AM11" s="119"/>
      <c r="AN11" s="119"/>
    </row>
    <row r="12" spans="10:43">
      <c r="M12" s="1"/>
      <c r="N12" s="119"/>
      <c r="O12" s="119"/>
      <c r="P12" s="119"/>
      <c r="Q12" s="180"/>
      <c r="R12" s="180"/>
      <c r="S12" s="180"/>
      <c r="T12" s="180"/>
      <c r="V12" s="1"/>
      <c r="AL12" s="1"/>
      <c r="AM12" s="119"/>
      <c r="AN12" s="119"/>
    </row>
    <row r="13" spans="10:43">
      <c r="M13" s="1"/>
      <c r="N13" s="119"/>
      <c r="O13" s="119"/>
      <c r="P13" s="119"/>
      <c r="U13" s="126"/>
      <c r="V13" s="1"/>
      <c r="AL13" s="1"/>
      <c r="AM13" s="119"/>
      <c r="AN13" s="119"/>
      <c r="AP13" s="1"/>
    </row>
    <row r="14" spans="10:43">
      <c r="M14" s="1"/>
      <c r="N14" s="119"/>
      <c r="O14" s="119"/>
      <c r="P14" s="119"/>
      <c r="R14" s="236" t="s">
        <v>658</v>
      </c>
      <c r="S14" s="236"/>
      <c r="T14" s="236"/>
      <c r="V14" s="1"/>
      <c r="Y14" s="236" t="s">
        <v>658</v>
      </c>
      <c r="Z14" s="236"/>
      <c r="AA14" s="236"/>
      <c r="AB14" s="180"/>
      <c r="AC14" s="180"/>
      <c r="AD14" s="180"/>
      <c r="AG14" t="s">
        <v>660</v>
      </c>
      <c r="AL14" s="1"/>
      <c r="AM14" s="119"/>
      <c r="AN14" t="s">
        <v>659</v>
      </c>
      <c r="AP14" s="1"/>
    </row>
    <row r="15" spans="10:43">
      <c r="M15" s="1"/>
      <c r="N15" s="119"/>
      <c r="O15" s="236" t="s">
        <v>676</v>
      </c>
      <c r="P15" s="236"/>
      <c r="R15" s="161"/>
      <c r="S15" s="161"/>
      <c r="T15" s="161"/>
      <c r="U15" s="180"/>
      <c r="V15" s="1"/>
      <c r="Y15" s="161"/>
      <c r="Z15" s="161"/>
      <c r="AA15" s="161"/>
      <c r="AB15" s="161"/>
      <c r="AC15" s="119"/>
      <c r="AD15" s="236" t="s">
        <v>676</v>
      </c>
      <c r="AE15" s="236"/>
      <c r="AG15" s="117"/>
      <c r="AH15" s="119"/>
      <c r="AL15" s="1"/>
      <c r="AM15" s="119"/>
      <c r="AN15" s="187"/>
      <c r="AP15" s="1"/>
      <c r="AQ15">
        <v>0</v>
      </c>
    </row>
    <row r="16" spans="10:43">
      <c r="M16" s="1"/>
      <c r="N16" s="119"/>
      <c r="O16" s="247" t="s">
        <v>666</v>
      </c>
      <c r="P16" s="247"/>
      <c r="R16" s="161"/>
      <c r="S16" s="161"/>
      <c r="T16" s="161"/>
      <c r="V16" s="1"/>
      <c r="Y16" s="161"/>
      <c r="Z16" s="161"/>
      <c r="AA16" s="161"/>
      <c r="AB16" s="161"/>
      <c r="AC16" s="119"/>
      <c r="AD16" s="249" t="s">
        <v>666</v>
      </c>
      <c r="AE16" s="250"/>
      <c r="AG16" s="117"/>
      <c r="AH16" s="119"/>
      <c r="AL16" s="1"/>
      <c r="AM16" s="119"/>
      <c r="AN16" s="187"/>
      <c r="AP16" s="1"/>
      <c r="AQ16">
        <v>1</v>
      </c>
    </row>
    <row r="17" spans="3:43">
      <c r="M17" s="1"/>
      <c r="N17" s="119"/>
      <c r="O17" s="119"/>
      <c r="P17" s="119"/>
      <c r="R17" s="161"/>
      <c r="S17" s="161"/>
      <c r="T17" s="161"/>
      <c r="V17" s="1"/>
      <c r="Y17" s="161"/>
      <c r="Z17" s="161"/>
      <c r="AA17" s="161"/>
      <c r="AB17" s="161"/>
      <c r="AC17" s="119"/>
      <c r="AD17" s="119"/>
      <c r="AE17" s="119"/>
      <c r="AG17" s="117"/>
      <c r="AH17" s="119"/>
      <c r="AL17" s="1"/>
      <c r="AM17" s="119"/>
      <c r="AN17" s="187"/>
      <c r="AP17" s="1"/>
    </row>
    <row r="18" spans="3:43">
      <c r="M18" s="1"/>
      <c r="N18" s="119"/>
      <c r="O18" s="161"/>
      <c r="P18" s="161"/>
      <c r="R18" s="161"/>
      <c r="S18" s="161"/>
      <c r="T18" s="161"/>
      <c r="V18" s="1"/>
      <c r="Y18" s="161"/>
      <c r="Z18" s="161"/>
      <c r="AA18" s="161"/>
      <c r="AB18" s="161"/>
      <c r="AC18" s="119"/>
      <c r="AD18" s="161"/>
      <c r="AE18" s="161"/>
      <c r="AG18" s="117"/>
      <c r="AH18" s="119"/>
      <c r="AL18" s="1"/>
      <c r="AM18" s="119"/>
      <c r="AN18" s="187"/>
      <c r="AP18" s="1"/>
    </row>
    <row r="19" spans="3:43">
      <c r="M19" s="1"/>
      <c r="N19" s="119"/>
      <c r="O19" s="161"/>
      <c r="P19" s="161"/>
      <c r="R19" s="161"/>
      <c r="S19" s="161"/>
      <c r="T19" s="161"/>
      <c r="V19" s="1"/>
      <c r="Y19" s="119"/>
      <c r="Z19" s="119"/>
      <c r="AA19" s="119"/>
      <c r="AB19" s="119"/>
      <c r="AC19" s="119"/>
      <c r="AD19" s="161"/>
      <c r="AE19" s="161"/>
      <c r="AG19" s="117"/>
      <c r="AH19" s="119"/>
      <c r="AL19" s="1"/>
      <c r="AM19" s="119"/>
      <c r="AN19" s="187"/>
      <c r="AP19" s="1"/>
      <c r="AQ19" s="223"/>
    </row>
    <row r="20" spans="3:43">
      <c r="M20" s="1"/>
      <c r="N20" s="119"/>
      <c r="O20" s="119"/>
      <c r="P20" s="119"/>
      <c r="V20" s="1"/>
      <c r="AL20" s="1"/>
      <c r="AM20" s="119"/>
      <c r="AN20" s="119"/>
      <c r="AP20" s="1"/>
      <c r="AQ20" s="223"/>
    </row>
    <row r="21" spans="3:43">
      <c r="M21" s="1"/>
      <c r="N21" s="119"/>
      <c r="O21" s="119"/>
      <c r="P21" s="119"/>
      <c r="R21" s="246"/>
      <c r="S21" s="246"/>
      <c r="T21" s="246"/>
      <c r="V21" s="1"/>
      <c r="AL21" s="1"/>
      <c r="AM21" s="119"/>
      <c r="AN21" s="119"/>
      <c r="AP21" s="1"/>
      <c r="AQ21" s="198">
        <v>9</v>
      </c>
    </row>
    <row r="22" spans="3:43">
      <c r="M22" s="1"/>
      <c r="N22" s="119"/>
      <c r="O22" s="119" t="s">
        <v>708</v>
      </c>
      <c r="P22" s="119"/>
      <c r="R22" s="212"/>
      <c r="S22" s="212"/>
      <c r="T22" s="212"/>
      <c r="V22" s="1"/>
      <c r="X22" s="217"/>
      <c r="Y22" s="119" t="s">
        <v>708</v>
      </c>
      <c r="Z22" s="217"/>
      <c r="AL22" s="1"/>
      <c r="AM22" s="119"/>
      <c r="AN22" s="119"/>
    </row>
    <row r="23" spans="3:43">
      <c r="M23" s="1"/>
      <c r="N23" s="119"/>
      <c r="O23" s="119" t="s">
        <v>709</v>
      </c>
      <c r="P23" s="119"/>
      <c r="R23" s="212"/>
      <c r="S23" s="212"/>
      <c r="T23" s="212"/>
      <c r="V23" s="1"/>
      <c r="X23" s="212"/>
      <c r="Y23" s="119" t="s">
        <v>712</v>
      </c>
      <c r="Z23" s="212"/>
      <c r="AL23" s="1"/>
      <c r="AM23" s="119"/>
      <c r="AN23" s="119"/>
    </row>
    <row r="24" spans="3:43">
      <c r="M24" s="1"/>
      <c r="N24" s="119"/>
      <c r="O24" s="119" t="s">
        <v>710</v>
      </c>
      <c r="P24" s="119"/>
      <c r="V24" s="1"/>
      <c r="X24" s="212"/>
      <c r="Y24" s="119" t="s">
        <v>710</v>
      </c>
      <c r="Z24" s="212"/>
      <c r="AL24" s="1"/>
      <c r="AM24" s="119"/>
      <c r="AN24" s="119"/>
    </row>
    <row r="25" spans="3:43">
      <c r="M25" s="1"/>
      <c r="N25" s="119"/>
      <c r="O25" s="216">
        <f>28 /2</f>
        <v>14</v>
      </c>
      <c r="P25" s="119">
        <v>14</v>
      </c>
      <c r="R25" t="s">
        <v>711</v>
      </c>
      <c r="V25" s="1"/>
      <c r="Y25">
        <v>7</v>
      </c>
      <c r="Z25">
        <v>7</v>
      </c>
      <c r="AL25" s="1"/>
      <c r="AM25" s="119"/>
      <c r="AN25" s="119"/>
    </row>
    <row r="26" spans="3:43">
      <c r="M26" s="210">
        <v>32</v>
      </c>
      <c r="N26" s="210"/>
      <c r="O26" s="210"/>
      <c r="P26" s="210"/>
      <c r="V26">
        <v>64</v>
      </c>
      <c r="X26" s="211"/>
      <c r="Z26" s="211"/>
      <c r="AL26">
        <v>100</v>
      </c>
      <c r="AP26">
        <v>10</v>
      </c>
    </row>
    <row r="27" spans="3:43">
      <c r="R27" s="161"/>
      <c r="S27" s="161"/>
      <c r="T27" s="161"/>
      <c r="AB27" t="s">
        <v>682</v>
      </c>
      <c r="AG27" s="137">
        <f>Y25*Z25*V26</f>
        <v>3136</v>
      </c>
    </row>
    <row r="28" spans="3:43">
      <c r="R28" s="161"/>
      <c r="S28" s="161"/>
      <c r="T28" s="161"/>
      <c r="U28" s="161"/>
      <c r="AC28" s="213">
        <f>288*64 +64</f>
        <v>18496</v>
      </c>
      <c r="AP28" s="3">
        <f>AL26*AP26+AP26</f>
        <v>1010</v>
      </c>
    </row>
    <row r="29" spans="3:43">
      <c r="R29" s="161"/>
      <c r="S29" s="161"/>
      <c r="T29" s="161"/>
      <c r="U29" s="161"/>
    </row>
    <row r="30" spans="3:43">
      <c r="R30" s="161"/>
      <c r="S30" s="161"/>
      <c r="T30" s="161"/>
      <c r="U30" s="161"/>
      <c r="AL30" s="3">
        <f>AG27*AL26+AL26</f>
        <v>313700</v>
      </c>
    </row>
    <row r="31" spans="3:43">
      <c r="C31" s="180" t="s">
        <v>663</v>
      </c>
      <c r="E31" t="s">
        <v>664</v>
      </c>
      <c r="R31" s="161"/>
      <c r="S31" s="161"/>
      <c r="T31" s="161"/>
      <c r="U31" s="161"/>
    </row>
    <row r="32" spans="3:43">
      <c r="S32" s="161"/>
      <c r="T32" s="161"/>
      <c r="U32" s="161"/>
      <c r="AG32" s="127"/>
    </row>
    <row r="33" spans="1:36">
      <c r="B33" s="209"/>
      <c r="C33" s="209"/>
      <c r="D33" s="209"/>
    </row>
    <row r="34" spans="1:36">
      <c r="A34" s="180" t="s">
        <v>665</v>
      </c>
      <c r="B34" s="209"/>
      <c r="C34" s="209"/>
      <c r="D34" s="209"/>
      <c r="AG34" t="s">
        <v>713</v>
      </c>
      <c r="AJ34">
        <f>AC4+AC28+AL30+AP28</f>
        <v>333526</v>
      </c>
    </row>
    <row r="35" spans="1:36">
      <c r="B35" s="209"/>
      <c r="C35" s="209"/>
      <c r="D35" s="209"/>
    </row>
    <row r="36" spans="1:36">
      <c r="B36" s="209"/>
      <c r="C36" s="209"/>
      <c r="D36" s="209"/>
    </row>
    <row r="37" spans="1:36">
      <c r="B37" s="209"/>
      <c r="C37" s="209"/>
      <c r="D37" s="209"/>
    </row>
    <row r="38" spans="1:36">
      <c r="B38" s="209"/>
      <c r="C38" s="209"/>
      <c r="D38" s="209"/>
      <c r="M38" s="122" t="s">
        <v>714</v>
      </c>
      <c r="N38" s="215"/>
      <c r="O38" s="215"/>
      <c r="P38" s="215"/>
      <c r="Z38" s="215"/>
    </row>
    <row r="39" spans="1:36">
      <c r="M39" s="122" t="s">
        <v>715</v>
      </c>
      <c r="N39" s="215"/>
      <c r="O39" s="215"/>
      <c r="P39" s="215"/>
      <c r="Z39" s="215"/>
    </row>
    <row r="40" spans="1:36">
      <c r="M40" s="122" t="s">
        <v>716</v>
      </c>
      <c r="N40" s="215"/>
      <c r="O40" s="215"/>
      <c r="P40" s="215"/>
      <c r="Z40" s="215"/>
    </row>
    <row r="41" spans="1:36">
      <c r="B41" s="209"/>
      <c r="C41" s="209"/>
      <c r="D41" s="209"/>
      <c r="M41" s="122" t="s">
        <v>717</v>
      </c>
      <c r="N41" s="215"/>
      <c r="O41" s="215"/>
      <c r="P41" s="215"/>
      <c r="Z41" s="215"/>
    </row>
    <row r="42" spans="1:36">
      <c r="B42" s="209"/>
      <c r="C42" s="209"/>
      <c r="D42" s="209"/>
      <c r="M42" s="122" t="s">
        <v>718</v>
      </c>
      <c r="N42" s="215"/>
      <c r="O42" s="215"/>
      <c r="P42" s="215"/>
      <c r="Z42" s="215"/>
    </row>
    <row r="43" spans="1:36">
      <c r="B43" s="209"/>
      <c r="C43" s="209"/>
      <c r="D43" s="209"/>
      <c r="M43" s="122" t="s">
        <v>717</v>
      </c>
      <c r="N43" s="215"/>
      <c r="O43" s="215"/>
      <c r="P43" s="215"/>
      <c r="Z43" s="215"/>
    </row>
    <row r="44" spans="1:36">
      <c r="B44" s="209"/>
      <c r="C44" s="209"/>
      <c r="D44" s="209"/>
      <c r="M44" s="122" t="s">
        <v>719</v>
      </c>
      <c r="N44" s="215"/>
      <c r="O44" s="215"/>
      <c r="P44" s="215"/>
      <c r="Z44" s="215"/>
    </row>
    <row r="45" spans="1:36">
      <c r="B45" s="209"/>
      <c r="C45" s="209"/>
      <c r="D45" s="209"/>
      <c r="M45" s="122" t="s">
        <v>720</v>
      </c>
      <c r="N45" s="215"/>
      <c r="O45" s="215"/>
      <c r="P45" s="215"/>
      <c r="Z45" s="215"/>
    </row>
    <row r="46" spans="1:36">
      <c r="B46" s="209"/>
      <c r="C46" s="209"/>
      <c r="D46" s="209"/>
      <c r="M46" s="122" t="s">
        <v>721</v>
      </c>
      <c r="N46" s="215"/>
      <c r="O46" s="215"/>
      <c r="P46" s="215"/>
    </row>
    <row r="47" spans="1:36">
      <c r="M47" s="122" t="s">
        <v>722</v>
      </c>
      <c r="N47" s="215"/>
      <c r="O47" s="215"/>
      <c r="P47" s="215"/>
    </row>
    <row r="48" spans="1:36">
      <c r="M48" s="122" t="s">
        <v>723</v>
      </c>
      <c r="N48" s="215"/>
      <c r="O48" s="215"/>
      <c r="P48" s="215"/>
    </row>
    <row r="49" spans="1:16">
      <c r="M49" s="215"/>
      <c r="N49" s="215"/>
      <c r="O49" s="215"/>
      <c r="P49" s="215"/>
    </row>
    <row r="50" spans="1:16">
      <c r="M50" s="215"/>
      <c r="N50" s="215"/>
      <c r="O50" s="215"/>
      <c r="P50" s="215"/>
    </row>
    <row r="51" spans="1:16" s="1" customFormat="1">
      <c r="I51" s="122" t="s">
        <v>724</v>
      </c>
      <c r="M51" s="218"/>
      <c r="N51" s="218"/>
      <c r="O51" s="218"/>
      <c r="P51" s="218"/>
    </row>
    <row r="52" spans="1:16">
      <c r="B52" s="209"/>
      <c r="C52" s="209"/>
      <c r="D52" s="209"/>
      <c r="M52" s="215"/>
      <c r="N52" s="215"/>
      <c r="O52" s="215"/>
      <c r="P52" s="215"/>
    </row>
    <row r="53" spans="1:16">
      <c r="B53" s="209"/>
      <c r="C53" s="209"/>
      <c r="D53" s="209"/>
      <c r="M53" s="215"/>
      <c r="N53" s="215"/>
      <c r="O53" s="215"/>
      <c r="P53" s="215"/>
    </row>
    <row r="54" spans="1:16">
      <c r="A54" t="s">
        <v>650</v>
      </c>
      <c r="B54" s="209"/>
      <c r="C54" s="209"/>
      <c r="D54" s="209"/>
      <c r="I54" s="219" t="s">
        <v>725</v>
      </c>
      <c r="M54" s="215"/>
      <c r="N54" s="215"/>
      <c r="O54" s="215"/>
      <c r="P54" s="215"/>
    </row>
    <row r="55" spans="1:16">
      <c r="B55" s="209"/>
      <c r="C55" s="209"/>
      <c r="D55" s="209"/>
      <c r="I55" s="219" t="s">
        <v>726</v>
      </c>
      <c r="M55" s="215" t="s">
        <v>727</v>
      </c>
      <c r="N55" s="215"/>
      <c r="O55" s="215"/>
      <c r="P55" s="215"/>
    </row>
    <row r="56" spans="1:16">
      <c r="B56" s="209"/>
      <c r="C56" s="209"/>
      <c r="D56" s="209"/>
      <c r="M56" s="215"/>
      <c r="N56" s="215"/>
      <c r="O56" s="215"/>
      <c r="P56" s="215"/>
    </row>
    <row r="57" spans="1:16">
      <c r="B57" s="209"/>
      <c r="C57" s="209"/>
      <c r="D57" s="209"/>
    </row>
  </sheetData>
  <mergeCells count="11">
    <mergeCell ref="R5:T5"/>
    <mergeCell ref="X6:Z6"/>
    <mergeCell ref="U7:W7"/>
    <mergeCell ref="R14:T14"/>
    <mergeCell ref="Y14:AA14"/>
    <mergeCell ref="AQ19:AQ20"/>
    <mergeCell ref="R21:T21"/>
    <mergeCell ref="O15:P15"/>
    <mergeCell ref="O16:P16"/>
    <mergeCell ref="AD15:AE15"/>
    <mergeCell ref="AD16:AE16"/>
  </mergeCells>
  <phoneticPr fontId="2" type="noConversion"/>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0"/>
  <sheetViews>
    <sheetView topLeftCell="A38" zoomScale="175" zoomScaleNormal="175" workbookViewId="0">
      <selection activeCell="U26" sqref="U26"/>
    </sheetView>
  </sheetViews>
  <sheetFormatPr defaultRowHeight="16.5"/>
  <cols>
    <col min="2" max="15" width="3" customWidth="1"/>
    <col min="16" max="20" width="3.375" customWidth="1"/>
  </cols>
  <sheetData>
    <row r="1" spans="2:17">
      <c r="B1" t="s">
        <v>773</v>
      </c>
      <c r="D1" t="s">
        <v>774</v>
      </c>
    </row>
    <row r="2" spans="2:17">
      <c r="B2" t="s">
        <v>754</v>
      </c>
      <c r="D2" t="s">
        <v>755</v>
      </c>
    </row>
    <row r="4" spans="2:17" s="252" customFormat="1" ht="11.25">
      <c r="B4" s="251"/>
      <c r="C4" s="251" t="s">
        <v>761</v>
      </c>
      <c r="D4" s="251" t="s">
        <v>759</v>
      </c>
      <c r="E4" s="251" t="s">
        <v>760</v>
      </c>
      <c r="F4" s="251" t="s">
        <v>762</v>
      </c>
      <c r="G4" s="251" t="s">
        <v>763</v>
      </c>
      <c r="H4" s="251" t="s">
        <v>764</v>
      </c>
      <c r="I4" s="251" t="s">
        <v>765</v>
      </c>
      <c r="J4" s="251" t="s">
        <v>766</v>
      </c>
      <c r="K4" s="251" t="s">
        <v>767</v>
      </c>
      <c r="L4" s="253" t="s">
        <v>768</v>
      </c>
      <c r="M4" s="253" t="s">
        <v>769</v>
      </c>
      <c r="N4" s="253" t="s">
        <v>770</v>
      </c>
      <c r="O4" s="253" t="s">
        <v>771</v>
      </c>
      <c r="P4" s="253" t="s">
        <v>180</v>
      </c>
      <c r="Q4" s="253" t="s">
        <v>772</v>
      </c>
    </row>
    <row r="5" spans="2:17" s="252" customFormat="1" ht="11.25">
      <c r="B5" s="251" t="s">
        <v>756</v>
      </c>
      <c r="C5" s="251">
        <v>1</v>
      </c>
      <c r="D5" s="251">
        <v>1</v>
      </c>
      <c r="E5" s="251">
        <v>1</v>
      </c>
      <c r="F5" s="251">
        <v>1</v>
      </c>
      <c r="G5" s="251">
        <v>1</v>
      </c>
      <c r="H5" s="251">
        <v>1</v>
      </c>
      <c r="I5" s="251">
        <v>0</v>
      </c>
      <c r="J5" s="251">
        <v>0</v>
      </c>
      <c r="K5" s="251">
        <v>0</v>
      </c>
      <c r="L5" s="254">
        <v>0</v>
      </c>
      <c r="M5" s="254">
        <v>0</v>
      </c>
      <c r="N5" s="254">
        <v>0</v>
      </c>
      <c r="O5" s="254">
        <v>0</v>
      </c>
      <c r="P5" s="254">
        <v>0</v>
      </c>
      <c r="Q5" s="254">
        <v>0</v>
      </c>
    </row>
    <row r="6" spans="2:17" s="252" customFormat="1" ht="11.25">
      <c r="B6" s="251" t="s">
        <v>757</v>
      </c>
      <c r="C6" s="251">
        <v>0</v>
      </c>
      <c r="D6" s="251">
        <v>0</v>
      </c>
      <c r="E6" s="251">
        <v>1</v>
      </c>
      <c r="F6" s="251">
        <v>0</v>
      </c>
      <c r="G6" s="251">
        <v>0</v>
      </c>
      <c r="H6" s="251">
        <v>0</v>
      </c>
      <c r="I6" s="251">
        <v>1</v>
      </c>
      <c r="J6" s="251">
        <v>1</v>
      </c>
      <c r="K6" s="251">
        <v>1</v>
      </c>
      <c r="L6" s="254">
        <v>1</v>
      </c>
      <c r="M6" s="254">
        <v>0</v>
      </c>
      <c r="N6" s="254">
        <v>0</v>
      </c>
      <c r="O6" s="254">
        <v>0</v>
      </c>
      <c r="P6" s="254">
        <v>0</v>
      </c>
      <c r="Q6" s="254">
        <v>0</v>
      </c>
    </row>
    <row r="7" spans="2:17" s="252" customFormat="1" ht="11.25">
      <c r="B7" s="251" t="s">
        <v>758</v>
      </c>
      <c r="C7" s="251">
        <v>0</v>
      </c>
      <c r="D7" s="251">
        <v>0</v>
      </c>
      <c r="E7" s="251">
        <v>0</v>
      </c>
      <c r="F7" s="251">
        <v>0</v>
      </c>
      <c r="G7" s="251">
        <v>0</v>
      </c>
      <c r="H7" s="251">
        <v>0</v>
      </c>
      <c r="I7" s="251">
        <v>0</v>
      </c>
      <c r="J7" s="251">
        <v>0</v>
      </c>
      <c r="K7" s="251">
        <v>1</v>
      </c>
      <c r="L7" s="254">
        <v>0</v>
      </c>
      <c r="M7" s="254">
        <v>1</v>
      </c>
      <c r="N7" s="254">
        <v>1</v>
      </c>
      <c r="O7" s="254">
        <v>1</v>
      </c>
      <c r="P7" s="254">
        <v>1</v>
      </c>
      <c r="Q7" s="254">
        <v>1</v>
      </c>
    </row>
    <row r="8" spans="2:17">
      <c r="E8" s="76">
        <v>2</v>
      </c>
      <c r="K8" s="76">
        <v>2</v>
      </c>
    </row>
    <row r="10" spans="2:17" s="1" customFormat="1">
      <c r="B10" s="1" t="s">
        <v>775</v>
      </c>
    </row>
    <row r="12" spans="2:17">
      <c r="B12" s="255" t="s">
        <v>776</v>
      </c>
    </row>
    <row r="14" spans="2:17">
      <c r="B14" s="122" t="s">
        <v>777</v>
      </c>
    </row>
    <row r="15" spans="2:17">
      <c r="B15" s="122" t="s">
        <v>778</v>
      </c>
    </row>
    <row r="16" spans="2:17">
      <c r="B16" s="122" t="s">
        <v>779</v>
      </c>
    </row>
    <row r="17" spans="2:6">
      <c r="B17" s="122" t="s">
        <v>780</v>
      </c>
      <c r="E17" s="151" t="s">
        <v>783</v>
      </c>
    </row>
    <row r="19" spans="2:6">
      <c r="B19" s="255" t="s">
        <v>781</v>
      </c>
    </row>
    <row r="20" spans="2:6">
      <c r="B20" s="255" t="s">
        <v>782</v>
      </c>
    </row>
    <row r="23" spans="2:6">
      <c r="B23" s="122" t="s">
        <v>816</v>
      </c>
      <c r="F23" s="151" t="s">
        <v>784</v>
      </c>
    </row>
    <row r="25" spans="2:6">
      <c r="B25" s="122" t="s">
        <v>817</v>
      </c>
    </row>
    <row r="27" spans="2:6">
      <c r="B27" s="122" t="s">
        <v>818</v>
      </c>
    </row>
    <row r="29" spans="2:6">
      <c r="B29" s="122" t="s">
        <v>819</v>
      </c>
    </row>
    <row r="40" spans="2:21">
      <c r="B40" t="s">
        <v>785</v>
      </c>
    </row>
    <row r="41" spans="2:21">
      <c r="B41" t="s">
        <v>786</v>
      </c>
    </row>
    <row r="43" spans="2:21">
      <c r="B43" t="s">
        <v>787</v>
      </c>
    </row>
    <row r="45" spans="2:21">
      <c r="C45" s="133"/>
      <c r="D45" s="256"/>
      <c r="E45" s="133"/>
      <c r="F45" s="133"/>
      <c r="G45" s="133"/>
      <c r="H45" s="133"/>
      <c r="I45" s="133"/>
      <c r="J45" s="133"/>
      <c r="K45" s="133"/>
      <c r="L45" s="133"/>
      <c r="M45" s="133"/>
      <c r="N45" s="133"/>
      <c r="O45" s="133"/>
      <c r="P45" s="133"/>
      <c r="Q45" s="133"/>
      <c r="R45" s="133"/>
    </row>
    <row r="47" spans="2:21">
      <c r="C47" s="133"/>
      <c r="D47" s="133"/>
      <c r="E47" s="133"/>
      <c r="F47" s="133"/>
      <c r="G47" s="133"/>
      <c r="H47" s="133"/>
      <c r="I47" s="133"/>
      <c r="J47" s="133"/>
      <c r="K47" s="133"/>
      <c r="L47" s="133"/>
      <c r="M47" s="256"/>
      <c r="N47" s="133"/>
      <c r="O47" s="133"/>
      <c r="P47" s="133"/>
      <c r="Q47" s="133"/>
      <c r="R47" s="133"/>
      <c r="U47" t="s">
        <v>788</v>
      </c>
    </row>
    <row r="49" spans="3:23">
      <c r="C49" s="133"/>
      <c r="D49" s="133"/>
      <c r="E49" s="133"/>
      <c r="F49" s="133"/>
      <c r="G49" s="256"/>
      <c r="H49" s="133"/>
      <c r="I49" s="133"/>
      <c r="J49" s="133"/>
      <c r="K49" s="133"/>
      <c r="L49" s="133"/>
      <c r="M49" s="133"/>
      <c r="N49" s="133"/>
      <c r="O49" s="133"/>
      <c r="P49" s="133"/>
      <c r="Q49" s="133"/>
      <c r="R49" s="133"/>
    </row>
    <row r="53" spans="3:23">
      <c r="C53" s="133"/>
      <c r="D53" s="257"/>
      <c r="E53" s="256"/>
      <c r="F53" s="257"/>
      <c r="J53" s="163" t="s">
        <v>813</v>
      </c>
    </row>
    <row r="54" spans="3:23">
      <c r="U54" t="s">
        <v>789</v>
      </c>
      <c r="W54" s="212" t="s">
        <v>790</v>
      </c>
    </row>
    <row r="55" spans="3:23">
      <c r="C55" s="133"/>
      <c r="D55" s="257"/>
      <c r="E55" s="133"/>
      <c r="F55" s="257"/>
      <c r="J55" s="163" t="s">
        <v>814</v>
      </c>
      <c r="W55" s="212" t="s">
        <v>791</v>
      </c>
    </row>
    <row r="56" spans="3:23">
      <c r="J56" s="122" t="s">
        <v>714</v>
      </c>
      <c r="W56" s="212" t="s">
        <v>792</v>
      </c>
    </row>
    <row r="57" spans="3:23">
      <c r="C57" s="256"/>
      <c r="D57" s="257"/>
      <c r="E57" s="133"/>
      <c r="F57" s="257"/>
      <c r="J57" s="122" t="s">
        <v>815</v>
      </c>
    </row>
    <row r="58" spans="3:23">
      <c r="W58" s="258" t="s">
        <v>793</v>
      </c>
    </row>
    <row r="59" spans="3:23">
      <c r="W59" s="258" t="s">
        <v>794</v>
      </c>
    </row>
    <row r="60" spans="3:23">
      <c r="W60" s="258" t="s">
        <v>795</v>
      </c>
    </row>
    <row r="78" spans="2:23" s="1" customFormat="1" ht="23.25">
      <c r="B78" s="259" t="s">
        <v>796</v>
      </c>
    </row>
    <row r="80" spans="2:23">
      <c r="C80" s="260" t="s">
        <v>801</v>
      </c>
      <c r="D80" s="211"/>
      <c r="E80" s="211"/>
      <c r="W80" s="215" t="s">
        <v>803</v>
      </c>
    </row>
    <row r="81" spans="3:26">
      <c r="C81" s="260" t="s">
        <v>797</v>
      </c>
      <c r="D81" s="211"/>
      <c r="E81" s="211"/>
      <c r="W81" s="128" t="s">
        <v>804</v>
      </c>
      <c r="Z81" s="3" t="s">
        <v>812</v>
      </c>
    </row>
    <row r="82" spans="3:26">
      <c r="C82" s="260" t="s">
        <v>798</v>
      </c>
      <c r="D82" s="211"/>
      <c r="E82" s="211"/>
      <c r="W82" s="128" t="s">
        <v>805</v>
      </c>
      <c r="Z82" s="261" t="s">
        <v>802</v>
      </c>
    </row>
    <row r="83" spans="3:26">
      <c r="C83" s="260" t="s">
        <v>799</v>
      </c>
      <c r="D83" s="211"/>
      <c r="E83" s="211"/>
      <c r="W83" s="215" t="s">
        <v>806</v>
      </c>
    </row>
    <row r="84" spans="3:26">
      <c r="C84" s="260" t="s">
        <v>800</v>
      </c>
      <c r="D84" s="211"/>
      <c r="E84" s="211"/>
      <c r="W84" s="215" t="s">
        <v>807</v>
      </c>
    </row>
    <row r="85" spans="3:26">
      <c r="W85" s="215" t="s">
        <v>808</v>
      </c>
    </row>
    <row r="86" spans="3:26">
      <c r="W86" s="215" t="s">
        <v>809</v>
      </c>
    </row>
    <row r="87" spans="3:26">
      <c r="W87" s="215" t="s">
        <v>810</v>
      </c>
    </row>
    <row r="88" spans="3:26">
      <c r="W88" s="215" t="s">
        <v>811</v>
      </c>
    </row>
    <row r="89" spans="3:26">
      <c r="W89" s="215" t="s">
        <v>702</v>
      </c>
    </row>
    <row r="90" spans="3:26">
      <c r="W90" s="215" t="s">
        <v>703</v>
      </c>
    </row>
  </sheetData>
  <phoneticPr fontId="2" type="noConversion"/>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V62"/>
  <sheetViews>
    <sheetView tabSelected="1" topLeftCell="A35" zoomScaleNormal="100" workbookViewId="0">
      <selection activeCell="U54" sqref="U54"/>
    </sheetView>
  </sheetViews>
  <sheetFormatPr defaultRowHeight="16.5"/>
  <sheetData>
    <row r="5" spans="1:1">
      <c r="A5" s="122" t="s">
        <v>820</v>
      </c>
    </row>
    <row r="6" spans="1:1">
      <c r="A6" s="122" t="s">
        <v>821</v>
      </c>
    </row>
    <row r="9" spans="1:1">
      <c r="A9" s="163" t="s">
        <v>822</v>
      </c>
    </row>
    <row r="12" spans="1:1">
      <c r="A12" s="122" t="s">
        <v>823</v>
      </c>
    </row>
    <row r="14" spans="1:1">
      <c r="A14" s="122" t="s">
        <v>778</v>
      </c>
    </row>
    <row r="15" spans="1:1">
      <c r="A15" s="122" t="s">
        <v>824</v>
      </c>
    </row>
    <row r="16" spans="1:1">
      <c r="A16" s="122" t="s">
        <v>825</v>
      </c>
    </row>
    <row r="18" spans="1:1">
      <c r="A18" s="122" t="s">
        <v>826</v>
      </c>
    </row>
    <row r="20" spans="1:1">
      <c r="A20" s="163" t="s">
        <v>827</v>
      </c>
    </row>
    <row r="22" spans="1:1">
      <c r="A22" s="122" t="s">
        <v>828</v>
      </c>
    </row>
    <row r="42" spans="2:16">
      <c r="B42" s="122" t="s">
        <v>830</v>
      </c>
    </row>
    <row r="45" spans="2:16">
      <c r="G45" t="s">
        <v>831</v>
      </c>
      <c r="L45" t="s">
        <v>832</v>
      </c>
      <c r="P45" t="s">
        <v>833</v>
      </c>
    </row>
    <row r="46" spans="2:16">
      <c r="B46" s="122" t="s">
        <v>829</v>
      </c>
      <c r="G46">
        <v>21</v>
      </c>
    </row>
    <row r="47" spans="2:16">
      <c r="P47" t="s">
        <v>839</v>
      </c>
    </row>
    <row r="48" spans="2:16">
      <c r="G48" t="s">
        <v>834</v>
      </c>
      <c r="L48" t="s">
        <v>837</v>
      </c>
    </row>
    <row r="49" spans="6:22">
      <c r="G49">
        <v>0</v>
      </c>
      <c r="H49">
        <v>1</v>
      </c>
      <c r="L49">
        <v>20</v>
      </c>
      <c r="N49" t="s">
        <v>844</v>
      </c>
      <c r="P49" s="1"/>
    </row>
    <row r="50" spans="6:22">
      <c r="F50" t="s">
        <v>835</v>
      </c>
      <c r="G50" s="262">
        <v>0</v>
      </c>
      <c r="H50" s="262">
        <v>0</v>
      </c>
      <c r="I50" s="262">
        <v>1</v>
      </c>
      <c r="J50" s="88">
        <v>0</v>
      </c>
      <c r="K50" s="262">
        <v>0</v>
      </c>
      <c r="L50" s="262">
        <v>0</v>
      </c>
      <c r="N50" t="s">
        <v>840</v>
      </c>
      <c r="P50" s="1"/>
      <c r="S50" t="s">
        <v>845</v>
      </c>
    </row>
    <row r="51" spans="6:22">
      <c r="F51" t="s">
        <v>836</v>
      </c>
      <c r="G51" s="262">
        <v>0</v>
      </c>
      <c r="H51" s="262">
        <v>0</v>
      </c>
      <c r="I51" s="262">
        <v>0</v>
      </c>
      <c r="J51" s="262">
        <v>0</v>
      </c>
      <c r="K51" s="88">
        <v>1</v>
      </c>
      <c r="L51" s="262">
        <v>0</v>
      </c>
      <c r="N51" t="s">
        <v>841</v>
      </c>
      <c r="P51" s="1"/>
      <c r="S51" s="186"/>
      <c r="V51" t="s">
        <v>846</v>
      </c>
    </row>
    <row r="52" spans="6:22">
      <c r="G52" s="88"/>
      <c r="H52" s="88"/>
      <c r="I52" s="88"/>
      <c r="J52" s="88"/>
      <c r="K52" s="88"/>
      <c r="L52" s="88"/>
      <c r="N52" t="s">
        <v>842</v>
      </c>
      <c r="P52" s="1"/>
      <c r="S52" s="186"/>
      <c r="V52" s="1"/>
    </row>
    <row r="53" spans="6:22">
      <c r="G53" s="88"/>
      <c r="H53" s="88"/>
      <c r="I53" s="88"/>
      <c r="J53" s="88"/>
      <c r="K53" s="88"/>
      <c r="L53" s="88"/>
      <c r="N53" t="s">
        <v>843</v>
      </c>
      <c r="P53" s="1"/>
      <c r="S53" s="186"/>
      <c r="V53" s="1"/>
    </row>
    <row r="54" spans="6:22">
      <c r="G54" s="88"/>
      <c r="H54" s="88"/>
      <c r="I54" s="88"/>
      <c r="J54" s="88"/>
      <c r="K54" s="88"/>
      <c r="L54" s="88"/>
      <c r="P54" s="1"/>
      <c r="S54" s="186"/>
    </row>
    <row r="55" spans="6:22">
      <c r="F55" t="s">
        <v>838</v>
      </c>
      <c r="G55" s="262">
        <v>0</v>
      </c>
      <c r="H55" s="88">
        <v>1</v>
      </c>
      <c r="I55" s="262">
        <v>0</v>
      </c>
      <c r="J55" s="262">
        <v>0</v>
      </c>
      <c r="K55" s="262">
        <v>0</v>
      </c>
      <c r="L55" s="262">
        <v>0</v>
      </c>
      <c r="P55" s="1"/>
      <c r="S55" s="186"/>
    </row>
    <row r="56" spans="6:22">
      <c r="P56" s="1"/>
    </row>
    <row r="57" spans="6:22">
      <c r="P57" s="1"/>
    </row>
    <row r="58" spans="6:22">
      <c r="P58" s="1"/>
    </row>
    <row r="59" spans="6:22">
      <c r="P59" s="1"/>
    </row>
    <row r="60" spans="6:22">
      <c r="P60" s="1"/>
    </row>
    <row r="61" spans="6:22">
      <c r="P61" s="1"/>
    </row>
    <row r="62" spans="6:22">
      <c r="P62" s="1"/>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zoomScale="145" zoomScaleNormal="145" workbookViewId="0">
      <selection activeCell="B2" sqref="B2:L13"/>
    </sheetView>
  </sheetViews>
  <sheetFormatPr defaultRowHeight="16.5"/>
  <cols>
    <col min="1" max="6" width="3.5" customWidth="1"/>
    <col min="7" max="10" width="2.875" customWidth="1"/>
    <col min="11" max="12" width="3.5" customWidth="1"/>
    <col min="13" max="13" width="3.25" customWidth="1"/>
    <col min="14" max="14" width="9" customWidth="1"/>
    <col min="15" max="18" width="5.875" style="15" customWidth="1"/>
  </cols>
  <sheetData>
    <row r="1" spans="1:18">
      <c r="A1" t="s">
        <v>87</v>
      </c>
    </row>
    <row r="2" spans="1:18">
      <c r="F2" s="13" t="s">
        <v>38</v>
      </c>
      <c r="G2" s="12"/>
      <c r="N2" s="223"/>
    </row>
    <row r="3" spans="1:18">
      <c r="F3" s="13"/>
      <c r="G3" s="12"/>
      <c r="N3" s="223"/>
    </row>
    <row r="4" spans="1:18">
      <c r="F4" s="13"/>
      <c r="G4" s="12"/>
    </row>
    <row r="5" spans="1:18">
      <c r="F5" s="13"/>
      <c r="G5" s="12"/>
    </row>
    <row r="6" spans="1:18">
      <c r="F6" s="13"/>
      <c r="G6" s="12"/>
      <c r="P6" s="16"/>
      <c r="Q6" s="16"/>
      <c r="R6" s="16"/>
    </row>
    <row r="7" spans="1:18" ht="17.25" thickBot="1">
      <c r="B7" s="10"/>
      <c r="C7" s="10"/>
      <c r="D7" s="10"/>
      <c r="E7" s="10"/>
      <c r="F7" s="11"/>
      <c r="G7" s="10"/>
      <c r="H7" s="10"/>
      <c r="I7" s="10"/>
      <c r="J7" s="10"/>
      <c r="K7" s="10"/>
      <c r="L7" s="10"/>
    </row>
    <row r="8" spans="1:18">
      <c r="F8" s="14"/>
      <c r="G8" s="12"/>
      <c r="L8" t="s">
        <v>37</v>
      </c>
    </row>
    <row r="9" spans="1:18">
      <c r="F9" s="13"/>
      <c r="G9" s="12"/>
    </row>
    <row r="10" spans="1:18">
      <c r="F10" s="13"/>
      <c r="G10" s="12"/>
    </row>
    <row r="11" spans="1:18">
      <c r="F11" s="13"/>
      <c r="G11" s="12"/>
    </row>
    <row r="12" spans="1:18">
      <c r="F12" s="13"/>
      <c r="G12" s="12"/>
    </row>
    <row r="13" spans="1:18">
      <c r="F13" s="13"/>
      <c r="G13" s="12"/>
    </row>
    <row r="17" spans="2:18">
      <c r="P17" s="16"/>
      <c r="Q17" s="16"/>
      <c r="R17" s="16"/>
    </row>
    <row r="18" spans="2:18">
      <c r="F18" s="13" t="s">
        <v>38</v>
      </c>
      <c r="G18" s="12"/>
    </row>
    <row r="19" spans="2:18">
      <c r="F19" s="13"/>
      <c r="G19" s="12"/>
    </row>
    <row r="20" spans="2:18">
      <c r="F20" s="13"/>
      <c r="G20" s="12"/>
    </row>
    <row r="21" spans="2:18">
      <c r="F21" s="13"/>
      <c r="G21" s="12"/>
    </row>
    <row r="22" spans="2:18">
      <c r="F22" s="13"/>
      <c r="G22" s="12"/>
    </row>
    <row r="23" spans="2:18" ht="17.25" thickBot="1">
      <c r="B23" s="10"/>
      <c r="C23" s="10"/>
      <c r="D23" s="10"/>
      <c r="E23" s="10"/>
      <c r="F23" s="11"/>
      <c r="G23" s="10"/>
      <c r="H23" s="10"/>
      <c r="I23" s="10"/>
      <c r="J23" s="10"/>
      <c r="K23" s="10"/>
      <c r="L23" s="10"/>
    </row>
    <row r="24" spans="2:18">
      <c r="F24" s="14"/>
      <c r="G24" s="12"/>
      <c r="L24" t="s">
        <v>37</v>
      </c>
    </row>
    <row r="25" spans="2:18">
      <c r="F25" s="13"/>
      <c r="G25" s="12"/>
    </row>
    <row r="26" spans="2:18">
      <c r="F26" s="13"/>
      <c r="G26" s="12"/>
    </row>
    <row r="27" spans="2:18">
      <c r="F27" s="13"/>
      <c r="G27" s="12"/>
    </row>
    <row r="28" spans="2:18">
      <c r="F28" s="13"/>
      <c r="G28" s="12"/>
    </row>
    <row r="29" spans="2:18">
      <c r="F29" s="13"/>
      <c r="G29" s="12"/>
    </row>
    <row r="34" spans="3:13">
      <c r="G34" s="13" t="s">
        <v>38</v>
      </c>
      <c r="H34" s="12"/>
    </row>
    <row r="35" spans="3:13">
      <c r="G35" s="13"/>
      <c r="H35" s="12"/>
    </row>
    <row r="36" spans="3:13">
      <c r="G36" s="13"/>
      <c r="H36" s="12"/>
    </row>
    <row r="37" spans="3:13">
      <c r="G37" s="13"/>
      <c r="H37" s="12"/>
    </row>
    <row r="38" spans="3:13">
      <c r="G38" s="13"/>
      <c r="H38" s="12"/>
    </row>
    <row r="39" spans="3:13" ht="17.25" thickBot="1">
      <c r="C39" s="10"/>
      <c r="D39" s="10"/>
      <c r="E39" s="10"/>
      <c r="F39" s="10"/>
      <c r="G39" s="11"/>
      <c r="H39" s="10"/>
      <c r="I39" s="10"/>
      <c r="J39" s="10"/>
      <c r="K39" s="10"/>
      <c r="L39" s="10"/>
      <c r="M39" s="10"/>
    </row>
    <row r="40" spans="3:13">
      <c r="G40" s="14"/>
      <c r="H40" s="12"/>
      <c r="M40" t="s">
        <v>37</v>
      </c>
    </row>
    <row r="41" spans="3:13">
      <c r="G41" s="13"/>
      <c r="H41" s="12"/>
    </row>
    <row r="42" spans="3:13">
      <c r="G42" s="13"/>
      <c r="H42" s="12"/>
    </row>
    <row r="43" spans="3:13">
      <c r="G43" s="13"/>
      <c r="H43" s="12"/>
    </row>
    <row r="44" spans="3:13">
      <c r="G44" s="13"/>
      <c r="H44" s="12"/>
    </row>
    <row r="45" spans="3:13">
      <c r="G45" s="13"/>
      <c r="H45" s="12"/>
    </row>
  </sheetData>
  <mergeCells count="1">
    <mergeCell ref="N2:N3"/>
  </mergeCells>
  <phoneticPr fontId="2"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48"/>
  <sheetViews>
    <sheetView zoomScale="130" zoomScaleNormal="130" workbookViewId="0">
      <selection activeCell="B2" sqref="B2"/>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223" t="s">
        <v>90</v>
      </c>
      <c r="C1" s="223"/>
      <c r="D1" s="223"/>
      <c r="E1" s="223"/>
      <c r="F1" s="223"/>
      <c r="G1" s="223"/>
      <c r="H1" s="15" t="s">
        <v>89</v>
      </c>
    </row>
    <row r="2" spans="1:8">
      <c r="B2" s="27">
        <v>2</v>
      </c>
      <c r="C2" s="27">
        <v>1</v>
      </c>
      <c r="D2" s="27">
        <v>0.5</v>
      </c>
      <c r="E2" s="27">
        <v>0</v>
      </c>
      <c r="F2" s="27">
        <v>-1</v>
      </c>
      <c r="G2" s="27">
        <v>-2</v>
      </c>
    </row>
    <row r="3" spans="1:8">
      <c r="A3">
        <v>-1</v>
      </c>
      <c r="B3">
        <f>B$2^$A3</f>
        <v>0.5</v>
      </c>
      <c r="C3">
        <f t="shared" ref="C3:G18" si="0">C$2^$A3</f>
        <v>1</v>
      </c>
      <c r="D3">
        <f>D$2^$A3</f>
        <v>2</v>
      </c>
      <c r="E3" t="e">
        <f t="shared" si="0"/>
        <v>#DIV/0!</v>
      </c>
      <c r="F3">
        <f t="shared" si="0"/>
        <v>-1</v>
      </c>
      <c r="G3">
        <f t="shared" si="0"/>
        <v>-0.5</v>
      </c>
    </row>
    <row r="4" spans="1:8">
      <c r="A4">
        <v>-0.9</v>
      </c>
      <c r="B4">
        <f t="shared" ref="B4:G23" si="1">B$2^$A4</f>
        <v>0.53588673126814657</v>
      </c>
      <c r="C4">
        <f t="shared" si="0"/>
        <v>1</v>
      </c>
      <c r="D4">
        <f t="shared" si="0"/>
        <v>1.8660659830736148</v>
      </c>
      <c r="E4" t="e">
        <f t="shared" si="0"/>
        <v>#DIV/0!</v>
      </c>
      <c r="F4" t="e">
        <f t="shared" si="0"/>
        <v>#NUM!</v>
      </c>
      <c r="G4" t="e">
        <f t="shared" si="0"/>
        <v>#NUM!</v>
      </c>
    </row>
    <row r="5" spans="1:8">
      <c r="A5">
        <v>-0.8</v>
      </c>
      <c r="B5">
        <f t="shared" si="1"/>
        <v>0.57434917749851755</v>
      </c>
      <c r="C5">
        <f t="shared" si="0"/>
        <v>1</v>
      </c>
      <c r="D5">
        <f t="shared" si="0"/>
        <v>1.7411011265922482</v>
      </c>
      <c r="E5" t="e">
        <f t="shared" si="0"/>
        <v>#DIV/0!</v>
      </c>
      <c r="F5" t="e">
        <f t="shared" si="0"/>
        <v>#NUM!</v>
      </c>
      <c r="G5" t="e">
        <f t="shared" si="0"/>
        <v>#NUM!</v>
      </c>
    </row>
    <row r="6" spans="1:8">
      <c r="A6">
        <v>-0.7</v>
      </c>
      <c r="B6">
        <f t="shared" si="1"/>
        <v>0.61557220667245816</v>
      </c>
      <c r="C6">
        <f t="shared" si="0"/>
        <v>1</v>
      </c>
      <c r="D6">
        <f t="shared" si="0"/>
        <v>1.6245047927124709</v>
      </c>
      <c r="E6" t="e">
        <f t="shared" si="0"/>
        <v>#DIV/0!</v>
      </c>
      <c r="F6" t="e">
        <f t="shared" si="0"/>
        <v>#NUM!</v>
      </c>
      <c r="G6" t="e">
        <f t="shared" si="0"/>
        <v>#NUM!</v>
      </c>
    </row>
    <row r="7" spans="1:8">
      <c r="A7">
        <v>-0.6</v>
      </c>
      <c r="B7">
        <f t="shared" si="1"/>
        <v>0.65975395538644721</v>
      </c>
      <c r="C7">
        <f t="shared" si="0"/>
        <v>1</v>
      </c>
      <c r="D7">
        <f t="shared" si="0"/>
        <v>1.5157165665103982</v>
      </c>
      <c r="E7" t="e">
        <f t="shared" si="0"/>
        <v>#DIV/0!</v>
      </c>
      <c r="F7" t="e">
        <f t="shared" si="0"/>
        <v>#NUM!</v>
      </c>
      <c r="G7" t="e">
        <f t="shared" si="0"/>
        <v>#NUM!</v>
      </c>
    </row>
    <row r="8" spans="1:8">
      <c r="A8">
        <v>-0.5</v>
      </c>
      <c r="B8">
        <f t="shared" si="1"/>
        <v>0.70710678118654746</v>
      </c>
      <c r="C8">
        <f t="shared" si="0"/>
        <v>1</v>
      </c>
      <c r="D8">
        <f t="shared" si="0"/>
        <v>1.4142135623730949</v>
      </c>
      <c r="E8" t="e">
        <f t="shared" si="0"/>
        <v>#DIV/0!</v>
      </c>
      <c r="F8" t="e">
        <f t="shared" si="0"/>
        <v>#NUM!</v>
      </c>
      <c r="G8" t="e">
        <f t="shared" si="0"/>
        <v>#NUM!</v>
      </c>
    </row>
    <row r="9" spans="1:8">
      <c r="A9">
        <v>-0.4</v>
      </c>
      <c r="B9">
        <f t="shared" si="1"/>
        <v>0.75785828325519911</v>
      </c>
      <c r="C9">
        <f t="shared" si="0"/>
        <v>1</v>
      </c>
      <c r="D9">
        <f t="shared" si="0"/>
        <v>1.3195079107728942</v>
      </c>
      <c r="E9" t="e">
        <f t="shared" si="0"/>
        <v>#DIV/0!</v>
      </c>
      <c r="F9" t="e">
        <f t="shared" si="0"/>
        <v>#NUM!</v>
      </c>
      <c r="G9" t="e">
        <f t="shared" si="0"/>
        <v>#NUM!</v>
      </c>
    </row>
    <row r="10" spans="1:8">
      <c r="A10">
        <v>-0.3</v>
      </c>
      <c r="B10">
        <f t="shared" si="1"/>
        <v>0.81225239635623547</v>
      </c>
      <c r="C10">
        <f t="shared" si="0"/>
        <v>1</v>
      </c>
      <c r="D10">
        <f t="shared" si="0"/>
        <v>1.2311444133449163</v>
      </c>
      <c r="E10" t="e">
        <f t="shared" si="0"/>
        <v>#DIV/0!</v>
      </c>
      <c r="F10" t="e">
        <f t="shared" si="0"/>
        <v>#NUM!</v>
      </c>
      <c r="G10" t="e">
        <f t="shared" si="0"/>
        <v>#NUM!</v>
      </c>
    </row>
    <row r="11" spans="1:8">
      <c r="A11">
        <v>-0.2</v>
      </c>
      <c r="B11">
        <f t="shared" si="1"/>
        <v>0.87055056329612412</v>
      </c>
      <c r="C11">
        <f t="shared" si="0"/>
        <v>1</v>
      </c>
      <c r="D11">
        <f t="shared" si="0"/>
        <v>1.1486983549970351</v>
      </c>
      <c r="E11" t="e">
        <f t="shared" si="0"/>
        <v>#DIV/0!</v>
      </c>
      <c r="F11">
        <f t="shared" si="0"/>
        <v>-1</v>
      </c>
      <c r="G11">
        <f t="shared" si="0"/>
        <v>-0.87055056329612412</v>
      </c>
    </row>
    <row r="12" spans="1:8">
      <c r="A12">
        <v>-0.1</v>
      </c>
      <c r="B12">
        <f t="shared" si="1"/>
        <v>0.93303299153680741</v>
      </c>
      <c r="C12">
        <f t="shared" si="0"/>
        <v>1</v>
      </c>
      <c r="D12">
        <f t="shared" si="0"/>
        <v>1.0717734625362931</v>
      </c>
      <c r="E12" t="e">
        <f t="shared" si="0"/>
        <v>#DIV/0!</v>
      </c>
      <c r="F12" t="e">
        <f t="shared" si="0"/>
        <v>#NUM!</v>
      </c>
      <c r="G12" t="e">
        <f t="shared" si="0"/>
        <v>#NUM!</v>
      </c>
    </row>
    <row r="13" spans="1:8">
      <c r="A13">
        <v>0</v>
      </c>
      <c r="B13">
        <f t="shared" si="1"/>
        <v>1</v>
      </c>
      <c r="C13">
        <f t="shared" si="0"/>
        <v>1</v>
      </c>
      <c r="D13">
        <f t="shared" si="0"/>
        <v>1</v>
      </c>
      <c r="E13" t="e">
        <f t="shared" si="0"/>
        <v>#NUM!</v>
      </c>
      <c r="F13">
        <f t="shared" si="0"/>
        <v>1</v>
      </c>
      <c r="G13">
        <f t="shared" si="0"/>
        <v>1</v>
      </c>
    </row>
    <row r="14" spans="1:8">
      <c r="A14">
        <v>0.1</v>
      </c>
      <c r="B14">
        <f t="shared" si="1"/>
        <v>1.0717734625362931</v>
      </c>
      <c r="C14">
        <f t="shared" si="0"/>
        <v>1</v>
      </c>
      <c r="D14">
        <f t="shared" si="0"/>
        <v>0.93303299153680741</v>
      </c>
      <c r="E14">
        <f t="shared" si="0"/>
        <v>0</v>
      </c>
      <c r="F14" t="e">
        <f t="shared" si="0"/>
        <v>#NUM!</v>
      </c>
      <c r="G14" t="e">
        <f t="shared" si="0"/>
        <v>#NUM!</v>
      </c>
    </row>
    <row r="15" spans="1:8">
      <c r="A15">
        <v>0.2</v>
      </c>
      <c r="B15">
        <f t="shared" si="1"/>
        <v>1.1486983549970351</v>
      </c>
      <c r="C15">
        <f t="shared" si="0"/>
        <v>1</v>
      </c>
      <c r="D15">
        <f t="shared" si="0"/>
        <v>0.87055056329612412</v>
      </c>
      <c r="E15">
        <f t="shared" si="0"/>
        <v>0</v>
      </c>
      <c r="F15">
        <f t="shared" si="0"/>
        <v>-1</v>
      </c>
      <c r="G15">
        <f t="shared" si="0"/>
        <v>-1.1486983549970351</v>
      </c>
    </row>
    <row r="16" spans="1:8">
      <c r="A16">
        <v>0.3</v>
      </c>
      <c r="B16">
        <f t="shared" si="1"/>
        <v>1.2311444133449163</v>
      </c>
      <c r="C16">
        <f t="shared" si="0"/>
        <v>1</v>
      </c>
      <c r="D16">
        <f t="shared" si="0"/>
        <v>0.81225239635623547</v>
      </c>
      <c r="E16">
        <f t="shared" si="0"/>
        <v>0</v>
      </c>
      <c r="F16" t="e">
        <f t="shared" si="0"/>
        <v>#NUM!</v>
      </c>
      <c r="G16" t="e">
        <f t="shared" si="0"/>
        <v>#NUM!</v>
      </c>
    </row>
    <row r="17" spans="1:10">
      <c r="A17">
        <v>0.4</v>
      </c>
      <c r="B17">
        <f t="shared" si="1"/>
        <v>1.3195079107728942</v>
      </c>
      <c r="C17">
        <f t="shared" si="0"/>
        <v>1</v>
      </c>
      <c r="D17">
        <f t="shared" si="0"/>
        <v>0.75785828325519911</v>
      </c>
      <c r="E17">
        <f t="shared" si="0"/>
        <v>0</v>
      </c>
      <c r="F17" t="e">
        <f t="shared" si="0"/>
        <v>#NUM!</v>
      </c>
      <c r="G17" t="e">
        <f t="shared" si="0"/>
        <v>#NUM!</v>
      </c>
    </row>
    <row r="18" spans="1:10">
      <c r="A18">
        <v>0.5</v>
      </c>
      <c r="B18">
        <f t="shared" si="1"/>
        <v>1.4142135623730951</v>
      </c>
      <c r="C18">
        <f t="shared" si="0"/>
        <v>1</v>
      </c>
      <c r="D18">
        <f t="shared" si="0"/>
        <v>0.70710678118654757</v>
      </c>
      <c r="E18">
        <f t="shared" si="0"/>
        <v>0</v>
      </c>
      <c r="F18" t="e">
        <f t="shared" si="0"/>
        <v>#NUM!</v>
      </c>
      <c r="G18" t="e">
        <f t="shared" si="0"/>
        <v>#NUM!</v>
      </c>
    </row>
    <row r="19" spans="1:10">
      <c r="A19">
        <v>0.6</v>
      </c>
      <c r="B19">
        <f t="shared" si="1"/>
        <v>1.515716566510398</v>
      </c>
      <c r="C19">
        <f t="shared" si="1"/>
        <v>1</v>
      </c>
      <c r="D19">
        <f t="shared" si="1"/>
        <v>0.6597539553864471</v>
      </c>
      <c r="E19">
        <f t="shared" si="1"/>
        <v>0</v>
      </c>
      <c r="F19" t="e">
        <f t="shared" si="1"/>
        <v>#NUM!</v>
      </c>
      <c r="G19" t="e">
        <f t="shared" si="1"/>
        <v>#NUM!</v>
      </c>
    </row>
    <row r="20" spans="1:10">
      <c r="A20">
        <v>0.7</v>
      </c>
      <c r="B20">
        <f t="shared" si="1"/>
        <v>1.6245047927124709</v>
      </c>
      <c r="C20">
        <f t="shared" si="1"/>
        <v>1</v>
      </c>
      <c r="D20">
        <f t="shared" si="1"/>
        <v>0.61557220667245816</v>
      </c>
      <c r="E20">
        <f t="shared" si="1"/>
        <v>0</v>
      </c>
      <c r="F20" t="e">
        <f t="shared" si="1"/>
        <v>#NUM!</v>
      </c>
      <c r="G20" t="e">
        <f t="shared" si="1"/>
        <v>#NUM!</v>
      </c>
    </row>
    <row r="21" spans="1:10">
      <c r="A21">
        <v>0.8</v>
      </c>
      <c r="B21">
        <f t="shared" si="1"/>
        <v>1.7411011265922482</v>
      </c>
      <c r="C21">
        <f t="shared" si="1"/>
        <v>1</v>
      </c>
      <c r="D21">
        <f t="shared" si="1"/>
        <v>0.57434917749851755</v>
      </c>
      <c r="E21">
        <f t="shared" si="1"/>
        <v>0</v>
      </c>
      <c r="F21" t="e">
        <f t="shared" si="1"/>
        <v>#NUM!</v>
      </c>
      <c r="G21" t="e">
        <f t="shared" si="1"/>
        <v>#NUM!</v>
      </c>
    </row>
    <row r="22" spans="1:10">
      <c r="A22">
        <v>0.9</v>
      </c>
      <c r="B22">
        <f t="shared" si="1"/>
        <v>1.8660659830736148</v>
      </c>
      <c r="C22">
        <f t="shared" si="1"/>
        <v>1</v>
      </c>
      <c r="D22">
        <f t="shared" si="1"/>
        <v>0.53588673126814657</v>
      </c>
      <c r="E22">
        <f t="shared" si="1"/>
        <v>0</v>
      </c>
      <c r="F22" t="e">
        <f t="shared" si="1"/>
        <v>#NUM!</v>
      </c>
      <c r="G22" t="e">
        <f t="shared" si="1"/>
        <v>#NUM!</v>
      </c>
    </row>
    <row r="23" spans="1:10">
      <c r="A23">
        <v>1</v>
      </c>
      <c r="B23">
        <f t="shared" si="1"/>
        <v>2</v>
      </c>
      <c r="C23">
        <f t="shared" si="1"/>
        <v>1</v>
      </c>
      <c r="D23">
        <f t="shared" si="1"/>
        <v>0.5</v>
      </c>
      <c r="E23">
        <f t="shared" si="1"/>
        <v>0</v>
      </c>
      <c r="F23">
        <f t="shared" si="1"/>
        <v>-1</v>
      </c>
      <c r="G23">
        <f t="shared" si="1"/>
        <v>-2</v>
      </c>
    </row>
    <row r="29" spans="1:10" s="1" customFormat="1">
      <c r="A29" s="224" t="s">
        <v>101</v>
      </c>
      <c r="B29" s="224"/>
      <c r="C29" s="224"/>
      <c r="D29" s="224"/>
      <c r="E29" s="224"/>
      <c r="J29" s="28"/>
    </row>
    <row r="31" spans="1:10">
      <c r="A31" s="27" t="s">
        <v>88</v>
      </c>
      <c r="B31" s="27" t="s">
        <v>90</v>
      </c>
      <c r="C31" s="15" t="s">
        <v>98</v>
      </c>
      <c r="D31" t="s">
        <v>99</v>
      </c>
      <c r="E31" t="s">
        <v>100</v>
      </c>
    </row>
    <row r="32" spans="1:10">
      <c r="B32" s="15">
        <v>2</v>
      </c>
      <c r="D32" s="15">
        <v>3</v>
      </c>
      <c r="E32" s="15">
        <v>3</v>
      </c>
    </row>
    <row r="33" spans="1:5">
      <c r="A33">
        <v>-1</v>
      </c>
      <c r="C33">
        <f>$B$32^A33</f>
        <v>0.5</v>
      </c>
      <c r="D33">
        <f>$B$32^(A33-$D$32)</f>
        <v>6.25E-2</v>
      </c>
      <c r="E33">
        <f>($B$32^A33) +$E$32</f>
        <v>3.5</v>
      </c>
    </row>
    <row r="34" spans="1:5">
      <c r="A34">
        <v>-0.9</v>
      </c>
      <c r="C34">
        <f t="shared" ref="C34:C53" si="2">$B$32^A34</f>
        <v>0.53588673126814657</v>
      </c>
      <c r="D34">
        <f t="shared" ref="D34:D53" si="3">$B$32^(A34-$D$32)</f>
        <v>6.6985841408518335E-2</v>
      </c>
      <c r="E34">
        <f t="shared" ref="E34:E53" si="4">($B$32^A34) +$E$32</f>
        <v>3.5358867312681466</v>
      </c>
    </row>
    <row r="35" spans="1:5">
      <c r="A35">
        <v>-0.8</v>
      </c>
      <c r="C35">
        <f t="shared" si="2"/>
        <v>0.57434917749851755</v>
      </c>
      <c r="D35">
        <f t="shared" si="3"/>
        <v>7.1793647187314694E-2</v>
      </c>
      <c r="E35">
        <f t="shared" si="4"/>
        <v>3.5743491774985174</v>
      </c>
    </row>
    <row r="36" spans="1:5">
      <c r="A36">
        <v>-0.7</v>
      </c>
      <c r="C36">
        <f t="shared" si="2"/>
        <v>0.61557220667245816</v>
      </c>
      <c r="D36">
        <f t="shared" si="3"/>
        <v>7.6946525834057269E-2</v>
      </c>
      <c r="E36">
        <f t="shared" si="4"/>
        <v>3.615572206672458</v>
      </c>
    </row>
    <row r="37" spans="1:5">
      <c r="A37">
        <v>-0.6</v>
      </c>
      <c r="C37">
        <f t="shared" si="2"/>
        <v>0.65975395538644721</v>
      </c>
      <c r="D37">
        <f t="shared" si="3"/>
        <v>8.2469244423305901E-2</v>
      </c>
      <c r="E37">
        <f t="shared" si="4"/>
        <v>3.6597539553864471</v>
      </c>
    </row>
    <row r="38" spans="1:5">
      <c r="A38">
        <v>-0.5</v>
      </c>
      <c r="C38">
        <f t="shared" si="2"/>
        <v>0.70710678118654746</v>
      </c>
      <c r="D38">
        <f t="shared" si="3"/>
        <v>8.8388347648318447E-2</v>
      </c>
      <c r="E38">
        <f t="shared" si="4"/>
        <v>3.7071067811865475</v>
      </c>
    </row>
    <row r="39" spans="1:5">
      <c r="A39">
        <v>-0.4</v>
      </c>
      <c r="C39">
        <f t="shared" si="2"/>
        <v>0.75785828325519911</v>
      </c>
      <c r="D39">
        <f t="shared" si="3"/>
        <v>9.4732285406899902E-2</v>
      </c>
      <c r="E39">
        <f t="shared" si="4"/>
        <v>3.757858283255199</v>
      </c>
    </row>
    <row r="40" spans="1:5">
      <c r="A40">
        <v>-0.3</v>
      </c>
      <c r="C40">
        <f t="shared" si="2"/>
        <v>0.81225239635623547</v>
      </c>
      <c r="D40">
        <f t="shared" si="3"/>
        <v>0.10153154954452946</v>
      </c>
      <c r="E40">
        <f t="shared" si="4"/>
        <v>3.8122523963562354</v>
      </c>
    </row>
    <row r="41" spans="1:5">
      <c r="A41">
        <v>-0.2</v>
      </c>
      <c r="C41">
        <f t="shared" si="2"/>
        <v>0.87055056329612412</v>
      </c>
      <c r="D41">
        <f t="shared" si="3"/>
        <v>0.10881882041201553</v>
      </c>
      <c r="E41">
        <f t="shared" si="4"/>
        <v>3.8705505632961241</v>
      </c>
    </row>
    <row r="42" spans="1:5">
      <c r="A42">
        <v>-0.1</v>
      </c>
      <c r="C42">
        <f t="shared" si="2"/>
        <v>0.93303299153680741</v>
      </c>
      <c r="D42">
        <f t="shared" si="3"/>
        <v>0.11662912394210095</v>
      </c>
      <c r="E42">
        <f t="shared" si="4"/>
        <v>3.9330329915368072</v>
      </c>
    </row>
    <row r="43" spans="1:5">
      <c r="A43">
        <v>0</v>
      </c>
      <c r="C43">
        <f t="shared" si="2"/>
        <v>1</v>
      </c>
      <c r="D43">
        <f t="shared" si="3"/>
        <v>0.125</v>
      </c>
      <c r="E43">
        <f t="shared" si="4"/>
        <v>4</v>
      </c>
    </row>
    <row r="44" spans="1:5">
      <c r="A44">
        <v>0.1</v>
      </c>
      <c r="C44">
        <f t="shared" si="2"/>
        <v>1.0717734625362931</v>
      </c>
      <c r="D44">
        <f t="shared" si="3"/>
        <v>0.13397168281703667</v>
      </c>
      <c r="E44">
        <f t="shared" si="4"/>
        <v>4.0717734625362931</v>
      </c>
    </row>
    <row r="45" spans="1:5">
      <c r="A45">
        <v>0.2</v>
      </c>
      <c r="C45">
        <f t="shared" si="2"/>
        <v>1.1486983549970351</v>
      </c>
      <c r="D45">
        <f t="shared" si="3"/>
        <v>0.14358729437462939</v>
      </c>
      <c r="E45">
        <f t="shared" si="4"/>
        <v>4.1486983549970349</v>
      </c>
    </row>
    <row r="46" spans="1:5">
      <c r="A46">
        <v>0.3</v>
      </c>
      <c r="C46">
        <f t="shared" si="2"/>
        <v>1.2311444133449163</v>
      </c>
      <c r="D46">
        <f t="shared" si="3"/>
        <v>0.15389305166811451</v>
      </c>
      <c r="E46">
        <f t="shared" si="4"/>
        <v>4.2311444133449161</v>
      </c>
    </row>
    <row r="47" spans="1:5">
      <c r="A47">
        <v>0.4</v>
      </c>
      <c r="C47">
        <f t="shared" si="2"/>
        <v>1.3195079107728942</v>
      </c>
      <c r="D47">
        <f t="shared" si="3"/>
        <v>0.1649384888466118</v>
      </c>
      <c r="E47">
        <f t="shared" si="4"/>
        <v>4.3195079107728942</v>
      </c>
    </row>
    <row r="48" spans="1:5">
      <c r="A48">
        <v>0.5</v>
      </c>
      <c r="C48">
        <f t="shared" si="2"/>
        <v>1.4142135623730951</v>
      </c>
      <c r="D48">
        <f t="shared" si="3"/>
        <v>0.17677669529663687</v>
      </c>
      <c r="E48">
        <f t="shared" si="4"/>
        <v>4.4142135623730949</v>
      </c>
    </row>
    <row r="49" spans="1:10">
      <c r="A49">
        <v>0.6</v>
      </c>
      <c r="C49">
        <f t="shared" si="2"/>
        <v>1.515716566510398</v>
      </c>
      <c r="D49">
        <f t="shared" si="3"/>
        <v>0.18946457081379978</v>
      </c>
      <c r="E49">
        <f t="shared" si="4"/>
        <v>4.515716566510398</v>
      </c>
    </row>
    <row r="50" spans="1:10">
      <c r="A50">
        <v>0.7</v>
      </c>
      <c r="C50">
        <f t="shared" si="2"/>
        <v>1.6245047927124709</v>
      </c>
      <c r="D50">
        <f t="shared" si="3"/>
        <v>0.20306309908905892</v>
      </c>
      <c r="E50">
        <f t="shared" si="4"/>
        <v>4.6245047927124707</v>
      </c>
    </row>
    <row r="51" spans="1:10">
      <c r="A51">
        <v>0.8</v>
      </c>
      <c r="C51">
        <f t="shared" si="2"/>
        <v>1.7411011265922482</v>
      </c>
      <c r="D51">
        <f t="shared" si="3"/>
        <v>0.21763764082403106</v>
      </c>
      <c r="E51">
        <f t="shared" si="4"/>
        <v>4.7411011265922482</v>
      </c>
    </row>
    <row r="52" spans="1:10">
      <c r="A52">
        <v>0.9</v>
      </c>
      <c r="C52">
        <f t="shared" si="2"/>
        <v>1.8660659830736148</v>
      </c>
      <c r="D52">
        <f t="shared" si="3"/>
        <v>0.23325824788420185</v>
      </c>
      <c r="E52">
        <f t="shared" si="4"/>
        <v>4.8660659830736144</v>
      </c>
    </row>
    <row r="53" spans="1:10">
      <c r="A53">
        <v>1</v>
      </c>
      <c r="C53">
        <f t="shared" si="2"/>
        <v>2</v>
      </c>
      <c r="D53">
        <f t="shared" si="3"/>
        <v>0.25</v>
      </c>
      <c r="E53">
        <f t="shared" si="4"/>
        <v>5</v>
      </c>
    </row>
    <row r="60" spans="1:10" s="1" customFormat="1">
      <c r="A60" s="224" t="s">
        <v>102</v>
      </c>
      <c r="B60" s="224"/>
      <c r="C60" s="224"/>
      <c r="D60" s="224"/>
      <c r="E60" s="224"/>
      <c r="J60" s="28"/>
    </row>
    <row r="61" spans="1:10">
      <c r="A61" s="27" t="s">
        <v>88</v>
      </c>
      <c r="B61" s="27" t="s">
        <v>90</v>
      </c>
      <c r="C61" s="15" t="s">
        <v>98</v>
      </c>
      <c r="D61" t="s">
        <v>103</v>
      </c>
      <c r="F61" t="s">
        <v>104</v>
      </c>
      <c r="H61" t="s">
        <v>105</v>
      </c>
    </row>
    <row r="62" spans="1:10">
      <c r="B62" s="15">
        <v>2</v>
      </c>
    </row>
    <row r="63" spans="1:10">
      <c r="A63">
        <v>-1</v>
      </c>
      <c r="C63">
        <f>$B$32^A63</f>
        <v>0.5</v>
      </c>
      <c r="D63">
        <f>$B$62^(-A63)</f>
        <v>2</v>
      </c>
      <c r="F63">
        <f>-($B$62^A63)</f>
        <v>-0.5</v>
      </c>
      <c r="H63">
        <f>-($B$62^-(A63))</f>
        <v>-2</v>
      </c>
    </row>
    <row r="64" spans="1:10">
      <c r="A64">
        <v>-0.9</v>
      </c>
      <c r="C64">
        <f t="shared" ref="C64:C83" si="5">$B$32^A64</f>
        <v>0.53588673126814657</v>
      </c>
      <c r="D64">
        <f t="shared" ref="D64:D83" si="6">$B$62^(-A64)</f>
        <v>1.8660659830736148</v>
      </c>
      <c r="F64">
        <f t="shared" ref="F64:F83" si="7">-($B$62^A64)</f>
        <v>-0.53588673126814657</v>
      </c>
      <c r="H64">
        <f t="shared" ref="H64:H83" si="8">-($B$62^-(A64))</f>
        <v>-1.8660659830736148</v>
      </c>
    </row>
    <row r="65" spans="1:8">
      <c r="A65">
        <v>-0.8</v>
      </c>
      <c r="C65">
        <f t="shared" si="5"/>
        <v>0.57434917749851755</v>
      </c>
      <c r="D65">
        <f t="shared" si="6"/>
        <v>1.7411011265922482</v>
      </c>
      <c r="F65">
        <f t="shared" si="7"/>
        <v>-0.57434917749851755</v>
      </c>
      <c r="H65">
        <f t="shared" si="8"/>
        <v>-1.7411011265922482</v>
      </c>
    </row>
    <row r="66" spans="1:8">
      <c r="A66">
        <v>-0.7</v>
      </c>
      <c r="C66">
        <f t="shared" si="5"/>
        <v>0.61557220667245816</v>
      </c>
      <c r="D66">
        <f t="shared" si="6"/>
        <v>1.6245047927124709</v>
      </c>
      <c r="F66">
        <f t="shared" si="7"/>
        <v>-0.61557220667245816</v>
      </c>
      <c r="H66">
        <f t="shared" si="8"/>
        <v>-1.6245047927124709</v>
      </c>
    </row>
    <row r="67" spans="1:8">
      <c r="A67">
        <v>-0.6</v>
      </c>
      <c r="C67">
        <f t="shared" si="5"/>
        <v>0.65975395538644721</v>
      </c>
      <c r="D67">
        <f t="shared" si="6"/>
        <v>1.515716566510398</v>
      </c>
      <c r="F67">
        <f t="shared" si="7"/>
        <v>-0.65975395538644721</v>
      </c>
      <c r="H67">
        <f t="shared" si="8"/>
        <v>-1.515716566510398</v>
      </c>
    </row>
    <row r="68" spans="1:8">
      <c r="A68">
        <v>-0.5</v>
      </c>
      <c r="C68">
        <f t="shared" si="5"/>
        <v>0.70710678118654746</v>
      </c>
      <c r="D68">
        <f t="shared" si="6"/>
        <v>1.4142135623730951</v>
      </c>
      <c r="F68">
        <f t="shared" si="7"/>
        <v>-0.70710678118654746</v>
      </c>
      <c r="H68">
        <f t="shared" si="8"/>
        <v>-1.4142135623730951</v>
      </c>
    </row>
    <row r="69" spans="1:8">
      <c r="A69">
        <v>-0.4</v>
      </c>
      <c r="C69">
        <f t="shared" si="5"/>
        <v>0.75785828325519911</v>
      </c>
      <c r="D69">
        <f t="shared" si="6"/>
        <v>1.3195079107728942</v>
      </c>
      <c r="F69">
        <f t="shared" si="7"/>
        <v>-0.75785828325519911</v>
      </c>
      <c r="H69">
        <f t="shared" si="8"/>
        <v>-1.3195079107728942</v>
      </c>
    </row>
    <row r="70" spans="1:8">
      <c r="A70">
        <v>-0.3</v>
      </c>
      <c r="C70">
        <f t="shared" si="5"/>
        <v>0.81225239635623547</v>
      </c>
      <c r="D70">
        <f t="shared" si="6"/>
        <v>1.2311444133449163</v>
      </c>
      <c r="F70">
        <f t="shared" si="7"/>
        <v>-0.81225239635623547</v>
      </c>
      <c r="H70">
        <f t="shared" si="8"/>
        <v>-1.2311444133449163</v>
      </c>
    </row>
    <row r="71" spans="1:8">
      <c r="A71">
        <v>-0.2</v>
      </c>
      <c r="C71">
        <f t="shared" si="5"/>
        <v>0.87055056329612412</v>
      </c>
      <c r="D71">
        <f t="shared" si="6"/>
        <v>1.1486983549970351</v>
      </c>
      <c r="F71">
        <f t="shared" si="7"/>
        <v>-0.87055056329612412</v>
      </c>
      <c r="H71">
        <f t="shared" si="8"/>
        <v>-1.1486983549970351</v>
      </c>
    </row>
    <row r="72" spans="1:8">
      <c r="A72">
        <v>-0.1</v>
      </c>
      <c r="C72">
        <f t="shared" si="5"/>
        <v>0.93303299153680741</v>
      </c>
      <c r="D72">
        <f t="shared" si="6"/>
        <v>1.0717734625362931</v>
      </c>
      <c r="F72">
        <f t="shared" si="7"/>
        <v>-0.93303299153680741</v>
      </c>
      <c r="H72">
        <f t="shared" si="8"/>
        <v>-1.0717734625362931</v>
      </c>
    </row>
    <row r="73" spans="1:8">
      <c r="A73">
        <v>0</v>
      </c>
      <c r="C73">
        <f t="shared" si="5"/>
        <v>1</v>
      </c>
      <c r="D73">
        <f t="shared" si="6"/>
        <v>1</v>
      </c>
      <c r="F73">
        <f t="shared" si="7"/>
        <v>-1</v>
      </c>
      <c r="H73">
        <f t="shared" si="8"/>
        <v>-1</v>
      </c>
    </row>
    <row r="74" spans="1:8">
      <c r="A74">
        <v>0.1</v>
      </c>
      <c r="C74">
        <f t="shared" si="5"/>
        <v>1.0717734625362931</v>
      </c>
      <c r="D74">
        <f t="shared" si="6"/>
        <v>0.93303299153680741</v>
      </c>
      <c r="F74">
        <f t="shared" si="7"/>
        <v>-1.0717734625362931</v>
      </c>
      <c r="H74">
        <f t="shared" si="8"/>
        <v>-0.93303299153680741</v>
      </c>
    </row>
    <row r="75" spans="1:8">
      <c r="A75">
        <v>0.2</v>
      </c>
      <c r="C75">
        <f t="shared" si="5"/>
        <v>1.1486983549970351</v>
      </c>
      <c r="D75">
        <f t="shared" si="6"/>
        <v>0.87055056329612412</v>
      </c>
      <c r="F75">
        <f t="shared" si="7"/>
        <v>-1.1486983549970351</v>
      </c>
      <c r="H75">
        <f t="shared" si="8"/>
        <v>-0.87055056329612412</v>
      </c>
    </row>
    <row r="76" spans="1:8">
      <c r="A76">
        <v>0.3</v>
      </c>
      <c r="C76">
        <f t="shared" si="5"/>
        <v>1.2311444133449163</v>
      </c>
      <c r="D76">
        <f t="shared" si="6"/>
        <v>0.81225239635623547</v>
      </c>
      <c r="F76">
        <f t="shared" si="7"/>
        <v>-1.2311444133449163</v>
      </c>
      <c r="H76">
        <f t="shared" si="8"/>
        <v>-0.81225239635623547</v>
      </c>
    </row>
    <row r="77" spans="1:8">
      <c r="A77">
        <v>0.4</v>
      </c>
      <c r="C77">
        <f t="shared" si="5"/>
        <v>1.3195079107728942</v>
      </c>
      <c r="D77">
        <f t="shared" si="6"/>
        <v>0.75785828325519911</v>
      </c>
      <c r="F77">
        <f t="shared" si="7"/>
        <v>-1.3195079107728942</v>
      </c>
      <c r="H77">
        <f t="shared" si="8"/>
        <v>-0.75785828325519911</v>
      </c>
    </row>
    <row r="78" spans="1:8">
      <c r="A78">
        <v>0.5</v>
      </c>
      <c r="C78">
        <f t="shared" si="5"/>
        <v>1.4142135623730951</v>
      </c>
      <c r="D78">
        <f t="shared" si="6"/>
        <v>0.70710678118654746</v>
      </c>
      <c r="F78">
        <f t="shared" si="7"/>
        <v>-1.4142135623730951</v>
      </c>
      <c r="H78">
        <f t="shared" si="8"/>
        <v>-0.70710678118654746</v>
      </c>
    </row>
    <row r="79" spans="1:8">
      <c r="A79">
        <v>0.6</v>
      </c>
      <c r="C79">
        <f t="shared" si="5"/>
        <v>1.515716566510398</v>
      </c>
      <c r="D79">
        <f t="shared" si="6"/>
        <v>0.65975395538644721</v>
      </c>
      <c r="F79">
        <f t="shared" si="7"/>
        <v>-1.515716566510398</v>
      </c>
      <c r="H79">
        <f t="shared" si="8"/>
        <v>-0.65975395538644721</v>
      </c>
    </row>
    <row r="80" spans="1:8">
      <c r="A80">
        <v>0.7</v>
      </c>
      <c r="C80">
        <f t="shared" si="5"/>
        <v>1.6245047927124709</v>
      </c>
      <c r="D80">
        <f t="shared" si="6"/>
        <v>0.61557220667245816</v>
      </c>
      <c r="F80">
        <f t="shared" si="7"/>
        <v>-1.6245047927124709</v>
      </c>
      <c r="H80">
        <f t="shared" si="8"/>
        <v>-0.61557220667245816</v>
      </c>
    </row>
    <row r="81" spans="1:8">
      <c r="A81">
        <v>0.8</v>
      </c>
      <c r="C81">
        <f t="shared" si="5"/>
        <v>1.7411011265922482</v>
      </c>
      <c r="D81">
        <f t="shared" si="6"/>
        <v>0.57434917749851755</v>
      </c>
      <c r="F81">
        <f t="shared" si="7"/>
        <v>-1.7411011265922482</v>
      </c>
      <c r="H81">
        <f t="shared" si="8"/>
        <v>-0.57434917749851755</v>
      </c>
    </row>
    <row r="82" spans="1:8">
      <c r="A82">
        <v>0.9</v>
      </c>
      <c r="C82">
        <f t="shared" si="5"/>
        <v>1.8660659830736148</v>
      </c>
      <c r="D82">
        <f t="shared" si="6"/>
        <v>0.53588673126814657</v>
      </c>
      <c r="F82">
        <f t="shared" si="7"/>
        <v>-1.8660659830736148</v>
      </c>
      <c r="H82">
        <f t="shared" si="8"/>
        <v>-0.53588673126814657</v>
      </c>
    </row>
    <row r="83" spans="1:8">
      <c r="A83">
        <v>1</v>
      </c>
      <c r="C83">
        <f t="shared" si="5"/>
        <v>2</v>
      </c>
      <c r="D83">
        <f t="shared" si="6"/>
        <v>0.5</v>
      </c>
      <c r="F83">
        <f t="shared" si="7"/>
        <v>-2</v>
      </c>
      <c r="H83">
        <f t="shared" si="8"/>
        <v>-0.5</v>
      </c>
    </row>
    <row r="103" spans="8:42" s="1" customFormat="1">
      <c r="H103" s="1" t="s">
        <v>108</v>
      </c>
      <c r="J103" s="28"/>
    </row>
    <row r="104" spans="8:42">
      <c r="Y104" s="15" t="s">
        <v>118</v>
      </c>
      <c r="Z104">
        <v>2.7182818284590402</v>
      </c>
      <c r="AB104">
        <f>EXP(1)</f>
        <v>2.7182818284590451</v>
      </c>
    </row>
    <row r="105" spans="8:42">
      <c r="V105" s="15" t="s">
        <v>116</v>
      </c>
      <c r="W105" s="15" t="s">
        <v>117</v>
      </c>
      <c r="AF105" s="15" t="s">
        <v>116</v>
      </c>
      <c r="AG105" s="15" t="s">
        <v>117</v>
      </c>
      <c r="AO105" s="15" t="s">
        <v>116</v>
      </c>
      <c r="AP105" s="15" t="s">
        <v>117</v>
      </c>
    </row>
    <row r="106" spans="8:42">
      <c r="V106">
        <v>-100</v>
      </c>
      <c r="W106">
        <f>1 / (1 + $Z$104^(-V106))</f>
        <v>3.7200759760215157E-44</v>
      </c>
      <c r="AF106" s="15"/>
      <c r="AG106" s="15"/>
      <c r="AO106" s="15">
        <v>-100</v>
      </c>
      <c r="AP106" s="15">
        <f>W106</f>
        <v>3.7200759760215157E-44</v>
      </c>
    </row>
    <row r="107" spans="8:42">
      <c r="V107">
        <v>-90</v>
      </c>
      <c r="W107">
        <f t="shared" ref="W107:W126" si="9">1 / (1 + $Z$104^(-V107))</f>
        <v>8.1940126239918622E-40</v>
      </c>
      <c r="AF107">
        <v>-2</v>
      </c>
      <c r="AG107">
        <f>1 / ( 1 + $Z$104^(-AF107))</f>
        <v>0.11920292202211794</v>
      </c>
      <c r="AO107">
        <v>-2</v>
      </c>
      <c r="AP107">
        <f>1 / ( 1 + $Z$104^(-AO107))</f>
        <v>0.11920292202211794</v>
      </c>
    </row>
    <row r="108" spans="8:42">
      <c r="V108">
        <v>-80</v>
      </c>
      <c r="W108">
        <f t="shared" si="9"/>
        <v>1.8048513878456791E-35</v>
      </c>
      <c r="AF108">
        <v>-1.9</v>
      </c>
      <c r="AG108">
        <f t="shared" ref="AG108:AG147" si="10">1 / ( 1 + $Z$104^(-AF108))</f>
        <v>0.13010847436299824</v>
      </c>
      <c r="AO108">
        <v>-1.9</v>
      </c>
      <c r="AP108">
        <f t="shared" ref="AP108:AP147" si="11">1 / ( 1 + $Z$104^(-AO108))</f>
        <v>0.13010847436299824</v>
      </c>
    </row>
    <row r="109" spans="8:42">
      <c r="V109">
        <v>-70</v>
      </c>
      <c r="W109">
        <f t="shared" si="9"/>
        <v>3.9754497359091557E-31</v>
      </c>
      <c r="AF109">
        <v>-1.8</v>
      </c>
      <c r="AG109">
        <f t="shared" si="10"/>
        <v>0.14185106490048818</v>
      </c>
      <c r="AO109">
        <v>-1.8</v>
      </c>
      <c r="AP109">
        <f t="shared" si="11"/>
        <v>0.14185106490048818</v>
      </c>
    </row>
    <row r="110" spans="8:42">
      <c r="V110">
        <v>-60</v>
      </c>
      <c r="W110">
        <f t="shared" si="9"/>
        <v>8.7565107626974814E-27</v>
      </c>
      <c r="AF110">
        <v>-1.7</v>
      </c>
      <c r="AG110">
        <f t="shared" si="10"/>
        <v>0.15446526508353511</v>
      </c>
      <c r="AO110">
        <v>-1.7</v>
      </c>
      <c r="AP110">
        <f t="shared" si="11"/>
        <v>0.15446526508353511</v>
      </c>
    </row>
    <row r="111" spans="8:42">
      <c r="V111">
        <v>-50</v>
      </c>
      <c r="W111">
        <f t="shared" si="9"/>
        <v>1.9287498479640941E-22</v>
      </c>
      <c r="AF111">
        <v>-1.6</v>
      </c>
      <c r="AG111">
        <f t="shared" si="10"/>
        <v>0.16798161486607593</v>
      </c>
      <c r="AO111">
        <v>-1.6</v>
      </c>
      <c r="AP111">
        <f t="shared" si="11"/>
        <v>0.16798161486607593</v>
      </c>
    </row>
    <row r="112" spans="8:42">
      <c r="V112">
        <v>-40</v>
      </c>
      <c r="W112">
        <f t="shared" si="9"/>
        <v>4.2483542552918993E-18</v>
      </c>
      <c r="AF112">
        <v>-1.5</v>
      </c>
      <c r="AG112">
        <f t="shared" si="10"/>
        <v>0.18242552380635677</v>
      </c>
      <c r="AO112">
        <v>-1.5</v>
      </c>
      <c r="AP112">
        <f t="shared" si="11"/>
        <v>0.18242552380635677</v>
      </c>
    </row>
    <row r="113" spans="8:42">
      <c r="V113">
        <v>-30</v>
      </c>
      <c r="W113">
        <f t="shared" si="9"/>
        <v>9.3576229688398126E-14</v>
      </c>
      <c r="AF113">
        <v>-1.4</v>
      </c>
      <c r="AG113">
        <f t="shared" si="10"/>
        <v>0.1978161114414187</v>
      </c>
      <c r="AO113">
        <v>-1.4</v>
      </c>
      <c r="AP113">
        <f t="shared" si="11"/>
        <v>0.1978161114414187</v>
      </c>
    </row>
    <row r="114" spans="8:42">
      <c r="V114">
        <v>-20</v>
      </c>
      <c r="W114">
        <f t="shared" si="9"/>
        <v>2.0611536181902786E-9</v>
      </c>
      <c r="AF114">
        <v>-1.3</v>
      </c>
      <c r="AG114">
        <f t="shared" si="10"/>
        <v>0.21416501695744178</v>
      </c>
      <c r="AO114">
        <v>-1.3</v>
      </c>
      <c r="AP114">
        <f t="shared" si="11"/>
        <v>0.21416501695744178</v>
      </c>
    </row>
    <row r="115" spans="8:42">
      <c r="V115">
        <v>-10</v>
      </c>
      <c r="W115">
        <f t="shared" si="9"/>
        <v>4.5397868702435221E-5</v>
      </c>
      <c r="AF115">
        <v>-1.2</v>
      </c>
      <c r="AG115">
        <f t="shared" si="10"/>
        <v>0.23147521650098274</v>
      </c>
      <c r="AO115">
        <v>-1.2</v>
      </c>
      <c r="AP115">
        <f t="shared" si="11"/>
        <v>0.23147521650098274</v>
      </c>
    </row>
    <row r="116" spans="8:42">
      <c r="V116">
        <v>0</v>
      </c>
      <c r="W116">
        <f t="shared" si="9"/>
        <v>0.5</v>
      </c>
      <c r="AF116">
        <v>-1.1000000000000001</v>
      </c>
      <c r="AG116">
        <f t="shared" si="10"/>
        <v>0.24973989440488278</v>
      </c>
      <c r="AO116">
        <v>-1.1000000000000001</v>
      </c>
      <c r="AP116">
        <f t="shared" si="11"/>
        <v>0.24973989440488278</v>
      </c>
    </row>
    <row r="117" spans="8:42">
      <c r="V117">
        <v>10</v>
      </c>
      <c r="W117">
        <f t="shared" si="9"/>
        <v>0.99995460213129761</v>
      </c>
      <c r="AF117">
        <v>-1</v>
      </c>
      <c r="AG117">
        <f t="shared" si="10"/>
        <v>0.26894142136999549</v>
      </c>
      <c r="AO117">
        <v>-1</v>
      </c>
      <c r="AP117">
        <f t="shared" si="11"/>
        <v>0.26894142136999549</v>
      </c>
    </row>
    <row r="118" spans="8:42">
      <c r="V118">
        <v>20</v>
      </c>
      <c r="W118">
        <f t="shared" si="9"/>
        <v>0.99999999793884631</v>
      </c>
      <c r="AF118">
        <v>-0.9</v>
      </c>
      <c r="AG118">
        <f t="shared" si="10"/>
        <v>0.28905049737499638</v>
      </c>
      <c r="AO118">
        <v>-0.9</v>
      </c>
      <c r="AP118">
        <f t="shared" si="11"/>
        <v>0.28905049737499638</v>
      </c>
    </row>
    <row r="119" spans="8:42">
      <c r="V119">
        <v>30</v>
      </c>
      <c r="W119">
        <f t="shared" si="9"/>
        <v>0.99999999999990652</v>
      </c>
      <c r="AF119">
        <v>-0.8</v>
      </c>
      <c r="AG119">
        <f t="shared" si="10"/>
        <v>0.31002551887238788</v>
      </c>
      <c r="AO119">
        <v>-0.8</v>
      </c>
      <c r="AP119">
        <f t="shared" si="11"/>
        <v>0.31002551887238788</v>
      </c>
    </row>
    <row r="120" spans="8:42">
      <c r="V120">
        <v>40</v>
      </c>
      <c r="W120">
        <f t="shared" si="9"/>
        <v>1</v>
      </c>
      <c r="AF120">
        <v>-0.7</v>
      </c>
      <c r="AG120">
        <f t="shared" si="10"/>
        <v>0.33181222783183417</v>
      </c>
      <c r="AO120">
        <v>-0.7</v>
      </c>
      <c r="AP120">
        <f t="shared" si="11"/>
        <v>0.33181222783183417</v>
      </c>
    </row>
    <row r="121" spans="8:42">
      <c r="V121">
        <v>50</v>
      </c>
      <c r="W121">
        <f t="shared" si="9"/>
        <v>1</v>
      </c>
      <c r="AF121">
        <v>-0.6</v>
      </c>
      <c r="AG121">
        <f t="shared" si="10"/>
        <v>0.35434369377420483</v>
      </c>
      <c r="AO121">
        <v>-0.6</v>
      </c>
      <c r="AP121">
        <f t="shared" si="11"/>
        <v>0.35434369377420483</v>
      </c>
    </row>
    <row r="122" spans="8:42">
      <c r="V122">
        <v>60</v>
      </c>
      <c r="W122">
        <f t="shared" si="9"/>
        <v>1</v>
      </c>
      <c r="AF122">
        <v>-0.5</v>
      </c>
      <c r="AG122">
        <f t="shared" si="10"/>
        <v>0.37754066879814568</v>
      </c>
      <c r="AO122">
        <v>-0.5</v>
      </c>
      <c r="AP122">
        <f t="shared" si="11"/>
        <v>0.37754066879814568</v>
      </c>
    </row>
    <row r="123" spans="8:42">
      <c r="V123">
        <v>70</v>
      </c>
      <c r="W123">
        <f t="shared" si="9"/>
        <v>1</v>
      </c>
      <c r="AF123">
        <v>-0.4</v>
      </c>
      <c r="AG123">
        <f t="shared" si="10"/>
        <v>0.40131233988754816</v>
      </c>
      <c r="AO123">
        <v>-0.4</v>
      </c>
      <c r="AP123">
        <f t="shared" si="11"/>
        <v>0.40131233988754816</v>
      </c>
    </row>
    <row r="124" spans="8:42">
      <c r="H124" t="s">
        <v>109</v>
      </c>
      <c r="V124">
        <v>80</v>
      </c>
      <c r="W124">
        <f t="shared" si="9"/>
        <v>1</v>
      </c>
      <c r="AF124">
        <v>-0.3</v>
      </c>
      <c r="AG124">
        <f t="shared" si="10"/>
        <v>0.42555748318834113</v>
      </c>
      <c r="AO124">
        <v>-0.3</v>
      </c>
      <c r="AP124">
        <f t="shared" si="11"/>
        <v>0.42555748318834113</v>
      </c>
    </row>
    <row r="125" spans="8:42">
      <c r="V125">
        <v>90</v>
      </c>
      <c r="W125">
        <f t="shared" si="9"/>
        <v>1</v>
      </c>
      <c r="AF125">
        <v>-0.2</v>
      </c>
      <c r="AG125">
        <f t="shared" si="10"/>
        <v>0.45016600268752216</v>
      </c>
      <c r="AO125">
        <v>-0.2</v>
      </c>
      <c r="AP125">
        <f t="shared" si="11"/>
        <v>0.45016600268752216</v>
      </c>
    </row>
    <row r="126" spans="8:42">
      <c r="H126" t="s">
        <v>113</v>
      </c>
      <c r="V126">
        <v>100</v>
      </c>
      <c r="W126">
        <f t="shared" si="9"/>
        <v>1</v>
      </c>
      <c r="AF126">
        <v>-0.1</v>
      </c>
      <c r="AG126">
        <f t="shared" si="10"/>
        <v>0.47502081252105999</v>
      </c>
      <c r="AO126">
        <v>-0.1</v>
      </c>
      <c r="AP126">
        <f t="shared" si="11"/>
        <v>0.47502081252105999</v>
      </c>
    </row>
    <row r="127" spans="8:42">
      <c r="H127" t="s">
        <v>110</v>
      </c>
      <c r="AF127">
        <v>0</v>
      </c>
      <c r="AG127">
        <f t="shared" si="10"/>
        <v>0.5</v>
      </c>
      <c r="AO127">
        <v>0</v>
      </c>
      <c r="AP127">
        <f t="shared" si="11"/>
        <v>0.5</v>
      </c>
    </row>
    <row r="128" spans="8:42" s="1" customFormat="1">
      <c r="H128" s="1" t="s">
        <v>114</v>
      </c>
      <c r="J128" s="28"/>
      <c r="AF128">
        <v>0.1</v>
      </c>
      <c r="AG128">
        <f t="shared" si="10"/>
        <v>0.5249791874789399</v>
      </c>
      <c r="AO128">
        <v>0.1</v>
      </c>
      <c r="AP128">
        <f t="shared" si="11"/>
        <v>0.5249791874789399</v>
      </c>
    </row>
    <row r="129" spans="8:42">
      <c r="H129" t="s">
        <v>111</v>
      </c>
      <c r="AF129">
        <v>0.2</v>
      </c>
      <c r="AG129">
        <f t="shared" si="10"/>
        <v>0.54983399731247784</v>
      </c>
      <c r="AO129">
        <v>0.2</v>
      </c>
      <c r="AP129">
        <f t="shared" si="11"/>
        <v>0.54983399731247784</v>
      </c>
    </row>
    <row r="130" spans="8:42">
      <c r="H130" t="s">
        <v>115</v>
      </c>
      <c r="AF130">
        <v>0.3</v>
      </c>
      <c r="AG130">
        <f t="shared" si="10"/>
        <v>0.57444251681165892</v>
      </c>
      <c r="AO130">
        <v>0.3</v>
      </c>
      <c r="AP130">
        <f t="shared" si="11"/>
        <v>0.57444251681165892</v>
      </c>
    </row>
    <row r="131" spans="8:42">
      <c r="H131" t="s">
        <v>112</v>
      </c>
      <c r="AF131">
        <v>0.4</v>
      </c>
      <c r="AG131">
        <f t="shared" si="10"/>
        <v>0.59868766011245178</v>
      </c>
      <c r="AO131">
        <v>0.4</v>
      </c>
      <c r="AP131">
        <f t="shared" si="11"/>
        <v>0.59868766011245178</v>
      </c>
    </row>
    <row r="132" spans="8:42">
      <c r="H132" s="3" t="s">
        <v>106</v>
      </c>
      <c r="AF132">
        <v>0.5</v>
      </c>
      <c r="AG132">
        <f t="shared" si="10"/>
        <v>0.62245933120185426</v>
      </c>
      <c r="AO132">
        <v>0.5</v>
      </c>
      <c r="AP132">
        <f t="shared" si="11"/>
        <v>0.62245933120185426</v>
      </c>
    </row>
    <row r="133" spans="8:42">
      <c r="AF133">
        <v>0.6</v>
      </c>
      <c r="AG133">
        <f t="shared" si="10"/>
        <v>0.64565630622579528</v>
      </c>
      <c r="AO133">
        <v>0.6</v>
      </c>
      <c r="AP133">
        <f t="shared" si="11"/>
        <v>0.64565630622579528</v>
      </c>
    </row>
    <row r="134" spans="8:42">
      <c r="H134" t="s">
        <v>107</v>
      </c>
      <c r="AF134">
        <v>0.7</v>
      </c>
      <c r="AG134">
        <f t="shared" si="10"/>
        <v>0.66818777216816583</v>
      </c>
      <c r="AO134">
        <v>0.7</v>
      </c>
      <c r="AP134">
        <f t="shared" si="11"/>
        <v>0.66818777216816583</v>
      </c>
    </row>
    <row r="135" spans="8:42">
      <c r="AF135">
        <v>0.8</v>
      </c>
      <c r="AG135">
        <f t="shared" si="10"/>
        <v>0.68997448112761217</v>
      </c>
      <c r="AO135">
        <v>0.8</v>
      </c>
      <c r="AP135">
        <f t="shared" si="11"/>
        <v>0.68997448112761217</v>
      </c>
    </row>
    <row r="136" spans="8:42">
      <c r="AF136">
        <v>0.9</v>
      </c>
      <c r="AG136">
        <f t="shared" si="10"/>
        <v>0.71094950262500356</v>
      </c>
      <c r="AO136">
        <v>0.9</v>
      </c>
      <c r="AP136">
        <f t="shared" si="11"/>
        <v>0.71094950262500356</v>
      </c>
    </row>
    <row r="137" spans="8:42">
      <c r="AF137">
        <v>1</v>
      </c>
      <c r="AG137">
        <f t="shared" si="10"/>
        <v>0.73105857863000456</v>
      </c>
      <c r="AO137">
        <v>1</v>
      </c>
      <c r="AP137">
        <f t="shared" si="11"/>
        <v>0.73105857863000456</v>
      </c>
    </row>
    <row r="138" spans="8:42">
      <c r="AF138">
        <v>1.1000000000000001</v>
      </c>
      <c r="AG138">
        <f t="shared" si="10"/>
        <v>0.75026010559511724</v>
      </c>
      <c r="AO138">
        <v>1.1000000000000001</v>
      </c>
      <c r="AP138">
        <f t="shared" si="11"/>
        <v>0.75026010559511724</v>
      </c>
    </row>
    <row r="139" spans="8:42">
      <c r="AF139">
        <v>1.2</v>
      </c>
      <c r="AG139">
        <f t="shared" si="10"/>
        <v>0.76852478349901732</v>
      </c>
      <c r="AO139">
        <v>1.2</v>
      </c>
      <c r="AP139">
        <f t="shared" si="11"/>
        <v>0.76852478349901732</v>
      </c>
    </row>
    <row r="140" spans="8:42">
      <c r="AF140">
        <v>1.3</v>
      </c>
      <c r="AG140">
        <f t="shared" si="10"/>
        <v>0.78583498304255828</v>
      </c>
      <c r="AO140">
        <v>1.3</v>
      </c>
      <c r="AP140">
        <f t="shared" si="11"/>
        <v>0.78583498304255828</v>
      </c>
    </row>
    <row r="141" spans="8:42">
      <c r="AF141">
        <v>1.4</v>
      </c>
      <c r="AG141">
        <f t="shared" si="10"/>
        <v>0.80218388855858125</v>
      </c>
      <c r="AO141">
        <v>1.4</v>
      </c>
      <c r="AP141">
        <f t="shared" si="11"/>
        <v>0.80218388855858125</v>
      </c>
    </row>
    <row r="142" spans="8:42">
      <c r="AF142">
        <v>1.5</v>
      </c>
      <c r="AG142">
        <f t="shared" si="10"/>
        <v>0.81757447619364332</v>
      </c>
      <c r="AO142">
        <v>1.5</v>
      </c>
      <c r="AP142">
        <f t="shared" si="11"/>
        <v>0.81757447619364332</v>
      </c>
    </row>
    <row r="143" spans="8:42">
      <c r="AF143">
        <v>1.6</v>
      </c>
      <c r="AG143">
        <f t="shared" si="10"/>
        <v>0.83201838513392401</v>
      </c>
      <c r="AO143">
        <v>1.6</v>
      </c>
      <c r="AP143">
        <f t="shared" si="11"/>
        <v>0.83201838513392401</v>
      </c>
    </row>
    <row r="144" spans="8:42">
      <c r="AF144">
        <v>1.7</v>
      </c>
      <c r="AG144">
        <f t="shared" si="10"/>
        <v>0.8455347349164648</v>
      </c>
      <c r="AO144">
        <v>1.7</v>
      </c>
      <c r="AP144">
        <f t="shared" si="11"/>
        <v>0.8455347349164648</v>
      </c>
    </row>
    <row r="145" spans="32:42">
      <c r="AF145">
        <v>1.8</v>
      </c>
      <c r="AG145">
        <f t="shared" si="10"/>
        <v>0.85814893509951173</v>
      </c>
      <c r="AO145">
        <v>1.8</v>
      </c>
      <c r="AP145">
        <f t="shared" si="11"/>
        <v>0.85814893509951173</v>
      </c>
    </row>
    <row r="146" spans="32:42">
      <c r="AF146">
        <v>1.9</v>
      </c>
      <c r="AG146">
        <f t="shared" si="10"/>
        <v>0.86989152563700178</v>
      </c>
      <c r="AO146">
        <v>1.9</v>
      </c>
      <c r="AP146">
        <f t="shared" si="11"/>
        <v>0.86989152563700178</v>
      </c>
    </row>
    <row r="147" spans="32:42">
      <c r="AF147">
        <v>2</v>
      </c>
      <c r="AG147">
        <f t="shared" si="10"/>
        <v>0.88079707797788198</v>
      </c>
      <c r="AO147">
        <v>2</v>
      </c>
      <c r="AP147">
        <f t="shared" si="11"/>
        <v>0.88079707797788198</v>
      </c>
    </row>
    <row r="148" spans="32:42">
      <c r="AO148">
        <v>100</v>
      </c>
      <c r="AP148">
        <f>W126</f>
        <v>1</v>
      </c>
    </row>
  </sheetData>
  <mergeCells count="3">
    <mergeCell ref="B1:G1"/>
    <mergeCell ref="A29:E29"/>
    <mergeCell ref="A60:E60"/>
  </mergeCells>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45" zoomScaleNormal="145" workbookViewId="0">
      <selection activeCell="N18" sqref="N18"/>
    </sheetView>
  </sheetViews>
  <sheetFormatPr defaultRowHeight="16.5"/>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36"/>
  <sheetViews>
    <sheetView topLeftCell="A100" zoomScale="115" zoomScaleNormal="115" workbookViewId="0">
      <selection activeCell="O118" sqref="O118"/>
    </sheetView>
  </sheetViews>
  <sheetFormatPr defaultRowHeight="16.5"/>
  <cols>
    <col min="10" max="10" width="9" style="15"/>
    <col min="23" max="23" width="13.125" bestFit="1" customWidth="1"/>
    <col min="26" max="26" width="27" customWidth="1"/>
    <col min="33" max="33" width="14.25" bestFit="1" customWidth="1"/>
    <col min="42" max="42" width="14.25" bestFit="1" customWidth="1"/>
  </cols>
  <sheetData>
    <row r="1" spans="1:8">
      <c r="A1" s="15" t="s">
        <v>88</v>
      </c>
      <c r="B1" s="223" t="s">
        <v>90</v>
      </c>
      <c r="C1" s="223"/>
      <c r="D1" s="223"/>
      <c r="E1" s="223"/>
      <c r="F1" s="223"/>
      <c r="G1" s="223"/>
      <c r="H1" s="15" t="s">
        <v>89</v>
      </c>
    </row>
    <row r="2" spans="1:8">
      <c r="B2" s="27">
        <v>2</v>
      </c>
      <c r="C2" s="27">
        <v>1</v>
      </c>
      <c r="D2" s="27">
        <v>0.5</v>
      </c>
      <c r="E2" s="27">
        <v>0</v>
      </c>
      <c r="F2" s="27">
        <v>-1</v>
      </c>
      <c r="G2" s="27">
        <v>-2</v>
      </c>
    </row>
    <row r="3" spans="1:8">
      <c r="A3">
        <v>-10</v>
      </c>
      <c r="B3" t="e">
        <f>LOG(A3,$B$2)</f>
        <v>#NUM!</v>
      </c>
    </row>
    <row r="4" spans="1:8">
      <c r="A4">
        <v>-9</v>
      </c>
      <c r="B4" t="e">
        <f t="shared" ref="B4:B67" si="0">LOG(A4,$B$2)</f>
        <v>#NUM!</v>
      </c>
    </row>
    <row r="5" spans="1:8">
      <c r="A5">
        <v>-8</v>
      </c>
      <c r="B5" t="e">
        <f t="shared" si="0"/>
        <v>#NUM!</v>
      </c>
    </row>
    <row r="6" spans="1:8">
      <c r="A6">
        <v>-7</v>
      </c>
      <c r="B6" t="e">
        <f t="shared" si="0"/>
        <v>#NUM!</v>
      </c>
    </row>
    <row r="7" spans="1:8">
      <c r="A7">
        <v>-6</v>
      </c>
      <c r="B7" t="e">
        <f t="shared" si="0"/>
        <v>#NUM!</v>
      </c>
    </row>
    <row r="8" spans="1:8">
      <c r="A8">
        <v>-5</v>
      </c>
      <c r="B8" t="e">
        <f t="shared" si="0"/>
        <v>#NUM!</v>
      </c>
    </row>
    <row r="9" spans="1:8">
      <c r="A9">
        <v>-4</v>
      </c>
      <c r="B9" t="e">
        <f t="shared" si="0"/>
        <v>#NUM!</v>
      </c>
    </row>
    <row r="10" spans="1:8">
      <c r="A10">
        <v>-3</v>
      </c>
      <c r="B10" t="e">
        <f t="shared" si="0"/>
        <v>#NUM!</v>
      </c>
    </row>
    <row r="11" spans="1:8">
      <c r="A11">
        <v>-2</v>
      </c>
      <c r="B11" t="e">
        <f t="shared" si="0"/>
        <v>#NUM!</v>
      </c>
    </row>
    <row r="12" spans="1:8">
      <c r="A12">
        <v>-1</v>
      </c>
      <c r="B12" t="e">
        <f t="shared" si="0"/>
        <v>#NUM!</v>
      </c>
    </row>
    <row r="13" spans="1:8">
      <c r="A13">
        <v>0</v>
      </c>
      <c r="B13" t="e">
        <f t="shared" si="0"/>
        <v>#NUM!</v>
      </c>
    </row>
    <row r="14" spans="1:8">
      <c r="A14">
        <v>0.1</v>
      </c>
      <c r="B14">
        <f t="shared" si="0"/>
        <v>-3.3219280948873622</v>
      </c>
    </row>
    <row r="15" spans="1:8">
      <c r="A15">
        <v>0.2</v>
      </c>
      <c r="B15">
        <f t="shared" si="0"/>
        <v>-2.3219280948873622</v>
      </c>
    </row>
    <row r="16" spans="1:8">
      <c r="A16">
        <v>0.3</v>
      </c>
      <c r="B16">
        <f t="shared" si="0"/>
        <v>-1.7369655941662063</v>
      </c>
    </row>
    <row r="17" spans="1:2">
      <c r="A17">
        <v>0.4</v>
      </c>
      <c r="B17">
        <f t="shared" si="0"/>
        <v>-1.3219280948873622</v>
      </c>
    </row>
    <row r="18" spans="1:2">
      <c r="A18">
        <v>0.5</v>
      </c>
      <c r="B18">
        <f t="shared" si="0"/>
        <v>-1</v>
      </c>
    </row>
    <row r="19" spans="1:2">
      <c r="A19">
        <v>0.6</v>
      </c>
      <c r="B19">
        <f t="shared" si="0"/>
        <v>-0.73696559416620622</v>
      </c>
    </row>
    <row r="20" spans="1:2">
      <c r="A20">
        <v>0.7</v>
      </c>
      <c r="B20">
        <f t="shared" si="0"/>
        <v>-0.51457317282975834</v>
      </c>
    </row>
    <row r="21" spans="1:2">
      <c r="A21">
        <v>0.8</v>
      </c>
      <c r="B21">
        <f t="shared" si="0"/>
        <v>-0.32192809488736229</v>
      </c>
    </row>
    <row r="22" spans="1:2">
      <c r="A22">
        <v>0.9</v>
      </c>
      <c r="B22">
        <f t="shared" si="0"/>
        <v>-0.15200309344504997</v>
      </c>
    </row>
    <row r="23" spans="1:2">
      <c r="A23">
        <v>1</v>
      </c>
      <c r="B23">
        <f t="shared" si="0"/>
        <v>0</v>
      </c>
    </row>
    <row r="24" spans="1:2">
      <c r="A24">
        <v>1.1000000000000001</v>
      </c>
      <c r="B24">
        <f t="shared" si="0"/>
        <v>0.13750352374993502</v>
      </c>
    </row>
    <row r="25" spans="1:2">
      <c r="A25">
        <v>1.2</v>
      </c>
      <c r="B25">
        <f t="shared" si="0"/>
        <v>0.26303440583379378</v>
      </c>
    </row>
    <row r="26" spans="1:2">
      <c r="A26">
        <v>1.3</v>
      </c>
      <c r="B26">
        <f t="shared" si="0"/>
        <v>0.37851162325372983</v>
      </c>
    </row>
    <row r="27" spans="1:2">
      <c r="A27">
        <v>1.4</v>
      </c>
      <c r="B27">
        <f t="shared" si="0"/>
        <v>0.48542682717024171</v>
      </c>
    </row>
    <row r="28" spans="1:2">
      <c r="A28">
        <v>1.5</v>
      </c>
      <c r="B28">
        <f t="shared" si="0"/>
        <v>0.58496250072115619</v>
      </c>
    </row>
    <row r="29" spans="1:2">
      <c r="A29">
        <v>1.6</v>
      </c>
      <c r="B29">
        <f t="shared" si="0"/>
        <v>0.67807190511263782</v>
      </c>
    </row>
    <row r="30" spans="1:2">
      <c r="A30">
        <v>1.7</v>
      </c>
      <c r="B30">
        <f t="shared" si="0"/>
        <v>0.76553474636297703</v>
      </c>
    </row>
    <row r="31" spans="1:2">
      <c r="A31">
        <v>1.8</v>
      </c>
      <c r="B31">
        <f t="shared" si="0"/>
        <v>0.84799690655495008</v>
      </c>
    </row>
    <row r="32" spans="1:2">
      <c r="A32">
        <v>1.9</v>
      </c>
      <c r="B32">
        <f t="shared" si="0"/>
        <v>0.92599941855622303</v>
      </c>
    </row>
    <row r="33" spans="1:42">
      <c r="A33">
        <v>2</v>
      </c>
      <c r="B33">
        <f t="shared" si="0"/>
        <v>1</v>
      </c>
    </row>
    <row r="34" spans="1:42">
      <c r="A34">
        <v>2.1</v>
      </c>
      <c r="B34">
        <f t="shared" si="0"/>
        <v>1.0703893278913981</v>
      </c>
    </row>
    <row r="35" spans="1:42">
      <c r="A35">
        <v>2.2000000000000002</v>
      </c>
      <c r="B35">
        <f t="shared" si="0"/>
        <v>1.1375035237499351</v>
      </c>
    </row>
    <row r="36" spans="1:42">
      <c r="A36">
        <v>2.2999999999999998</v>
      </c>
      <c r="B36">
        <f t="shared" si="0"/>
        <v>1.2016338611696504</v>
      </c>
      <c r="AF36">
        <v>1.8</v>
      </c>
      <c r="AG36" t="e">
        <f>1 / ( 1 +#REF!^(- AF36))</f>
        <v>#REF!</v>
      </c>
      <c r="AO36">
        <v>1.8</v>
      </c>
      <c r="AP36" t="e">
        <f>1 / ( 1 +#REF!^(- AO36))</f>
        <v>#REF!</v>
      </c>
    </row>
    <row r="37" spans="1:42">
      <c r="A37">
        <v>2.4</v>
      </c>
      <c r="B37">
        <f t="shared" si="0"/>
        <v>1.2630344058337937</v>
      </c>
      <c r="AF37">
        <v>1.9</v>
      </c>
      <c r="AG37" t="e">
        <f>1 / ( 1 +#REF!^(- AF37))</f>
        <v>#REF!</v>
      </c>
      <c r="AO37">
        <v>1.9</v>
      </c>
      <c r="AP37" t="e">
        <f>1 / ( 1 +#REF!^(- AO37))</f>
        <v>#REF!</v>
      </c>
    </row>
    <row r="38" spans="1:42">
      <c r="A38">
        <v>2.5</v>
      </c>
      <c r="B38">
        <f t="shared" si="0"/>
        <v>1.3219280948873624</v>
      </c>
      <c r="AF38">
        <v>2</v>
      </c>
      <c r="AG38" t="e">
        <f>1 / ( 1 +#REF!^(- AF38))</f>
        <v>#REF!</v>
      </c>
      <c r="AO38">
        <v>2</v>
      </c>
      <c r="AP38" t="e">
        <f>1 / ( 1 +#REF!^(- AO38))</f>
        <v>#REF!</v>
      </c>
    </row>
    <row r="39" spans="1:42">
      <c r="A39">
        <v>2.6</v>
      </c>
      <c r="B39">
        <f t="shared" si="0"/>
        <v>1.3785116232537298</v>
      </c>
      <c r="AO39">
        <v>100</v>
      </c>
      <c r="AP39" t="e">
        <f>#REF!</f>
        <v>#REF!</v>
      </c>
    </row>
    <row r="40" spans="1:42">
      <c r="A40">
        <v>2.7</v>
      </c>
      <c r="B40">
        <f t="shared" si="0"/>
        <v>1.4329594072761063</v>
      </c>
    </row>
    <row r="41" spans="1:42">
      <c r="A41">
        <v>2.8</v>
      </c>
      <c r="B41">
        <f t="shared" si="0"/>
        <v>1.4854268271702415</v>
      </c>
    </row>
    <row r="42" spans="1:42">
      <c r="A42">
        <v>2.9</v>
      </c>
      <c r="B42">
        <f t="shared" si="0"/>
        <v>1.5360529002402097</v>
      </c>
    </row>
    <row r="43" spans="1:42">
      <c r="A43">
        <v>3</v>
      </c>
      <c r="B43">
        <f t="shared" si="0"/>
        <v>1.5849625007211563</v>
      </c>
    </row>
    <row r="44" spans="1:42">
      <c r="A44">
        <v>3.1</v>
      </c>
      <c r="B44">
        <f t="shared" si="0"/>
        <v>1.632268215499513</v>
      </c>
    </row>
    <row r="45" spans="1:42">
      <c r="A45">
        <v>3.2</v>
      </c>
      <c r="B45">
        <f t="shared" si="0"/>
        <v>1.6780719051126378</v>
      </c>
    </row>
    <row r="46" spans="1:42">
      <c r="A46">
        <v>3.3</v>
      </c>
      <c r="B46">
        <f t="shared" si="0"/>
        <v>1.7224660244710912</v>
      </c>
    </row>
    <row r="47" spans="1:42">
      <c r="A47">
        <v>3.4</v>
      </c>
      <c r="B47">
        <f t="shared" si="0"/>
        <v>1.7655347463629771</v>
      </c>
    </row>
    <row r="48" spans="1:42">
      <c r="A48">
        <v>3.5</v>
      </c>
      <c r="B48">
        <f t="shared" si="0"/>
        <v>1.8073549220576042</v>
      </c>
    </row>
    <row r="49" spans="1:2">
      <c r="A49">
        <v>3.6</v>
      </c>
      <c r="B49">
        <f t="shared" si="0"/>
        <v>1.84799690655495</v>
      </c>
    </row>
    <row r="50" spans="1:2">
      <c r="A50">
        <v>3.7</v>
      </c>
      <c r="B50">
        <f t="shared" si="0"/>
        <v>1.8875252707415877</v>
      </c>
    </row>
    <row r="51" spans="1:2">
      <c r="A51">
        <v>3.8</v>
      </c>
      <c r="B51">
        <f t="shared" si="0"/>
        <v>1.925999418556223</v>
      </c>
    </row>
    <row r="52" spans="1:2">
      <c r="A52">
        <v>3.9</v>
      </c>
      <c r="B52">
        <f t="shared" si="0"/>
        <v>1.9634741239748859</v>
      </c>
    </row>
    <row r="53" spans="1:2">
      <c r="A53">
        <v>4</v>
      </c>
      <c r="B53">
        <f t="shared" si="0"/>
        <v>2</v>
      </c>
    </row>
    <row r="54" spans="1:2">
      <c r="A54">
        <v>4.0999999999999996</v>
      </c>
      <c r="B54">
        <f t="shared" si="0"/>
        <v>2.0356239097307212</v>
      </c>
    </row>
    <row r="55" spans="1:2">
      <c r="A55">
        <v>4.2</v>
      </c>
      <c r="B55">
        <f t="shared" si="0"/>
        <v>2.0703893278913981</v>
      </c>
    </row>
    <row r="56" spans="1:2">
      <c r="A56">
        <v>4.3</v>
      </c>
      <c r="B56">
        <f t="shared" si="0"/>
        <v>2.1043366598147357</v>
      </c>
    </row>
    <row r="57" spans="1:2">
      <c r="A57">
        <v>4.4000000000000004</v>
      </c>
      <c r="B57">
        <f t="shared" si="0"/>
        <v>2.1375035237499351</v>
      </c>
    </row>
    <row r="58" spans="1:2">
      <c r="A58">
        <v>4.5</v>
      </c>
      <c r="B58">
        <f t="shared" si="0"/>
        <v>2.1699250014423126</v>
      </c>
    </row>
    <row r="59" spans="1:2">
      <c r="A59">
        <v>4.5999999999999996</v>
      </c>
      <c r="B59">
        <f t="shared" si="0"/>
        <v>2.2016338611696504</v>
      </c>
    </row>
    <row r="60" spans="1:2">
      <c r="A60">
        <v>4.7</v>
      </c>
      <c r="B60">
        <f t="shared" si="0"/>
        <v>2.232660756790275</v>
      </c>
    </row>
    <row r="61" spans="1:2">
      <c r="A61">
        <v>4.8</v>
      </c>
      <c r="B61">
        <f t="shared" si="0"/>
        <v>2.2630344058337939</v>
      </c>
    </row>
    <row r="62" spans="1:2">
      <c r="A62">
        <v>4.9000000000000004</v>
      </c>
      <c r="B62">
        <f t="shared" si="0"/>
        <v>2.2927817492278462</v>
      </c>
    </row>
    <row r="63" spans="1:2">
      <c r="A63">
        <v>5</v>
      </c>
      <c r="B63">
        <f t="shared" si="0"/>
        <v>2.3219280948873622</v>
      </c>
    </row>
    <row r="64" spans="1:2">
      <c r="A64">
        <v>5.0999999999999996</v>
      </c>
      <c r="B64">
        <f t="shared" si="0"/>
        <v>2.3504972470841334</v>
      </c>
    </row>
    <row r="65" spans="1:10">
      <c r="A65">
        <v>5.2</v>
      </c>
      <c r="B65">
        <f t="shared" si="0"/>
        <v>2.37851162325373</v>
      </c>
    </row>
    <row r="66" spans="1:10">
      <c r="A66">
        <v>5.3</v>
      </c>
      <c r="B66">
        <f t="shared" si="0"/>
        <v>2.4059923596758366</v>
      </c>
    </row>
    <row r="67" spans="1:10">
      <c r="A67">
        <v>5.4</v>
      </c>
      <c r="B67">
        <f t="shared" si="0"/>
        <v>2.4329594072761065</v>
      </c>
    </row>
    <row r="68" spans="1:10">
      <c r="A68">
        <v>5.5</v>
      </c>
      <c r="B68">
        <f t="shared" ref="B68:B74" si="1">LOG(A68,$B$2)</f>
        <v>2.4594316186372973</v>
      </c>
    </row>
    <row r="69" spans="1:10">
      <c r="A69">
        <v>5.6</v>
      </c>
      <c r="B69">
        <f t="shared" si="1"/>
        <v>2.485426827170242</v>
      </c>
    </row>
    <row r="70" spans="1:10">
      <c r="A70">
        <v>5.7</v>
      </c>
      <c r="B70">
        <f t="shared" si="1"/>
        <v>2.5109619192773796</v>
      </c>
    </row>
    <row r="71" spans="1:10">
      <c r="A71">
        <v>5.8</v>
      </c>
      <c r="B71">
        <f t="shared" si="1"/>
        <v>2.5360529002402097</v>
      </c>
    </row>
    <row r="72" spans="1:10">
      <c r="A72">
        <v>5.9</v>
      </c>
      <c r="B72">
        <f t="shared" si="1"/>
        <v>2.5607149544744789</v>
      </c>
    </row>
    <row r="73" spans="1:10">
      <c r="A73">
        <v>6</v>
      </c>
      <c r="B73">
        <f t="shared" si="1"/>
        <v>2.5849625007211561</v>
      </c>
    </row>
    <row r="74" spans="1:10">
      <c r="A74">
        <v>6.1</v>
      </c>
      <c r="B74">
        <f t="shared" si="1"/>
        <v>2.6088092426755241</v>
      </c>
    </row>
    <row r="80" spans="1:10" s="1" customFormat="1">
      <c r="B80" s="1" t="s">
        <v>205</v>
      </c>
      <c r="J80" s="28"/>
    </row>
    <row r="103" spans="2:22" s="1" customFormat="1">
      <c r="B103" s="1" t="s">
        <v>207</v>
      </c>
      <c r="F103" s="1" t="s">
        <v>206</v>
      </c>
      <c r="J103" s="28"/>
    </row>
    <row r="104" spans="2:22">
      <c r="P104" s="15" t="s">
        <v>209</v>
      </c>
      <c r="Q104">
        <f>EXP(1)</f>
        <v>2.7182818284590451</v>
      </c>
    </row>
    <row r="108" spans="2:22">
      <c r="O108" s="15" t="s">
        <v>208</v>
      </c>
      <c r="P108" s="15" t="s">
        <v>210</v>
      </c>
      <c r="Q108" s="15" t="s">
        <v>211</v>
      </c>
      <c r="R108" s="15" t="s">
        <v>212</v>
      </c>
      <c r="V108" t="s">
        <v>213</v>
      </c>
    </row>
    <row r="114" spans="15:18">
      <c r="O114">
        <v>-0.2</v>
      </c>
      <c r="P114">
        <f t="shared" ref="P114:P129" si="2">1-O114</f>
        <v>1.2</v>
      </c>
      <c r="Q114">
        <f t="shared" ref="Q114:Q125" si="3">-LOG(P114)</f>
        <v>-7.9181246047624818E-2</v>
      </c>
    </row>
    <row r="115" spans="15:18">
      <c r="O115">
        <v>-0.1</v>
      </c>
      <c r="P115">
        <f t="shared" si="2"/>
        <v>1.1000000000000001</v>
      </c>
      <c r="Q115">
        <f t="shared" si="3"/>
        <v>-4.1392685158225077E-2</v>
      </c>
    </row>
    <row r="116" spans="15:18">
      <c r="O116">
        <v>0</v>
      </c>
      <c r="P116">
        <f t="shared" si="2"/>
        <v>1</v>
      </c>
      <c r="Q116">
        <f t="shared" si="3"/>
        <v>0</v>
      </c>
    </row>
    <row r="117" spans="15:18">
      <c r="O117">
        <v>0.1</v>
      </c>
      <c r="P117">
        <f t="shared" si="2"/>
        <v>0.9</v>
      </c>
      <c r="Q117">
        <f t="shared" si="3"/>
        <v>4.5757490560675115E-2</v>
      </c>
      <c r="R117">
        <f t="shared" ref="R117:R129" si="4">-LOG(O117)</f>
        <v>1</v>
      </c>
    </row>
    <row r="118" spans="15:18">
      <c r="O118">
        <v>0.2</v>
      </c>
      <c r="P118">
        <f t="shared" si="2"/>
        <v>0.8</v>
      </c>
      <c r="Q118">
        <f t="shared" si="3"/>
        <v>9.6910013008056392E-2</v>
      </c>
      <c r="R118">
        <f t="shared" si="4"/>
        <v>0.69897000433601875</v>
      </c>
    </row>
    <row r="119" spans="15:18">
      <c r="O119">
        <v>0.3</v>
      </c>
      <c r="P119">
        <f t="shared" si="2"/>
        <v>0.7</v>
      </c>
      <c r="Q119">
        <f t="shared" si="3"/>
        <v>0.15490195998574319</v>
      </c>
      <c r="R119">
        <f t="shared" si="4"/>
        <v>0.52287874528033762</v>
      </c>
    </row>
    <row r="120" spans="15:18">
      <c r="O120">
        <v>0.4</v>
      </c>
      <c r="P120">
        <f t="shared" si="2"/>
        <v>0.6</v>
      </c>
      <c r="Q120">
        <f t="shared" si="3"/>
        <v>0.22184874961635639</v>
      </c>
      <c r="R120">
        <f t="shared" si="4"/>
        <v>0.3979400086720376</v>
      </c>
    </row>
    <row r="121" spans="15:18">
      <c r="O121">
        <v>0.5</v>
      </c>
      <c r="P121">
        <f t="shared" si="2"/>
        <v>0.5</v>
      </c>
      <c r="Q121">
        <f t="shared" si="3"/>
        <v>0.3010299956639812</v>
      </c>
      <c r="R121">
        <f t="shared" si="4"/>
        <v>0.3010299956639812</v>
      </c>
    </row>
    <row r="122" spans="15:18">
      <c r="O122">
        <v>0.6</v>
      </c>
      <c r="P122">
        <f t="shared" si="2"/>
        <v>0.4</v>
      </c>
      <c r="Q122">
        <f t="shared" si="3"/>
        <v>0.3979400086720376</v>
      </c>
      <c r="R122">
        <f t="shared" si="4"/>
        <v>0.22184874961635639</v>
      </c>
    </row>
    <row r="123" spans="15:18">
      <c r="O123">
        <v>0.7</v>
      </c>
      <c r="P123">
        <f t="shared" si="2"/>
        <v>0.30000000000000004</v>
      </c>
      <c r="Q123">
        <f t="shared" si="3"/>
        <v>0.52287874528033751</v>
      </c>
      <c r="R123">
        <f t="shared" si="4"/>
        <v>0.15490195998574319</v>
      </c>
    </row>
    <row r="124" spans="15:18">
      <c r="O124">
        <v>0.8</v>
      </c>
      <c r="P124">
        <f t="shared" si="2"/>
        <v>0.19999999999999996</v>
      </c>
      <c r="Q124">
        <f t="shared" si="3"/>
        <v>0.69897000433601886</v>
      </c>
      <c r="R124">
        <f t="shared" si="4"/>
        <v>9.6910013008056392E-2</v>
      </c>
    </row>
    <row r="125" spans="15:18">
      <c r="O125">
        <v>0.9</v>
      </c>
      <c r="P125">
        <f t="shared" si="2"/>
        <v>9.9999999999999978E-2</v>
      </c>
      <c r="Q125">
        <f t="shared" si="3"/>
        <v>1</v>
      </c>
      <c r="R125">
        <f t="shared" si="4"/>
        <v>4.5757490560675115E-2</v>
      </c>
    </row>
    <row r="126" spans="15:18">
      <c r="O126">
        <v>1</v>
      </c>
      <c r="P126">
        <f t="shared" si="2"/>
        <v>0</v>
      </c>
      <c r="R126">
        <f t="shared" si="4"/>
        <v>0</v>
      </c>
    </row>
    <row r="127" spans="15:18">
      <c r="O127">
        <v>1.1000000000000001</v>
      </c>
      <c r="P127">
        <f t="shared" si="2"/>
        <v>-0.10000000000000009</v>
      </c>
      <c r="R127">
        <f t="shared" si="4"/>
        <v>-4.1392685158225077E-2</v>
      </c>
    </row>
    <row r="128" spans="15:18">
      <c r="O128">
        <v>1.2</v>
      </c>
      <c r="P128">
        <f t="shared" si="2"/>
        <v>-0.19999999999999996</v>
      </c>
      <c r="R128">
        <f t="shared" si="4"/>
        <v>-7.9181246047624818E-2</v>
      </c>
    </row>
    <row r="129" spans="4:18">
      <c r="O129">
        <v>1.3</v>
      </c>
      <c r="P129">
        <f t="shared" si="2"/>
        <v>-0.30000000000000004</v>
      </c>
      <c r="R129">
        <f t="shared" si="4"/>
        <v>-0.11394335230683679</v>
      </c>
    </row>
    <row r="131" spans="4:18" ht="20.25">
      <c r="D131" s="70" t="s">
        <v>214</v>
      </c>
    </row>
    <row r="132" spans="4:18" ht="20.25">
      <c r="D132" s="70" t="s">
        <v>215</v>
      </c>
    </row>
    <row r="135" spans="4:18" ht="20.25">
      <c r="D135" s="71" t="s">
        <v>216</v>
      </c>
    </row>
    <row r="136" spans="4:18" ht="20.25">
      <c r="D136" s="71" t="s">
        <v>217</v>
      </c>
    </row>
  </sheetData>
  <mergeCells count="1">
    <mergeCell ref="B1:G1"/>
  </mergeCells>
  <phoneticPr fontId="2" type="noConversion"/>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82"/>
  <sheetViews>
    <sheetView topLeftCell="A40" zoomScale="130" zoomScaleNormal="130" workbookViewId="0">
      <selection activeCell="AF46" sqref="AF46"/>
    </sheetView>
  </sheetViews>
  <sheetFormatPr defaultRowHeight="16.5"/>
  <cols>
    <col min="1" max="1" width="14.25" customWidth="1"/>
    <col min="7" max="7" width="11.625" customWidth="1"/>
    <col min="8" max="8" width="17.75" customWidth="1"/>
  </cols>
  <sheetData>
    <row r="3" spans="2:9">
      <c r="E3" t="s">
        <v>61</v>
      </c>
    </row>
    <row r="4" spans="2:9" ht="29.25" thickBot="1">
      <c r="B4" s="19"/>
      <c r="C4" s="17" t="s">
        <v>48</v>
      </c>
      <c r="D4" s="17" t="s">
        <v>49</v>
      </c>
      <c r="E4" s="24" t="s">
        <v>59</v>
      </c>
      <c r="F4" s="24" t="s">
        <v>63</v>
      </c>
      <c r="G4" s="24" t="s">
        <v>60</v>
      </c>
      <c r="H4" s="21" t="s">
        <v>62</v>
      </c>
    </row>
    <row r="5" spans="2:9" ht="17.25" thickBot="1">
      <c r="B5" s="20" t="s">
        <v>50</v>
      </c>
      <c r="C5" s="18">
        <v>170</v>
      </c>
      <c r="D5" s="18">
        <v>65</v>
      </c>
      <c r="E5" s="22">
        <f>C5-$B$19</f>
        <v>7</v>
      </c>
      <c r="F5" s="22">
        <f>E5^2</f>
        <v>49</v>
      </c>
      <c r="G5" s="22">
        <f>D5-$B$20</f>
        <v>8</v>
      </c>
      <c r="H5" s="22">
        <f>E5*G5</f>
        <v>56</v>
      </c>
    </row>
    <row r="6" spans="2:9" ht="17.25" thickBot="1">
      <c r="B6" s="20" t="s">
        <v>51</v>
      </c>
      <c r="C6" s="18">
        <v>155</v>
      </c>
      <c r="D6" s="18">
        <v>50</v>
      </c>
      <c r="E6" s="22">
        <f t="shared" ref="E6:E9" si="0">C6-$B$19</f>
        <v>-8</v>
      </c>
      <c r="F6" s="22">
        <f t="shared" ref="F6:F9" si="1">E6^2</f>
        <v>64</v>
      </c>
      <c r="G6" s="22">
        <f t="shared" ref="G6:G9" si="2">D6-$B$20</f>
        <v>-7</v>
      </c>
      <c r="H6" s="22">
        <f t="shared" ref="H6:H9" si="3">E6*G6</f>
        <v>56</v>
      </c>
    </row>
    <row r="7" spans="2:9" ht="17.25" thickBot="1">
      <c r="B7" s="20" t="s">
        <v>52</v>
      </c>
      <c r="C7" s="18">
        <v>150</v>
      </c>
      <c r="D7" s="18">
        <v>45</v>
      </c>
      <c r="E7" s="22">
        <f t="shared" si="0"/>
        <v>-13</v>
      </c>
      <c r="F7" s="22">
        <f t="shared" si="1"/>
        <v>169</v>
      </c>
      <c r="G7" s="22">
        <f t="shared" si="2"/>
        <v>-12</v>
      </c>
      <c r="H7" s="22">
        <f t="shared" si="3"/>
        <v>156</v>
      </c>
    </row>
    <row r="8" spans="2:9" ht="17.25" thickBot="1">
      <c r="B8" s="20" t="s">
        <v>53</v>
      </c>
      <c r="C8" s="18">
        <v>175</v>
      </c>
      <c r="D8" s="18">
        <v>70</v>
      </c>
      <c r="E8" s="22">
        <f t="shared" si="0"/>
        <v>12</v>
      </c>
      <c r="F8" s="22">
        <f t="shared" si="1"/>
        <v>144</v>
      </c>
      <c r="G8" s="22">
        <f t="shared" si="2"/>
        <v>13</v>
      </c>
      <c r="H8" s="22">
        <f t="shared" si="3"/>
        <v>156</v>
      </c>
    </row>
    <row r="9" spans="2:9" ht="17.25" thickBot="1">
      <c r="B9" s="20" t="s">
        <v>54</v>
      </c>
      <c r="C9" s="18">
        <v>165</v>
      </c>
      <c r="D9" s="18">
        <v>55</v>
      </c>
      <c r="E9" s="22">
        <f t="shared" si="0"/>
        <v>2</v>
      </c>
      <c r="F9" s="22">
        <f t="shared" si="1"/>
        <v>4</v>
      </c>
      <c r="G9" s="22">
        <f t="shared" si="2"/>
        <v>-2</v>
      </c>
      <c r="H9" s="22">
        <f t="shared" si="3"/>
        <v>-4</v>
      </c>
    </row>
    <row r="11" spans="2:9">
      <c r="I11" s="15" t="s">
        <v>65</v>
      </c>
    </row>
    <row r="19" spans="1:13">
      <c r="A19" s="15" t="s">
        <v>55</v>
      </c>
      <c r="B19">
        <f>AVERAGE($C$5:$C$9)</f>
        <v>163</v>
      </c>
    </row>
    <row r="20" spans="1:13">
      <c r="A20" s="15" t="s">
        <v>56</v>
      </c>
      <c r="B20">
        <f>AVERAGE($D$5:$D$9)</f>
        <v>57</v>
      </c>
    </row>
    <row r="24" spans="1:13" ht="17.25" thickBot="1">
      <c r="A24" s="225" t="s">
        <v>66</v>
      </c>
      <c r="B24" s="226" t="s">
        <v>57</v>
      </c>
      <c r="C24" s="226"/>
      <c r="D24" s="226"/>
      <c r="E24" s="23"/>
      <c r="F24" s="23"/>
      <c r="G24" s="23">
        <f>SUM(H5:H9)</f>
        <v>420</v>
      </c>
      <c r="H24" s="228">
        <f>G24/G25</f>
        <v>0.97674418604651159</v>
      </c>
    </row>
    <row r="25" spans="1:13" ht="16.5" customHeight="1">
      <c r="A25" s="225"/>
      <c r="B25" s="227" t="s">
        <v>58</v>
      </c>
      <c r="C25" s="227"/>
      <c r="D25" s="227"/>
      <c r="E25" s="23"/>
      <c r="F25" s="23"/>
      <c r="G25" s="23">
        <f>SUM(F5:F9)</f>
        <v>430</v>
      </c>
      <c r="H25" s="228"/>
    </row>
    <row r="27" spans="1:13">
      <c r="A27" s="15" t="s">
        <v>67</v>
      </c>
      <c r="B27" s="25" t="s">
        <v>64</v>
      </c>
      <c r="G27">
        <f>B20-(B19*H24)</f>
        <v>-102.20930232558138</v>
      </c>
      <c r="I27" t="s">
        <v>68</v>
      </c>
    </row>
    <row r="29" spans="1:13">
      <c r="I29" t="s">
        <v>69</v>
      </c>
      <c r="K29" t="s">
        <v>70</v>
      </c>
      <c r="L29">
        <f>H24*163 +G27</f>
        <v>57</v>
      </c>
      <c r="M29" t="s">
        <v>71</v>
      </c>
    </row>
    <row r="34" spans="2:25" s="1" customFormat="1">
      <c r="B34" s="1" t="s">
        <v>72</v>
      </c>
    </row>
    <row r="35" spans="2:25">
      <c r="U35" t="s">
        <v>78</v>
      </c>
      <c r="V35">
        <v>1</v>
      </c>
      <c r="W35">
        <v>2</v>
      </c>
      <c r="X35">
        <v>3</v>
      </c>
    </row>
    <row r="36" spans="2:25">
      <c r="P36" t="s">
        <v>75</v>
      </c>
      <c r="R36" t="s">
        <v>77</v>
      </c>
      <c r="U36" t="s">
        <v>79</v>
      </c>
      <c r="V36" s="15" t="s">
        <v>80</v>
      </c>
      <c r="W36" s="26" t="s">
        <v>81</v>
      </c>
      <c r="X36" s="26" t="s">
        <v>82</v>
      </c>
    </row>
    <row r="37" spans="2:25">
      <c r="N37" s="15" t="s">
        <v>73</v>
      </c>
      <c r="O37" s="15" t="s">
        <v>74</v>
      </c>
      <c r="V37" s="15" t="s">
        <v>73</v>
      </c>
      <c r="W37" s="15" t="s">
        <v>80</v>
      </c>
      <c r="X37" s="26" t="s">
        <v>81</v>
      </c>
      <c r="Y37" s="26" t="s">
        <v>82</v>
      </c>
    </row>
    <row r="38" spans="2:25">
      <c r="N38">
        <v>-10</v>
      </c>
      <c r="O38">
        <f>N38^2</f>
        <v>100</v>
      </c>
      <c r="V38">
        <v>-10</v>
      </c>
      <c r="W38">
        <f>V38^2</f>
        <v>100</v>
      </c>
      <c r="X38">
        <f t="shared" ref="X38:X58" si="4">2*V38^2</f>
        <v>200</v>
      </c>
      <c r="Y38">
        <f t="shared" ref="Y38:Y58" si="5">3*V38^2</f>
        <v>300</v>
      </c>
    </row>
    <row r="39" spans="2:25">
      <c r="N39">
        <v>-9</v>
      </c>
      <c r="O39">
        <f t="shared" ref="O39:O58" si="6">N39^2</f>
        <v>81</v>
      </c>
      <c r="V39">
        <v>-9</v>
      </c>
      <c r="W39">
        <f t="shared" ref="W39:W58" si="7">V39^2</f>
        <v>81</v>
      </c>
      <c r="X39">
        <f t="shared" si="4"/>
        <v>162</v>
      </c>
      <c r="Y39">
        <f t="shared" si="5"/>
        <v>243</v>
      </c>
    </row>
    <row r="40" spans="2:25">
      <c r="N40">
        <v>-8</v>
      </c>
      <c r="O40">
        <f t="shared" si="6"/>
        <v>64</v>
      </c>
      <c r="V40">
        <v>-8</v>
      </c>
      <c r="W40">
        <f t="shared" si="7"/>
        <v>64</v>
      </c>
      <c r="X40">
        <f t="shared" si="4"/>
        <v>128</v>
      </c>
      <c r="Y40">
        <f t="shared" si="5"/>
        <v>192</v>
      </c>
    </row>
    <row r="41" spans="2:25">
      <c r="N41">
        <v>-7</v>
      </c>
      <c r="O41">
        <f t="shared" si="6"/>
        <v>49</v>
      </c>
      <c r="V41">
        <v>-7</v>
      </c>
      <c r="W41">
        <f t="shared" si="7"/>
        <v>49</v>
      </c>
      <c r="X41">
        <f t="shared" si="4"/>
        <v>98</v>
      </c>
      <c r="Y41">
        <f t="shared" si="5"/>
        <v>147</v>
      </c>
    </row>
    <row r="42" spans="2:25">
      <c r="N42">
        <v>-6</v>
      </c>
      <c r="O42">
        <f t="shared" si="6"/>
        <v>36</v>
      </c>
      <c r="V42">
        <v>-6</v>
      </c>
      <c r="W42">
        <f t="shared" si="7"/>
        <v>36</v>
      </c>
      <c r="X42">
        <f t="shared" si="4"/>
        <v>72</v>
      </c>
      <c r="Y42">
        <f t="shared" si="5"/>
        <v>108</v>
      </c>
    </row>
    <row r="43" spans="2:25">
      <c r="N43">
        <v>-5</v>
      </c>
      <c r="O43">
        <f t="shared" si="6"/>
        <v>25</v>
      </c>
      <c r="V43">
        <v>-5</v>
      </c>
      <c r="W43">
        <f t="shared" si="7"/>
        <v>25</v>
      </c>
      <c r="X43">
        <f t="shared" si="4"/>
        <v>50</v>
      </c>
      <c r="Y43">
        <f t="shared" si="5"/>
        <v>75</v>
      </c>
    </row>
    <row r="44" spans="2:25">
      <c r="N44">
        <v>-4</v>
      </c>
      <c r="O44">
        <f t="shared" si="6"/>
        <v>16</v>
      </c>
      <c r="V44">
        <v>-4</v>
      </c>
      <c r="W44">
        <f t="shared" si="7"/>
        <v>16</v>
      </c>
      <c r="X44">
        <f t="shared" si="4"/>
        <v>32</v>
      </c>
      <c r="Y44">
        <f t="shared" si="5"/>
        <v>48</v>
      </c>
    </row>
    <row r="45" spans="2:25">
      <c r="N45">
        <v>-3</v>
      </c>
      <c r="O45">
        <f t="shared" si="6"/>
        <v>9</v>
      </c>
      <c r="V45">
        <v>-3</v>
      </c>
      <c r="W45">
        <f t="shared" si="7"/>
        <v>9</v>
      </c>
      <c r="X45">
        <f t="shared" si="4"/>
        <v>18</v>
      </c>
      <c r="Y45">
        <f t="shared" si="5"/>
        <v>27</v>
      </c>
    </row>
    <row r="46" spans="2:25">
      <c r="N46">
        <v>-2</v>
      </c>
      <c r="O46">
        <f t="shared" si="6"/>
        <v>4</v>
      </c>
      <c r="V46">
        <v>-2</v>
      </c>
      <c r="W46">
        <f t="shared" si="7"/>
        <v>4</v>
      </c>
      <c r="X46">
        <f t="shared" si="4"/>
        <v>8</v>
      </c>
      <c r="Y46">
        <f t="shared" si="5"/>
        <v>12</v>
      </c>
    </row>
    <row r="47" spans="2:25">
      <c r="N47">
        <v>-1</v>
      </c>
      <c r="O47">
        <f t="shared" si="6"/>
        <v>1</v>
      </c>
      <c r="V47">
        <v>-1</v>
      </c>
      <c r="W47">
        <f t="shared" si="7"/>
        <v>1</v>
      </c>
      <c r="X47">
        <f t="shared" si="4"/>
        <v>2</v>
      </c>
      <c r="Y47">
        <f t="shared" si="5"/>
        <v>3</v>
      </c>
    </row>
    <row r="48" spans="2:25">
      <c r="N48">
        <v>0</v>
      </c>
      <c r="O48">
        <f t="shared" si="6"/>
        <v>0</v>
      </c>
      <c r="V48">
        <v>0</v>
      </c>
      <c r="W48">
        <f t="shared" si="7"/>
        <v>0</v>
      </c>
      <c r="X48">
        <f t="shared" si="4"/>
        <v>0</v>
      </c>
      <c r="Y48">
        <f t="shared" si="5"/>
        <v>0</v>
      </c>
    </row>
    <row r="49" spans="14:25">
      <c r="N49">
        <v>1</v>
      </c>
      <c r="O49">
        <f t="shared" si="6"/>
        <v>1</v>
      </c>
      <c r="V49">
        <v>1</v>
      </c>
      <c r="W49">
        <f t="shared" si="7"/>
        <v>1</v>
      </c>
      <c r="X49">
        <f t="shared" si="4"/>
        <v>2</v>
      </c>
      <c r="Y49">
        <f t="shared" si="5"/>
        <v>3</v>
      </c>
    </row>
    <row r="50" spans="14:25">
      <c r="N50">
        <v>2</v>
      </c>
      <c r="O50">
        <f t="shared" si="6"/>
        <v>4</v>
      </c>
      <c r="V50">
        <v>2</v>
      </c>
      <c r="W50">
        <f t="shared" si="7"/>
        <v>4</v>
      </c>
      <c r="X50">
        <f t="shared" si="4"/>
        <v>8</v>
      </c>
      <c r="Y50">
        <f t="shared" si="5"/>
        <v>12</v>
      </c>
    </row>
    <row r="51" spans="14:25">
      <c r="N51">
        <v>3</v>
      </c>
      <c r="O51">
        <f t="shared" si="6"/>
        <v>9</v>
      </c>
      <c r="V51">
        <v>3</v>
      </c>
      <c r="W51">
        <f t="shared" si="7"/>
        <v>9</v>
      </c>
      <c r="X51">
        <f t="shared" si="4"/>
        <v>18</v>
      </c>
      <c r="Y51">
        <f t="shared" si="5"/>
        <v>27</v>
      </c>
    </row>
    <row r="52" spans="14:25">
      <c r="N52">
        <v>4</v>
      </c>
      <c r="O52">
        <f t="shared" si="6"/>
        <v>16</v>
      </c>
      <c r="V52">
        <v>4</v>
      </c>
      <c r="W52">
        <f t="shared" si="7"/>
        <v>16</v>
      </c>
      <c r="X52">
        <f t="shared" si="4"/>
        <v>32</v>
      </c>
      <c r="Y52">
        <f t="shared" si="5"/>
        <v>48</v>
      </c>
    </row>
    <row r="53" spans="14:25">
      <c r="N53">
        <v>5</v>
      </c>
      <c r="O53">
        <f t="shared" si="6"/>
        <v>25</v>
      </c>
      <c r="V53">
        <v>5</v>
      </c>
      <c r="W53">
        <f t="shared" si="7"/>
        <v>25</v>
      </c>
      <c r="X53">
        <f t="shared" si="4"/>
        <v>50</v>
      </c>
      <c r="Y53">
        <f t="shared" si="5"/>
        <v>75</v>
      </c>
    </row>
    <row r="54" spans="14:25">
      <c r="N54">
        <v>6</v>
      </c>
      <c r="O54">
        <f t="shared" si="6"/>
        <v>36</v>
      </c>
      <c r="V54">
        <v>6</v>
      </c>
      <c r="W54">
        <f t="shared" si="7"/>
        <v>36</v>
      </c>
      <c r="X54">
        <f t="shared" si="4"/>
        <v>72</v>
      </c>
      <c r="Y54">
        <f t="shared" si="5"/>
        <v>108</v>
      </c>
    </row>
    <row r="55" spans="14:25">
      <c r="N55">
        <v>7</v>
      </c>
      <c r="O55">
        <f t="shared" si="6"/>
        <v>49</v>
      </c>
      <c r="V55">
        <v>7</v>
      </c>
      <c r="W55">
        <f t="shared" si="7"/>
        <v>49</v>
      </c>
      <c r="X55">
        <f t="shared" si="4"/>
        <v>98</v>
      </c>
      <c r="Y55">
        <f t="shared" si="5"/>
        <v>147</v>
      </c>
    </row>
    <row r="56" spans="14:25">
      <c r="N56">
        <v>8</v>
      </c>
      <c r="O56">
        <f t="shared" si="6"/>
        <v>64</v>
      </c>
      <c r="V56">
        <v>8</v>
      </c>
      <c r="W56">
        <f t="shared" si="7"/>
        <v>64</v>
      </c>
      <c r="X56">
        <f t="shared" si="4"/>
        <v>128</v>
      </c>
      <c r="Y56">
        <f t="shared" si="5"/>
        <v>192</v>
      </c>
    </row>
    <row r="57" spans="14:25">
      <c r="N57">
        <v>9</v>
      </c>
      <c r="O57">
        <f t="shared" si="6"/>
        <v>81</v>
      </c>
      <c r="V57">
        <v>9</v>
      </c>
      <c r="W57">
        <f t="shared" si="7"/>
        <v>81</v>
      </c>
      <c r="X57">
        <f t="shared" si="4"/>
        <v>162</v>
      </c>
      <c r="Y57">
        <f t="shared" si="5"/>
        <v>243</v>
      </c>
    </row>
    <row r="58" spans="14:25">
      <c r="N58">
        <v>10</v>
      </c>
      <c r="O58">
        <f t="shared" si="6"/>
        <v>100</v>
      </c>
      <c r="V58">
        <v>10</v>
      </c>
      <c r="W58">
        <f t="shared" si="7"/>
        <v>100</v>
      </c>
      <c r="X58">
        <f t="shared" si="4"/>
        <v>200</v>
      </c>
      <c r="Y58">
        <f t="shared" si="5"/>
        <v>300</v>
      </c>
    </row>
    <row r="60" spans="14:25">
      <c r="P60" t="s">
        <v>76</v>
      </c>
    </row>
    <row r="61" spans="14:25">
      <c r="N61" s="15" t="s">
        <v>73</v>
      </c>
      <c r="O61" s="15" t="s">
        <v>74</v>
      </c>
    </row>
    <row r="62" spans="14:25">
      <c r="N62">
        <v>-10</v>
      </c>
      <c r="O62">
        <f>-(N62^2)</f>
        <v>-100</v>
      </c>
    </row>
    <row r="63" spans="14:25">
      <c r="N63">
        <v>-9</v>
      </c>
      <c r="O63">
        <f t="shared" ref="O63:O82" si="8">-(N63^2)</f>
        <v>-81</v>
      </c>
    </row>
    <row r="64" spans="14:25">
      <c r="N64">
        <v>-8</v>
      </c>
      <c r="O64">
        <f t="shared" si="8"/>
        <v>-64</v>
      </c>
    </row>
    <row r="65" spans="14:15">
      <c r="N65">
        <v>-7</v>
      </c>
      <c r="O65">
        <f t="shared" si="8"/>
        <v>-49</v>
      </c>
    </row>
    <row r="66" spans="14:15">
      <c r="N66">
        <v>-6</v>
      </c>
      <c r="O66">
        <f t="shared" si="8"/>
        <v>-36</v>
      </c>
    </row>
    <row r="67" spans="14:15">
      <c r="N67">
        <v>-5</v>
      </c>
      <c r="O67">
        <f t="shared" si="8"/>
        <v>-25</v>
      </c>
    </row>
    <row r="68" spans="14:15">
      <c r="N68">
        <v>-4</v>
      </c>
      <c r="O68">
        <f t="shared" si="8"/>
        <v>-16</v>
      </c>
    </row>
    <row r="69" spans="14:15">
      <c r="N69">
        <v>-3</v>
      </c>
      <c r="O69">
        <f t="shared" si="8"/>
        <v>-9</v>
      </c>
    </row>
    <row r="70" spans="14:15">
      <c r="N70">
        <v>-2</v>
      </c>
      <c r="O70">
        <f t="shared" si="8"/>
        <v>-4</v>
      </c>
    </row>
    <row r="71" spans="14:15">
      <c r="N71">
        <v>-1</v>
      </c>
      <c r="O71">
        <f t="shared" si="8"/>
        <v>-1</v>
      </c>
    </row>
    <row r="72" spans="14:15">
      <c r="N72">
        <v>0</v>
      </c>
      <c r="O72">
        <f t="shared" si="8"/>
        <v>0</v>
      </c>
    </row>
    <row r="73" spans="14:15">
      <c r="N73">
        <v>1</v>
      </c>
      <c r="O73">
        <f t="shared" si="8"/>
        <v>-1</v>
      </c>
    </row>
    <row r="74" spans="14:15">
      <c r="N74">
        <v>2</v>
      </c>
      <c r="O74">
        <f t="shared" si="8"/>
        <v>-4</v>
      </c>
    </row>
    <row r="75" spans="14:15">
      <c r="N75">
        <v>3</v>
      </c>
      <c r="O75">
        <f t="shared" si="8"/>
        <v>-9</v>
      </c>
    </row>
    <row r="76" spans="14:15">
      <c r="N76">
        <v>4</v>
      </c>
      <c r="O76">
        <f t="shared" si="8"/>
        <v>-16</v>
      </c>
    </row>
    <row r="77" spans="14:15">
      <c r="N77">
        <v>5</v>
      </c>
      <c r="O77">
        <f t="shared" si="8"/>
        <v>-25</v>
      </c>
    </row>
    <row r="78" spans="14:15">
      <c r="N78">
        <v>6</v>
      </c>
      <c r="O78">
        <f t="shared" si="8"/>
        <v>-36</v>
      </c>
    </row>
    <row r="79" spans="14:15">
      <c r="N79">
        <v>7</v>
      </c>
      <c r="O79">
        <f t="shared" si="8"/>
        <v>-49</v>
      </c>
    </row>
    <row r="80" spans="14:15">
      <c r="N80">
        <v>8</v>
      </c>
      <c r="O80">
        <f t="shared" si="8"/>
        <v>-64</v>
      </c>
    </row>
    <row r="81" spans="14:15">
      <c r="N81">
        <v>9</v>
      </c>
      <c r="O81">
        <f t="shared" si="8"/>
        <v>-81</v>
      </c>
    </row>
    <row r="82" spans="14:15">
      <c r="N82">
        <v>10</v>
      </c>
      <c r="O82">
        <f t="shared" si="8"/>
        <v>-100</v>
      </c>
    </row>
  </sheetData>
  <mergeCells count="4">
    <mergeCell ref="A24:A25"/>
    <mergeCell ref="B24:D24"/>
    <mergeCell ref="B25:D25"/>
    <mergeCell ref="H24:H25"/>
  </mergeCells>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8"/>
  <sheetViews>
    <sheetView zoomScale="115" zoomScaleNormal="115" workbookViewId="0">
      <selection activeCell="L10" sqref="L10"/>
    </sheetView>
  </sheetViews>
  <sheetFormatPr defaultRowHeight="16.5"/>
  <cols>
    <col min="1" max="28" width="3.125" customWidth="1"/>
  </cols>
  <sheetData>
    <row r="1" spans="1:28">
      <c r="A1" s="29"/>
      <c r="B1" s="29">
        <v>0</v>
      </c>
      <c r="C1" s="29"/>
      <c r="D1" s="29"/>
      <c r="E1" s="29"/>
      <c r="F1" s="29"/>
      <c r="G1" s="29"/>
      <c r="H1" s="29"/>
      <c r="I1" s="29"/>
      <c r="J1" s="29"/>
      <c r="K1" s="29"/>
      <c r="L1" s="29"/>
      <c r="M1" s="29"/>
      <c r="N1" s="29"/>
      <c r="O1" s="29"/>
      <c r="P1" s="29"/>
      <c r="Q1" s="29"/>
      <c r="R1" s="29"/>
      <c r="S1" s="29"/>
      <c r="T1" s="29"/>
      <c r="U1" s="29"/>
      <c r="V1" s="29"/>
      <c r="W1" s="29"/>
      <c r="X1" s="29"/>
      <c r="Y1" s="29"/>
      <c r="Z1" s="29"/>
      <c r="AA1" s="29"/>
      <c r="AB1" s="29"/>
    </row>
    <row r="2" spans="1:28">
      <c r="A2" s="29"/>
      <c r="B2" s="29"/>
      <c r="C2" s="29"/>
      <c r="D2" s="29"/>
      <c r="E2" s="29"/>
      <c r="F2" s="29"/>
      <c r="G2" s="29"/>
      <c r="H2" s="29"/>
      <c r="I2" s="29"/>
      <c r="J2" s="30">
        <v>1</v>
      </c>
      <c r="K2" s="30"/>
      <c r="L2" s="30"/>
      <c r="M2" s="30"/>
      <c r="N2" s="30"/>
      <c r="O2" s="29"/>
      <c r="P2" s="29"/>
      <c r="Q2" s="29"/>
      <c r="R2" s="29"/>
      <c r="S2" s="29"/>
      <c r="T2" s="29"/>
      <c r="U2" s="29"/>
      <c r="V2" s="29"/>
      <c r="W2" s="29"/>
      <c r="X2" s="29"/>
      <c r="Y2" s="29"/>
      <c r="Z2" s="29"/>
      <c r="AA2" s="29"/>
      <c r="AB2" s="29"/>
    </row>
    <row r="3" spans="1:28">
      <c r="A3" s="29"/>
      <c r="B3" s="29"/>
      <c r="C3" s="29"/>
      <c r="D3" s="29"/>
      <c r="E3" s="29"/>
      <c r="F3" s="29"/>
      <c r="G3" s="29"/>
      <c r="H3" s="29"/>
      <c r="I3" s="30"/>
      <c r="J3" s="30"/>
      <c r="K3" s="29"/>
      <c r="L3" s="29"/>
      <c r="M3" s="29"/>
      <c r="N3" s="29"/>
      <c r="O3" s="30"/>
      <c r="P3" s="30"/>
      <c r="Q3" s="29"/>
      <c r="R3" s="29"/>
      <c r="S3" s="29"/>
      <c r="T3" s="29"/>
      <c r="U3" s="29"/>
      <c r="V3" s="29"/>
      <c r="W3" s="29"/>
      <c r="X3" s="29"/>
      <c r="Y3" s="29"/>
      <c r="Z3" s="29"/>
      <c r="AA3" s="29"/>
      <c r="AB3" s="29"/>
    </row>
    <row r="4" spans="1:28">
      <c r="A4" s="29"/>
      <c r="B4" s="29"/>
      <c r="C4" s="29"/>
      <c r="D4" s="29"/>
      <c r="E4" s="29"/>
      <c r="F4" s="29"/>
      <c r="G4" s="29"/>
      <c r="H4" s="30"/>
      <c r="I4" s="30"/>
      <c r="J4" s="30"/>
      <c r="K4" s="29"/>
      <c r="L4" s="29"/>
      <c r="M4" s="29"/>
      <c r="N4" s="29"/>
      <c r="O4" s="30"/>
      <c r="P4" s="30"/>
      <c r="Q4" s="29"/>
      <c r="R4" s="29"/>
      <c r="S4" s="29"/>
      <c r="T4" s="29"/>
      <c r="U4" s="29"/>
      <c r="V4" s="29"/>
      <c r="W4" s="29"/>
      <c r="X4" s="29"/>
      <c r="Y4" s="29"/>
      <c r="Z4" s="29"/>
      <c r="AA4" s="29"/>
      <c r="AB4" s="29"/>
    </row>
    <row r="5" spans="1:28">
      <c r="A5" s="29"/>
      <c r="B5" s="29"/>
      <c r="C5" s="29"/>
      <c r="D5" s="29"/>
      <c r="E5" s="29"/>
      <c r="F5" s="29"/>
      <c r="G5" s="29"/>
      <c r="H5" s="30"/>
      <c r="I5" s="30"/>
      <c r="J5" s="29"/>
      <c r="K5" s="29"/>
      <c r="L5" s="29"/>
      <c r="M5" s="29"/>
      <c r="N5" s="29"/>
      <c r="O5" s="30"/>
      <c r="P5" s="30"/>
      <c r="Q5" s="29"/>
      <c r="R5" s="29"/>
      <c r="S5" s="29"/>
      <c r="T5" s="29"/>
      <c r="U5" s="29"/>
      <c r="V5" s="29"/>
      <c r="W5" s="29"/>
      <c r="X5" s="29"/>
      <c r="Y5" s="29"/>
      <c r="Z5" s="29"/>
      <c r="AA5" s="29"/>
      <c r="AB5" s="29"/>
    </row>
    <row r="6" spans="1:28">
      <c r="A6" s="29"/>
      <c r="B6" s="29"/>
      <c r="C6" s="29"/>
      <c r="D6" s="29"/>
      <c r="E6" s="29"/>
      <c r="F6" s="29"/>
      <c r="G6" s="29"/>
      <c r="H6" s="30"/>
      <c r="I6" s="30"/>
      <c r="J6" s="29"/>
      <c r="K6" s="29"/>
      <c r="L6" s="29"/>
      <c r="M6" s="29"/>
      <c r="N6" s="29"/>
      <c r="O6" s="30"/>
      <c r="P6" s="30"/>
      <c r="Q6" s="30"/>
      <c r="R6" s="29"/>
      <c r="S6" s="29"/>
      <c r="T6" s="29"/>
      <c r="U6" s="29"/>
      <c r="V6" s="29"/>
      <c r="W6" s="29"/>
      <c r="X6" s="29"/>
      <c r="Y6" s="29"/>
      <c r="Z6" s="29"/>
      <c r="AA6" s="29"/>
      <c r="AB6" s="29"/>
    </row>
    <row r="7" spans="1:28">
      <c r="A7" s="29"/>
      <c r="B7" s="29"/>
      <c r="C7" s="29"/>
      <c r="D7" s="29"/>
      <c r="E7" s="29"/>
      <c r="F7" s="29"/>
      <c r="G7" s="29"/>
      <c r="H7" s="30"/>
      <c r="I7" s="30"/>
      <c r="J7" s="29"/>
      <c r="K7" s="29"/>
      <c r="L7" s="29"/>
      <c r="M7" s="29"/>
      <c r="N7" s="29"/>
      <c r="O7" s="29"/>
      <c r="P7" s="30"/>
      <c r="Q7" s="30"/>
      <c r="R7" s="29"/>
      <c r="S7" s="29"/>
      <c r="T7" s="29"/>
      <c r="U7" s="29"/>
      <c r="V7" s="29"/>
      <c r="W7" s="29"/>
      <c r="X7" s="29"/>
      <c r="Y7" s="29"/>
      <c r="Z7" s="29"/>
      <c r="AA7" s="29"/>
      <c r="AB7" s="29"/>
    </row>
    <row r="8" spans="1:28">
      <c r="A8" s="29"/>
      <c r="B8" s="29"/>
      <c r="C8" s="29"/>
      <c r="D8" s="29"/>
      <c r="E8" s="29"/>
      <c r="F8" s="29"/>
      <c r="G8" s="29"/>
      <c r="H8" s="30"/>
      <c r="I8" s="30"/>
      <c r="J8" s="29"/>
      <c r="K8" s="29"/>
      <c r="L8" s="29"/>
      <c r="M8" s="29"/>
      <c r="N8" s="29"/>
      <c r="O8" s="29"/>
      <c r="P8" s="30"/>
      <c r="Q8" s="30"/>
      <c r="R8" s="29"/>
      <c r="S8" s="29"/>
      <c r="T8" s="29"/>
      <c r="U8" s="29"/>
      <c r="V8" s="29"/>
      <c r="W8" s="29"/>
      <c r="X8" s="29"/>
      <c r="Y8" s="29"/>
      <c r="Z8" s="29"/>
      <c r="AA8" s="29"/>
      <c r="AB8" s="29"/>
    </row>
    <row r="9" spans="1:28">
      <c r="A9" s="29"/>
      <c r="B9" s="29"/>
      <c r="C9" s="29"/>
      <c r="D9" s="29"/>
      <c r="E9" s="29"/>
      <c r="F9" s="29"/>
      <c r="G9" s="29"/>
      <c r="H9" s="30"/>
      <c r="I9" s="30"/>
      <c r="J9" s="29"/>
      <c r="K9" s="29"/>
      <c r="L9" s="29"/>
      <c r="M9" s="29"/>
      <c r="N9" s="29"/>
      <c r="O9" s="29"/>
      <c r="P9" s="30"/>
      <c r="Q9" s="30"/>
      <c r="R9" s="30"/>
      <c r="S9" s="29"/>
      <c r="T9" s="29"/>
      <c r="U9" s="29"/>
      <c r="V9" s="29"/>
      <c r="W9" s="29"/>
      <c r="X9" s="29"/>
      <c r="Y9" s="29"/>
      <c r="Z9" s="29"/>
      <c r="AA9" s="29"/>
      <c r="AB9" s="29"/>
    </row>
    <row r="10" spans="1:28">
      <c r="A10" s="29"/>
      <c r="B10" s="29"/>
      <c r="C10" s="29"/>
      <c r="D10" s="29"/>
      <c r="E10" s="29"/>
      <c r="F10" s="29"/>
      <c r="G10" s="29"/>
      <c r="H10" s="30"/>
      <c r="I10" s="30"/>
      <c r="J10" s="29"/>
      <c r="K10" s="29"/>
      <c r="L10" s="29"/>
      <c r="M10" s="29"/>
      <c r="N10" s="29"/>
      <c r="O10" s="29"/>
      <c r="P10" s="30"/>
      <c r="Q10" s="30"/>
      <c r="R10" s="29"/>
      <c r="S10" s="29"/>
      <c r="T10" s="29"/>
      <c r="U10" s="29"/>
      <c r="V10" s="29"/>
      <c r="W10" s="29"/>
      <c r="X10" s="29"/>
      <c r="Y10" s="29"/>
      <c r="Z10" s="29"/>
      <c r="AA10" s="29"/>
      <c r="AB10" s="29"/>
    </row>
    <row r="11" spans="1:28">
      <c r="A11" s="29"/>
      <c r="B11" s="29"/>
      <c r="C11" s="29"/>
      <c r="D11" s="29"/>
      <c r="E11" s="29"/>
      <c r="F11" s="29"/>
      <c r="G11" s="29"/>
      <c r="H11" s="30"/>
      <c r="I11" s="30"/>
      <c r="J11" s="29"/>
      <c r="K11" s="29"/>
      <c r="L11" s="29"/>
      <c r="M11" s="29"/>
      <c r="N11" s="29"/>
      <c r="O11" s="29"/>
      <c r="P11" s="30"/>
      <c r="Q11" s="29"/>
      <c r="R11" s="29"/>
      <c r="S11" s="29"/>
      <c r="T11" s="29"/>
      <c r="U11" s="29"/>
      <c r="V11" s="29"/>
      <c r="W11" s="29"/>
      <c r="X11" s="29"/>
      <c r="Y11" s="29"/>
      <c r="Z11" s="29"/>
      <c r="AA11" s="29"/>
      <c r="AB11" s="29"/>
    </row>
    <row r="12" spans="1:28">
      <c r="A12" s="29"/>
      <c r="B12" s="29"/>
      <c r="C12" s="29"/>
      <c r="D12" s="29"/>
      <c r="E12" s="29"/>
      <c r="F12" s="29"/>
      <c r="G12" s="29"/>
      <c r="H12" s="30"/>
      <c r="I12" s="30"/>
      <c r="J12" s="29"/>
      <c r="K12" s="29"/>
      <c r="L12" s="29"/>
      <c r="M12" s="29"/>
      <c r="N12" s="29"/>
      <c r="O12" s="29"/>
      <c r="P12" s="30"/>
      <c r="Q12" s="30"/>
      <c r="R12" s="29"/>
      <c r="S12" s="29"/>
      <c r="T12" s="29"/>
      <c r="U12" s="29"/>
      <c r="V12" s="29"/>
      <c r="W12" s="29"/>
      <c r="X12" s="29"/>
      <c r="Y12" s="29"/>
      <c r="Z12" s="29"/>
      <c r="AA12" s="29"/>
      <c r="AB12" s="29"/>
    </row>
    <row r="13" spans="1:28">
      <c r="A13" s="29"/>
      <c r="B13" s="29"/>
      <c r="C13" s="29"/>
      <c r="D13" s="29"/>
      <c r="E13" s="29"/>
      <c r="F13" s="29"/>
      <c r="G13" s="29"/>
      <c r="H13" s="30"/>
      <c r="I13" s="30"/>
      <c r="J13" s="29"/>
      <c r="K13" s="29"/>
      <c r="L13" s="29"/>
      <c r="M13" s="29"/>
      <c r="N13" s="29"/>
      <c r="O13" s="29"/>
      <c r="P13" s="30"/>
      <c r="Q13" s="30"/>
      <c r="R13" s="29"/>
      <c r="S13" s="29"/>
      <c r="T13" s="29"/>
      <c r="U13" s="29"/>
      <c r="V13" s="29"/>
      <c r="W13" s="29"/>
      <c r="X13" s="29"/>
      <c r="Y13" s="29"/>
      <c r="Z13" s="29"/>
      <c r="AA13" s="29"/>
      <c r="AB13" s="29"/>
    </row>
    <row r="14" spans="1:28">
      <c r="A14" s="29"/>
      <c r="B14" s="29"/>
      <c r="C14" s="29"/>
      <c r="D14" s="29"/>
      <c r="E14" s="29"/>
      <c r="F14" s="29"/>
      <c r="G14" s="29"/>
      <c r="H14" s="30"/>
      <c r="I14" s="30"/>
      <c r="J14" s="30"/>
      <c r="K14" s="29"/>
      <c r="L14" s="29"/>
      <c r="M14" s="29"/>
      <c r="N14" s="29"/>
      <c r="O14" s="30"/>
      <c r="P14" s="30"/>
      <c r="Q14" s="29"/>
      <c r="R14" s="29"/>
      <c r="S14" s="29"/>
      <c r="T14" s="29"/>
      <c r="U14" s="29"/>
      <c r="V14" s="29"/>
      <c r="W14" s="29"/>
      <c r="X14" s="29"/>
      <c r="Y14" s="29"/>
      <c r="Z14" s="29"/>
      <c r="AA14" s="29"/>
      <c r="AB14" s="29"/>
    </row>
    <row r="15" spans="1:28">
      <c r="A15" s="29"/>
      <c r="B15" s="29"/>
      <c r="C15" s="29"/>
      <c r="D15" s="29"/>
      <c r="E15" s="29"/>
      <c r="F15" s="29"/>
      <c r="G15" s="29"/>
      <c r="H15" s="29"/>
      <c r="I15" s="30"/>
      <c r="J15" s="30"/>
      <c r="K15" s="29"/>
      <c r="L15" s="29"/>
      <c r="M15" s="29"/>
      <c r="N15" s="30"/>
      <c r="O15" s="30"/>
      <c r="P15" s="30"/>
      <c r="Q15" s="29"/>
      <c r="R15" s="29"/>
      <c r="S15" s="29"/>
      <c r="T15" s="29"/>
      <c r="U15" s="29"/>
      <c r="V15" s="29"/>
      <c r="W15" s="29"/>
      <c r="X15" s="29"/>
      <c r="Y15" s="29"/>
      <c r="Z15" s="29"/>
      <c r="AA15" s="29"/>
      <c r="AB15" s="29"/>
    </row>
    <row r="16" spans="1:28">
      <c r="A16" s="29"/>
      <c r="B16" s="29"/>
      <c r="C16" s="29"/>
      <c r="D16" s="29"/>
      <c r="E16" s="29"/>
      <c r="F16" s="29"/>
      <c r="G16" s="29"/>
      <c r="H16" s="29"/>
      <c r="I16" s="29"/>
      <c r="J16" s="30"/>
      <c r="K16" s="30"/>
      <c r="L16" s="29"/>
      <c r="M16" s="29"/>
      <c r="N16" s="30"/>
      <c r="O16" s="30"/>
      <c r="P16" s="30"/>
      <c r="Q16" s="29"/>
      <c r="R16" s="29"/>
      <c r="S16" s="29"/>
      <c r="T16" s="29"/>
      <c r="U16" s="29"/>
      <c r="V16" s="29"/>
      <c r="W16" s="29"/>
      <c r="X16" s="29"/>
      <c r="Y16" s="29"/>
      <c r="Z16" s="29"/>
      <c r="AA16" s="29"/>
      <c r="AB16" s="29"/>
    </row>
    <row r="17" spans="1:28">
      <c r="A17" s="29"/>
      <c r="B17" s="29"/>
      <c r="C17" s="29"/>
      <c r="D17" s="29"/>
      <c r="E17" s="29"/>
      <c r="F17" s="29"/>
      <c r="G17" s="29"/>
      <c r="H17" s="29"/>
      <c r="I17" s="29"/>
      <c r="J17" s="30"/>
      <c r="K17" s="30"/>
      <c r="L17" s="30"/>
      <c r="M17" s="30"/>
      <c r="N17" s="30"/>
      <c r="O17" s="29"/>
      <c r="P17" s="29"/>
      <c r="Q17" s="29"/>
      <c r="R17" s="29"/>
      <c r="S17" s="29"/>
      <c r="T17" s="29"/>
      <c r="U17" s="29"/>
      <c r="V17" s="29"/>
      <c r="W17" s="29"/>
      <c r="X17" s="29"/>
      <c r="Y17" s="29"/>
      <c r="Z17" s="29"/>
      <c r="AA17" s="29"/>
      <c r="AB17" s="29"/>
    </row>
    <row r="18" spans="1:28">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c r="AA18" s="29"/>
      <c r="AB18" s="29"/>
    </row>
    <row r="19" spans="1:28">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c r="AA19" s="29"/>
      <c r="AB19" s="29"/>
    </row>
    <row r="20" spans="1:28">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c r="AA20" s="29"/>
      <c r="AB20" s="29"/>
    </row>
    <row r="21" spans="1:28">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c r="AA21" s="29"/>
      <c r="AB21" s="29"/>
    </row>
    <row r="22" spans="1:28">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c r="AA22" s="29"/>
      <c r="AB22" s="29"/>
    </row>
    <row r="23" spans="1:28">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c r="AA23" s="29"/>
      <c r="AB23" s="29"/>
    </row>
    <row r="24" spans="1:28">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c r="AA24" s="29"/>
      <c r="AB24" s="29"/>
    </row>
    <row r="25" spans="1:28">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c r="AA25" s="29"/>
      <c r="AB25" s="29"/>
    </row>
    <row r="26" spans="1:28">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row>
    <row r="27" spans="1:28">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c r="AA27" s="29"/>
      <c r="AB27" s="29"/>
    </row>
    <row r="28" spans="1:28">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c r="AA28" s="29"/>
      <c r="AB28" s="29"/>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37</vt:i4>
      </vt:variant>
    </vt:vector>
  </HeadingPairs>
  <TitlesOfParts>
    <vt:vector size="37" baseType="lpstr">
      <vt:lpstr>기초수학</vt:lpstr>
      <vt:lpstr>자연상수</vt:lpstr>
      <vt:lpstr>선형대수</vt:lpstr>
      <vt:lpstr>기하학</vt:lpstr>
      <vt:lpstr>지수함수</vt:lpstr>
      <vt:lpstr>로그함수</vt:lpstr>
      <vt:lpstr>로그함수2</vt:lpstr>
      <vt:lpstr>머신러닝기초</vt:lpstr>
      <vt:lpstr>MNIST데이터셋</vt:lpstr>
      <vt:lpstr>EDA</vt:lpstr>
      <vt:lpstr>pivot_table</vt:lpstr>
      <vt:lpstr>상관_회귀</vt:lpstr>
      <vt:lpstr>예측모델</vt:lpstr>
      <vt:lpstr>분류모델</vt:lpstr>
      <vt:lpstr>다항회귀_다중회귀</vt:lpstr>
      <vt:lpstr>미분공식</vt:lpstr>
      <vt:lpstr>퍼셉트론</vt:lpstr>
      <vt:lpstr>다층퍼셉트론</vt:lpstr>
      <vt:lpstr>활성화함수</vt:lpstr>
      <vt:lpstr>경사하강법</vt:lpstr>
      <vt:lpstr>모델설계</vt:lpstr>
      <vt:lpstr>모델설계2</vt:lpstr>
      <vt:lpstr>희소행렬</vt:lpstr>
      <vt:lpstr>모델설계3</vt:lpstr>
      <vt:lpstr>모델설계4 </vt:lpstr>
      <vt:lpstr>모델설계5</vt:lpstr>
      <vt:lpstr>모델최적화</vt:lpstr>
      <vt:lpstr>제대로된 모델 만드는 방법</vt:lpstr>
      <vt:lpstr>앙상블</vt:lpstr>
      <vt:lpstr>도커</vt:lpstr>
      <vt:lpstr>컨벌루션연산</vt:lpstr>
      <vt:lpstr>MNIST정규화</vt:lpstr>
      <vt:lpstr>CNN모델설계_MLP_MNIST</vt:lpstr>
      <vt:lpstr>CNN모델설계_CNN_MNIST</vt:lpstr>
      <vt:lpstr>CNN모델설계_CNN_Fashin_MNIST</vt:lpstr>
      <vt:lpstr>텍스트처리</vt:lpstr>
      <vt:lpstr>텍스트_MLP_모델설계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2024-08-27T06:51:51Z</dcterms:modified>
</cp:coreProperties>
</file>