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30" activeTab="36"/>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분류모델" sheetId="33" r:id="rId16"/>
    <sheet name="미분공식" sheetId="18" r:id="rId17"/>
    <sheet name="다항회귀_다중회귀" sheetId="32" r:id="rId18"/>
    <sheet name="퍼셉트론" sheetId="19" r:id="rId19"/>
    <sheet name="다층퍼셉트론" sheetId="20" r:id="rId20"/>
    <sheet name="활성화함수" sheetId="21" r:id="rId21"/>
    <sheet name="경사하강법" sheetId="22" r:id="rId22"/>
    <sheet name="모델설계" sheetId="23" r:id="rId23"/>
    <sheet name="모델설계2" sheetId="24" r:id="rId24"/>
    <sheet name="모델설계3" sheetId="27" r:id="rId25"/>
    <sheet name="모델설계4" sheetId="30" r:id="rId26"/>
    <sheet name="모델설계5" sheetId="31" r:id="rId27"/>
    <sheet name="모델최적화" sheetId="29" r:id="rId28"/>
    <sheet name="희소행렬" sheetId="25" r:id="rId29"/>
    <sheet name="제대로된 모델 만드는 방법" sheetId="28" r:id="rId30"/>
    <sheet name="앙상블" sheetId="34" r:id="rId31"/>
    <sheet name="도커" sheetId="35" r:id="rId32"/>
    <sheet name="합성곱(컨볼루션)" sheetId="37" r:id="rId33"/>
    <sheet name="MNIST_정규화" sheetId="40" r:id="rId34"/>
    <sheet name="CNN모델설계_MLP_MNIST" sheetId="38" r:id="rId35"/>
    <sheet name="CNN모델설계_CNN_MNIST" sheetId="41" r:id="rId36"/>
    <sheet name="CNN모델설계_CNN_fashion_MNIST" sheetId="42" r:id="rId37"/>
  </sheets>
  <externalReferences>
    <externalReference r:id="rId38"/>
    <externalReference r:id="rId39"/>
  </externalReferences>
  <definedNames>
    <definedName name="_xlchart.0" hidden="1">[1]이상치가없는경우!$B$2:$B$31</definedName>
    <definedName name="_xlchart.1" hidden="1">[1]이상치가있는경우!$B$2:$B$31</definedName>
  </definedNames>
  <calcPr calcId="162913"/>
  <pivotCaches>
    <pivotCache cacheId="0" r:id="rId40"/>
    <pivotCache cacheId="1" r:id="rId4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5" i="41" l="1"/>
  <c r="AJ35" i="42"/>
  <c r="AM27" i="42"/>
  <c r="AG20" i="42"/>
  <c r="V29" i="42"/>
  <c r="V32" i="42" s="1"/>
  <c r="Q28" i="42"/>
  <c r="AO27" i="42"/>
  <c r="AH27" i="42"/>
  <c r="AI29" i="42" s="1"/>
  <c r="S32" i="41"/>
  <c r="S29" i="41"/>
  <c r="Q28" i="41"/>
  <c r="AN32" i="41"/>
  <c r="AN29" i="41"/>
  <c r="AO27" i="41"/>
  <c r="AM27" i="41"/>
  <c r="AH27" i="41"/>
  <c r="AI29" i="41" s="1"/>
  <c r="AG20" i="41"/>
  <c r="O27" i="38"/>
  <c r="Q25" i="38"/>
  <c r="N25" i="38"/>
  <c r="Q24" i="38"/>
  <c r="Q23" i="38"/>
  <c r="N24" i="38"/>
  <c r="N23" i="38"/>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BF28" i="40"/>
  <c r="BE28" i="40"/>
  <c r="BD28" i="40"/>
  <c r="BC28" i="40"/>
  <c r="BB28" i="40"/>
  <c r="BA28" i="40"/>
  <c r="AZ28" i="40"/>
  <c r="AY28" i="40"/>
  <c r="AX28" i="40"/>
  <c r="AW28" i="40"/>
  <c r="AV28" i="40"/>
  <c r="AU28" i="40"/>
  <c r="AT28" i="40"/>
  <c r="AS28" i="40"/>
  <c r="AR28" i="40"/>
  <c r="AQ28" i="40"/>
  <c r="AP28" i="40"/>
  <c r="AO28" i="40"/>
  <c r="AN28" i="40"/>
  <c r="AM28" i="40"/>
  <c r="AL28" i="40"/>
  <c r="AK28" i="40"/>
  <c r="AJ28" i="40"/>
  <c r="AI28" i="40"/>
  <c r="AH28" i="40"/>
  <c r="AG28" i="40"/>
  <c r="AF28" i="40"/>
  <c r="AE28" i="40"/>
  <c r="BF27" i="40"/>
  <c r="BE27" i="40"/>
  <c r="BD27" i="40"/>
  <c r="BC27" i="40"/>
  <c r="BB27" i="40"/>
  <c r="BA27" i="40"/>
  <c r="AZ27" i="40"/>
  <c r="AY27" i="40"/>
  <c r="AX27" i="40"/>
  <c r="AW27" i="40"/>
  <c r="AV27" i="40"/>
  <c r="AU27" i="40"/>
  <c r="AT27" i="40"/>
  <c r="AS27" i="40"/>
  <c r="AR27" i="40"/>
  <c r="AQ27" i="40"/>
  <c r="AP27" i="40"/>
  <c r="AO27" i="40"/>
  <c r="AN27" i="40"/>
  <c r="AM27" i="40"/>
  <c r="AL27" i="40"/>
  <c r="AK27" i="40"/>
  <c r="AJ27" i="40"/>
  <c r="AI27" i="40"/>
  <c r="AH27" i="40"/>
  <c r="AG27" i="40"/>
  <c r="AF27" i="40"/>
  <c r="AE27" i="40"/>
  <c r="BF26" i="40"/>
  <c r="BE26" i="40"/>
  <c r="BD26" i="40"/>
  <c r="BC26" i="40"/>
  <c r="BB26" i="40"/>
  <c r="BA26" i="40"/>
  <c r="AZ26" i="40"/>
  <c r="AY26" i="40"/>
  <c r="AX26" i="40"/>
  <c r="AW26" i="40"/>
  <c r="AV26" i="40"/>
  <c r="AU26" i="40"/>
  <c r="AT26" i="40"/>
  <c r="AS26" i="40"/>
  <c r="AR26" i="40"/>
  <c r="AQ26" i="40"/>
  <c r="AP26" i="40"/>
  <c r="AO26" i="40"/>
  <c r="AN26" i="40"/>
  <c r="AM26" i="40"/>
  <c r="AL26" i="40"/>
  <c r="AK26" i="40"/>
  <c r="AJ26" i="40"/>
  <c r="AI26" i="40"/>
  <c r="AH26" i="40"/>
  <c r="AG26" i="40"/>
  <c r="AF26" i="40"/>
  <c r="AE26"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BF13" i="40"/>
  <c r="BE13" i="40"/>
  <c r="BD13" i="40"/>
  <c r="BC13" i="40"/>
  <c r="BB13" i="40"/>
  <c r="BA13" i="40"/>
  <c r="AZ13" i="40"/>
  <c r="AY13" i="40"/>
  <c r="AX13" i="40"/>
  <c r="AW13" i="40"/>
  <c r="AV13" i="40"/>
  <c r="AU13" i="40"/>
  <c r="AT13" i="40"/>
  <c r="AS13" i="40"/>
  <c r="AR13" i="40"/>
  <c r="AQ13" i="40"/>
  <c r="AP13" i="40"/>
  <c r="AO13" i="40"/>
  <c r="AN13" i="40"/>
  <c r="AM13" i="40"/>
  <c r="AL13" i="40"/>
  <c r="AK13" i="40"/>
  <c r="AJ13" i="40"/>
  <c r="AI13" i="40"/>
  <c r="AH13" i="40"/>
  <c r="AG13" i="40"/>
  <c r="AF13" i="40"/>
  <c r="AE13"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BF6" i="40"/>
  <c r="BE6" i="40"/>
  <c r="BD6" i="40"/>
  <c r="BC6" i="40"/>
  <c r="BB6" i="40"/>
  <c r="BA6" i="40"/>
  <c r="AZ6" i="40"/>
  <c r="AY6" i="40"/>
  <c r="AX6" i="40"/>
  <c r="AW6" i="40"/>
  <c r="AV6" i="40"/>
  <c r="AU6" i="40"/>
  <c r="AT6" i="40"/>
  <c r="AS6" i="40"/>
  <c r="AR6" i="40"/>
  <c r="AQ6" i="40"/>
  <c r="AP6" i="40"/>
  <c r="AO6" i="40"/>
  <c r="AN6" i="40"/>
  <c r="AM6" i="40"/>
  <c r="AL6" i="40"/>
  <c r="AK6" i="40"/>
  <c r="AJ6" i="40"/>
  <c r="AI6" i="40"/>
  <c r="AH6" i="40"/>
  <c r="AG6" i="40"/>
  <c r="AF6" i="40"/>
  <c r="AE6"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BF4" i="40"/>
  <c r="BE4" i="40"/>
  <c r="BD4" i="40"/>
  <c r="BC4" i="40"/>
  <c r="BB4" i="40"/>
  <c r="BA4" i="40"/>
  <c r="AZ4" i="40"/>
  <c r="AY4" i="40"/>
  <c r="AX4" i="40"/>
  <c r="AW4" i="40"/>
  <c r="AV4" i="40"/>
  <c r="AU4" i="40"/>
  <c r="AT4" i="40"/>
  <c r="AS4" i="40"/>
  <c r="AR4" i="40"/>
  <c r="AQ4" i="40"/>
  <c r="AP4" i="40"/>
  <c r="AO4" i="40"/>
  <c r="AN4" i="40"/>
  <c r="AM4" i="40"/>
  <c r="AL4" i="40"/>
  <c r="AK4" i="40"/>
  <c r="AJ4" i="40"/>
  <c r="AI4" i="40"/>
  <c r="AH4" i="40"/>
  <c r="AG4" i="40"/>
  <c r="AF4" i="40"/>
  <c r="AE4" i="40"/>
  <c r="BF3" i="40"/>
  <c r="BE3" i="40"/>
  <c r="BD3" i="40"/>
  <c r="BC3" i="40"/>
  <c r="BB3" i="40"/>
  <c r="BA3" i="40"/>
  <c r="AZ3" i="40"/>
  <c r="AY3" i="40"/>
  <c r="AX3" i="40"/>
  <c r="AW3" i="40"/>
  <c r="AV3" i="40"/>
  <c r="AU3" i="40"/>
  <c r="AT3" i="40"/>
  <c r="AS3" i="40"/>
  <c r="AR3" i="40"/>
  <c r="AQ3" i="40"/>
  <c r="AP3" i="40"/>
  <c r="AO3" i="40"/>
  <c r="AN3" i="40"/>
  <c r="AM3" i="40"/>
  <c r="AL3" i="40"/>
  <c r="AK3" i="40"/>
  <c r="AJ3" i="40"/>
  <c r="AI3" i="40"/>
  <c r="AH3" i="40"/>
  <c r="AG3" i="40"/>
  <c r="AF3" i="40"/>
  <c r="AE3" i="40"/>
  <c r="BF2" i="40"/>
  <c r="BE2" i="40"/>
  <c r="BD2" i="40"/>
  <c r="BC2" i="40"/>
  <c r="BB2" i="40"/>
  <c r="BA2" i="40"/>
  <c r="AZ2" i="40"/>
  <c r="AY2" i="40"/>
  <c r="AX2" i="40"/>
  <c r="AW2" i="40"/>
  <c r="AV2" i="40"/>
  <c r="AU2" i="40"/>
  <c r="AT2" i="40"/>
  <c r="AS2" i="40"/>
  <c r="AR2" i="40"/>
  <c r="AQ2" i="40"/>
  <c r="AP2" i="40"/>
  <c r="AO2" i="40"/>
  <c r="AN2" i="40"/>
  <c r="AM2" i="40"/>
  <c r="AL2" i="40"/>
  <c r="AK2" i="40"/>
  <c r="AJ2" i="40"/>
  <c r="AI2" i="40"/>
  <c r="AH2" i="40"/>
  <c r="AG2" i="40"/>
  <c r="AF2" i="40"/>
  <c r="AE2" i="40"/>
  <c r="S97" i="37"/>
  <c r="S98" i="37"/>
  <c r="T98" i="37"/>
  <c r="U98" i="37"/>
  <c r="S99" i="37"/>
  <c r="T99" i="37"/>
  <c r="U99" i="37"/>
  <c r="T97" i="37"/>
  <c r="U97" i="37"/>
  <c r="R77" i="37"/>
  <c r="S77" i="37"/>
  <c r="T77" i="37"/>
  <c r="U77" i="37"/>
  <c r="V77" i="37"/>
  <c r="W77" i="37"/>
  <c r="R78" i="37"/>
  <c r="S78" i="37"/>
  <c r="T78" i="37"/>
  <c r="U78" i="37"/>
  <c r="V78" i="37"/>
  <c r="W78" i="37"/>
  <c r="R79" i="37"/>
  <c r="S79" i="37"/>
  <c r="T79" i="37"/>
  <c r="U79" i="37"/>
  <c r="V79" i="37"/>
  <c r="W79" i="37"/>
  <c r="R80" i="37"/>
  <c r="S80" i="37"/>
  <c r="T80" i="37"/>
  <c r="U80" i="37"/>
  <c r="V80" i="37"/>
  <c r="W80" i="37"/>
  <c r="R81" i="37"/>
  <c r="S81" i="37"/>
  <c r="T81" i="37"/>
  <c r="U81" i="37"/>
  <c r="V81" i="37"/>
  <c r="W81" i="37"/>
  <c r="R82" i="37"/>
  <c r="S82" i="37"/>
  <c r="T82" i="37"/>
  <c r="U82" i="37"/>
  <c r="V82" i="37"/>
  <c r="W82" i="37"/>
  <c r="S76" i="37"/>
  <c r="T76" i="37"/>
  <c r="U76" i="37"/>
  <c r="V76" i="37"/>
  <c r="W76" i="37"/>
  <c r="R76" i="37"/>
  <c r="W71" i="37"/>
  <c r="V71" i="37"/>
  <c r="U71" i="37"/>
  <c r="T71" i="37"/>
  <c r="S71" i="37"/>
  <c r="R71" i="37"/>
  <c r="W70" i="37"/>
  <c r="V70" i="37"/>
  <c r="U70" i="37"/>
  <c r="T70" i="37"/>
  <c r="S70" i="37"/>
  <c r="R70" i="37"/>
  <c r="W69" i="37"/>
  <c r="V69" i="37"/>
  <c r="U69" i="37"/>
  <c r="T69" i="37"/>
  <c r="S69" i="37"/>
  <c r="R69" i="37"/>
  <c r="W68" i="37"/>
  <c r="V68" i="37"/>
  <c r="U68" i="37"/>
  <c r="T68" i="37"/>
  <c r="S68" i="37"/>
  <c r="R68" i="37"/>
  <c r="W67" i="37"/>
  <c r="V67" i="37"/>
  <c r="U67" i="37"/>
  <c r="T67" i="37"/>
  <c r="S67" i="37"/>
  <c r="R67" i="37"/>
  <c r="W66" i="37"/>
  <c r="V66" i="37"/>
  <c r="U66" i="37"/>
  <c r="T66" i="37"/>
  <c r="S66" i="37"/>
  <c r="R66" i="37"/>
  <c r="W65" i="37"/>
  <c r="V65" i="37"/>
  <c r="U65" i="37"/>
  <c r="T65" i="37"/>
  <c r="S65" i="37"/>
  <c r="R65" i="37"/>
  <c r="Q51" i="37"/>
  <c r="R51" i="37"/>
  <c r="S51" i="37"/>
  <c r="T51" i="37"/>
  <c r="U51" i="37"/>
  <c r="V51" i="37"/>
  <c r="W51" i="37"/>
  <c r="X51" i="37"/>
  <c r="Q52" i="37"/>
  <c r="R52" i="37"/>
  <c r="S52" i="37"/>
  <c r="T52" i="37"/>
  <c r="U52" i="37"/>
  <c r="V52" i="37"/>
  <c r="W52" i="37"/>
  <c r="X52" i="37"/>
  <c r="Q53" i="37"/>
  <c r="R53" i="37"/>
  <c r="S53" i="37"/>
  <c r="T53" i="37"/>
  <c r="U53" i="37"/>
  <c r="V53" i="37"/>
  <c r="W53" i="37"/>
  <c r="X53" i="37"/>
  <c r="Q54" i="37"/>
  <c r="R54" i="37"/>
  <c r="S54" i="37"/>
  <c r="T54" i="37"/>
  <c r="U54" i="37"/>
  <c r="V54" i="37"/>
  <c r="W54" i="37"/>
  <c r="X54" i="37"/>
  <c r="Q55" i="37"/>
  <c r="R55" i="37"/>
  <c r="S55" i="37"/>
  <c r="T55" i="37"/>
  <c r="U55" i="37"/>
  <c r="V55" i="37"/>
  <c r="W55" i="37"/>
  <c r="X55" i="37"/>
  <c r="Q56" i="37"/>
  <c r="R56" i="37"/>
  <c r="S56" i="37"/>
  <c r="T56" i="37"/>
  <c r="U56" i="37"/>
  <c r="V56" i="37"/>
  <c r="W56" i="37"/>
  <c r="X56" i="37"/>
  <c r="Q57" i="37"/>
  <c r="R57" i="37"/>
  <c r="S57" i="37"/>
  <c r="T57" i="37"/>
  <c r="U57" i="37"/>
  <c r="V57" i="37"/>
  <c r="W57" i="37"/>
  <c r="X57" i="37"/>
  <c r="Q58" i="37"/>
  <c r="R58" i="37"/>
  <c r="S58" i="37"/>
  <c r="T58" i="37"/>
  <c r="U58" i="37"/>
  <c r="V58" i="37"/>
  <c r="W58" i="37"/>
  <c r="X58" i="37"/>
  <c r="R50" i="37"/>
  <c r="S50" i="37"/>
  <c r="T50" i="37"/>
  <c r="U50" i="37"/>
  <c r="V50" i="37"/>
  <c r="W50" i="37"/>
  <c r="X50" i="37"/>
  <c r="Q50" i="37"/>
  <c r="I37" i="37"/>
  <c r="I41" i="37" s="1"/>
  <c r="H37" i="37"/>
  <c r="H41" i="37" s="1"/>
  <c r="G37" i="37"/>
  <c r="G41" i="37" s="1"/>
  <c r="F37" i="37"/>
  <c r="F41" i="37" s="1"/>
  <c r="E37" i="37"/>
  <c r="E41" i="37" s="1"/>
  <c r="D37" i="37"/>
  <c r="D41" i="37" s="1"/>
  <c r="D24" i="37"/>
  <c r="E24" i="37"/>
  <c r="F24" i="37"/>
  <c r="G24" i="37"/>
  <c r="H24" i="37"/>
  <c r="I24" i="37"/>
  <c r="J24" i="37"/>
  <c r="C24" i="37"/>
  <c r="E12" i="37"/>
  <c r="F12" i="37"/>
  <c r="G12" i="37"/>
  <c r="H12" i="37"/>
  <c r="I12" i="37"/>
  <c r="D12" i="37"/>
  <c r="AN29" i="42" l="1"/>
  <c r="AN32" i="42" s="1"/>
  <c r="H38" i="28"/>
  <c r="D31" i="28"/>
  <c r="D30" i="28"/>
  <c r="M89" i="33" l="1"/>
  <c r="P83" i="33"/>
  <c r="P81" i="33"/>
  <c r="N81" i="33"/>
  <c r="P80" i="33"/>
  <c r="N80" i="33"/>
  <c r="N76" i="33"/>
  <c r="Q58" i="33"/>
  <c r="R58" i="33" s="1"/>
  <c r="Q59" i="33"/>
  <c r="R59" i="33" s="1"/>
  <c r="Q60" i="33"/>
  <c r="R60" i="33" s="1"/>
  <c r="Q61" i="33"/>
  <c r="R61" i="33" s="1"/>
  <c r="Q62" i="33"/>
  <c r="R62" i="33" s="1"/>
  <c r="Q57" i="33"/>
  <c r="R57" i="33" s="1"/>
  <c r="R63" i="33" s="1"/>
  <c r="U63" i="33" s="1"/>
  <c r="P58" i="33"/>
  <c r="P59" i="33"/>
  <c r="P60" i="33"/>
  <c r="P61" i="33"/>
  <c r="P62" i="33"/>
  <c r="P57" i="33"/>
  <c r="Q46" i="33"/>
  <c r="R46" i="33" s="1"/>
  <c r="Q47" i="33"/>
  <c r="R47" i="33" s="1"/>
  <c r="Q48" i="33"/>
  <c r="R48" i="33" s="1"/>
  <c r="Q49" i="33"/>
  <c r="R49" i="33" s="1"/>
  <c r="Q45" i="33"/>
  <c r="R45" i="33" s="1"/>
  <c r="P49" i="33"/>
  <c r="P48" i="33"/>
  <c r="P47" i="33"/>
  <c r="P46" i="33"/>
  <c r="P45" i="33"/>
  <c r="U40" i="33"/>
  <c r="R40" i="33"/>
  <c r="R39" i="33"/>
  <c r="R38" i="33"/>
  <c r="Q39" i="33"/>
  <c r="Q38" i="33"/>
  <c r="P39" i="33"/>
  <c r="P38" i="33"/>
  <c r="U26" i="33"/>
  <c r="R26" i="33"/>
  <c r="R23" i="33"/>
  <c r="R24" i="33"/>
  <c r="R25" i="33"/>
  <c r="R22" i="33"/>
  <c r="Q23" i="33"/>
  <c r="Q24" i="33"/>
  <c r="Q25" i="33"/>
  <c r="P25" i="33"/>
  <c r="P23" i="33"/>
  <c r="P24" i="33"/>
  <c r="P22" i="33"/>
  <c r="Q22" i="33" s="1"/>
  <c r="M42" i="33"/>
  <c r="M34" i="33"/>
  <c r="R50" i="33" l="1"/>
  <c r="U50" i="33" s="1"/>
  <c r="G86" i="13"/>
  <c r="G82" i="13"/>
  <c r="G83" i="13"/>
  <c r="G84" i="13"/>
  <c r="G85" i="13"/>
  <c r="G81" i="13"/>
  <c r="J38" i="27" l="1"/>
  <c r="K36" i="27"/>
  <c r="N34" i="27"/>
  <c r="N32" i="27"/>
  <c r="N31" i="27"/>
  <c r="N30" i="27"/>
  <c r="L32" i="27"/>
  <c r="J32" i="27"/>
  <c r="L30" i="27"/>
  <c r="J31" i="27"/>
  <c r="J30" i="27"/>
  <c r="G99" i="21"/>
  <c r="H99" i="21"/>
  <c r="F99" i="21"/>
  <c r="F95" i="21"/>
  <c r="G92" i="21"/>
  <c r="H92" i="21"/>
  <c r="F92" i="21"/>
  <c r="G86" i="21"/>
  <c r="H86" i="21"/>
  <c r="F86" i="21"/>
  <c r="G80" i="21"/>
  <c r="H80" i="21"/>
  <c r="F80" i="21"/>
  <c r="G78" i="21"/>
  <c r="H78" i="21"/>
  <c r="F78" i="21"/>
  <c r="J38" i="24"/>
  <c r="J40" i="24"/>
  <c r="K31" i="24"/>
  <c r="N33" i="24"/>
  <c r="M33" i="24"/>
  <c r="K33" i="24"/>
  <c r="I33" i="24"/>
  <c r="I31" i="24"/>
  <c r="I46" i="24"/>
  <c r="I45" i="23"/>
  <c r="L67" i="21" l="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T17" i="20"/>
  <c r="T18" i="20"/>
  <c r="T19" i="20"/>
  <c r="T16" i="20"/>
  <c r="P20" i="20"/>
  <c r="Q20" i="20" s="1"/>
  <c r="R20" i="20" s="1"/>
  <c r="P21" i="20"/>
  <c r="Q21" i="20" s="1"/>
  <c r="R21" i="20" s="1"/>
  <c r="P22" i="20"/>
  <c r="Q22" i="20" s="1"/>
  <c r="R22" i="20" s="1"/>
  <c r="P19" i="20"/>
  <c r="Q19" i="20" s="1"/>
  <c r="R19" i="20" s="1"/>
  <c r="R13" i="20"/>
  <c r="R14" i="20"/>
  <c r="R15" i="20"/>
  <c r="R12" i="20"/>
  <c r="Q13" i="20"/>
  <c r="Q14" i="20"/>
  <c r="Q15" i="20"/>
  <c r="Q12" i="20"/>
  <c r="P13" i="20"/>
  <c r="P14" i="20"/>
  <c r="P15" i="20"/>
  <c r="P12" i="20"/>
  <c r="O35" i="19"/>
  <c r="P35" i="19" s="1"/>
  <c r="O36" i="19"/>
  <c r="P36" i="19" s="1"/>
  <c r="O37" i="19"/>
  <c r="P37" i="19" s="1"/>
  <c r="O34" i="19"/>
  <c r="P34" i="19" s="1"/>
  <c r="T5" i="19"/>
  <c r="T6" i="19"/>
  <c r="T7" i="19"/>
  <c r="T8" i="19"/>
  <c r="T10" i="19"/>
  <c r="T11" i="19"/>
  <c r="T12" i="19"/>
  <c r="T13" i="19"/>
  <c r="T14" i="19"/>
  <c r="T4" i="19"/>
  <c r="P12" i="19"/>
  <c r="P13" i="19"/>
  <c r="P14" i="19"/>
  <c r="O12" i="19"/>
  <c r="O13" i="19"/>
  <c r="O14" i="19"/>
  <c r="P11" i="19"/>
  <c r="O11" i="19"/>
  <c r="C57" i="17" l="1"/>
  <c r="E57" i="17" s="1"/>
  <c r="C58" i="17"/>
  <c r="C59" i="17"/>
  <c r="C56" i="17"/>
  <c r="E56" i="17" s="1"/>
  <c r="E59" i="17"/>
  <c r="F59" i="17" s="1"/>
  <c r="E58" i="17"/>
  <c r="E51" i="17"/>
  <c r="E49" i="17"/>
  <c r="E52" i="17"/>
  <c r="C44" i="17"/>
  <c r="E44" i="17" s="1"/>
  <c r="C45" i="17"/>
  <c r="C46" i="17"/>
  <c r="C43" i="17"/>
  <c r="E46" i="17"/>
  <c r="E45" i="17"/>
  <c r="E43" i="17"/>
  <c r="E26" i="17"/>
  <c r="E25" i="17"/>
  <c r="G12" i="17"/>
  <c r="G13" i="17"/>
  <c r="G14" i="17"/>
  <c r="G11" i="17"/>
  <c r="E23" i="17"/>
  <c r="F12" i="17"/>
  <c r="F13" i="17"/>
  <c r="F14" i="17"/>
  <c r="F11" i="17"/>
  <c r="E12" i="17"/>
  <c r="E13" i="17"/>
  <c r="E14" i="17"/>
  <c r="E11" i="17"/>
  <c r="C12" i="17"/>
  <c r="C13" i="17"/>
  <c r="C14" i="17"/>
  <c r="C11" i="17"/>
  <c r="D22" i="15"/>
  <c r="D21" i="15"/>
  <c r="D17" i="15"/>
  <c r="D3" i="15"/>
  <c r="D4" i="15"/>
  <c r="D5" i="15"/>
  <c r="D6" i="15"/>
  <c r="D7" i="15"/>
  <c r="D8" i="15"/>
  <c r="D9" i="15"/>
  <c r="D10" i="15"/>
  <c r="D11" i="15"/>
  <c r="D12" i="15"/>
  <c r="D13" i="15"/>
  <c r="D14" i="15"/>
  <c r="D15" i="15"/>
  <c r="D16" i="15"/>
  <c r="D2" i="15"/>
  <c r="I12" i="17"/>
  <c r="I13" i="17"/>
  <c r="I14" i="17"/>
  <c r="I11" i="17"/>
  <c r="K15" i="17"/>
  <c r="K12" i="17"/>
  <c r="K13" i="17"/>
  <c r="K14" i="17"/>
  <c r="K11" i="17"/>
  <c r="H12" i="17"/>
  <c r="H13" i="17"/>
  <c r="H14" i="17"/>
  <c r="H11" i="17"/>
  <c r="J12" i="17"/>
  <c r="J13" i="17"/>
  <c r="J14" i="17"/>
  <c r="J11" i="17"/>
  <c r="D18" i="17"/>
  <c r="D17" i="17"/>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F56" i="17" l="1"/>
  <c r="G56" i="17"/>
  <c r="G57" i="17"/>
  <c r="F57" i="17"/>
  <c r="G58" i="17"/>
  <c r="F58" i="17"/>
  <c r="G59" i="17"/>
  <c r="G43" i="17"/>
  <c r="F43" i="17"/>
  <c r="G44" i="17"/>
  <c r="F44" i="17"/>
  <c r="G46" i="17"/>
  <c r="F46" i="17"/>
  <c r="F45" i="17"/>
  <c r="G45" i="17"/>
  <c r="I15" i="17"/>
  <c r="D20" i="17" s="1"/>
  <c r="D21" i="17" s="1"/>
  <c r="F154" i="13"/>
  <c r="F153" i="13"/>
  <c r="H152" i="13"/>
  <c r="F152" i="13"/>
  <c r="F151" i="13"/>
  <c r="F150" i="13"/>
  <c r="F149" i="13"/>
  <c r="F120" i="13"/>
  <c r="F119" i="13"/>
  <c r="H118" i="13"/>
  <c r="F118" i="13"/>
  <c r="F117" i="13"/>
  <c r="F116" i="13"/>
  <c r="F115" i="13"/>
  <c r="J76" i="13"/>
  <c r="J75" i="13"/>
  <c r="I82" i="13" s="1"/>
  <c r="G76" i="13"/>
  <c r="G75" i="13"/>
  <c r="F81" i="13" s="1"/>
  <c r="L57" i="13"/>
  <c r="L56" i="13"/>
  <c r="H57" i="13"/>
  <c r="H56" i="13"/>
  <c r="E64" i="17" l="1"/>
  <c r="E65" i="17" s="1"/>
  <c r="E62" i="17"/>
  <c r="F82" i="13"/>
  <c r="F83" i="13"/>
  <c r="I84" i="13"/>
  <c r="I83" i="13"/>
  <c r="F84" i="13"/>
  <c r="F85" i="13"/>
  <c r="I85" i="13"/>
  <c r="F63" i="13"/>
  <c r="G62" i="13"/>
  <c r="F62" i="13"/>
  <c r="I81" i="13"/>
  <c r="F65" i="13"/>
  <c r="F64" i="13"/>
  <c r="G65" i="13"/>
  <c r="G64" i="13"/>
  <c r="G63" i="13"/>
  <c r="N27" i="15" l="1"/>
  <c r="J27" i="15"/>
  <c r="O26" i="15"/>
  <c r="K26" i="15" l="1"/>
  <c r="B25" i="15"/>
  <c r="B24" i="15"/>
  <c r="B22" i="15"/>
  <c r="B21" i="15"/>
  <c r="I22" i="15"/>
  <c r="I21" i="15"/>
  <c r="K18" i="15"/>
  <c r="J19" i="15"/>
  <c r="N19" i="15" s="1"/>
  <c r="O18" i="15" s="1"/>
  <c r="C2" i="15"/>
  <c r="F3" i="15"/>
  <c r="C3" i="15"/>
  <c r="G3" i="15" s="1"/>
  <c r="C4" i="15"/>
  <c r="G4" i="15" s="1"/>
  <c r="B19" i="15"/>
  <c r="F4" i="15" s="1"/>
  <c r="B18" i="15"/>
  <c r="C5" i="15" s="1"/>
  <c r="R17" i="13"/>
  <c r="Q17" i="13"/>
  <c r="P17" i="13"/>
  <c r="O17" i="13"/>
  <c r="O18" i="13" s="1"/>
  <c r="N17" i="13"/>
  <c r="N18" i="13" s="1"/>
  <c r="M22" i="13"/>
  <c r="M23" i="13"/>
  <c r="M24" i="13"/>
  <c r="M25" i="13"/>
  <c r="M21" i="13"/>
  <c r="C15" i="15" l="1"/>
  <c r="F14" i="15"/>
  <c r="F16" i="15"/>
  <c r="C16" i="15"/>
  <c r="G16" i="15" s="1"/>
  <c r="F15" i="15"/>
  <c r="C14" i="15"/>
  <c r="G14" i="15" s="1"/>
  <c r="F13" i="15"/>
  <c r="C13" i="15"/>
  <c r="G13" i="15" s="1"/>
  <c r="F12" i="15"/>
  <c r="C10" i="15"/>
  <c r="C9" i="15"/>
  <c r="G9" i="15" s="1"/>
  <c r="F11" i="15"/>
  <c r="C11" i="15"/>
  <c r="G11" i="15" s="1"/>
  <c r="F10" i="15"/>
  <c r="F9" i="15"/>
  <c r="F8" i="15"/>
  <c r="C8" i="15"/>
  <c r="G8" i="15" s="1"/>
  <c r="F7" i="15"/>
  <c r="C7" i="15"/>
  <c r="G7" i="15" s="1"/>
  <c r="F6" i="15"/>
  <c r="C6" i="15"/>
  <c r="G6" i="15" s="1"/>
  <c r="F5" i="15"/>
  <c r="G5" i="15" s="1"/>
  <c r="F2" i="15"/>
  <c r="G2" i="15" s="1"/>
  <c r="C12" i="15"/>
  <c r="G12" i="15" s="1"/>
  <c r="R149" i="2"/>
  <c r="P149" i="2"/>
  <c r="G10" i="15" l="1"/>
  <c r="G17" i="15" s="1"/>
  <c r="G15" i="15"/>
  <c r="K19" i="12"/>
  <c r="K20" i="12"/>
  <c r="I20" i="12"/>
  <c r="I19" i="12"/>
  <c r="I17" i="12"/>
  <c r="I16" i="12"/>
  <c r="D13" i="12"/>
  <c r="D6" i="12"/>
  <c r="D7" i="12"/>
  <c r="D8" i="12"/>
  <c r="D9" i="12"/>
  <c r="D5" i="12"/>
  <c r="C6" i="12"/>
  <c r="C7" i="12"/>
  <c r="C8" i="12"/>
  <c r="C9" i="12"/>
  <c r="C5" i="12"/>
  <c r="B12" i="12"/>
  <c r="B24" i="11" l="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X64" i="3" l="1"/>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L28" i="3"/>
  <c r="G26" i="3"/>
  <c r="H23" i="3"/>
  <c r="G24" i="3"/>
  <c r="F6" i="3"/>
  <c r="F7" i="3"/>
  <c r="F8" i="3"/>
  <c r="F9" i="3"/>
  <c r="F10" i="3"/>
  <c r="G23" i="3"/>
  <c r="G7" i="3"/>
  <c r="G8" i="3"/>
  <c r="G9" i="3"/>
  <c r="G10" i="3"/>
  <c r="G6" i="3"/>
  <c r="E7" i="3"/>
  <c r="E8" i="3"/>
  <c r="E9" i="3"/>
  <c r="E10" i="3"/>
  <c r="E6" i="3"/>
  <c r="D7" i="3"/>
  <c r="D8" i="3"/>
  <c r="D9" i="3"/>
  <c r="D10" i="3"/>
  <c r="D6" i="3"/>
  <c r="B19" i="3"/>
  <c r="B20" i="3"/>
  <c r="F122" i="1" l="1"/>
  <c r="G122" i="1"/>
  <c r="H122" i="1"/>
  <c r="I122" i="1"/>
  <c r="J122" i="1"/>
  <c r="K122" i="1" s="1"/>
  <c r="L122" i="1" s="1"/>
  <c r="E122" i="1"/>
</calcChain>
</file>

<file path=xl/sharedStrings.xml><?xml version="1.0" encoding="utf-8"?>
<sst xmlns="http://schemas.openxmlformats.org/spreadsheetml/2006/main" count="1081" uniqueCount="776">
  <si>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</si>
  <si>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</si>
  <si>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</si>
  <si>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</si>
  <si>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</si>
  <si>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</si>
  <si>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</si>
  <si>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</si>
  <si>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</si>
  <si>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</si>
  <si>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</si>
  <si>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</si>
  <si>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</si>
  <si>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</si>
  <si>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</si>
  <si>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</si>
  <si>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</si>
  <si>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</si>
  <si>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</si>
  <si>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</si>
  <si>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</si>
  <si>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</si>
  <si>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</si>
  <si>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</si>
  <si>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</si>
  <si>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</si>
  <si>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</si>
  <si>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</si>
  <si>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</si>
  <si>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</si>
  <si>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</si>
  <si>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</si>
  <si>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</si>
  <si>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</si>
  <si>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</si>
  <si>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</si>
  <si>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</si>
  <si>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</si>
  <si>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</si>
  <si>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 = ax</t>
    <phoneticPr fontId="2" type="noConversion"/>
  </si>
  <si>
    <t>a</t>
    <phoneticPr fontId="2" type="noConversion"/>
  </si>
  <si>
    <t>y</t>
    <phoneticPr fontId="2" type="noConversion"/>
  </si>
  <si>
    <t>1x</t>
    <phoneticPr fontId="2" type="noConversion"/>
  </si>
  <si>
    <t>2x</t>
    <phoneticPr fontId="2" type="noConversion"/>
  </si>
  <si>
    <t>3x</t>
    <phoneticPr fontId="2" type="noConversion"/>
  </si>
  <si>
    <t>-1x</t>
    <phoneticPr fontId="2" type="noConversion"/>
  </si>
  <si>
    <t>-2x</t>
    <phoneticPr fontId="2" type="noConversion"/>
  </si>
  <si>
    <t>-3x</t>
    <phoneticPr fontId="2" type="noConversion"/>
  </si>
  <si>
    <t>일차함수 그래프</t>
    <phoneticPr fontId="2" type="noConversion"/>
  </si>
  <si>
    <t>키</t>
  </si>
  <si>
    <t>몸무게</t>
  </si>
  <si>
    <t>키 평균</t>
    <phoneticPr fontId="2" type="noConversion"/>
  </si>
  <si>
    <t>몸무게 평균</t>
    <phoneticPr fontId="2" type="noConversion"/>
  </si>
  <si>
    <t>(x-x평균)(y-y평균)의 합</t>
  </si>
  <si>
    <t>(x-x평균) 제곱의 합</t>
  </si>
  <si>
    <t xml:space="preserve"> </t>
    <phoneticPr fontId="2" type="noConversion"/>
  </si>
  <si>
    <t>키 편차
deviation</t>
    <phoneticPr fontId="2" type="noConversion"/>
  </si>
  <si>
    <t>몸무게 편차
deviation</t>
    <phoneticPr fontId="2" type="noConversion"/>
  </si>
  <si>
    <t>편차는 평균과의 차</t>
    <phoneticPr fontId="2" type="noConversion"/>
  </si>
  <si>
    <t>키 편차 x 몸무게 편차</t>
    <phoneticPr fontId="2" type="noConversion"/>
  </si>
  <si>
    <t>키 편차의
제곱</t>
    <phoneticPr fontId="2" type="noConversion"/>
  </si>
  <si>
    <t xml:space="preserve">mean(y) - (mean(x)*a)  </t>
    <phoneticPr fontId="2" type="noConversion"/>
  </si>
  <si>
    <t>y=ax+b</t>
    <phoneticPr fontId="2" type="noConversion"/>
  </si>
  <si>
    <t>기울기(a)</t>
    <phoneticPr fontId="2" type="noConversion"/>
  </si>
  <si>
    <t>y절편(b)</t>
    <phoneticPr fontId="2" type="noConversion"/>
  </si>
  <si>
    <t>y=0.98x-102</t>
    <phoneticPr fontId="2" type="noConversion"/>
  </si>
  <si>
    <t>만약에 키가 163이면</t>
    <phoneticPr fontId="2" type="noConversion"/>
  </si>
  <si>
    <t>이차함수와 그래프</t>
    <phoneticPr fontId="2" type="noConversion"/>
  </si>
  <si>
    <t xml:space="preserve"> </t>
    <phoneticPr fontId="2" type="noConversion"/>
  </si>
  <si>
    <t xml:space="preserve">  </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</si>
  <si>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</si>
  <si>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</si>
  <si>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</si>
  <si>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</si>
  <si>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</si>
  <si>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y값</t>
    <phoneticPr fontId="2" type="noConversion"/>
  </si>
  <si>
    <t>a값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</si>
  <si>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</si>
  <si>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</si>
  <si>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</si>
  <si>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</si>
  <si>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컴퓨터공학과에서의 벡터는 여러 개의 데이터를 하나의 정보로 표현한다는 관점에서 리스트, 배열과 비슷함.</t>
    <phoneticPr fontId="2" type="noConversion"/>
  </si>
  <si>
    <t>수학에서 어떤 정보를 표현할 때 크기와 방향을 모두 가지는 것을 벡터라고 하고, 크기만 가지는 것을 스칼라라고 부름</t>
    <phoneticPr fontId="2" type="noConversion"/>
  </si>
  <si>
    <t>행렬(matrix)</t>
    <phoneticPr fontId="2" type="noConversion"/>
  </si>
  <si>
    <t>원래 격자를 뜻하는 말로, 수학에서는 사각형으로 된 수의 배열을 지칭함. 1개 이상의 벡터 모임</t>
    <phoneticPr fontId="2" type="noConversion"/>
  </si>
  <si>
    <t>y</t>
    <phoneticPr fontId="2" type="noConversion"/>
  </si>
  <si>
    <t>a</t>
    <phoneticPr fontId="2" type="noConversion"/>
  </si>
  <si>
    <t>자연상수 또는 오일러 수</t>
    <phoneticPr fontId="2" type="noConversion"/>
  </si>
  <si>
    <t>기호 e로 표기</t>
    <phoneticPr fontId="2" type="noConversion"/>
  </si>
  <si>
    <t>import numpy as np</t>
    <phoneticPr fontId="2" type="noConversion"/>
  </si>
  <si>
    <t>np.exp(1)</t>
    <phoneticPr fontId="2" type="noConversion"/>
  </si>
  <si>
    <t>== math.e</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</si>
  <si>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</si>
  <si>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</si>
  <si>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</si>
  <si>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</si>
  <si>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</si>
  <si>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</si>
  <si>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</si>
  <si>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 xml:space="preserve"> </t>
    <phoneticPr fontId="2" type="noConversion"/>
  </si>
  <si>
    <t>원점에 대해 대칭이동</t>
    <phoneticPr fontId="2" type="noConversion"/>
  </si>
  <si>
    <t>p</t>
    <phoneticPr fontId="2" type="noConversion"/>
  </si>
  <si>
    <t>로지스틱 함수</t>
    <phoneticPr fontId="2" type="noConversion"/>
  </si>
  <si>
    <t>x</t>
    <phoneticPr fontId="2" type="noConversion"/>
  </si>
  <si>
    <t>e</t>
    <phoneticPr fontId="2" type="noConversion"/>
  </si>
  <si>
    <t>통계 기초</t>
    <phoneticPr fontId="2" type="noConversion"/>
  </si>
  <si>
    <t>평균</t>
    <phoneticPr fontId="2" type="noConversion"/>
  </si>
  <si>
    <r>
      <t>키(x</t>
    </r>
    <r>
      <rPr>
        <vertAlign val="subscript"/>
        <sz val="11"/>
        <color theme="1"/>
        <rFont val="맑은 고딕"/>
        <family val="3"/>
        <charset val="129"/>
        <scheme val="minor"/>
      </rPr>
      <t>1</t>
    </r>
    <r>
      <rPr>
        <sz val="11"/>
        <color theme="1"/>
        <rFont val="맑은 고딕"/>
        <family val="2"/>
        <scheme val="minor"/>
      </rPr>
      <t>)</t>
    </r>
    <phoneticPr fontId="2" type="noConversion"/>
  </si>
  <si>
    <t>편차(deviation)</t>
    <phoneticPr fontId="2" type="noConversion"/>
  </si>
  <si>
    <t>편차 제곱</t>
    <phoneticPr fontId="2" type="noConversion"/>
  </si>
  <si>
    <t>편차제곱의 합</t>
    <phoneticPr fontId="2" type="noConversion"/>
  </si>
  <si>
    <t>분산=</t>
    <phoneticPr fontId="2" type="noConversion"/>
  </si>
  <si>
    <t>편차제곱의 합</t>
    <phoneticPr fontId="2" type="noConversion"/>
  </si>
  <si>
    <t>개수</t>
    <phoneticPr fontId="2" type="noConversion"/>
  </si>
  <si>
    <t>엑셀에서 분산 구하는 함수</t>
    <phoneticPr fontId="2" type="noConversion"/>
  </si>
  <si>
    <t>n 샘플의 수</t>
    <phoneticPr fontId="2" type="noConversion"/>
  </si>
  <si>
    <t>n - 1</t>
    <phoneticPr fontId="2" type="noConversion"/>
  </si>
  <si>
    <t>자유도</t>
    <phoneticPr fontId="2" type="noConversion"/>
  </si>
  <si>
    <t>degree of freedom</t>
    <phoneticPr fontId="2" type="noConversion"/>
  </si>
  <si>
    <t>dof</t>
    <phoneticPr fontId="2" type="noConversion"/>
  </si>
  <si>
    <t>모분산</t>
    <phoneticPr fontId="2" type="noConversion"/>
  </si>
  <si>
    <t>표본분산</t>
    <phoneticPr fontId="2" type="noConversion"/>
  </si>
  <si>
    <t>모표준편차</t>
    <phoneticPr fontId="2" type="noConversion"/>
  </si>
  <si>
    <t>표본표준편차</t>
    <phoneticPr fontId="2" type="noConversion"/>
  </si>
  <si>
    <t>단위벡터</t>
    <phoneticPr fontId="2" type="noConversion"/>
  </si>
  <si>
    <t>길이가 1인 벡터</t>
    <phoneticPr fontId="2" type="noConversion"/>
  </si>
  <si>
    <t>벡터의 길이(크기) 구하기</t>
    <phoneticPr fontId="2" type="noConversion"/>
  </si>
  <si>
    <t>피타고라스정리</t>
    <phoneticPr fontId="2" type="noConversion"/>
  </si>
  <si>
    <t>(4, 3)</t>
    <phoneticPr fontId="2" type="noConversion"/>
  </si>
  <si>
    <t>단위 벡터</t>
    <phoneticPr fontId="2" type="noConversion"/>
  </si>
  <si>
    <t>(4/5, 3/5)</t>
    <phoneticPr fontId="2" type="noConversion"/>
  </si>
  <si>
    <t>위치 벡터 성분 구하기</t>
    <phoneticPr fontId="2" type="noConversion"/>
  </si>
  <si>
    <t>영 벡터</t>
    <phoneticPr fontId="2" type="noConversion"/>
  </si>
  <si>
    <t>Name</t>
  </si>
  <si>
    <t>Gender</t>
  </si>
  <si>
    <t>Age</t>
  </si>
  <si>
    <t>Harry Potter</t>
  </si>
  <si>
    <t>Male</t>
  </si>
  <si>
    <t>David Baker</t>
  </si>
  <si>
    <t>John Smith</t>
  </si>
  <si>
    <t>Juan Martinez</t>
  </si>
  <si>
    <t>Jane Connor</t>
  </si>
  <si>
    <t>Female</t>
  </si>
  <si>
    <t>데이터 병합</t>
    <phoneticPr fontId="2" type="noConversion"/>
  </si>
  <si>
    <t>A반</t>
    <phoneticPr fontId="2" type="noConversion"/>
  </si>
  <si>
    <t>B반</t>
    <phoneticPr fontId="2" type="noConversion"/>
  </si>
  <si>
    <t>A반</t>
    <phoneticPr fontId="2" type="noConversion"/>
  </si>
  <si>
    <t>B반</t>
    <phoneticPr fontId="2" type="noConversion"/>
  </si>
  <si>
    <t>D반</t>
    <phoneticPr fontId="2" type="noConversion"/>
  </si>
  <si>
    <t>표 만드는 일반적인 방법</t>
    <phoneticPr fontId="2" type="noConversion"/>
  </si>
  <si>
    <t>id</t>
    <phoneticPr fontId="2" type="noConversion"/>
  </si>
  <si>
    <t>hang1</t>
    <phoneticPr fontId="2" type="noConversion"/>
  </si>
  <si>
    <t>hang2</t>
  </si>
  <si>
    <t>hang3</t>
  </si>
  <si>
    <t>hang4</t>
  </si>
  <si>
    <t>hang5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</si>
  <si>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</si>
  <si>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</si>
  <si>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</si>
  <si>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</si>
  <si>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</si>
  <si>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</si>
  <si>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</si>
  <si>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데이터프레임1.join(데이터프레임2)</t>
    <phoneticPr fontId="2" type="noConversion"/>
  </si>
  <si>
    <t>pandas.concat([데이터프레임1, 데이터프레임2])</t>
    <phoneticPr fontId="2" type="noConversion"/>
  </si>
  <si>
    <t>인덱스</t>
    <phoneticPr fontId="2" type="noConversion"/>
  </si>
  <si>
    <t>칼럼명(헤더)</t>
    <phoneticPr fontId="2" type="noConversion"/>
  </si>
  <si>
    <t>'</t>
    <phoneticPr fontId="2" type="noConversion"/>
  </si>
  <si>
    <t>,</t>
    <phoneticPr fontId="2" type="noConversion"/>
  </si>
  <si>
    <t>'Harry Potter',</t>
  </si>
  <si>
    <t>'David Baker',</t>
  </si>
  <si>
    <t>'John Smith',</t>
  </si>
  <si>
    <t>'Juan Martinez',</t>
  </si>
  <si>
    <t>'Jane Connor',</t>
  </si>
  <si>
    <t>Position</t>
  </si>
  <si>
    <t>Wage</t>
  </si>
  <si>
    <t>Manager</t>
  </si>
  <si>
    <t>John Smith</t>
    <phoneticPr fontId="2" type="noConversion"/>
  </si>
  <si>
    <t>Alex Du Bois</t>
    <phoneticPr fontId="2" type="noConversion"/>
  </si>
  <si>
    <t>Joanne Rowling</t>
    <phoneticPr fontId="2" type="noConversion"/>
  </si>
  <si>
    <t>Jane Connor</t>
    <phoneticPr fontId="2" type="noConversion"/>
  </si>
  <si>
    <t>Intern</t>
    <phoneticPr fontId="2" type="noConversion"/>
  </si>
  <si>
    <t>Team Lead</t>
    <phoneticPr fontId="2" type="noConversion"/>
  </si>
  <si>
    <t>Manager</t>
    <phoneticPr fontId="2" type="noConversion"/>
  </si>
  <si>
    <t>학생</t>
    <phoneticPr fontId="14" type="noConversion"/>
  </si>
  <si>
    <t>국</t>
    <phoneticPr fontId="14" type="noConversion"/>
  </si>
  <si>
    <t>영</t>
    <phoneticPr fontId="14" type="noConversion"/>
  </si>
  <si>
    <t>수</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</si>
  <si>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</si>
  <si>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</si>
  <si>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</si>
  <si>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</si>
  <si>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</si>
  <si>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행 레이블</t>
  </si>
  <si>
    <t>A</t>
  </si>
  <si>
    <t>B</t>
  </si>
  <si>
    <t>C</t>
  </si>
  <si>
    <t>D</t>
  </si>
  <si>
    <t>E</t>
  </si>
  <si>
    <t>총합계</t>
  </si>
  <si>
    <t>평균 : 국</t>
  </si>
  <si>
    <t>평균 : 영</t>
  </si>
  <si>
    <t>평균 : 수</t>
  </si>
  <si>
    <t>과목</t>
    <phoneticPr fontId="14" type="noConversion"/>
  </si>
  <si>
    <t>수</t>
  </si>
  <si>
    <t>국</t>
  </si>
  <si>
    <t>영</t>
  </si>
  <si>
    <t>평균 : A</t>
  </si>
  <si>
    <t>평균 : B</t>
  </si>
  <si>
    <t>평균 : C</t>
  </si>
  <si>
    <t>평균 : D</t>
  </si>
  <si>
    <t>평균 : E</t>
  </si>
  <si>
    <t>연도</t>
  </si>
  <si>
    <t>광고비</t>
  </si>
  <si>
    <t>매출액</t>
  </si>
  <si>
    <t>광고비 평균</t>
    <phoneticPr fontId="2" type="noConversion"/>
  </si>
  <si>
    <t>매출액 평균</t>
    <phoneticPr fontId="2" type="noConversion"/>
  </si>
  <si>
    <t>광고비 편차</t>
    <phoneticPr fontId="2" type="noConversion"/>
  </si>
  <si>
    <t>매출액 편차</t>
    <phoneticPr fontId="2" type="noConversion"/>
  </si>
  <si>
    <t>광고비 편차 X 매출액 편차</t>
    <phoneticPr fontId="2" type="noConversion"/>
  </si>
  <si>
    <t>공분산 =</t>
    <phoneticPr fontId="2" type="noConversion"/>
  </si>
  <si>
    <t>광고비 모표준편차</t>
    <phoneticPr fontId="2" type="noConversion"/>
  </si>
  <si>
    <t>공분산=</t>
    <phoneticPr fontId="2" type="noConversion"/>
  </si>
  <si>
    <t>모</t>
    <phoneticPr fontId="2" type="noConversion"/>
  </si>
  <si>
    <t>표본</t>
    <phoneticPr fontId="2" type="noConversion"/>
  </si>
  <si>
    <t>매출액 모표준편차</t>
    <phoneticPr fontId="2" type="noConversion"/>
  </si>
  <si>
    <t>매출액 표본표준편차</t>
    <phoneticPr fontId="2" type="noConversion"/>
  </si>
  <si>
    <t>광고비 표본표준편차</t>
    <phoneticPr fontId="2" type="noConversion"/>
  </si>
  <si>
    <t>상관 =</t>
    <phoneticPr fontId="2" type="noConversion"/>
  </si>
  <si>
    <t>상관=</t>
    <phoneticPr fontId="2" type="noConversion"/>
  </si>
  <si>
    <t>정규화</t>
    <phoneticPr fontId="2" type="noConversion"/>
  </si>
  <si>
    <t>1) 최소 최대 정규화</t>
    <phoneticPr fontId="2" type="noConversion"/>
  </si>
  <si>
    <t>Min-Max Normalization</t>
    <phoneticPr fontId="2" type="noConversion"/>
  </si>
  <si>
    <t>각 특성의 값을 0과 1사이의 범위로 변환</t>
    <phoneticPr fontId="2"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</si>
  <si>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</si>
  <si>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2" type="noConversion"/>
  </si>
  <si>
    <t>x2</t>
    <phoneticPr fontId="2" type="noConversion"/>
  </si>
  <si>
    <t>x1</t>
    <phoneticPr fontId="2" type="noConversion"/>
  </si>
  <si>
    <t>최대값</t>
    <phoneticPr fontId="2" type="noConversion"/>
  </si>
  <si>
    <t>최솟값</t>
    <phoneticPr fontId="2" type="noConversion"/>
  </si>
  <si>
    <t>해당값-최솟값</t>
    <phoneticPr fontId="2" type="noConversion"/>
  </si>
  <si>
    <t>최댓값-최솟값</t>
    <phoneticPr fontId="2" type="noConversion"/>
  </si>
  <si>
    <t>x'1</t>
    <phoneticPr fontId="2" type="noConversion"/>
  </si>
  <si>
    <t>x2</t>
    <phoneticPr fontId="2" type="noConversion"/>
  </si>
  <si>
    <t>x'2</t>
    <phoneticPr fontId="2" type="noConversion"/>
  </si>
  <si>
    <t>2) 표준화(Z-score normalization)</t>
    <phoneticPr fontId="2" type="noConversion"/>
  </si>
  <si>
    <t>평균 0 표준편차 1로 변화</t>
    <phoneticPr fontId="2" type="noConversion"/>
  </si>
  <si>
    <t>특징 간 척도 차이가 커서 정규화가 필요한 경우 유용</t>
    <phoneticPr fontId="2" type="noConversion"/>
  </si>
  <si>
    <t>이상치에 민감할 수 있음</t>
    <phoneticPr fontId="2" type="noConversion"/>
  </si>
  <si>
    <t>키</t>
    <phoneticPr fontId="2" type="noConversion"/>
  </si>
  <si>
    <t>몸무게</t>
    <phoneticPr fontId="2" type="noConversion"/>
  </si>
  <si>
    <t>키 평균</t>
    <phoneticPr fontId="2" type="noConversion"/>
  </si>
  <si>
    <t>표준편차</t>
    <phoneticPr fontId="2" type="noConversion"/>
  </si>
  <si>
    <t>키에 대한 z값</t>
    <phoneticPr fontId="2" type="noConversion"/>
  </si>
  <si>
    <t>편차</t>
    <phoneticPr fontId="2" type="noConversion"/>
  </si>
  <si>
    <t>표준편차</t>
    <phoneticPr fontId="2" type="noConversion"/>
  </si>
  <si>
    <t>z값</t>
    <phoneticPr fontId="2" type="noConversion"/>
  </si>
  <si>
    <t>몸무게에 대한 z값</t>
    <phoneticPr fontId="2" type="noConversion"/>
  </si>
  <si>
    <t>몸무게 평균</t>
    <phoneticPr fontId="2" type="noConversion"/>
  </si>
  <si>
    <t xml:space="preserve">상자수염(boxplot) - 이상치(outlier)를 보고자할 때 </t>
    <phoneticPr fontId="2" type="noConversion"/>
  </si>
  <si>
    <t>번호</t>
    <phoneticPr fontId="14" type="noConversion"/>
  </si>
  <si>
    <t>키</t>
    <phoneticPr fontId="14" type="noConversion"/>
  </si>
  <si>
    <t>최대값</t>
    <phoneticPr fontId="14" type="noConversion"/>
  </si>
  <si>
    <t>3사분위수</t>
    <phoneticPr fontId="14" type="noConversion"/>
  </si>
  <si>
    <t>평균</t>
    <phoneticPr fontId="14" type="noConversion"/>
  </si>
  <si>
    <t>중위수</t>
    <phoneticPr fontId="14" type="noConversion"/>
  </si>
  <si>
    <t>1사분위수</t>
    <phoneticPr fontId="14" type="noConversion"/>
  </si>
  <si>
    <t>최소값</t>
    <phoneticPr fontId="14" type="noConversion"/>
  </si>
  <si>
    <t>1) 이상치가 없을 때</t>
    <phoneticPr fontId="2" type="noConversion"/>
  </si>
  <si>
    <t>키</t>
    <phoneticPr fontId="14" type="noConversion"/>
  </si>
  <si>
    <t>최대값</t>
    <phoneticPr fontId="14" type="noConversion"/>
  </si>
  <si>
    <t>3사분위수</t>
    <phoneticPr fontId="14" type="noConversion"/>
  </si>
  <si>
    <t>평균</t>
    <phoneticPr fontId="14" type="noConversion"/>
  </si>
  <si>
    <t>2) 이상치가 있을 때</t>
    <phoneticPr fontId="2" type="noConversion"/>
  </si>
  <si>
    <t>import  itertools</t>
    <phoneticPr fontId="2" type="noConversion"/>
  </si>
  <si>
    <t>elements = ['A', 'B', 'C']</t>
    <phoneticPr fontId="2" type="noConversion"/>
  </si>
  <si>
    <t>A B C</t>
    <phoneticPr fontId="2" type="noConversion"/>
  </si>
  <si>
    <t>A C B</t>
    <phoneticPr fontId="2" type="noConversion"/>
  </si>
  <si>
    <t>B A C</t>
    <phoneticPr fontId="2" type="noConversion"/>
  </si>
  <si>
    <t>B C A</t>
    <phoneticPr fontId="2" type="noConversion"/>
  </si>
  <si>
    <t>C A B</t>
    <phoneticPr fontId="2" type="noConversion"/>
  </si>
  <si>
    <t>C B A</t>
    <phoneticPr fontId="2" type="noConversion"/>
  </si>
  <si>
    <t>3개 중에 3개뽑기(순서를 고려)</t>
    <phoneticPr fontId="2" type="noConversion"/>
  </si>
  <si>
    <t>로그함수 변형</t>
    <phoneticPr fontId="2" type="noConversion"/>
  </si>
  <si>
    <t>교차(cross) 엔트로피(entropy)</t>
    <phoneticPr fontId="2" type="noConversion"/>
  </si>
  <si>
    <t>위 그래프를 이동</t>
    <phoneticPr fontId="2" type="noConversion"/>
  </si>
  <si>
    <t>a</t>
    <phoneticPr fontId="2" type="noConversion"/>
  </si>
  <si>
    <t>1-x</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</si>
  <si>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</si>
  <si>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</si>
  <si>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</si>
  <si>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</si>
  <si>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</si>
  <si>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x평균</t>
    <phoneticPr fontId="2" type="noConversion"/>
  </si>
  <si>
    <t>y평균</t>
    <phoneticPr fontId="2" type="noConversion"/>
  </si>
  <si>
    <t>x편차</t>
    <phoneticPr fontId="2" type="noConversion"/>
  </si>
  <si>
    <t>y편차</t>
    <phoneticPr fontId="2" type="noConversion"/>
  </si>
  <si>
    <t>기울기</t>
    <phoneticPr fontId="2" type="noConversion"/>
  </si>
  <si>
    <t>x편차 * y편차</t>
    <phoneticPr fontId="2" type="noConversion"/>
  </si>
  <si>
    <t>x편차^2</t>
    <phoneticPr fontId="2" type="noConversion"/>
  </si>
  <si>
    <t>y절편</t>
    <phoneticPr fontId="2" type="noConversion"/>
  </si>
  <si>
    <t>y = 2.3x + 79</t>
    <phoneticPr fontId="2" type="noConversion"/>
  </si>
  <si>
    <t>사람이 공식에 의해 구한 단순 선형 모델</t>
    <phoneticPr fontId="2" type="noConversion"/>
  </si>
  <si>
    <t>머신러닝은 임의의 선을 긋고 그 기울기를 조정해가면서 오차가 가장 적은 기울기를 찾아나가야한다</t>
    <phoneticPr fontId="2" type="noConversion"/>
  </si>
  <si>
    <t>광고비 편차^2</t>
    <phoneticPr fontId="2" type="noConversion"/>
  </si>
  <si>
    <t>오차 = 실제값 - 예측값</t>
    <phoneticPr fontId="2" type="noConversion"/>
  </si>
  <si>
    <t>임의로 머신이 예측한 선</t>
    <phoneticPr fontId="2" type="noConversion"/>
  </si>
  <si>
    <t>기울기</t>
    <phoneticPr fontId="2" type="noConversion"/>
  </si>
  <si>
    <t>y = 3x + 76</t>
    <phoneticPr fontId="2" type="noConversion"/>
  </si>
  <si>
    <t>예측모델</t>
    <phoneticPr fontId="2" type="noConversion"/>
  </si>
  <si>
    <t>예측값</t>
    <phoneticPr fontId="2" type="noConversion"/>
  </si>
  <si>
    <t>y(실제성적, 
실제값)</t>
    <phoneticPr fontId="2" type="noConversion"/>
  </si>
  <si>
    <t>mean absolute error
(mae)</t>
    <phoneticPr fontId="2" type="noConversion"/>
  </si>
  <si>
    <t>오차 = 
실제값 - 예측값</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</si>
  <si>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</si>
  <si>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</si>
  <si>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</si>
  <si>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</si>
  <si>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 2.5x + 76</t>
    <phoneticPr fontId="2" type="noConversion"/>
  </si>
  <si>
    <t>경사하강법(gradient descent)</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</si>
  <si>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</si>
  <si>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</si>
  <si>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</si>
  <si>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</si>
  <si>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</si>
  <si>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</si>
  <si>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</si>
  <si>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w2</t>
    <phoneticPr fontId="2" type="noConversion"/>
  </si>
  <si>
    <t>x1</t>
    <phoneticPr fontId="2" type="noConversion"/>
  </si>
  <si>
    <t>x2</t>
    <phoneticPr fontId="2" type="noConversion"/>
  </si>
  <si>
    <t>x2</t>
    <phoneticPr fontId="2" type="noConversion"/>
  </si>
  <si>
    <t>x0</t>
    <phoneticPr fontId="2" type="noConversion"/>
  </si>
  <si>
    <t>w0</t>
    <phoneticPr fontId="2" type="noConversion"/>
  </si>
  <si>
    <t>w1</t>
    <phoneticPr fontId="2" type="noConversion"/>
  </si>
  <si>
    <t>출력값</t>
    <phoneticPr fontId="2" type="noConversion"/>
  </si>
  <si>
    <t>w0</t>
    <phoneticPr fontId="2" type="noConversion"/>
  </si>
  <si>
    <t>w1</t>
    <phoneticPr fontId="2" type="noConversion"/>
  </si>
  <si>
    <t>w2</t>
    <phoneticPr fontId="2" type="noConversion"/>
  </si>
  <si>
    <t>OR 문제를 해결하는 최적의 weight(가중치)</t>
    <phoneticPr fontId="2" type="noConversion"/>
  </si>
  <si>
    <t>계단함수</t>
    <phoneticPr fontId="2" type="noConversion"/>
  </si>
  <si>
    <t>계단함수 적용 후</t>
    <phoneticPr fontId="2" type="noConversion"/>
  </si>
  <si>
    <t>y</t>
    <phoneticPr fontId="2" type="noConversion"/>
  </si>
  <si>
    <t>계단함수</t>
    <phoneticPr fontId="2" type="noConversion"/>
  </si>
  <si>
    <t>AND 연산</t>
    <phoneticPr fontId="2" type="noConversion"/>
  </si>
  <si>
    <t>OR 분류기</t>
    <phoneticPr fontId="2" type="noConversion"/>
  </si>
  <si>
    <t>AND 문제를 해결하는 최적의 weight(가중치)</t>
    <phoneticPr fontId="2" type="noConversion"/>
  </si>
  <si>
    <t>AND 분류기</t>
    <phoneticPr fontId="2" type="noConversion"/>
  </si>
  <si>
    <t>b1</t>
    <phoneticPr fontId="2" type="noConversion"/>
  </si>
  <si>
    <t>출력(y)</t>
    <phoneticPr fontId="2" type="noConversion"/>
  </si>
  <si>
    <t>시그모이드 함수</t>
    <phoneticPr fontId="2" type="noConversion"/>
  </si>
  <si>
    <t>n1</t>
    <phoneticPr fontId="2" type="noConversion"/>
  </si>
  <si>
    <t>n2</t>
    <phoneticPr fontId="2" type="noConversion"/>
  </si>
  <si>
    <t>n1</t>
    <phoneticPr fontId="2" type="noConversion"/>
  </si>
  <si>
    <t>시그모이드 함수 적용 후</t>
    <phoneticPr fontId="2" type="noConversion"/>
  </si>
  <si>
    <t>출력값</t>
    <phoneticPr fontId="2" type="noConversion"/>
  </si>
  <si>
    <t>w3</t>
    <phoneticPr fontId="2" type="noConversion"/>
  </si>
  <si>
    <t>XOR 문제를 해결하는 최적의 weight(가중치)</t>
    <phoneticPr fontId="2" type="noConversion"/>
  </si>
  <si>
    <t>XOR 분류기</t>
    <phoneticPr fontId="2" type="noConversion"/>
  </si>
  <si>
    <t>n2</t>
    <phoneticPr fontId="2" type="noConversion"/>
  </si>
  <si>
    <t>b2</t>
    <phoneticPr fontId="2" type="noConversion"/>
  </si>
  <si>
    <t>w4</t>
    <phoneticPr fontId="2" type="noConversion"/>
  </si>
  <si>
    <t>w5</t>
    <phoneticPr fontId="2" type="noConversion"/>
  </si>
  <si>
    <t>원하는 값</t>
    <phoneticPr fontId="2" type="noConversion"/>
  </si>
  <si>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</si>
  <si>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</si>
  <si>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</si>
  <si>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</si>
  <si>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</si>
  <si>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</si>
  <si>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model = Sequential()</t>
  </si>
  <si>
    <t>model.add(Dense(30, input_dim=16, activation='relu'))</t>
  </si>
  <si>
    <t>model.add(Dense(1, activation='sigmoid'))</t>
  </si>
  <si>
    <t>model.fit(X, y, epochs=5, batch_size=32)</t>
  </si>
  <si>
    <t>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</si>
  <si>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</si>
  <si>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</si>
  <si>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</si>
  <si>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W1</t>
    <phoneticPr fontId="2" type="noConversion"/>
  </si>
  <si>
    <t>W2</t>
    <phoneticPr fontId="2" type="noConversion"/>
  </si>
  <si>
    <t>16개</t>
    <phoneticPr fontId="2" type="noConversion"/>
  </si>
  <si>
    <t>30개</t>
    <phoneticPr fontId="2" type="noConversion"/>
  </si>
  <si>
    <t>relu</t>
    <phoneticPr fontId="2" type="noConversion"/>
  </si>
  <si>
    <t>sigmoid</t>
    <phoneticPr fontId="2" type="noConversion"/>
  </si>
  <si>
    <t>오차 발생</t>
    <phoneticPr fontId="2" type="noConversion"/>
  </si>
  <si>
    <t>adam</t>
    <phoneticPr fontId="2" type="noConversion"/>
  </si>
  <si>
    <t>숫자 예측</t>
    <phoneticPr fontId="2" type="noConversion"/>
  </si>
  <si>
    <t>분류</t>
    <phoneticPr fontId="2" type="noConversion"/>
  </si>
  <si>
    <t>rmse</t>
    <phoneticPr fontId="2" type="noConversion"/>
  </si>
  <si>
    <t>샘플1</t>
    <phoneticPr fontId="2" type="noConversion"/>
  </si>
  <si>
    <t>칼럼명1</t>
    <phoneticPr fontId="2" type="noConversion"/>
  </si>
  <si>
    <t>칼럼명2</t>
    <phoneticPr fontId="2" type="noConversion"/>
  </si>
  <si>
    <t>칼럼명3…</t>
    <phoneticPr fontId="2" type="noConversion"/>
  </si>
  <si>
    <t>칼럼명16</t>
    <phoneticPr fontId="2" type="noConversion"/>
  </si>
  <si>
    <t>x1</t>
    <phoneticPr fontId="2" type="noConversion"/>
  </si>
  <si>
    <t>x2</t>
    <phoneticPr fontId="2" type="noConversion"/>
  </si>
  <si>
    <t>x16</t>
    <phoneticPr fontId="2" type="noConversion"/>
  </si>
  <si>
    <t>샘플2</t>
  </si>
  <si>
    <t>샘플3</t>
  </si>
  <si>
    <t>샘플470</t>
    <phoneticPr fontId="2" type="noConversion"/>
  </si>
  <si>
    <t>model.compile(loss='binary_crossentropy', optimizer='adam', metrics=['accuracy'])</t>
  </si>
  <si>
    <t>15는</t>
    <phoneticPr fontId="2" type="noConversion"/>
  </si>
  <si>
    <t>470 / 32 '=</t>
    <phoneticPr fontId="2" type="noConversion"/>
  </si>
  <si>
    <t>이므로</t>
    <phoneticPr fontId="2" type="noConversion"/>
  </si>
  <si>
    <t>use_bias=True</t>
    <phoneticPr fontId="2" type="noConversion"/>
  </si>
  <si>
    <t>16 * 30</t>
    <phoneticPr fontId="2" type="noConversion"/>
  </si>
  <si>
    <t>30 * 1</t>
    <phoneticPr fontId="2" type="noConversion"/>
  </si>
  <si>
    <t>bias 1개</t>
  </si>
  <si>
    <t>bias 1개</t>
    <phoneticPr fontId="2" type="noConversion"/>
  </si>
  <si>
    <t>폐암수술 후 생존자 예측</t>
    <phoneticPr fontId="2" type="noConversion"/>
  </si>
  <si>
    <t>피마인디언당뇨병예측</t>
    <phoneticPr fontId="2" type="noConversion"/>
  </si>
  <si>
    <t>샘플768</t>
    <phoneticPr fontId="2" type="noConversion"/>
  </si>
  <si>
    <t>칼럼명8</t>
    <phoneticPr fontId="2" type="noConversion"/>
  </si>
  <si>
    <t>x8</t>
    <phoneticPr fontId="2" type="noConversion"/>
  </si>
  <si>
    <r>
      <t>x</t>
    </r>
    <r>
      <rPr>
        <vertAlign val="subscript"/>
        <sz val="11"/>
        <color theme="1"/>
        <rFont val="맑은 고딕"/>
        <family val="2"/>
        <scheme val="minor"/>
      </rPr>
      <t>8</t>
    </r>
    <phoneticPr fontId="2" type="noConversion"/>
  </si>
  <si>
    <t>8개</t>
    <phoneticPr fontId="2" type="noConversion"/>
  </si>
  <si>
    <t>model.fit(X, y, epochs=5)</t>
    <phoneticPr fontId="2" type="noConversion"/>
  </si>
  <si>
    <t>model.add(Dense(12, input_dim=8, activation='relu'))</t>
    <phoneticPr fontId="2" type="noConversion"/>
  </si>
  <si>
    <t>12개</t>
    <phoneticPr fontId="2" type="noConversion"/>
  </si>
  <si>
    <t>8개</t>
    <phoneticPr fontId="2" type="noConversion"/>
  </si>
  <si>
    <t>Dense2</t>
    <phoneticPr fontId="2" type="noConversion"/>
  </si>
  <si>
    <t>Dense1</t>
    <phoneticPr fontId="2" type="noConversion"/>
  </si>
  <si>
    <t>Dense3</t>
    <phoneticPr fontId="2" type="noConversion"/>
  </si>
  <si>
    <t>768 / 32 '=</t>
    <phoneticPr fontId="2" type="noConversion"/>
  </si>
  <si>
    <t>24는</t>
    <phoneticPr fontId="2" type="noConversion"/>
  </si>
  <si>
    <t>8 * 12</t>
    <phoneticPr fontId="2" type="noConversion"/>
  </si>
  <si>
    <t>8 * 12</t>
    <phoneticPr fontId="2" type="noConversion"/>
  </si>
  <si>
    <t>옵티마이저 파라미터 계수</t>
    <phoneticPr fontId="2" type="noConversion"/>
  </si>
  <si>
    <t>최종 파라미터 개수</t>
    <phoneticPr fontId="2" type="noConversion"/>
  </si>
  <si>
    <t>희소행렬</t>
    <phoneticPr fontId="2" type="noConversion"/>
  </si>
  <si>
    <t>성긴 행렬(sparse matrix) 또는 희소행렬은 행렬의 값이 대부분 0인 경우를 가리키는 표현이다. 그와 반대되는 표현으로는 밀집행렬(dense matrix), 조밀행렬이 사용된다.</t>
    <phoneticPr fontId="2" type="noConversion"/>
  </si>
  <si>
    <t>model.add(Dense(12, input_dim=4, activation='relu'))</t>
    <phoneticPr fontId="2" type="noConversion"/>
  </si>
  <si>
    <r>
      <t>x</t>
    </r>
    <r>
      <rPr>
        <vertAlign val="subscript"/>
        <sz val="11"/>
        <color theme="1"/>
        <rFont val="맑은 고딕"/>
        <family val="2"/>
        <scheme val="minor"/>
      </rPr>
      <t>3</t>
    </r>
    <phoneticPr fontId="2" type="noConversion"/>
  </si>
  <si>
    <r>
      <t>x</t>
    </r>
    <r>
      <rPr>
        <vertAlign val="subscript"/>
        <sz val="11"/>
        <color theme="1"/>
        <rFont val="맑은 고딕"/>
        <family val="2"/>
        <scheme val="minor"/>
      </rPr>
      <t>4</t>
    </r>
    <phoneticPr fontId="2" type="noConversion"/>
  </si>
  <si>
    <t>model.add(Dense(8, activation='relu'))</t>
    <phoneticPr fontId="2" type="noConversion"/>
  </si>
  <si>
    <t>model.add(Dense(8, activation='relu'))</t>
    <phoneticPr fontId="2" type="noConversion"/>
  </si>
  <si>
    <t>softmax</t>
    <phoneticPr fontId="2" type="noConversion"/>
  </si>
  <si>
    <t>W2</t>
    <phoneticPr fontId="2" type="noConversion"/>
  </si>
  <si>
    <t>W3</t>
    <phoneticPr fontId="2" type="noConversion"/>
  </si>
  <si>
    <t>세토사일 확률</t>
    <phoneticPr fontId="2" type="noConversion"/>
  </si>
  <si>
    <t>버지칼라일 확률</t>
    <phoneticPr fontId="2" type="noConversion"/>
  </si>
  <si>
    <t>버지니카일 확률</t>
    <phoneticPr fontId="2" type="noConversion"/>
  </si>
  <si>
    <t>소프트 맥스 함수 설계</t>
    <phoneticPr fontId="2" type="noConversion"/>
  </si>
  <si>
    <t>odds</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</si>
  <si>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</si>
  <si>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</si>
  <si>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</si>
  <si>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</si>
  <si>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</si>
  <si>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</si>
  <si>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성공확률</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</si>
  <si>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</si>
  <si>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</si>
  <si>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</si>
  <si>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</si>
  <si>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</si>
  <si>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 맥스 함수 정의</t>
    <phoneticPr fontId="2" type="noConversion"/>
  </si>
  <si>
    <t>로짓 벡터에 대해 지수함수 적용</t>
    <phoneticPr fontId="2" type="noConversion"/>
  </si>
  <si>
    <t>지수 값들의 합 계산</t>
    <phoneticPr fontId="2" type="noConversion"/>
  </si>
  <si>
    <t>각 클래스에 대해 소프트맥스 확률 계산</t>
    <phoneticPr fontId="2" type="noConversion"/>
  </si>
  <si>
    <t>로지스틱회귀랑 연결이 됨</t>
    <phoneticPr fontId="2" type="noConversion"/>
  </si>
  <si>
    <t>활성화함수 sheet의 소프트 맥스 함수 참조</t>
    <phoneticPr fontId="2" type="noConversion"/>
  </si>
  <si>
    <t>4 * 12</t>
    <phoneticPr fontId="2" type="noConversion"/>
  </si>
  <si>
    <t>12 * 8</t>
    <phoneticPr fontId="2" type="noConversion"/>
  </si>
  <si>
    <t>bias 1개</t>
    <phoneticPr fontId="2" type="noConversion"/>
  </si>
  <si>
    <t>8 * 3</t>
    <phoneticPr fontId="2" type="noConversion"/>
  </si>
  <si>
    <t>총 파라미터 개수</t>
    <phoneticPr fontId="2" type="noConversion"/>
  </si>
  <si>
    <t>옵티마이저 파라미터 개수</t>
    <phoneticPr fontId="2" type="noConversion"/>
  </si>
  <si>
    <t>y_train</t>
    <phoneticPr fontId="2" type="noConversion"/>
  </si>
  <si>
    <t>y_test</t>
    <phoneticPr fontId="2"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</si>
  <si>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</si>
  <si>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</si>
  <si>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</si>
  <si>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</si>
  <si>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phoneticPr fontId="2" type="noConversion"/>
  </si>
  <si>
    <t>신경망 하이퍼파라미터 튜닝</t>
    <phoneticPr fontId="2"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</si>
  <si>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</si>
  <si>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</si>
  <si>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</si>
  <si>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2" type="noConversion"/>
  </si>
  <si>
    <t>model.add(Dense(18, activation='relu'))</t>
    <phoneticPr fontId="2" type="noConversion"/>
  </si>
  <si>
    <t>광석인지여부 판별</t>
    <phoneticPr fontId="2" type="noConversion"/>
  </si>
  <si>
    <t>model.add(Dense(1, activation='sigmoid'))</t>
    <phoneticPr fontId="2" type="noConversion"/>
  </si>
  <si>
    <t>model.fit(X, y, epochs=200)</t>
    <phoneticPr fontId="2" type="noConversion"/>
  </si>
  <si>
    <t>광석</t>
    <phoneticPr fontId="2" type="noConversion"/>
  </si>
  <si>
    <t>암석</t>
    <phoneticPr fontId="2" type="noConversion"/>
  </si>
  <si>
    <t>HDF5</t>
    <phoneticPr fontId="2" type="noConversion"/>
  </si>
  <si>
    <t>테스트데이터로 평가한 모델 정확도</t>
    <phoneticPr fontId="2" type="noConversion"/>
  </si>
  <si>
    <t>검증용 데이터로 검증한 최종 모델 정확도</t>
    <phoneticPr fontId="2" type="noConversion"/>
  </si>
  <si>
    <t>와인종류(레드, 화이트) 판별</t>
    <phoneticPr fontId="2" type="noConversion"/>
  </si>
  <si>
    <t>model.add(Dense(12, activation='relu'))</t>
    <phoneticPr fontId="2" type="noConversion"/>
  </si>
  <si>
    <t>model.add(Dense(8, activation='relu'))</t>
    <phoneticPr fontId="2" type="noConversion"/>
  </si>
  <si>
    <t>model.compile(loss='binary_crossentropy', optimizer='adam', metrics=['accuracy'])</t>
    <phoneticPr fontId="2" type="noConversion"/>
  </si>
  <si>
    <t>아이리스 품종 판별</t>
    <phoneticPr fontId="2" type="noConversion"/>
  </si>
  <si>
    <t>Dense3</t>
    <phoneticPr fontId="2" type="noConversion"/>
  </si>
  <si>
    <t>Dense4</t>
    <phoneticPr fontId="2"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</si>
  <si>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2"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</si>
  <si>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2" type="noConversion"/>
  </si>
  <si>
    <t>레드와인</t>
    <phoneticPr fontId="2" type="noConversion"/>
  </si>
  <si>
    <t>화이트와인</t>
    <phoneticPr fontId="2" type="noConversion"/>
  </si>
  <si>
    <t>model.compile(loss='binary_crossentropy', optimizer='adam', metrics=['accuracy'])</t>
    <phoneticPr fontId="2"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</si>
  <si>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2" type="noConversion"/>
  </si>
  <si>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</si>
  <si>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</si>
  <si>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</si>
  <si>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</si>
  <si>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</si>
  <si>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</si>
  <si>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</si>
  <si>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</si>
  <si>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 xml:space="preserve"> </t>
    <phoneticPr fontId="2" type="noConversion"/>
  </si>
  <si>
    <t>model.add(Dense(36, input_dim=12, activation='relu'))</t>
    <phoneticPr fontId="2" type="noConversion"/>
  </si>
  <si>
    <t>validation_accuracy</t>
    <phoneticPr fontId="2" type="noConversion"/>
  </si>
  <si>
    <t>두 가지 부류(클래스)의 비율이 일정하지 않다면</t>
    <phoneticPr fontId="2" type="noConversion"/>
  </si>
  <si>
    <t>데이터셋을 구분할 경우(train_test_split)</t>
    <phoneticPr fontId="2"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</si>
  <si>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</si>
  <si>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</si>
  <si>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</si>
  <si>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</si>
  <si>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</si>
  <si>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</si>
  <si>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다항 회귀</t>
    <phoneticPr fontId="2" type="noConversion"/>
  </si>
  <si>
    <t>다중회귀</t>
    <phoneticPr fontId="2" type="noConversion"/>
  </si>
  <si>
    <t>변수가 1개일 경우</t>
    <phoneticPr fontId="2" type="noConversion"/>
  </si>
  <si>
    <t>단순선형(직선)-모델이 과소적합일 경우 다항회귀(곡선)를 검토</t>
    <phoneticPr fontId="2" type="noConversion"/>
  </si>
  <si>
    <t>변수의 개수가 늘어남, 변수간의 상호(교호) 작용 포함됨</t>
    <phoneticPr fontId="2" type="noConversion"/>
  </si>
  <si>
    <t>mutiple regression</t>
    <phoneticPr fontId="2" type="noConversion"/>
  </si>
  <si>
    <t>x1</t>
    <phoneticPr fontId="2" type="noConversion"/>
  </si>
  <si>
    <t>x2</t>
    <phoneticPr fontId="2" type="noConversion"/>
  </si>
  <si>
    <t>x3</t>
    <phoneticPr fontId="2" type="noConversion"/>
  </si>
  <si>
    <t>여러 개의 독립 변수를 사용하여 종속 변수를 예측하는 회귀 분석 방법 입니다.</t>
    <phoneticPr fontId="2" type="noConversion"/>
  </si>
  <si>
    <t>length</t>
    <phoneticPr fontId="2" type="noConversion"/>
  </si>
  <si>
    <t>height</t>
    <phoneticPr fontId="2" type="noConversion"/>
  </si>
  <si>
    <t>width</t>
    <phoneticPr fontId="2" type="noConversion"/>
  </si>
  <si>
    <t>변수가 3개일 경우</t>
    <phoneticPr fontId="2" type="noConversion"/>
  </si>
  <si>
    <t>변수^2</t>
    <phoneticPr fontId="2" type="noConversion"/>
  </si>
  <si>
    <t>원래 변수</t>
    <phoneticPr fontId="2" type="noConversion"/>
  </si>
  <si>
    <t>3개</t>
    <phoneticPr fontId="2" type="noConversion"/>
  </si>
  <si>
    <t>변수끼리 곱한항</t>
    <phoneticPr fontId="2" type="noConversion"/>
  </si>
  <si>
    <t>x1 * x2</t>
    <phoneticPr fontId="2" type="noConversion"/>
  </si>
  <si>
    <t>x2 * x3</t>
    <phoneticPr fontId="2" type="noConversion"/>
  </si>
  <si>
    <t>x3 * x1</t>
    <phoneticPr fontId="2" type="noConversion"/>
  </si>
  <si>
    <t>총 9개</t>
    <phoneticPr fontId="2" type="noConversion"/>
  </si>
  <si>
    <t>바이어스(y절편)</t>
    <phoneticPr fontId="2" type="noConversion"/>
  </si>
  <si>
    <t>에 따라 1개가 추가될 수도 있다.</t>
    <phoneticPr fontId="2" type="noConversion"/>
  </si>
  <si>
    <t>9개</t>
    <phoneticPr fontId="2" type="noConversion"/>
  </si>
  <si>
    <t>로지스틱회귀모델</t>
    <phoneticPr fontId="2" type="noConversion"/>
  </si>
  <si>
    <t>이진분류</t>
    <phoneticPr fontId="2" type="noConversion"/>
  </si>
  <si>
    <t>x값은 정규화</t>
    <phoneticPr fontId="2" type="noConversion"/>
  </si>
  <si>
    <r>
      <t>from</t>
    </r>
    <r>
      <rPr>
        <sz val="10"/>
        <color rgb="FF212121"/>
        <rFont val="Arial Unicode MS"/>
        <family val="2"/>
      </rPr>
      <t xml:space="preserve"> sklearn.linear_model </t>
    </r>
    <r>
      <rPr>
        <b/>
        <sz val="10"/>
        <color rgb="FF212121"/>
        <rFont val="Arial Unicode MS"/>
        <family val="2"/>
      </rPr>
      <t>import</t>
    </r>
    <r>
      <rPr>
        <sz val="10"/>
        <color rgb="FF212121"/>
        <rFont val="Arial Unicode MS"/>
        <family val="2"/>
      </rPr>
      <t xml:space="preserve"> LogisticRegression</t>
    </r>
  </si>
  <si>
    <r>
      <t xml:space="preserve">lr </t>
    </r>
    <r>
      <rPr>
        <b/>
        <sz val="10"/>
        <color rgb="FF212121"/>
        <rFont val="Arial Unicode MS"/>
        <family val="2"/>
      </rPr>
      <t>=</t>
    </r>
    <r>
      <rPr>
        <sz val="10"/>
        <color rgb="FF212121"/>
        <rFont val="Arial Unicode MS"/>
        <family val="2"/>
      </rPr>
      <t xml:space="preserve"> LogisticRegression()</t>
    </r>
  </si>
  <si>
    <r>
      <t>lr</t>
    </r>
    <r>
      <rPr>
        <b/>
        <sz val="10"/>
        <color rgb="FF212121"/>
        <rFont val="Arial Unicode MS"/>
        <family val="2"/>
      </rPr>
      <t>.</t>
    </r>
    <r>
      <rPr>
        <sz val="10"/>
        <color rgb="FF212121"/>
        <rFont val="Arial Unicode MS"/>
        <family val="2"/>
      </rPr>
      <t>fit(train_bream_smelt, target_bream_smelt)</t>
    </r>
  </si>
  <si>
    <t>train_bream_smelt</t>
    <phoneticPr fontId="2" type="noConversion"/>
  </si>
  <si>
    <t>target_bream_smelt</t>
    <phoneticPr fontId="2" type="noConversion"/>
  </si>
  <si>
    <t>y값을 찾고 부류는 두가지</t>
    <phoneticPr fontId="2" type="noConversion"/>
  </si>
  <si>
    <t>사이킷런에서는 편리하게 문자열로된 타겟값을 그대로 사용할 수 있다.</t>
    <phoneticPr fontId="2" type="noConversion"/>
  </si>
  <si>
    <t>규제</t>
    <phoneticPr fontId="2" type="noConversion"/>
  </si>
  <si>
    <t>C</t>
    <phoneticPr fontId="2" type="noConversion"/>
  </si>
  <si>
    <t>complexity</t>
    <phoneticPr fontId="2" type="noConversion"/>
  </si>
  <si>
    <t>복잡도</t>
    <phoneticPr fontId="2" type="noConversion"/>
  </si>
  <si>
    <t>매개변수</t>
    <phoneticPr fontId="2" type="noConversion"/>
  </si>
  <si>
    <t>Inverse of regularization strength</t>
    <phoneticPr fontId="2" type="noConversion"/>
  </si>
  <si>
    <t>tree 모델</t>
    <phoneticPr fontId="2" type="noConversion"/>
  </si>
  <si>
    <t>의사결정나무</t>
    <phoneticPr fontId="2" type="noConversion"/>
  </si>
  <si>
    <t>스케일링(정규화)의 영향을 덜 받음</t>
    <phoneticPr fontId="2" type="noConversion"/>
  </si>
  <si>
    <t>지니 지수 구하기</t>
    <phoneticPr fontId="2" type="noConversion"/>
  </si>
  <si>
    <t>엔트로피 지수 구하기</t>
    <phoneticPr fontId="2" type="noConversion"/>
  </si>
  <si>
    <t>가젤 확률</t>
    <phoneticPr fontId="2" type="noConversion"/>
  </si>
  <si>
    <t>코뿔소 확률</t>
    <phoneticPr fontId="2" type="noConversion"/>
  </si>
  <si>
    <t>타조 확률</t>
    <phoneticPr fontId="2" type="noConversion"/>
  </si>
  <si>
    <t>사자 확률</t>
    <phoneticPr fontId="2" type="noConversion"/>
  </si>
  <si>
    <t>밑수가 2인 로그로 변환</t>
    <phoneticPr fontId="2" type="noConversion"/>
  </si>
  <si>
    <t>에 - 곱하기</t>
    <phoneticPr fontId="2" type="noConversion"/>
  </si>
  <si>
    <t>엔트로피는 약 1.81 비트</t>
    <phoneticPr fontId="2" type="noConversion"/>
  </si>
  <si>
    <t>얼룩말 확률</t>
    <phoneticPr fontId="2" type="noConversion"/>
  </si>
  <si>
    <t>하마 확률</t>
    <phoneticPr fontId="2" type="noConversion"/>
  </si>
  <si>
    <t>엔트로피는 약 0.59 비트</t>
    <phoneticPr fontId="2" type="noConversion"/>
  </si>
  <si>
    <t>윷놀이 엔트로피</t>
    <phoneticPr fontId="2" type="noConversion"/>
  </si>
  <si>
    <t>개</t>
    <phoneticPr fontId="2" type="noConversion"/>
  </si>
  <si>
    <t>걸</t>
    <phoneticPr fontId="2" type="noConversion"/>
  </si>
  <si>
    <t>윷</t>
    <phoneticPr fontId="2" type="noConversion"/>
  </si>
  <si>
    <t>모</t>
    <phoneticPr fontId="2" type="noConversion"/>
  </si>
  <si>
    <t>도</t>
    <phoneticPr fontId="2" type="noConversion"/>
  </si>
  <si>
    <t>엔트로피는 약 2.03 비트</t>
    <phoneticPr fontId="2" type="noConversion"/>
  </si>
  <si>
    <t>주사위 엔트로피</t>
    <phoneticPr fontId="2" type="noConversion"/>
  </si>
  <si>
    <t>엔트로피는 약 2.58 비트</t>
    <phoneticPr fontId="2" type="noConversion"/>
  </si>
  <si>
    <t>정보 이득 information Gain</t>
    <phoneticPr fontId="2" type="noConversion"/>
  </si>
  <si>
    <t>남성 : 6명(충성 고객 5명, 이탈 고객 1명)</t>
    <phoneticPr fontId="2" type="noConversion"/>
  </si>
  <si>
    <t>여성 : 4명(충성 고객 0명, 이탈 고객 4명)</t>
    <phoneticPr fontId="2" type="noConversion"/>
  </si>
  <si>
    <t>지니 지수</t>
    <phoneticPr fontId="2" type="noConversion"/>
  </si>
  <si>
    <t>성별로 분류 전</t>
    <phoneticPr fontId="2" type="noConversion"/>
  </si>
  <si>
    <t>성별로 분류 후</t>
    <phoneticPr fontId="2" type="noConversion"/>
  </si>
  <si>
    <t>지니 지수</t>
    <phoneticPr fontId="2" type="noConversion"/>
  </si>
  <si>
    <t>남</t>
    <phoneticPr fontId="2" type="noConversion"/>
  </si>
  <si>
    <t>여</t>
    <phoneticPr fontId="2" type="noConversion"/>
  </si>
  <si>
    <t>총 고객이 10명(충성 고객 5명, 이탈 고객 5명)</t>
    <phoneticPr fontId="2" type="noConversion"/>
  </si>
  <si>
    <t>총 고객이 10명(충성 고객 5명, 이탈 고객 5명)</t>
    <phoneticPr fontId="2" type="noConversion"/>
  </si>
  <si>
    <t>가중치 부여</t>
    <phoneticPr fontId="2" type="noConversion"/>
  </si>
  <si>
    <t>분류된 후의 전체 지니지수</t>
    <phoneticPr fontId="2" type="noConversion"/>
  </si>
  <si>
    <t>남녀로 분류하는 것은 이 데이터를 설명하는데 유의함(significant)</t>
    <phoneticPr fontId="2" type="noConversion"/>
  </si>
  <si>
    <t>최종 정보이득</t>
    <phoneticPr fontId="2" type="noConversion"/>
  </si>
  <si>
    <t>분류 전 지니지수 - 분류 후 지니지수</t>
    <phoneticPr fontId="2" type="noConversion"/>
  </si>
  <si>
    <t>Determines the cross-validation splitting strategy. Possible inputs for cv are:</t>
  </si>
  <si>
    <t>splitter = StratifiedKFold(n_splits=10, shuffle=True, random_state=42)</t>
  </si>
  <si>
    <t>scores = cross_validate(dt, train_input, train_target, cv=splitter)</t>
  </si>
  <si>
    <t>print(np.mean(scores['test_score']))</t>
  </si>
  <si>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2" type="noConversion"/>
  </si>
  <si>
    <t>Voting</t>
    <phoneticPr fontId="2" type="noConversion"/>
  </si>
  <si>
    <t>설치</t>
    <phoneticPr fontId="2" type="noConversion"/>
  </si>
  <si>
    <t>docker pull 이미지이름</t>
    <phoneticPr fontId="2" type="noConversion"/>
  </si>
  <si>
    <t>docker run -it 이미지이름</t>
    <phoneticPr fontId="2" type="noConversion"/>
  </si>
  <si>
    <t>Hold-out 방법</t>
  </si>
  <si>
    <t>비례 층화 표본추출</t>
    <phoneticPr fontId="2" type="noConversion"/>
  </si>
  <si>
    <t>y(정답)</t>
    <phoneticPr fontId="2" type="noConversion"/>
  </si>
  <si>
    <t>y값이 두가지 부류일 경우(예, 도미와 빙어)</t>
    <phoneticPr fontId="2" type="noConversion"/>
  </si>
  <si>
    <t>모델</t>
    <phoneticPr fontId="2" type="noConversion"/>
  </si>
  <si>
    <t>모델이 일부 샘플을 올바르게 학습할 수 없습니다.</t>
    <phoneticPr fontId="2" type="noConversion"/>
  </si>
  <si>
    <t>훈련 데이터 셋    7</t>
    <phoneticPr fontId="2" type="noConversion"/>
  </si>
  <si>
    <t>X_train</t>
    <phoneticPr fontId="2" type="noConversion"/>
  </si>
  <si>
    <t>stratify 매개변수에 타겟 데이터(y)를 전달하면 클래스 비율에</t>
    <phoneticPr fontId="2" type="noConversion"/>
  </si>
  <si>
    <t>맞게 데이터를 나눔, 특정 클래스의 샘플이 적을 때 유용</t>
    <phoneticPr fontId="2" type="noConversion"/>
  </si>
  <si>
    <t>테스트 데이터 셋 3</t>
    <phoneticPr fontId="2" type="noConversion"/>
  </si>
  <si>
    <t>X_test</t>
    <phoneticPr fontId="2" type="noConversion"/>
  </si>
  <si>
    <t>테스트 데이터셋으로 모델을 테스트했을 때의 정확도가 좋아야(일반화가 잘 됨) 좋은 모델이됨</t>
    <phoneticPr fontId="2" type="noConversion"/>
  </si>
  <si>
    <t>교차 검증 방법</t>
    <phoneticPr fontId="2" type="noConversion"/>
  </si>
  <si>
    <t>k=5</t>
    <phoneticPr fontId="2" type="noConversion"/>
  </si>
  <si>
    <t>행 208개</t>
    <phoneticPr fontId="2" type="noConversion"/>
  </si>
  <si>
    <t>훈련데이터</t>
    <phoneticPr fontId="2" type="noConversion"/>
  </si>
  <si>
    <t>검증(테스트)데이터</t>
    <phoneticPr fontId="2" type="noConversion"/>
  </si>
  <si>
    <t>%</t>
    <phoneticPr fontId="2"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</si>
  <si>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</si>
  <si>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2" type="noConversion"/>
  </si>
  <si>
    <t>int, cross-validation generator or an iterable, default=None</t>
    <phoneticPr fontId="2" type="noConversion"/>
  </si>
  <si>
    <t>비례 층화 표본 추출 반영하고 k를 10으로,  10개의 모델을 만들어 평균낸 것으로 최종 모델 평가</t>
    <phoneticPr fontId="2" type="noConversion"/>
  </si>
  <si>
    <t>텐서플로우 2.x에서는 .kears로 새로운 모젤 저장 포맷 변경</t>
    <phoneticPr fontId="2"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</si>
  <si>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2"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</si>
  <si>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</si>
  <si>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사이킷런 vs 텐서플로우</t>
    <phoneticPr fontId="2" type="noConversion"/>
  </si>
  <si>
    <t>GridSearch CV and RandomSearch CV를 통한 하이퍼파라미터 튜닝</t>
    <phoneticPr fontId="2"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</si>
  <si>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</si>
  <si>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</si>
  <si>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</si>
  <si>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</si>
  <si>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</si>
  <si>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</si>
  <si>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</si>
  <si>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</si>
  <si>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</si>
  <si>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</si>
  <si>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</si>
  <si>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</si>
  <si>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</si>
  <si>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</si>
  <si>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</si>
  <si>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</si>
  <si>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</si>
  <si>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</si>
  <si>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</si>
  <si>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</si>
  <si>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</si>
  <si>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</si>
  <si>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</si>
  <si>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</si>
  <si>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</si>
  <si>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</si>
  <si>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</si>
  <si>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</si>
  <si>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</si>
  <si>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수학 백업 참조</t>
    <phoneticPr fontId="2" type="noConversion"/>
  </si>
  <si>
    <t>Bagging</t>
    <phoneticPr fontId="2" type="noConversion"/>
  </si>
  <si>
    <t>bootstrap</t>
    <phoneticPr fontId="2" type="noConversion"/>
  </si>
  <si>
    <t>aggregating</t>
    <phoneticPr fontId="2" type="noConversion"/>
  </si>
  <si>
    <t>복원샘플표본</t>
    <phoneticPr fontId="2"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</si>
  <si>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</si>
  <si>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2" type="noConversion"/>
  </si>
  <si>
    <t>1차원 컨벌루션</t>
  </si>
  <si>
    <t>커널</t>
  </si>
  <si>
    <t>(mask, kernel, filter, window)</t>
  </si>
  <si>
    <t>특징맵</t>
    <phoneticPr fontId="2" type="noConversion"/>
  </si>
  <si>
    <t>-</t>
    <phoneticPr fontId="2" type="noConversion"/>
  </si>
  <si>
    <t>-</t>
    <phoneticPr fontId="2" type="noConversion"/>
  </si>
  <si>
    <t>0 덧대기(패딩), 크기(size)가 같아지므로 same padding이라고도 함</t>
    <phoneticPr fontId="2" type="noConversion"/>
  </si>
  <si>
    <t>특징맵</t>
    <phoneticPr fontId="2" type="noConversion"/>
  </si>
  <si>
    <t>bias</t>
    <phoneticPr fontId="2" type="noConversion"/>
  </si>
  <si>
    <t>1차원 컨벌루션(convolution)</t>
    <phoneticPr fontId="2" type="noConversion"/>
  </si>
  <si>
    <t>2차원 컨벌루션(convolution)</t>
    <phoneticPr fontId="2" type="noConversion"/>
  </si>
  <si>
    <t>커널</t>
    <phoneticPr fontId="2" type="noConversion"/>
  </si>
  <si>
    <t>특징맵</t>
    <phoneticPr fontId="2" type="noConversion"/>
  </si>
  <si>
    <t>same padding 적용 후</t>
    <phoneticPr fontId="2" type="noConversion"/>
  </si>
  <si>
    <t>same padding 적용 전</t>
    <phoneticPr fontId="2" type="noConversion"/>
  </si>
  <si>
    <t>적용</t>
    <phoneticPr fontId="2" type="noConversion"/>
  </si>
  <si>
    <t>3차원 컨벌루션(convolution)</t>
    <phoneticPr fontId="2" type="noConversion"/>
  </si>
  <si>
    <t>R</t>
  </si>
  <si>
    <t>G</t>
  </si>
  <si>
    <t>c1</t>
  </si>
  <si>
    <t>c2</t>
  </si>
  <si>
    <t>c3</t>
  </si>
  <si>
    <t>특징맵</t>
    <phoneticPr fontId="2" type="noConversion"/>
  </si>
  <si>
    <t>커널</t>
    <phoneticPr fontId="2" type="noConversion"/>
  </si>
  <si>
    <t>신경망에 bias를 넣는 이유</t>
  </si>
  <si>
    <t>신경망(Neural Network)에서 bias를 사용하는 것은 매우 중요한 요소</t>
  </si>
  <si>
    <t>1. 비선형성 도입</t>
  </si>
  <si>
    <t>Bias는 활성화 함수(activation function)의 입력 값에 추가되어 신경망의 비선형성을 도입합니다. 
Bias가 없으면 모든 뉴런의 출력은 입력의 선형 결합이 되어 신경망이 선형 모델과 같은 동작을 하게 됩니다.
즉, 깊은 네트워크가 아니라 단일 층의 선형 모델로 변환됩니다.
Bias가 있어야만 활성화 함수가 효과적으로 작동하며, 신경망이 복잡한 비선형 관계를 학습할 수 있게 됩니다.</t>
  </si>
  <si>
    <t>2. 임계값 조정</t>
  </si>
  <si>
    <t>Bias는 뉴런의 활성화 임계값을 조정하는 역할을 합니다. Bias 없이 모든 뉴런의 활성화 임계값이 원점(0)으로 고정되기 때문에, 
입력 데이터가 원점 근처에 위치하지 않는다면 활성화 함수의 출력을 효과적으로 조정할 수 없습니다. 
Bias를 추가함으로써 활성화 함수를 특정 방향으로 이동시키거나 축소시킬 수 있습니다.</t>
  </si>
  <si>
    <t>3. 모델의 유연성 향상</t>
  </si>
  <si>
    <t>Bias는 모델의 유연성을 향상시킵니다. Bias 없이 신경망의 뉴런은 입력이 0일 때 항상 0을 출력하게 됩니다. 
Bias를 추가함으로써 뉴런은 입력이 0이더라도 다른 값을 출력할 수 있게 되어 더 유연하고 표현력이 높은 모델을 만들 수 있습니다.</t>
  </si>
  <si>
    <t>Dense2</t>
    <phoneticPr fontId="2" type="noConversion"/>
  </si>
  <si>
    <r>
      <t>x</t>
    </r>
    <r>
      <rPr>
        <vertAlign val="subscript"/>
        <sz val="11"/>
        <color theme="1"/>
        <rFont val="맑은 고딕"/>
        <family val="3"/>
        <charset val="129"/>
        <scheme val="minor"/>
      </rPr>
      <t>784</t>
    </r>
    <phoneticPr fontId="2" type="noConversion"/>
  </si>
  <si>
    <t>label</t>
    <phoneticPr fontId="2" type="noConversion"/>
  </si>
  <si>
    <t>1개</t>
    <phoneticPr fontId="2" type="noConversion"/>
  </si>
  <si>
    <t>2개</t>
    <phoneticPr fontId="2" type="noConversion"/>
  </si>
  <si>
    <t>60000개</t>
    <phoneticPr fontId="2" type="noConversion"/>
  </si>
  <si>
    <t>array([0., 0., 0., 0., 0., 1., 0., 0., 0., 0.])</t>
  </si>
  <si>
    <t>from tensorflow.keras.utils import to_categorical</t>
  </si>
  <si>
    <t>10000개의 테스트 데이터</t>
    <phoneticPr fontId="2" type="noConversion"/>
  </si>
  <si>
    <t>y</t>
    <phoneticPr fontId="2" type="noConversion"/>
  </si>
  <si>
    <t>bias 1개</t>
    <phoneticPr fontId="2" type="noConversion"/>
  </si>
  <si>
    <t>Conv2D</t>
    <phoneticPr fontId="2" type="noConversion"/>
  </si>
  <si>
    <t>feature map</t>
    <phoneticPr fontId="2" type="noConversion"/>
  </si>
  <si>
    <t>dropout</t>
    <phoneticPr fontId="2" type="noConversion"/>
  </si>
  <si>
    <t>flatten</t>
    <phoneticPr fontId="2" type="noConversion"/>
  </si>
  <si>
    <t>28 * 28</t>
    <phoneticPr fontId="2" type="noConversion"/>
  </si>
  <si>
    <t>채널 1</t>
    <phoneticPr fontId="2" type="noConversion"/>
  </si>
  <si>
    <t>Dense</t>
    <phoneticPr fontId="2" type="noConversion"/>
  </si>
  <si>
    <t>max pooling</t>
    <phoneticPr fontId="2" type="noConversion"/>
  </si>
  <si>
    <t>패딩이 valid가 기본</t>
    <phoneticPr fontId="2" type="noConversion"/>
  </si>
  <si>
    <t>26 * 26 * 32</t>
    <phoneticPr fontId="2" type="noConversion"/>
  </si>
  <si>
    <t>26으로 나온 이유는</t>
    <phoneticPr fontId="2" type="noConversion"/>
  </si>
  <si>
    <t>3 * 3 커널 계산</t>
    <phoneticPr fontId="2" type="noConversion"/>
  </si>
  <si>
    <t>(28-2) * (28-2)</t>
    <phoneticPr fontId="2" type="noConversion"/>
  </si>
  <si>
    <t>24 * 24 * 64</t>
    <phoneticPr fontId="2" type="noConversion"/>
  </si>
  <si>
    <t>24로 나온 이유는</t>
    <phoneticPr fontId="2" type="noConversion"/>
  </si>
  <si>
    <t>3 * 3 커널 계산</t>
    <phoneticPr fontId="2" type="noConversion"/>
  </si>
  <si>
    <t>(26-2) * (26-2)</t>
    <phoneticPr fontId="2" type="noConversion"/>
  </si>
  <si>
    <t>2 * 2</t>
    <phoneticPr fontId="2" type="noConversion"/>
  </si>
  <si>
    <t>12 * 12 * 64</t>
    <phoneticPr fontId="2" type="noConversion"/>
  </si>
  <si>
    <t>필터마다 필요한 가중치 파라미터 수는 필터 크기와 입력 채널 수에 따라 결정됩니다.</t>
    <phoneticPr fontId="2" type="noConversion"/>
  </si>
  <si>
    <t>한 필터당 가중치 파라미터 수: 3 * 3 * 1 = 9</t>
    <phoneticPr fontId="2" type="noConversion"/>
  </si>
  <si>
    <t>총 가중치 파라미터 수: 9 * 32 = 288</t>
    <phoneticPr fontId="2" type="noConversion"/>
  </si>
  <si>
    <t>필터마다 편향 추가</t>
    <phoneticPr fontId="2" type="noConversion"/>
  </si>
  <si>
    <t>288 * 64</t>
    <phoneticPr fontId="2" type="noConversion"/>
  </si>
  <si>
    <t>Kernel</t>
    <phoneticPr fontId="2" type="noConversion"/>
  </si>
  <si>
    <t>Kernel이 32개</t>
    <phoneticPr fontId="2" type="noConversion"/>
  </si>
  <si>
    <t>32 * 9</t>
    <phoneticPr fontId="2" type="noConversion"/>
  </si>
  <si>
    <t>총 파라미터 수</t>
    <phoneticPr fontId="2" type="noConversion"/>
  </si>
  <si>
    <t>tf.keras.layers.MaxPool2D(</t>
  </si>
  <si>
    <t xml:space="preserve">    pool_size=(2, 2),</t>
  </si>
  <si>
    <t xml:space="preserve">    strides=None,</t>
  </si>
  <si>
    <t xml:space="preserve">    padding=&amp;#x27;valid',</t>
  </si>
  <si>
    <t xml:space="preserve">    data_format=None,</t>
  </si>
  <si>
    <t xml:space="preserve">    name=None,</t>
  </si>
  <si>
    <t xml:space="preserve">    **kwargs</t>
  </si>
  <si>
    <t>)</t>
  </si>
  <si>
    <t>tf.keras.layers.Conv2D(</t>
  </si>
  <si>
    <t xml:space="preserve">    filters,</t>
  </si>
  <si>
    <t xml:space="preserve">    kernel_size,</t>
  </si>
  <si>
    <t xml:space="preserve">    strides=(1, 1),</t>
  </si>
  <si>
    <t xml:space="preserve">    dilation_rate=(1, 1),</t>
  </si>
  <si>
    <t xml:space="preserve">    groups=1,</t>
  </si>
  <si>
    <t xml:space="preserve">    activation=None,</t>
  </si>
  <si>
    <t xml:space="preserve">    use_bias=True,</t>
  </si>
  <si>
    <t xml:space="preserve">    kernel_initializer=&amp;#x27;glorot_uniform',</t>
  </si>
  <si>
    <t xml:space="preserve">    bias_initializer=&amp;#x27;zeros',</t>
  </si>
  <si>
    <t xml:space="preserve">    kernel_regularizer=None,</t>
  </si>
  <si>
    <t xml:space="preserve">    bias_regularizer=None,</t>
  </si>
  <si>
    <t xml:space="preserve">    activity_regularizer=None,</t>
  </si>
  <si>
    <t xml:space="preserve">    kernel_constraint=None,</t>
  </si>
  <si>
    <t xml:space="preserve">    bias_constraint=None,</t>
  </si>
  <si>
    <t>28 * 28 * 32</t>
    <phoneticPr fontId="2" type="noConversion"/>
  </si>
  <si>
    <t>14 * 14 * 32</t>
    <phoneticPr fontId="2" type="noConversion"/>
  </si>
  <si>
    <t>7 * 7 * 64</t>
    <phoneticPr fontId="2" type="noConversion"/>
  </si>
  <si>
    <t>14 * 14 * 64</t>
    <phoneticPr fontId="2" type="noConversion"/>
  </si>
  <si>
    <t>keras.utils.plot_model</t>
    <phoneticPr fontId="2" type="noConversion"/>
  </si>
  <si>
    <t>pip install pydot</t>
    <phoneticPr fontId="2" type="noConversion"/>
  </si>
  <si>
    <t>pip install graphviz</t>
    <phoneticPr fontId="2" type="noConversion"/>
  </si>
  <si>
    <t>원도우용 graphviz 설치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</si>
</sst>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0" formatCode="mm&quot;월&quot;\ dd&quot;일&quot;"/>
  </numFmts>
  <fonts count="62">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
      <b/>
      <sz val="10"/>
      <color rgb="FF212121"/>
      <name val="Arial Unicode MS"/>
      <family val="2"/>
    </font>
    <font>
      <sz val="10"/>
      <color rgb="FF212121"/>
      <name val="Arial Unicode MS"/>
      <family val="2"/>
    </font>
    <font>
      <b/>
      <sz val="9"/>
      <color rgb="FFE46C0A"/>
      <name val="맑은 고딕"/>
      <family val="3"/>
      <charset val="129"/>
      <scheme val="minor"/>
    </font>
    <font>
      <sz val="9"/>
      <color theme="1"/>
      <name val="맑은 고딕"/>
      <family val="2"/>
      <scheme val="minor"/>
    </font>
    <font>
      <sz val="11"/>
      <color rgb="FF0000FF"/>
      <name val="Consolas"/>
      <family val="3"/>
    </font>
    <font>
      <sz val="11"/>
      <color rgb="FF000000"/>
      <name val="Consolas"/>
      <family val="3"/>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4.3"/>
      <color rgb="FF24292F"/>
      <name val="Arial"/>
      <family val="2"/>
    </font>
    <font>
      <b/>
      <sz val="14.3"/>
      <color rgb="FF24292F"/>
      <name val="돋움"/>
      <family val="3"/>
      <charset val="129"/>
    </font>
    <font>
      <sz val="12"/>
      <color rgb="FF24292F"/>
      <name val="Arial"/>
      <family val="2"/>
    </font>
    <font>
      <b/>
      <sz val="20"/>
      <color theme="1"/>
      <name val="맑은 고딕"/>
      <family val="3"/>
      <charset val="129"/>
      <scheme val="minor"/>
    </font>
    <font>
      <b/>
      <sz val="17"/>
      <color rgb="FF5D5D5D"/>
      <name val="Arial"/>
      <family val="2"/>
    </font>
    <font>
      <b/>
      <sz val="13.5"/>
      <color theme="1"/>
      <name val="맑은 고딕"/>
      <family val="3"/>
      <charset val="129"/>
      <scheme val="minor"/>
    </font>
    <font>
      <sz val="10"/>
      <color theme="1"/>
      <name val="Arial Unicode MS"/>
      <family val="2"/>
    </font>
    <font>
      <sz val="11"/>
      <color rgb="FFFF0000"/>
      <name val="Malgun Gothic"/>
      <family val="3"/>
      <charset val="129"/>
    </font>
    <font>
      <sz val="8"/>
      <color theme="1"/>
      <name val="Malgun Gothic"/>
      <family val="3"/>
      <charset val="129"/>
    </font>
    <font>
      <sz val="11"/>
      <color rgb="FF000000"/>
      <name val="Calibri"/>
      <family val="2"/>
    </font>
    <font>
      <b/>
      <sz val="11"/>
      <color theme="1"/>
      <name val="Malgun Gothic"/>
      <family val="3"/>
      <charset val="129"/>
    </font>
    <font>
      <b/>
      <sz val="14"/>
      <color rgb="FFFF0000"/>
      <name val="Malgun Gothic"/>
      <family val="3"/>
      <charset val="129"/>
    </font>
    <font>
      <b/>
      <sz val="14"/>
      <color theme="1"/>
      <name val="Calibri"/>
      <family val="2"/>
    </font>
    <font>
      <sz val="12"/>
      <color theme="1"/>
      <name val="Calibri"/>
      <family val="2"/>
    </font>
    <font>
      <sz val="14"/>
      <color theme="1"/>
      <name val="Calibri"/>
      <family val="2"/>
    </font>
    <font>
      <sz val="11"/>
      <color theme="1"/>
      <name val="Arial Unicode MS"/>
      <family val="2"/>
    </font>
  </fonts>
  <fills count="2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D8D8D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5B9BD5"/>
        <bgColor indexed="64"/>
      </patternFill>
    </fill>
    <fill>
      <patternFill patternType="solid">
        <fgColor rgb="FF0070C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3">
    <xf numFmtId="0" fontId="0" fillId="0" borderId="0"/>
    <xf numFmtId="0" fontId="6" fillId="0" borderId="0" applyNumberFormat="0" applyFill="0" applyBorder="0" applyAlignment="0" applyProtection="0"/>
    <xf numFmtId="0" fontId="1" fillId="0" borderId="0">
      <alignment vertical="center"/>
    </xf>
  </cellStyleXfs>
  <cellXfs count="213">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xf>
    <xf numFmtId="0" fontId="9" fillId="0" borderId="0" xfId="0" applyFont="1" applyAlignment="1">
      <alignment horizontal="left" vertical="center" indent="2" readingOrder="1"/>
    </xf>
    <xf numFmtId="0" fontId="0" fillId="2" borderId="0" xfId="0" applyFill="1" applyAlignment="1">
      <alignment vertical="center"/>
    </xf>
    <xf numFmtId="0" fontId="9"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4" fillId="0" borderId="0" xfId="0" applyFont="1"/>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5"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0" fillId="0" borderId="0" xfId="0" applyFont="1"/>
    <xf numFmtId="0" fontId="21" fillId="0" borderId="0" xfId="0" applyFont="1"/>
    <xf numFmtId="0" fontId="22"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Fill="1" applyAlignment="1">
      <alignment horizontal="center" vertical="center" wrapText="1"/>
    </xf>
    <xf numFmtId="0" fontId="25" fillId="13" borderId="0" xfId="0" applyFont="1" applyFill="1" applyAlignment="1">
      <alignment horizontal="center" vertical="center" wrapText="1"/>
    </xf>
    <xf numFmtId="0" fontId="0" fillId="0" borderId="0" xfId="0" applyFill="1" applyAlignment="1">
      <alignment horizontal="center"/>
    </xf>
    <xf numFmtId="0" fontId="26" fillId="0" borderId="0" xfId="0" applyFont="1" applyAlignment="1">
      <alignment horizontal="center" vertical="center" wrapText="1"/>
    </xf>
    <xf numFmtId="0" fontId="2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3" fillId="0" borderId="0" xfId="0" applyFont="1" applyAlignment="1">
      <alignment horizontal="left" vertical="center"/>
    </xf>
    <xf numFmtId="0" fontId="0" fillId="0" borderId="0" xfId="0" applyBorder="1" applyAlignment="1">
      <alignment horizontal="center" vertical="center"/>
    </xf>
    <xf numFmtId="0" fontId="27" fillId="0" borderId="7" xfId="0" applyFont="1" applyBorder="1" applyAlignment="1">
      <alignment horizontal="center"/>
    </xf>
    <xf numFmtId="0" fontId="28" fillId="0" borderId="7" xfId="0" applyFont="1" applyBorder="1" applyAlignment="1">
      <alignment horizontal="center"/>
    </xf>
    <xf numFmtId="0" fontId="29"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6" fillId="0" borderId="0" xfId="0" applyFont="1"/>
    <xf numFmtId="0" fontId="29" fillId="0" borderId="0" xfId="0" applyFont="1"/>
    <xf numFmtId="0" fontId="30" fillId="0" borderId="0" xfId="0" applyFont="1"/>
    <xf numFmtId="0" fontId="0" fillId="0" borderId="0" xfId="0" applyAlignment="1">
      <alignment horizontal="right"/>
    </xf>
    <xf numFmtId="0" fontId="26" fillId="0" borderId="0" xfId="0" applyFont="1" applyAlignment="1">
      <alignment horizontal="center"/>
    </xf>
    <xf numFmtId="0" fontId="26"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0" xfId="0" applyBorder="1" applyAlignment="1">
      <alignment horizontal="center"/>
    </xf>
    <xf numFmtId="0" fontId="0" fillId="14" borderId="13" xfId="0" applyFill="1" applyBorder="1"/>
    <xf numFmtId="0" fontId="26"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32" fillId="0" borderId="0" xfId="0" applyFont="1" applyAlignment="1">
      <alignment vertical="center"/>
    </xf>
    <xf numFmtId="0" fontId="0" fillId="15" borderId="7" xfId="0" applyFill="1" applyBorder="1"/>
    <xf numFmtId="0" fontId="0" fillId="15" borderId="7"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6"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29"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3" fillId="0" borderId="0" xfId="0" applyFont="1" applyAlignment="1">
      <alignment vertical="center"/>
    </xf>
    <xf numFmtId="0" fontId="34" fillId="0" borderId="0" xfId="0" applyFont="1" applyAlignment="1">
      <alignment vertical="center"/>
    </xf>
    <xf numFmtId="0" fontId="0" fillId="14" borderId="0" xfId="0" applyFill="1"/>
    <xf numFmtId="0" fontId="0" fillId="9" borderId="7" xfId="0" applyFill="1" applyBorder="1"/>
    <xf numFmtId="0" fontId="0" fillId="16" borderId="0" xfId="0" applyFill="1"/>
    <xf numFmtId="0" fontId="30" fillId="0" borderId="0" xfId="0" applyFont="1" applyAlignment="1">
      <alignment horizontal="left"/>
    </xf>
    <xf numFmtId="0" fontId="29" fillId="0" borderId="0" xfId="0" applyFont="1" applyAlignment="1">
      <alignment horizontal="left"/>
    </xf>
    <xf numFmtId="0" fontId="0" fillId="0" borderId="0" xfId="0" applyAlignment="1">
      <alignment horizontal="center"/>
    </xf>
    <xf numFmtId="0" fontId="8" fillId="0" borderId="0" xfId="0" applyFont="1" applyAlignment="1">
      <alignment horizontal="center" vertical="center" wrapText="1"/>
    </xf>
    <xf numFmtId="0" fontId="35" fillId="0" borderId="0" xfId="0" applyFont="1" applyAlignment="1">
      <alignment horizontal="left" vertical="center" indent="1" readingOrder="1"/>
    </xf>
    <xf numFmtId="0" fontId="0" fillId="17" borderId="7" xfId="0" applyFill="1" applyBorder="1" applyAlignment="1">
      <alignment horizontal="center"/>
    </xf>
    <xf numFmtId="0" fontId="0" fillId="18" borderId="7" xfId="0" applyFill="1" applyBorder="1" applyAlignment="1">
      <alignment horizontal="center"/>
    </xf>
    <xf numFmtId="0" fontId="36" fillId="0" borderId="0" xfId="0" applyFont="1"/>
    <xf numFmtId="0" fontId="37" fillId="0" borderId="0" xfId="0" applyFont="1" applyAlignment="1">
      <alignment vertical="center"/>
    </xf>
    <xf numFmtId="0" fontId="39" fillId="0" borderId="0" xfId="0" applyFont="1"/>
    <xf numFmtId="0" fontId="45" fillId="0" borderId="0" xfId="0" applyFont="1" applyAlignment="1">
      <alignment vertical="center"/>
    </xf>
    <xf numFmtId="0" fontId="6" fillId="0" borderId="0" xfId="1" applyAlignment="1">
      <alignment horizontal="left" vertical="center" wrapText="1" indent="1"/>
    </xf>
    <xf numFmtId="0" fontId="46" fillId="0" borderId="0" xfId="0" applyFont="1" applyAlignment="1">
      <alignment vertical="center" wrapText="1"/>
    </xf>
    <xf numFmtId="0" fontId="48" fillId="0" borderId="0" xfId="0" applyFont="1" applyAlignment="1">
      <alignment vertical="center" wrapText="1"/>
    </xf>
    <xf numFmtId="0" fontId="49" fillId="2" borderId="0" xfId="0" applyFont="1" applyFill="1"/>
    <xf numFmtId="0" fontId="49" fillId="2" borderId="0" xfId="0" applyFont="1" applyFill="1" applyAlignment="1">
      <alignment horizontal="center"/>
    </xf>
    <xf numFmtId="0" fontId="50" fillId="0" borderId="0" xfId="0" applyFont="1" applyAlignment="1">
      <alignment horizontal="left" vertical="center" wrapText="1"/>
    </xf>
    <xf numFmtId="0" fontId="51"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center"/>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7" fillId="0" borderId="0" xfId="0" applyFont="1" applyAlignment="1">
      <alignment horizontal="right" vertical="center" wrapText="1"/>
    </xf>
    <xf numFmtId="0" fontId="53" fillId="0" borderId="0" xfId="0" applyFont="1" applyAlignment="1">
      <alignment horizontal="center" vertical="center" wrapText="1"/>
    </xf>
    <xf numFmtId="0" fontId="53" fillId="19" borderId="0" xfId="0" applyFont="1" applyFill="1" applyAlignment="1">
      <alignment horizontal="center" vertical="center" wrapText="1"/>
    </xf>
    <xf numFmtId="0" fontId="54" fillId="0" borderId="0" xfId="0" applyFont="1" applyAlignment="1">
      <alignment horizontal="center" vertical="center" wrapText="1"/>
    </xf>
    <xf numFmtId="0" fontId="7" fillId="0" borderId="0" xfId="0" applyFont="1" applyAlignment="1">
      <alignment horizontal="center" vertical="center" wrapText="1"/>
    </xf>
    <xf numFmtId="0" fontId="55" fillId="0" borderId="0" xfId="0" applyFont="1" applyAlignment="1">
      <alignment horizontal="center"/>
    </xf>
    <xf numFmtId="0" fontId="8" fillId="20" borderId="0" xfId="0" applyFont="1" applyFill="1" applyAlignment="1">
      <alignment horizontal="right" vertical="center" wrapText="1"/>
    </xf>
    <xf numFmtId="0" fontId="0" fillId="0" borderId="0" xfId="0" applyFont="1" applyAlignment="1">
      <alignment horizontal="center"/>
    </xf>
    <xf numFmtId="0" fontId="0" fillId="19" borderId="0" xfId="0" applyFont="1" applyFill="1" applyAlignment="1">
      <alignment horizontal="center"/>
    </xf>
    <xf numFmtId="0" fontId="0" fillId="19" borderId="0" xfId="0" applyFill="1"/>
    <xf numFmtId="0" fontId="0" fillId="19" borderId="0" xfId="0" applyFill="1" applyAlignment="1">
      <alignment horizontal="center"/>
    </xf>
    <xf numFmtId="0" fontId="0" fillId="2" borderId="0" xfId="0" applyFill="1" applyAlignment="1">
      <alignment horizontal="left"/>
    </xf>
    <xf numFmtId="0" fontId="8" fillId="23" borderId="0" xfId="0" applyFont="1" applyFill="1" applyAlignment="1">
      <alignment horizontal="center" vertical="center" wrapText="1"/>
    </xf>
    <xf numFmtId="0" fontId="0" fillId="0" borderId="0" xfId="0" applyAlignment="1"/>
    <xf numFmtId="0" fontId="8" fillId="2" borderId="0" xfId="0" applyFont="1" applyFill="1" applyAlignment="1">
      <alignment horizontal="center" vertical="center" wrapText="1"/>
    </xf>
    <xf numFmtId="0" fontId="56" fillId="0" borderId="0" xfId="0" applyFont="1" applyAlignment="1">
      <alignment horizontal="center" vertical="center" wrapText="1"/>
    </xf>
    <xf numFmtId="0" fontId="57" fillId="2" borderId="0" xfId="0" applyFont="1" applyFill="1" applyBorder="1" applyAlignment="1">
      <alignment vertical="center"/>
    </xf>
    <xf numFmtId="0" fontId="7" fillId="2" borderId="0" xfId="0" applyFont="1" applyFill="1" applyBorder="1" applyAlignment="1">
      <alignment wrapText="1"/>
    </xf>
    <xf numFmtId="0" fontId="7" fillId="0" borderId="0" xfId="0" applyFont="1" applyBorder="1" applyAlignment="1">
      <alignment wrapText="1"/>
    </xf>
    <xf numFmtId="0" fontId="7" fillId="0" borderId="0" xfId="0" applyFont="1" applyBorder="1" applyAlignment="1">
      <alignment vertical="center"/>
    </xf>
    <xf numFmtId="0" fontId="58" fillId="0" borderId="0" xfId="0" applyFont="1" applyBorder="1" applyAlignment="1">
      <alignment vertical="center"/>
    </xf>
    <xf numFmtId="0" fontId="7" fillId="0" borderId="0" xfId="0" applyFont="1" applyBorder="1" applyAlignment="1">
      <alignment vertical="center" wrapText="1"/>
    </xf>
    <xf numFmtId="0" fontId="59" fillId="0" borderId="0" xfId="0" applyFont="1" applyBorder="1" applyAlignment="1">
      <alignment vertical="center"/>
    </xf>
    <xf numFmtId="0" fontId="60" fillId="0" borderId="0" xfId="0" applyFont="1" applyBorder="1" applyAlignment="1">
      <alignment vertical="center"/>
    </xf>
    <xf numFmtId="0" fontId="8" fillId="0" borderId="1" xfId="0" applyFont="1" applyBorder="1" applyAlignment="1">
      <alignment horizontal="center" vertical="center" wrapText="1"/>
    </xf>
    <xf numFmtId="0" fontId="53" fillId="2" borderId="1" xfId="0" applyFont="1" applyFill="1" applyBorder="1" applyAlignment="1">
      <alignment horizontal="center" vertical="center" wrapText="1"/>
    </xf>
    <xf numFmtId="0" fontId="7" fillId="21" borderId="1" xfId="0" applyFont="1" applyFill="1" applyBorder="1" applyAlignment="1">
      <alignment horizontal="right" vertical="center" wrapText="1"/>
    </xf>
    <xf numFmtId="0" fontId="8" fillId="21" borderId="1" xfId="0" applyFont="1" applyFill="1" applyBorder="1" applyAlignment="1">
      <alignment horizontal="center" vertical="center" wrapText="1"/>
    </xf>
    <xf numFmtId="0" fontId="7" fillId="13" borderId="1" xfId="0" applyFont="1" applyFill="1" applyBorder="1" applyAlignment="1">
      <alignment horizontal="right" vertical="center" wrapText="1"/>
    </xf>
    <xf numFmtId="0" fontId="8" fillId="13" borderId="1" xfId="0" applyFont="1" applyFill="1" applyBorder="1" applyAlignment="1">
      <alignment horizontal="center" vertical="center" wrapText="1"/>
    </xf>
    <xf numFmtId="0" fontId="0" fillId="13" borderId="0" xfId="0" applyFill="1"/>
    <xf numFmtId="0" fontId="10" fillId="0" borderId="0" xfId="0" applyFont="1" applyAlignment="1">
      <alignment vertical="center"/>
    </xf>
    <xf numFmtId="0" fontId="0" fillId="22" borderId="0" xfId="0" applyFill="1"/>
    <xf numFmtId="0" fontId="0" fillId="0" borderId="7" xfId="0" applyBorder="1"/>
    <xf numFmtId="0" fontId="0" fillId="0" borderId="7" xfId="0" applyBorder="1" applyAlignment="1">
      <alignment horizontal="center"/>
    </xf>
    <xf numFmtId="0" fontId="0" fillId="24" borderId="0" xfId="0" applyFill="1"/>
    <xf numFmtId="0" fontId="0" fillId="17" borderId="0" xfId="0" applyFill="1"/>
    <xf numFmtId="0" fontId="8" fillId="19" borderId="0" xfId="0" applyFont="1" applyFill="1" applyAlignment="1">
      <alignment horizontal="center" vertical="center" wrapText="1"/>
    </xf>
    <xf numFmtId="180" fontId="30" fillId="0" borderId="0" xfId="0" applyNumberFormat="1" applyFont="1"/>
    <xf numFmtId="0" fontId="61" fillId="0" borderId="0" xfId="0" applyFont="1" applyAlignment="1">
      <alignment horizontal="left" vertical="center" indent="1" readingOrder="1"/>
    </xf>
    <xf numFmtId="0" fontId="0" fillId="0" borderId="7" xfId="0" applyBorder="1" applyAlignment="1"/>
  </cellXfs>
  <cellStyles count="3">
    <cellStyle name="표준" xfId="0" builtinId="0"/>
    <cellStyle name="표준 2" xfId="2"/>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8.png"/><Relationship Id="rId1" Type="http://schemas.openxmlformats.org/officeDocument/2006/relationships/chart" Target="../charts/chart28.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chart" Target="../charts/chart32.xml"/><Relationship Id="rId7" Type="http://schemas.openxmlformats.org/officeDocument/2006/relationships/image" Target="../media/image41.png"/><Relationship Id="rId2" Type="http://schemas.openxmlformats.org/officeDocument/2006/relationships/image" Target="../media/image39.png"/><Relationship Id="rId1" Type="http://schemas.openxmlformats.org/officeDocument/2006/relationships/chart" Target="../charts/chart31.xml"/><Relationship Id="rId6" Type="http://schemas.openxmlformats.org/officeDocument/2006/relationships/image" Target="../media/image40.jpg"/><Relationship Id="rId5" Type="http://schemas.openxmlformats.org/officeDocument/2006/relationships/chart" Target="../charts/chart34.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2.png"/></Relationships>
</file>

<file path=xl/drawings/_rels/drawing27.xml.rels><?xml version="1.0" encoding="UTF-8" standalone="yes"?>
<Relationships xmlns="http://schemas.openxmlformats.org/package/2006/relationships"><Relationship Id="rId2" Type="http://schemas.openxmlformats.org/officeDocument/2006/relationships/image" Target="../media/image53.jpg"/><Relationship Id="rId1" Type="http://schemas.openxmlformats.org/officeDocument/2006/relationships/image" Target="../media/image52.png"/></Relationships>
</file>

<file path=xl/drawings/_rels/drawing28.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jp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11</xdr:col>
      <xdr:colOff>304800</xdr:colOff>
      <xdr:row>44</xdr:row>
      <xdr:rowOff>18723</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400550"/>
          <a:ext cx="7515225" cy="4838373"/>
        </a:xfrm>
        <a:prstGeom prst="rect">
          <a:avLst/>
        </a:prstGeom>
      </xdr:spPr>
    </xdr:pic>
    <xdr:clientData/>
  </xdr:twoCellAnchor>
  <xdr:twoCellAnchor editAs="oneCell">
    <xdr:from>
      <xdr:col>1</xdr:col>
      <xdr:colOff>28575</xdr:colOff>
      <xdr:row>61</xdr:row>
      <xdr:rowOff>57150</xdr:rowOff>
    </xdr:from>
    <xdr:to>
      <xdr:col>11</xdr:col>
      <xdr:colOff>382056</xdr:colOff>
      <xdr:row>71</xdr:row>
      <xdr:rowOff>19337</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12839700"/>
          <a:ext cx="7563906" cy="2057687"/>
        </a:xfrm>
        <a:prstGeom prst="rect">
          <a:avLst/>
        </a:prstGeom>
      </xdr:spPr>
    </xdr:pic>
    <xdr:clientData/>
  </xdr:twoCellAnchor>
  <xdr:twoCellAnchor editAs="oneCell">
    <xdr:from>
      <xdr:col>1</xdr:col>
      <xdr:colOff>57150</xdr:colOff>
      <xdr:row>49</xdr:row>
      <xdr:rowOff>38100</xdr:rowOff>
    </xdr:from>
    <xdr:to>
      <xdr:col>11</xdr:col>
      <xdr:colOff>305841</xdr:colOff>
      <xdr:row>60</xdr:row>
      <xdr:rowOff>57474</xdr:rowOff>
    </xdr:to>
    <xdr:pic>
      <xdr:nvPicPr>
        <xdr:cNvPr id="4" name="그림 3"/>
        <xdr:cNvPicPr>
          <a:picLocks noChangeAspect="1"/>
        </xdr:cNvPicPr>
      </xdr:nvPicPr>
      <xdr:blipFill>
        <a:blip xmlns:r="http://schemas.openxmlformats.org/officeDocument/2006/relationships" r:embed="rId3"/>
        <a:stretch>
          <a:fillRect/>
        </a:stretch>
      </xdr:blipFill>
      <xdr:spPr>
        <a:xfrm>
          <a:off x="742950" y="10306050"/>
          <a:ext cx="7459116" cy="2324424"/>
        </a:xfrm>
        <a:prstGeom prst="rect">
          <a:avLst/>
        </a:prstGeom>
      </xdr:spPr>
    </xdr:pic>
    <xdr:clientData/>
  </xdr:twoCellAnchor>
  <xdr:twoCellAnchor>
    <xdr:from>
      <xdr:col>2</xdr:col>
      <xdr:colOff>342900</xdr:colOff>
      <xdr:row>76</xdr:row>
      <xdr:rowOff>0</xdr:rowOff>
    </xdr:from>
    <xdr:to>
      <xdr:col>3</xdr:col>
      <xdr:colOff>333375</xdr:colOff>
      <xdr:row>78</xdr:row>
      <xdr:rowOff>9525</xdr:rowOff>
    </xdr:to>
    <xdr:cxnSp macro="">
      <xdr:nvCxnSpPr>
        <xdr:cNvPr id="6" name="직선 연결선 5"/>
        <xdr:cNvCxnSpPr/>
      </xdr:nvCxnSpPr>
      <xdr:spPr>
        <a:xfrm flipH="1">
          <a:off x="1714500" y="15925800"/>
          <a:ext cx="676275"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76</xdr:row>
      <xdr:rowOff>9525</xdr:rowOff>
    </xdr:from>
    <xdr:to>
      <xdr:col>4</xdr:col>
      <xdr:colOff>342900</xdr:colOff>
      <xdr:row>78</xdr:row>
      <xdr:rowOff>1</xdr:rowOff>
    </xdr:to>
    <xdr:cxnSp macro="">
      <xdr:nvCxnSpPr>
        <xdr:cNvPr id="7" name="직선 연결선 6"/>
        <xdr:cNvCxnSpPr/>
      </xdr:nvCxnSpPr>
      <xdr:spPr>
        <a:xfrm flipH="1" flipV="1">
          <a:off x="2447925" y="15935325"/>
          <a:ext cx="638175" cy="4095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145473</xdr:colOff>
      <xdr:row>1</xdr:row>
      <xdr:rowOff>112569</xdr:rowOff>
    </xdr:from>
    <xdr:to>
      <xdr:col>10</xdr:col>
      <xdr:colOff>70123</xdr:colOff>
      <xdr:row>25</xdr:row>
      <xdr:rowOff>117010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320387"/>
          <a:ext cx="6159196" cy="5061350"/>
        </a:xfrm>
        <a:prstGeom prst="rect">
          <a:avLst/>
        </a:prstGeom>
      </xdr:spPr>
    </xdr:pic>
    <xdr:clientData/>
  </xdr:twoCellAnchor>
  <xdr:twoCellAnchor>
    <xdr:from>
      <xdr:col>13</xdr:col>
      <xdr:colOff>219075</xdr:colOff>
      <xdr:row>4</xdr:row>
      <xdr:rowOff>28575</xdr:rowOff>
    </xdr:from>
    <xdr:to>
      <xdr:col>13</xdr:col>
      <xdr:colOff>447675</xdr:colOff>
      <xdr:row>5</xdr:row>
      <xdr:rowOff>47625</xdr:rowOff>
    </xdr:to>
    <xdr:sp macro="" textlink="">
      <xdr:nvSpPr>
        <xdr:cNvPr id="3" name="타원 2"/>
        <xdr:cNvSpPr/>
      </xdr:nvSpPr>
      <xdr:spPr>
        <a:xfrm>
          <a:off x="705802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6</xdr:row>
      <xdr:rowOff>28575</xdr:rowOff>
    </xdr:from>
    <xdr:to>
      <xdr:col>13</xdr:col>
      <xdr:colOff>447675</xdr:colOff>
      <xdr:row>7</xdr:row>
      <xdr:rowOff>47625</xdr:rowOff>
    </xdr:to>
    <xdr:sp macro="" textlink="">
      <xdr:nvSpPr>
        <xdr:cNvPr id="4" name="타원 3"/>
        <xdr:cNvSpPr/>
      </xdr:nvSpPr>
      <xdr:spPr>
        <a:xfrm>
          <a:off x="7058025" y="27527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8</xdr:row>
      <xdr:rowOff>142875</xdr:rowOff>
    </xdr:from>
    <xdr:to>
      <xdr:col>13</xdr:col>
      <xdr:colOff>447675</xdr:colOff>
      <xdr:row>9</xdr:row>
      <xdr:rowOff>161925</xdr:rowOff>
    </xdr:to>
    <xdr:sp macro="" textlink="">
      <xdr:nvSpPr>
        <xdr:cNvPr id="5" name="타원 4"/>
        <xdr:cNvSpPr/>
      </xdr:nvSpPr>
      <xdr:spPr>
        <a:xfrm>
          <a:off x="7058025" y="3305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19</xdr:row>
      <xdr:rowOff>57150</xdr:rowOff>
    </xdr:from>
    <xdr:to>
      <xdr:col>13</xdr:col>
      <xdr:colOff>447675</xdr:colOff>
      <xdr:row>20</xdr:row>
      <xdr:rowOff>76200</xdr:rowOff>
    </xdr:to>
    <xdr:sp macro="" textlink="">
      <xdr:nvSpPr>
        <xdr:cNvPr id="6" name="타원 5"/>
        <xdr:cNvSpPr/>
      </xdr:nvSpPr>
      <xdr:spPr>
        <a:xfrm>
          <a:off x="7058025" y="55816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12</xdr:row>
      <xdr:rowOff>95250</xdr:rowOff>
    </xdr:from>
    <xdr:to>
      <xdr:col>13</xdr:col>
      <xdr:colOff>390525</xdr:colOff>
      <xdr:row>12</xdr:row>
      <xdr:rowOff>180975</xdr:rowOff>
    </xdr:to>
    <xdr:sp macro="" textlink="">
      <xdr:nvSpPr>
        <xdr:cNvPr id="7" name="타원 6"/>
        <xdr:cNvSpPr/>
      </xdr:nvSpPr>
      <xdr:spPr>
        <a:xfrm>
          <a:off x="714375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13</xdr:row>
      <xdr:rowOff>204107</xdr:rowOff>
    </xdr:from>
    <xdr:to>
      <xdr:col>13</xdr:col>
      <xdr:colOff>390525</xdr:colOff>
      <xdr:row>14</xdr:row>
      <xdr:rowOff>77561</xdr:rowOff>
    </xdr:to>
    <xdr:sp macro="" textlink="">
      <xdr:nvSpPr>
        <xdr:cNvPr id="8" name="타원 7"/>
        <xdr:cNvSpPr/>
      </xdr:nvSpPr>
      <xdr:spPr>
        <a:xfrm>
          <a:off x="7143750" y="445225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15</xdr:row>
      <xdr:rowOff>155122</xdr:rowOff>
    </xdr:from>
    <xdr:to>
      <xdr:col>13</xdr:col>
      <xdr:colOff>390525</xdr:colOff>
      <xdr:row>16</xdr:row>
      <xdr:rowOff>28576</xdr:rowOff>
    </xdr:to>
    <xdr:sp macro="" textlink="">
      <xdr:nvSpPr>
        <xdr:cNvPr id="9" name="타원 8"/>
        <xdr:cNvSpPr/>
      </xdr:nvSpPr>
      <xdr:spPr>
        <a:xfrm>
          <a:off x="7143750" y="48414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264502</xdr:colOff>
      <xdr:row>11</xdr:row>
      <xdr:rowOff>98914</xdr:rowOff>
    </xdr:from>
    <xdr:to>
      <xdr:col>16</xdr:col>
      <xdr:colOff>493102</xdr:colOff>
      <xdr:row>12</xdr:row>
      <xdr:rowOff>98914</xdr:rowOff>
    </xdr:to>
    <xdr:sp macro="" textlink="">
      <xdr:nvSpPr>
        <xdr:cNvPr id="18" name="타원 17"/>
        <xdr:cNvSpPr/>
      </xdr:nvSpPr>
      <xdr:spPr>
        <a:xfrm>
          <a:off x="11218252" y="39089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12</xdr:row>
      <xdr:rowOff>193785</xdr:rowOff>
    </xdr:from>
    <xdr:to>
      <xdr:col>11</xdr:col>
      <xdr:colOff>403662</xdr:colOff>
      <xdr:row>13</xdr:row>
      <xdr:rowOff>69303</xdr:rowOff>
    </xdr:to>
    <xdr:sp macro="" textlink="">
      <xdr:nvSpPr>
        <xdr:cNvPr id="27" name="타원 26"/>
        <xdr:cNvSpPr/>
      </xdr:nvSpPr>
      <xdr:spPr>
        <a:xfrm>
          <a:off x="7832834" y="277538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14</xdr:row>
      <xdr:rowOff>92435</xdr:rowOff>
    </xdr:from>
    <xdr:to>
      <xdr:col>11</xdr:col>
      <xdr:colOff>403662</xdr:colOff>
      <xdr:row>14</xdr:row>
      <xdr:rowOff>176096</xdr:rowOff>
    </xdr:to>
    <xdr:sp macro="" textlink="">
      <xdr:nvSpPr>
        <xdr:cNvPr id="28" name="타원 27"/>
        <xdr:cNvSpPr/>
      </xdr:nvSpPr>
      <xdr:spPr>
        <a:xfrm>
          <a:off x="7832834" y="3094452"/>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16</xdr:row>
      <xdr:rowOff>43450</xdr:rowOff>
    </xdr:from>
    <xdr:to>
      <xdr:col>11</xdr:col>
      <xdr:colOff>403662</xdr:colOff>
      <xdr:row>16</xdr:row>
      <xdr:rowOff>127111</xdr:rowOff>
    </xdr:to>
    <xdr:sp macro="" textlink="">
      <xdr:nvSpPr>
        <xdr:cNvPr id="29" name="타원 28"/>
        <xdr:cNvSpPr/>
      </xdr:nvSpPr>
      <xdr:spPr>
        <a:xfrm>
          <a:off x="7832834" y="3465881"/>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145473</xdr:colOff>
      <xdr:row>4</xdr:row>
      <xdr:rowOff>112569</xdr:rowOff>
    </xdr:from>
    <xdr:to>
      <xdr:col>10</xdr:col>
      <xdr:colOff>70123</xdr:colOff>
      <xdr:row>28</xdr:row>
      <xdr:rowOff>193210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1273" y="322119"/>
          <a:ext cx="6096850" cy="5109841"/>
        </a:xfrm>
        <a:prstGeom prst="rect">
          <a:avLst/>
        </a:prstGeom>
      </xdr:spPr>
    </xdr:pic>
    <xdr:clientData/>
  </xdr:twoCellAnchor>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9134475" y="8667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9134475" y="12858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9134475" y="18383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9134475" y="41148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5" name="직선 연결선 14"/>
        <xdr:cNvCxnSpPr>
          <a:stCxn id="3" idx="6"/>
        </xdr:cNvCxnSpPr>
      </xdr:nvCxnSpPr>
      <xdr:spPr>
        <a:xfrm flipV="1">
          <a:off x="9363075" y="56197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219075</xdr:colOff>
      <xdr:row>7</xdr:row>
      <xdr:rowOff>28575</xdr:rowOff>
    </xdr:from>
    <xdr:to>
      <xdr:col>18</xdr:col>
      <xdr:colOff>447675</xdr:colOff>
      <xdr:row>8</xdr:row>
      <xdr:rowOff>47625</xdr:rowOff>
    </xdr:to>
    <xdr:sp macro="" textlink="">
      <xdr:nvSpPr>
        <xdr:cNvPr id="24" name="타원 23"/>
        <xdr:cNvSpPr/>
      </xdr:nvSpPr>
      <xdr:spPr>
        <a:xfrm>
          <a:off x="8421781"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9</xdr:row>
      <xdr:rowOff>28575</xdr:rowOff>
    </xdr:from>
    <xdr:to>
      <xdr:col>18</xdr:col>
      <xdr:colOff>447675</xdr:colOff>
      <xdr:row>10</xdr:row>
      <xdr:rowOff>47625</xdr:rowOff>
    </xdr:to>
    <xdr:sp macro="" textlink="">
      <xdr:nvSpPr>
        <xdr:cNvPr id="25" name="타원 24"/>
        <xdr:cNvSpPr/>
      </xdr:nvSpPr>
      <xdr:spPr>
        <a:xfrm>
          <a:off x="8421781"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11</xdr:row>
      <xdr:rowOff>142875</xdr:rowOff>
    </xdr:from>
    <xdr:to>
      <xdr:col>18</xdr:col>
      <xdr:colOff>447675</xdr:colOff>
      <xdr:row>12</xdr:row>
      <xdr:rowOff>161925</xdr:rowOff>
    </xdr:to>
    <xdr:sp macro="" textlink="">
      <xdr:nvSpPr>
        <xdr:cNvPr id="26" name="타원 25"/>
        <xdr:cNvSpPr/>
      </xdr:nvSpPr>
      <xdr:spPr>
        <a:xfrm>
          <a:off x="8421781"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22</xdr:row>
      <xdr:rowOff>57150</xdr:rowOff>
    </xdr:from>
    <xdr:to>
      <xdr:col>18</xdr:col>
      <xdr:colOff>447675</xdr:colOff>
      <xdr:row>23</xdr:row>
      <xdr:rowOff>76200</xdr:rowOff>
    </xdr:to>
    <xdr:sp macro="" textlink="">
      <xdr:nvSpPr>
        <xdr:cNvPr id="27" name="타원 26"/>
        <xdr:cNvSpPr/>
      </xdr:nvSpPr>
      <xdr:spPr>
        <a:xfrm>
          <a:off x="8421781"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15</xdr:row>
      <xdr:rowOff>95250</xdr:rowOff>
    </xdr:from>
    <xdr:to>
      <xdr:col>18</xdr:col>
      <xdr:colOff>390525</xdr:colOff>
      <xdr:row>15</xdr:row>
      <xdr:rowOff>180975</xdr:rowOff>
    </xdr:to>
    <xdr:sp macro="" textlink="">
      <xdr:nvSpPr>
        <xdr:cNvPr id="28" name="타원 27"/>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16</xdr:row>
      <xdr:rowOff>204107</xdr:rowOff>
    </xdr:from>
    <xdr:to>
      <xdr:col>18</xdr:col>
      <xdr:colOff>390525</xdr:colOff>
      <xdr:row>17</xdr:row>
      <xdr:rowOff>77561</xdr:rowOff>
    </xdr:to>
    <xdr:sp macro="" textlink="">
      <xdr:nvSpPr>
        <xdr:cNvPr id="29" name="타원 28"/>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18</xdr:row>
      <xdr:rowOff>155122</xdr:rowOff>
    </xdr:from>
    <xdr:to>
      <xdr:col>18</xdr:col>
      <xdr:colOff>390525</xdr:colOff>
      <xdr:row>19</xdr:row>
      <xdr:rowOff>28576</xdr:rowOff>
    </xdr:to>
    <xdr:sp macro="" textlink="">
      <xdr:nvSpPr>
        <xdr:cNvPr id="30" name="타원 29"/>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447675</xdr:colOff>
      <xdr:row>6</xdr:row>
      <xdr:rowOff>56030</xdr:rowOff>
    </xdr:from>
    <xdr:to>
      <xdr:col>21</xdr:col>
      <xdr:colOff>0</xdr:colOff>
      <xdr:row>7</xdr:row>
      <xdr:rowOff>144556</xdr:rowOff>
    </xdr:to>
    <xdr:cxnSp macro="">
      <xdr:nvCxnSpPr>
        <xdr:cNvPr id="31" name="직선 연결선 30"/>
        <xdr:cNvCxnSpPr>
          <a:stCxn id="24" idx="6"/>
        </xdr:cNvCxnSpPr>
      </xdr:nvCxnSpPr>
      <xdr:spPr>
        <a:xfrm flipV="1">
          <a:off x="11743204" y="694765"/>
          <a:ext cx="930649" cy="301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32" name="타원 31"/>
        <xdr:cNvSpPr/>
      </xdr:nvSpPr>
      <xdr:spPr>
        <a:xfrm>
          <a:off x="14766348" y="1780767"/>
          <a:ext cx="228600" cy="22686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33" name="타원 32"/>
        <xdr:cNvSpPr/>
      </xdr:nvSpPr>
      <xdr:spPr>
        <a:xfrm>
          <a:off x="15615957" y="2215963"/>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34" name="타원 33"/>
        <xdr:cNvSpPr/>
      </xdr:nvSpPr>
      <xdr:spPr>
        <a:xfrm>
          <a:off x="15808569" y="2557096"/>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35" name="타원 34"/>
        <xdr:cNvSpPr/>
      </xdr:nvSpPr>
      <xdr:spPr>
        <a:xfrm>
          <a:off x="15808569" y="271724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36" name="타원 35"/>
        <xdr:cNvSpPr/>
      </xdr:nvSpPr>
      <xdr:spPr>
        <a:xfrm>
          <a:off x="15815895" y="2924699"/>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37" name="타원 36"/>
        <xdr:cNvSpPr/>
      </xdr:nvSpPr>
      <xdr:spPr>
        <a:xfrm>
          <a:off x="15730171" y="3252076"/>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14925</xdr:colOff>
      <xdr:row>25</xdr:row>
      <xdr:rowOff>43956</xdr:rowOff>
    </xdr:to>
    <xdr:pic>
      <xdr:nvPicPr>
        <xdr:cNvPr id="38" name="그림 37">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826004" y="349419"/>
          <a:ext cx="5632127" cy="4378596"/>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40" name="타원 39"/>
        <xdr:cNvSpPr/>
      </xdr:nvSpPr>
      <xdr:spPr>
        <a:xfrm>
          <a:off x="1660280" y="907805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41" name="타원 40"/>
        <xdr:cNvSpPr/>
      </xdr:nvSpPr>
      <xdr:spPr>
        <a:xfrm>
          <a:off x="1660280" y="939939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42" name="타원 41"/>
        <xdr:cNvSpPr/>
      </xdr:nvSpPr>
      <xdr:spPr>
        <a:xfrm>
          <a:off x="1660280" y="9775373"/>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43" name="타원 42"/>
        <xdr:cNvSpPr/>
      </xdr:nvSpPr>
      <xdr:spPr>
        <a:xfrm>
          <a:off x="11514604"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44" name="타원 43"/>
        <xdr:cNvSpPr/>
      </xdr:nvSpPr>
      <xdr:spPr>
        <a:xfrm>
          <a:off x="11514604"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45" name="타원 44"/>
        <xdr:cNvSpPr/>
      </xdr:nvSpPr>
      <xdr:spPr>
        <a:xfrm>
          <a:off x="11514604"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46" name="타원 45"/>
        <xdr:cNvSpPr/>
      </xdr:nvSpPr>
      <xdr:spPr>
        <a:xfrm>
          <a:off x="11514604"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47" name="타원 46"/>
        <xdr:cNvSpPr/>
      </xdr:nvSpPr>
      <xdr:spPr>
        <a:xfrm>
          <a:off x="11600329"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48" name="타원 47"/>
        <xdr:cNvSpPr/>
      </xdr:nvSpPr>
      <xdr:spPr>
        <a:xfrm>
          <a:off x="11600329"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49" name="타원 48"/>
        <xdr:cNvSpPr/>
      </xdr:nvSpPr>
      <xdr:spPr>
        <a:xfrm>
          <a:off x="11600329"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50" name="타원 49"/>
        <xdr:cNvSpPr/>
      </xdr:nvSpPr>
      <xdr:spPr>
        <a:xfrm>
          <a:off x="21087304" y="256547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51" name="타원 50"/>
        <xdr:cNvSpPr/>
      </xdr:nvSpPr>
      <xdr:spPr>
        <a:xfrm>
          <a:off x="21087304" y="2725616"/>
          <a:ext cx="85725" cy="8572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52" name="타원 51"/>
        <xdr:cNvSpPr/>
      </xdr:nvSpPr>
      <xdr:spPr>
        <a:xfrm>
          <a:off x="21094630" y="2932864"/>
          <a:ext cx="85725" cy="8572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8448675"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8448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8448675"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8448675"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34400"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34400"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34400"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0" name="직선 연결선 9"/>
        <xdr:cNvCxnSpPr>
          <a:stCxn id="3" idx="6"/>
        </xdr:cNvCxnSpPr>
      </xdr:nvCxnSpPr>
      <xdr:spPr>
        <a:xfrm flipV="1">
          <a:off x="8677275" y="119062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219075</xdr:colOff>
      <xdr:row>7</xdr:row>
      <xdr:rowOff>28575</xdr:rowOff>
    </xdr:from>
    <xdr:to>
      <xdr:col>21</xdr:col>
      <xdr:colOff>447675</xdr:colOff>
      <xdr:row>8</xdr:row>
      <xdr:rowOff>47625</xdr:rowOff>
    </xdr:to>
    <xdr:sp macro="" textlink="">
      <xdr:nvSpPr>
        <xdr:cNvPr id="11" name="타원 10"/>
        <xdr:cNvSpPr/>
      </xdr:nvSpPr>
      <xdr:spPr>
        <a:xfrm>
          <a:off x="1156335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9</xdr:row>
      <xdr:rowOff>28575</xdr:rowOff>
    </xdr:from>
    <xdr:to>
      <xdr:col>21</xdr:col>
      <xdr:colOff>447675</xdr:colOff>
      <xdr:row>10</xdr:row>
      <xdr:rowOff>47625</xdr:rowOff>
    </xdr:to>
    <xdr:sp macro="" textlink="">
      <xdr:nvSpPr>
        <xdr:cNvPr id="12" name="타원 11"/>
        <xdr:cNvSpPr/>
      </xdr:nvSpPr>
      <xdr:spPr>
        <a:xfrm>
          <a:off x="1156335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11</xdr:row>
      <xdr:rowOff>142875</xdr:rowOff>
    </xdr:from>
    <xdr:to>
      <xdr:col>21</xdr:col>
      <xdr:colOff>447675</xdr:colOff>
      <xdr:row>12</xdr:row>
      <xdr:rowOff>161925</xdr:rowOff>
    </xdr:to>
    <xdr:sp macro="" textlink="">
      <xdr:nvSpPr>
        <xdr:cNvPr id="13" name="타원 12"/>
        <xdr:cNvSpPr/>
      </xdr:nvSpPr>
      <xdr:spPr>
        <a:xfrm>
          <a:off x="1156335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22</xdr:row>
      <xdr:rowOff>57150</xdr:rowOff>
    </xdr:from>
    <xdr:to>
      <xdr:col>21</xdr:col>
      <xdr:colOff>447675</xdr:colOff>
      <xdr:row>23</xdr:row>
      <xdr:rowOff>76200</xdr:rowOff>
    </xdr:to>
    <xdr:sp macro="" textlink="">
      <xdr:nvSpPr>
        <xdr:cNvPr id="14" name="타원 13"/>
        <xdr:cNvSpPr/>
      </xdr:nvSpPr>
      <xdr:spPr>
        <a:xfrm>
          <a:off x="1156335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15</xdr:row>
      <xdr:rowOff>95250</xdr:rowOff>
    </xdr:from>
    <xdr:to>
      <xdr:col>21</xdr:col>
      <xdr:colOff>390525</xdr:colOff>
      <xdr:row>15</xdr:row>
      <xdr:rowOff>180975</xdr:rowOff>
    </xdr:to>
    <xdr:sp macro="" textlink="">
      <xdr:nvSpPr>
        <xdr:cNvPr id="15" name="타원 14"/>
        <xdr:cNvSpPr/>
      </xdr:nvSpPr>
      <xdr:spPr>
        <a:xfrm>
          <a:off x="1164907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16</xdr:row>
      <xdr:rowOff>204107</xdr:rowOff>
    </xdr:from>
    <xdr:to>
      <xdr:col>21</xdr:col>
      <xdr:colOff>390525</xdr:colOff>
      <xdr:row>17</xdr:row>
      <xdr:rowOff>77561</xdr:rowOff>
    </xdr:to>
    <xdr:sp macro="" textlink="">
      <xdr:nvSpPr>
        <xdr:cNvPr id="16" name="타원 15"/>
        <xdr:cNvSpPr/>
      </xdr:nvSpPr>
      <xdr:spPr>
        <a:xfrm>
          <a:off x="1164907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18</xdr:row>
      <xdr:rowOff>155122</xdr:rowOff>
    </xdr:from>
    <xdr:to>
      <xdr:col>21</xdr:col>
      <xdr:colOff>390525</xdr:colOff>
      <xdr:row>19</xdr:row>
      <xdr:rowOff>28576</xdr:rowOff>
    </xdr:to>
    <xdr:sp macro="" textlink="">
      <xdr:nvSpPr>
        <xdr:cNvPr id="17" name="타원 16"/>
        <xdr:cNvSpPr/>
      </xdr:nvSpPr>
      <xdr:spPr>
        <a:xfrm>
          <a:off x="1164907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447675</xdr:colOff>
      <xdr:row>6</xdr:row>
      <xdr:rowOff>56030</xdr:rowOff>
    </xdr:from>
    <xdr:to>
      <xdr:col>24</xdr:col>
      <xdr:colOff>0</xdr:colOff>
      <xdr:row>7</xdr:row>
      <xdr:rowOff>144556</xdr:rowOff>
    </xdr:to>
    <xdr:cxnSp macro="">
      <xdr:nvCxnSpPr>
        <xdr:cNvPr id="18" name="직선 연결선 17"/>
        <xdr:cNvCxnSpPr>
          <a:stCxn id="11" idx="6"/>
        </xdr:cNvCxnSpPr>
      </xdr:nvCxnSpPr>
      <xdr:spPr>
        <a:xfrm flipV="1">
          <a:off x="11791950" y="1313330"/>
          <a:ext cx="942975" cy="2980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19" name="타원 18"/>
        <xdr:cNvSpPr/>
      </xdr:nvSpPr>
      <xdr:spPr>
        <a:xfrm>
          <a:off x="21345525" y="2423272"/>
          <a:ext cx="228600" cy="2285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20" name="타원 19"/>
        <xdr:cNvSpPr/>
      </xdr:nvSpPr>
      <xdr:spPr>
        <a:xfrm>
          <a:off x="21345525" y="2810995"/>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21" name="타원 20"/>
        <xdr:cNvSpPr/>
      </xdr:nvSpPr>
      <xdr:spPr>
        <a:xfrm>
          <a:off x="21416596" y="3150577"/>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22" name="타원 21"/>
        <xdr:cNvSpPr/>
      </xdr:nvSpPr>
      <xdr:spPr>
        <a:xfrm>
          <a:off x="21416596" y="3310723"/>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23" name="타원 22"/>
        <xdr:cNvSpPr/>
      </xdr:nvSpPr>
      <xdr:spPr>
        <a:xfrm>
          <a:off x="21423922" y="3515249"/>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24" name="타원 23"/>
        <xdr:cNvSpPr/>
      </xdr:nvSpPr>
      <xdr:spPr>
        <a:xfrm>
          <a:off x="21338198" y="3836764"/>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14926</xdr:colOff>
      <xdr:row>25</xdr:row>
      <xdr:rowOff>43956</xdr:rowOff>
    </xdr:to>
    <xdr:pic>
      <xdr:nvPicPr>
        <xdr:cNvPr id="25" name="그림 24">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32878" y="974707"/>
          <a:ext cx="5652297" cy="4307999"/>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26" name="타원 25"/>
        <xdr:cNvSpPr/>
      </xdr:nvSpPr>
      <xdr:spPr>
        <a:xfrm>
          <a:off x="1654418" y="9583616"/>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27" name="타원 26"/>
        <xdr:cNvSpPr/>
      </xdr:nvSpPr>
      <xdr:spPr>
        <a:xfrm>
          <a:off x="1654418" y="989909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28" name="타원 27"/>
        <xdr:cNvSpPr/>
      </xdr:nvSpPr>
      <xdr:spPr>
        <a:xfrm>
          <a:off x="1654418" y="10269208"/>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29" name="타원 28"/>
        <xdr:cNvSpPr/>
      </xdr:nvSpPr>
      <xdr:spPr>
        <a:xfrm>
          <a:off x="1893570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30" name="타원 29"/>
        <xdr:cNvSpPr/>
      </xdr:nvSpPr>
      <xdr:spPr>
        <a:xfrm>
          <a:off x="1893570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31" name="타원 30"/>
        <xdr:cNvSpPr/>
      </xdr:nvSpPr>
      <xdr:spPr>
        <a:xfrm>
          <a:off x="1893570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32" name="타원 31"/>
        <xdr:cNvSpPr/>
      </xdr:nvSpPr>
      <xdr:spPr>
        <a:xfrm>
          <a:off x="1893570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33" name="타원 32"/>
        <xdr:cNvSpPr/>
      </xdr:nvSpPr>
      <xdr:spPr>
        <a:xfrm>
          <a:off x="1902142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34" name="타원 33"/>
        <xdr:cNvSpPr/>
      </xdr:nvSpPr>
      <xdr:spPr>
        <a:xfrm>
          <a:off x="1902142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35" name="타원 34"/>
        <xdr:cNvSpPr/>
      </xdr:nvSpPr>
      <xdr:spPr>
        <a:xfrm>
          <a:off x="1902142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36" name="타원 35"/>
        <xdr:cNvSpPr/>
      </xdr:nvSpPr>
      <xdr:spPr>
        <a:xfrm>
          <a:off x="22129611" y="316146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37" name="타원 36"/>
        <xdr:cNvSpPr/>
      </xdr:nvSpPr>
      <xdr:spPr>
        <a:xfrm>
          <a:off x="22129611" y="3321609"/>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38" name="타원 37"/>
        <xdr:cNvSpPr/>
      </xdr:nvSpPr>
      <xdr:spPr>
        <a:xfrm>
          <a:off x="22136937" y="3526135"/>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231322</xdr:colOff>
      <xdr:row>2</xdr:row>
      <xdr:rowOff>95249</xdr:rowOff>
    </xdr:from>
    <xdr:to>
      <xdr:col>9</xdr:col>
      <xdr:colOff>285750</xdr:colOff>
      <xdr:row>29</xdr:row>
      <xdr:rowOff>51925</xdr:rowOff>
    </xdr:to>
    <xdr:pic>
      <xdr:nvPicPr>
        <xdr:cNvPr id="39" name="그림 38"/>
        <xdr:cNvPicPr>
          <a:picLocks noChangeAspect="1"/>
        </xdr:cNvPicPr>
      </xdr:nvPicPr>
      <xdr:blipFill>
        <a:blip xmlns:r="http://schemas.openxmlformats.org/officeDocument/2006/relationships" r:embed="rId2"/>
        <a:stretch>
          <a:fillRect/>
        </a:stretch>
      </xdr:blipFill>
      <xdr:spPr>
        <a:xfrm>
          <a:off x="911679" y="503463"/>
          <a:ext cx="5497285" cy="54675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 t="shared" ref="M22:M25" si="0">CONCATENATE(I22,J22,K22,L22)</f>
        <v>'David Baker',</v>
      </c>
      <c r="O22" t="s">
        <v>170</v>
      </c>
    </row>
    <row r="23" spans="2:20">
      <c r="B23" s="46">
        <v>98</v>
      </c>
      <c r="C23" s="46">
        <v>97</v>
      </c>
      <c r="I23" s="2" t="s">
        <v>167</v>
      </c>
      <c r="J23" t="s">
        <v>139</v>
      </c>
      <c r="K23" s="2" t="s">
        <v>167</v>
      </c>
      <c r="L23" t="s">
        <v>168</v>
      </c>
      <c r="M23" t="str">
        <f t="shared" si="0"/>
        <v>'John Smith',</v>
      </c>
      <c r="O23" t="s">
        <v>171</v>
      </c>
    </row>
    <row r="24" spans="2:20">
      <c r="B24" s="46">
        <v>100</v>
      </c>
      <c r="C24" s="46">
        <v>99</v>
      </c>
      <c r="I24" s="2" t="s">
        <v>167</v>
      </c>
      <c r="J24" t="s">
        <v>140</v>
      </c>
      <c r="K24" s="2" t="s">
        <v>167</v>
      </c>
      <c r="L24" t="s">
        <v>168</v>
      </c>
      <c r="M24" t="str">
        <f t="shared" si="0"/>
        <v>'Juan Martinez',</v>
      </c>
      <c r="O24" t="s">
        <v>172</v>
      </c>
    </row>
    <row r="25" spans="2:20">
      <c r="B25" s="48">
        <v>87</v>
      </c>
      <c r="C25" s="48">
        <v>85</v>
      </c>
      <c r="I25" s="2" t="s">
        <v>167</v>
      </c>
      <c r="J25" t="s">
        <v>141</v>
      </c>
      <c r="K25" s="2" t="s">
        <v>167</v>
      </c>
      <c r="L25" t="s">
        <v>168</v>
      </c>
      <c r="M25" t="str">
        <f t="shared" si="0"/>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168"/>
      <c r="C40" s="169"/>
      <c r="D40" s="169"/>
      <c r="F40" s="168"/>
      <c r="G40" s="169"/>
      <c r="H40" s="169"/>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162" t="s">
        <v>256</v>
      </c>
      <c r="G77" s="61" t="s">
        <v>254</v>
      </c>
    </row>
    <row r="78" spans="2:10">
      <c r="B78" s="59">
        <v>168</v>
      </c>
      <c r="C78" s="59">
        <v>40</v>
      </c>
      <c r="F78" s="162"/>
      <c r="G78" s="59" t="s">
        <v>255</v>
      </c>
    </row>
    <row r="79" spans="2:10">
      <c r="B79" s="59">
        <v>170</v>
      </c>
      <c r="C79" s="59">
        <v>80</v>
      </c>
      <c r="F79" s="162" t="s">
        <v>253</v>
      </c>
      <c r="I79" s="162" t="s">
        <v>257</v>
      </c>
    </row>
    <row r="80" spans="2:10">
      <c r="B80" s="59">
        <v>172</v>
      </c>
      <c r="C80" s="59">
        <v>93</v>
      </c>
      <c r="F80" s="162"/>
      <c r="I80" s="162"/>
    </row>
    <row r="81" spans="2:14">
      <c r="B81" s="59">
        <v>174</v>
      </c>
      <c r="C81" s="59">
        <v>77</v>
      </c>
      <c r="F81" s="59">
        <f>(B77-$G$75) / $G$76</f>
        <v>-1.2649110640673518</v>
      </c>
      <c r="G81">
        <f>F81^2</f>
        <v>1.6</v>
      </c>
      <c r="I81">
        <f>(C77-$J$75) / $J$76</f>
        <v>-0.66033328289120952</v>
      </c>
    </row>
    <row r="82" spans="2:14">
      <c r="B82" s="59"/>
      <c r="C82" s="59"/>
      <c r="F82" s="59">
        <f t="shared" ref="F82:F85" si="1">(B78-$G$75) / $G$76</f>
        <v>-0.63245553203367588</v>
      </c>
      <c r="G82" s="130">
        <f t="shared" ref="G82:G85" si="2">F82^2</f>
        <v>0.4</v>
      </c>
      <c r="I82">
        <f t="shared" ref="I82:I85" si="3">(C78-$J$75) / $J$76</f>
        <v>-1.3678332288460768</v>
      </c>
    </row>
    <row r="83" spans="2:14">
      <c r="F83" s="59">
        <f t="shared" si="1"/>
        <v>0</v>
      </c>
      <c r="G83" s="130">
        <f t="shared" si="2"/>
        <v>0</v>
      </c>
      <c r="I83">
        <f t="shared" si="3"/>
        <v>0.51883329370023601</v>
      </c>
    </row>
    <row r="84" spans="2:14">
      <c r="F84" s="59">
        <f t="shared" si="1"/>
        <v>0.63245553203367588</v>
      </c>
      <c r="G84" s="130">
        <f t="shared" si="2"/>
        <v>0.4</v>
      </c>
      <c r="I84">
        <f t="shared" si="3"/>
        <v>1.1319999135277878</v>
      </c>
    </row>
    <row r="85" spans="2:14">
      <c r="F85" s="59">
        <f t="shared" si="1"/>
        <v>1.2649110640673518</v>
      </c>
      <c r="G85" s="130">
        <f t="shared" si="2"/>
        <v>1.6</v>
      </c>
      <c r="I85">
        <f t="shared" si="3"/>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2"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2" sqref="F22"/>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162" t="s">
        <v>220</v>
      </c>
      <c r="J18" s="31">
        <v>703.4666666666667</v>
      </c>
      <c r="K18" s="162">
        <f>J18/J19</f>
        <v>46.897777777777783</v>
      </c>
      <c r="M18" s="162" t="s">
        <v>222</v>
      </c>
      <c r="N18" s="31">
        <v>703.4666666666667</v>
      </c>
      <c r="O18" s="162">
        <f>N18/N19</f>
        <v>50.247619047619047</v>
      </c>
    </row>
    <row r="19" spans="1:15">
      <c r="A19" t="s">
        <v>216</v>
      </c>
      <c r="B19">
        <f>AVERAGE(E2:E16)</f>
        <v>98.933333333333337</v>
      </c>
      <c r="I19" s="162"/>
      <c r="J19" s="31">
        <f>COUNT(B2:B16)</f>
        <v>15</v>
      </c>
      <c r="K19" s="162"/>
      <c r="M19" s="162"/>
      <c r="N19">
        <f>J19-1</f>
        <v>14</v>
      </c>
      <c r="O19" s="162"/>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162" t="s">
        <v>228</v>
      </c>
      <c r="J26">
        <v>46.897777777777783</v>
      </c>
      <c r="K26" s="162">
        <f>J26/J27</f>
        <v>0.88792090224061171</v>
      </c>
      <c r="M26" s="162" t="s">
        <v>229</v>
      </c>
      <c r="N26">
        <v>50.247619047619047</v>
      </c>
      <c r="O26" s="162">
        <f>N26/N27</f>
        <v>0.88792090224061504</v>
      </c>
    </row>
    <row r="27" spans="1:15">
      <c r="I27" s="162"/>
      <c r="J27">
        <f>B21*B24</f>
        <v>52.817517483183735</v>
      </c>
      <c r="K27" s="162"/>
      <c r="M27" s="162"/>
      <c r="N27">
        <f>B22*B25</f>
        <v>56.590197303410925</v>
      </c>
      <c r="O27" s="162"/>
    </row>
  </sheetData>
  <mergeCells count="8">
    <mergeCell ref="I18:I19"/>
    <mergeCell ref="K18:K19"/>
    <mergeCell ref="M18:M19"/>
    <mergeCell ref="O18:O19"/>
    <mergeCell ref="I26:I27"/>
    <mergeCell ref="K26:K27"/>
    <mergeCell ref="M26:M27"/>
    <mergeCell ref="O26:O27"/>
  </mergeCells>
  <phoneticPr fontId="2"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workbookViewId="0">
      <selection activeCell="O23" sqref="O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 t="shared" ref="C12:C14" si="0">$D$20*B12+$D$21</f>
        <v>88.2</v>
      </c>
      <c r="D12" s="69">
        <v>93</v>
      </c>
      <c r="E12" s="69">
        <f t="shared" ref="E12:E14" si="1">D12-C12</f>
        <v>4.7999999999999972</v>
      </c>
      <c r="F12" s="80">
        <f t="shared" ref="F12:F14" si="2">ABS(E12)</f>
        <v>4.7999999999999972</v>
      </c>
      <c r="G12" s="80">
        <f t="shared" ref="G12:G14" si="3">E12^2</f>
        <v>23.039999999999974</v>
      </c>
      <c r="H12" s="69">
        <f t="shared" ref="H12:H14" si="4">B12-$D$17</f>
        <v>-1</v>
      </c>
      <c r="I12" s="69">
        <f>H12^2</f>
        <v>1</v>
      </c>
      <c r="J12" s="69">
        <f t="shared" ref="J12:J14" si="5">D12-$D$18</f>
        <v>2.5</v>
      </c>
      <c r="K12" s="69">
        <f t="shared" ref="K12:K14" si="6">H12*J12</f>
        <v>-2.5</v>
      </c>
    </row>
    <row r="13" spans="2:11">
      <c r="B13" s="69">
        <v>6</v>
      </c>
      <c r="C13" s="69">
        <f t="shared" si="0"/>
        <v>92.8</v>
      </c>
      <c r="D13" s="69">
        <v>91</v>
      </c>
      <c r="E13" s="69">
        <f t="shared" si="1"/>
        <v>-1.7999999999999972</v>
      </c>
      <c r="F13" s="80">
        <f t="shared" si="2"/>
        <v>1.7999999999999972</v>
      </c>
      <c r="G13" s="80">
        <f t="shared" si="3"/>
        <v>3.2399999999999896</v>
      </c>
      <c r="H13" s="69">
        <f t="shared" si="4"/>
        <v>1</v>
      </c>
      <c r="I13" s="69">
        <f>H13^2</f>
        <v>1</v>
      </c>
      <c r="J13" s="69">
        <f t="shared" si="5"/>
        <v>0.5</v>
      </c>
      <c r="K13" s="69">
        <f t="shared" si="6"/>
        <v>0.5</v>
      </c>
    </row>
    <row r="14" spans="2:11">
      <c r="B14" s="69">
        <v>8</v>
      </c>
      <c r="C14" s="69">
        <f t="shared" si="0"/>
        <v>97.4</v>
      </c>
      <c r="D14" s="69">
        <v>97</v>
      </c>
      <c r="E14" s="69">
        <f t="shared" si="1"/>
        <v>-0.40000000000000568</v>
      </c>
      <c r="F14" s="80">
        <f t="shared" si="2"/>
        <v>0.40000000000000568</v>
      </c>
      <c r="G14" s="80">
        <f t="shared" si="3"/>
        <v>0.16000000000000456</v>
      </c>
      <c r="H14" s="69">
        <f t="shared" si="4"/>
        <v>3</v>
      </c>
      <c r="I14" s="69">
        <f>H14^2</f>
        <v>9</v>
      </c>
      <c r="J14" s="69">
        <f t="shared" si="5"/>
        <v>6.5</v>
      </c>
      <c r="K14" s="69">
        <f t="shared" si="6"/>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 t="shared" ref="C44:C46" si="7">$M$37*B44+$M$38</f>
        <v>88</v>
      </c>
      <c r="D44" s="69">
        <v>93</v>
      </c>
      <c r="E44" s="69">
        <f t="shared" ref="E44:E46" si="8">D44-C44</f>
        <v>5</v>
      </c>
      <c r="F44" s="80">
        <f t="shared" ref="F44:F46" si="9">ABS(E44)</f>
        <v>5</v>
      </c>
      <c r="G44" s="80">
        <f t="shared" ref="G44:G46" si="10">E44^2</f>
        <v>25</v>
      </c>
    </row>
    <row r="45" spans="2:13">
      <c r="B45" s="69">
        <v>6</v>
      </c>
      <c r="C45" s="69">
        <f t="shared" si="7"/>
        <v>94</v>
      </c>
      <c r="D45" s="69">
        <v>91</v>
      </c>
      <c r="E45" s="69">
        <f t="shared" si="8"/>
        <v>-3</v>
      </c>
      <c r="F45" s="80">
        <f t="shared" si="9"/>
        <v>3</v>
      </c>
      <c r="G45" s="80">
        <f t="shared" si="10"/>
        <v>9</v>
      </c>
    </row>
    <row r="46" spans="2:13">
      <c r="B46" s="69">
        <v>8</v>
      </c>
      <c r="C46" s="69">
        <f t="shared" si="7"/>
        <v>100</v>
      </c>
      <c r="D46" s="69">
        <v>97</v>
      </c>
      <c r="E46" s="69">
        <f t="shared" si="8"/>
        <v>-3</v>
      </c>
      <c r="F46" s="80">
        <f t="shared" si="9"/>
        <v>3</v>
      </c>
      <c r="G46" s="80">
        <f t="shared" si="10"/>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 t="shared" ref="C57:C59" si="11">$J$55*B57+$J$56</f>
        <v>87</v>
      </c>
      <c r="D57" s="69">
        <v>93</v>
      </c>
      <c r="E57" s="69">
        <f t="shared" ref="E57:E59" si="12">D57-C57</f>
        <v>6</v>
      </c>
      <c r="F57" s="80">
        <f t="shared" ref="F57:F59" si="13">ABS(E57)</f>
        <v>6</v>
      </c>
      <c r="G57" s="80">
        <f t="shared" ref="G57:G59" si="14">E57^2</f>
        <v>36</v>
      </c>
      <c r="I57" s="63" t="s">
        <v>318</v>
      </c>
      <c r="J57" s="68"/>
    </row>
    <row r="58" spans="2:10">
      <c r="B58" s="69">
        <v>6</v>
      </c>
      <c r="C58" s="69">
        <f t="shared" si="11"/>
        <v>92</v>
      </c>
      <c r="D58" s="69">
        <v>91</v>
      </c>
      <c r="E58" s="69">
        <f t="shared" si="12"/>
        <v>-1</v>
      </c>
      <c r="F58" s="80">
        <f t="shared" si="13"/>
        <v>1</v>
      </c>
      <c r="G58" s="80">
        <f t="shared" si="14"/>
        <v>1</v>
      </c>
    </row>
    <row r="59" spans="2:10">
      <c r="B59" s="69">
        <v>8</v>
      </c>
      <c r="C59" s="69">
        <f t="shared" si="11"/>
        <v>97</v>
      </c>
      <c r="D59" s="69">
        <v>97</v>
      </c>
      <c r="E59" s="69">
        <f t="shared" si="12"/>
        <v>0</v>
      </c>
      <c r="F59" s="80">
        <f t="shared" si="13"/>
        <v>0</v>
      </c>
      <c r="G59" s="80">
        <f t="shared" si="14"/>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89"/>
  <sheetViews>
    <sheetView workbookViewId="0">
      <selection activeCell="G74" sqref="G74"/>
    </sheetView>
  </sheetViews>
  <sheetFormatPr defaultRowHeight="16.5"/>
  <cols>
    <col min="11" max="11" width="13.625" customWidth="1"/>
    <col min="13" max="13" width="11" customWidth="1"/>
    <col min="15" max="15" width="10.875" customWidth="1"/>
    <col min="17" max="17" width="20.5" customWidth="1"/>
  </cols>
  <sheetData>
    <row r="2" spans="1:13" s="131" customFormat="1">
      <c r="B2" s="131" t="s">
        <v>545</v>
      </c>
    </row>
    <row r="3" spans="1:13">
      <c r="D3" t="s">
        <v>547</v>
      </c>
    </row>
    <row r="4" spans="1:13">
      <c r="B4" t="s">
        <v>546</v>
      </c>
      <c r="D4" t="s">
        <v>553</v>
      </c>
      <c r="H4" s="3" t="s">
        <v>554</v>
      </c>
    </row>
    <row r="5" spans="1:13">
      <c r="B5" t="s">
        <v>551</v>
      </c>
      <c r="F5" s="130" t="s">
        <v>552</v>
      </c>
    </row>
    <row r="6" spans="1:13">
      <c r="A6" s="105"/>
      <c r="B6" s="105"/>
      <c r="C6" s="105"/>
      <c r="D6" s="105"/>
      <c r="F6" s="141"/>
    </row>
    <row r="7" spans="1:13">
      <c r="A7" s="105"/>
      <c r="B7" s="105"/>
      <c r="C7" s="105"/>
      <c r="D7" s="105"/>
      <c r="F7" s="141"/>
    </row>
    <row r="8" spans="1:13">
      <c r="A8" s="105"/>
      <c r="B8" s="105"/>
      <c r="C8" s="105"/>
      <c r="D8" s="105"/>
      <c r="F8" s="141"/>
    </row>
    <row r="9" spans="1:13">
      <c r="A9" s="105"/>
      <c r="B9" s="105"/>
      <c r="C9" s="105"/>
      <c r="D9" s="105"/>
      <c r="F9" s="141"/>
    </row>
    <row r="10" spans="1:13">
      <c r="A10" s="105"/>
      <c r="B10" s="105"/>
      <c r="C10" s="105"/>
      <c r="D10" s="105"/>
      <c r="F10" s="141"/>
    </row>
    <row r="11" spans="1:13">
      <c r="J11" t="s">
        <v>559</v>
      </c>
    </row>
    <row r="12" spans="1:13">
      <c r="A12" s="138" t="s">
        <v>548</v>
      </c>
      <c r="I12" t="s">
        <v>555</v>
      </c>
      <c r="J12" t="s">
        <v>556</v>
      </c>
      <c r="K12" t="s">
        <v>557</v>
      </c>
      <c r="M12" t="s">
        <v>558</v>
      </c>
    </row>
    <row r="13" spans="1:13">
      <c r="A13" s="63"/>
      <c r="J13" t="s">
        <v>560</v>
      </c>
    </row>
    <row r="14" spans="1:13">
      <c r="A14" s="139" t="s">
        <v>549</v>
      </c>
    </row>
    <row r="15" spans="1:13">
      <c r="A15" s="139" t="s">
        <v>550</v>
      </c>
    </row>
    <row r="18" spans="2:21" s="131" customFormat="1">
      <c r="B18" s="131" t="s">
        <v>561</v>
      </c>
      <c r="D18" s="131" t="s">
        <v>562</v>
      </c>
      <c r="G18" s="131" t="s">
        <v>563</v>
      </c>
    </row>
    <row r="20" spans="2:21">
      <c r="B20" t="s">
        <v>564</v>
      </c>
      <c r="N20" t="s">
        <v>565</v>
      </c>
    </row>
    <row r="21" spans="2:21">
      <c r="Q21" t="s">
        <v>570</v>
      </c>
    </row>
    <row r="22" spans="2:21">
      <c r="O22" t="s">
        <v>566</v>
      </c>
      <c r="P22">
        <f>3/8</f>
        <v>0.375</v>
      </c>
      <c r="Q22">
        <f>LOG(P22, 2)</f>
        <v>-1.4150374992788437</v>
      </c>
      <c r="R22">
        <f>P22*Q22</f>
        <v>-0.53063906222956636</v>
      </c>
    </row>
    <row r="23" spans="2:21">
      <c r="O23" t="s">
        <v>567</v>
      </c>
      <c r="P23" s="130">
        <f>1/8</f>
        <v>0.125</v>
      </c>
      <c r="Q23" s="130">
        <f t="shared" ref="Q23:Q25" si="0">LOG(P23, 2)</f>
        <v>-3</v>
      </c>
      <c r="R23" s="130">
        <f t="shared" ref="R23:R25" si="1">P23*Q23</f>
        <v>-0.375</v>
      </c>
    </row>
    <row r="24" spans="2:21">
      <c r="O24" t="s">
        <v>568</v>
      </c>
      <c r="P24" s="130">
        <f>3/8</f>
        <v>0.375</v>
      </c>
      <c r="Q24" s="130">
        <f t="shared" si="0"/>
        <v>-1.4150374992788437</v>
      </c>
      <c r="R24" s="130">
        <f t="shared" si="1"/>
        <v>-0.53063906222956636</v>
      </c>
    </row>
    <row r="25" spans="2:21">
      <c r="O25" t="s">
        <v>569</v>
      </c>
      <c r="P25" s="130">
        <f>1/8</f>
        <v>0.125</v>
      </c>
      <c r="Q25" s="130">
        <f t="shared" si="0"/>
        <v>-3</v>
      </c>
      <c r="R25" s="130">
        <f t="shared" si="1"/>
        <v>-0.375</v>
      </c>
      <c r="S25" s="130"/>
    </row>
    <row r="26" spans="2:21">
      <c r="R26">
        <f>SUM(R22:R25)</f>
        <v>-1.8112781244591327</v>
      </c>
      <c r="S26" t="s">
        <v>571</v>
      </c>
      <c r="U26">
        <f>-(R26)</f>
        <v>1.8112781244591327</v>
      </c>
    </row>
    <row r="28" spans="2:21">
      <c r="P28" t="s">
        <v>572</v>
      </c>
    </row>
    <row r="34" spans="13:21">
      <c r="M34">
        <f>44/64</f>
        <v>0.6875</v>
      </c>
    </row>
    <row r="37" spans="13:21">
      <c r="Q37" s="130" t="s">
        <v>570</v>
      </c>
    </row>
    <row r="38" spans="13:21">
      <c r="O38" t="s">
        <v>573</v>
      </c>
      <c r="P38">
        <f>6/7</f>
        <v>0.8571428571428571</v>
      </c>
      <c r="Q38">
        <f>LOG(P38,2)</f>
        <v>-0.22239242133644802</v>
      </c>
      <c r="R38">
        <f>P38*Q38</f>
        <v>-0.19062207543124116</v>
      </c>
    </row>
    <row r="39" spans="13:21">
      <c r="O39" s="130" t="s">
        <v>574</v>
      </c>
      <c r="P39">
        <f>1/7</f>
        <v>0.14285714285714285</v>
      </c>
      <c r="Q39" s="130">
        <f>LOG(P39,2)</f>
        <v>-2.8073549220576046</v>
      </c>
      <c r="R39" s="130">
        <f>P39*Q39</f>
        <v>-0.40105070315108637</v>
      </c>
    </row>
    <row r="40" spans="13:21">
      <c r="R40">
        <f>SUM(R38:R39)</f>
        <v>-0.59167277858232747</v>
      </c>
      <c r="U40">
        <f>-(R40)</f>
        <v>0.59167277858232747</v>
      </c>
    </row>
    <row r="41" spans="13:21">
      <c r="P41" t="s">
        <v>575</v>
      </c>
    </row>
    <row r="42" spans="13:21">
      <c r="M42">
        <f>12/49</f>
        <v>0.24489795918367346</v>
      </c>
    </row>
    <row r="43" spans="13:21">
      <c r="O43" t="s">
        <v>576</v>
      </c>
    </row>
    <row r="45" spans="13:21">
      <c r="O45" s="136" t="s">
        <v>581</v>
      </c>
      <c r="P45">
        <f>4/16</f>
        <v>0.25</v>
      </c>
      <c r="Q45">
        <f>LOG(P45, 2)</f>
        <v>-2</v>
      </c>
      <c r="R45">
        <f>P45*Q45</f>
        <v>-0.5</v>
      </c>
    </row>
    <row r="46" spans="13:21">
      <c r="O46" s="136" t="s">
        <v>577</v>
      </c>
      <c r="P46">
        <f>6/16</f>
        <v>0.375</v>
      </c>
      <c r="Q46" s="130">
        <f t="shared" ref="Q46:Q49" si="2">LOG(P46, 2)</f>
        <v>-1.4150374992788437</v>
      </c>
      <c r="R46" s="130">
        <f t="shared" ref="R46:R49" si="3">P46*Q46</f>
        <v>-0.53063906222956636</v>
      </c>
    </row>
    <row r="47" spans="13:21">
      <c r="O47" s="136" t="s">
        <v>578</v>
      </c>
      <c r="P47">
        <f>4/16</f>
        <v>0.25</v>
      </c>
      <c r="Q47" s="130">
        <f t="shared" si="2"/>
        <v>-2</v>
      </c>
      <c r="R47" s="130">
        <f t="shared" si="3"/>
        <v>-0.5</v>
      </c>
    </row>
    <row r="48" spans="13:21">
      <c r="O48" s="136" t="s">
        <v>579</v>
      </c>
      <c r="P48">
        <f>1/16</f>
        <v>6.25E-2</v>
      </c>
      <c r="Q48" s="130">
        <f t="shared" si="2"/>
        <v>-4</v>
      </c>
      <c r="R48" s="130">
        <f t="shared" si="3"/>
        <v>-0.25</v>
      </c>
    </row>
    <row r="49" spans="15:21">
      <c r="O49" s="136" t="s">
        <v>580</v>
      </c>
      <c r="P49">
        <f>1/16</f>
        <v>6.25E-2</v>
      </c>
      <c r="Q49" s="130">
        <f t="shared" si="2"/>
        <v>-4</v>
      </c>
      <c r="R49" s="130">
        <f t="shared" si="3"/>
        <v>-0.25</v>
      </c>
    </row>
    <row r="50" spans="15:21">
      <c r="R50">
        <f>SUM(R45:R49)</f>
        <v>-2.0306390622295662</v>
      </c>
      <c r="U50">
        <f>-(R50)</f>
        <v>2.0306390622295662</v>
      </c>
    </row>
    <row r="51" spans="15:21">
      <c r="P51" t="s">
        <v>582</v>
      </c>
    </row>
    <row r="55" spans="15:21">
      <c r="O55" t="s">
        <v>583</v>
      </c>
    </row>
    <row r="57" spans="15:21">
      <c r="O57" s="136">
        <v>1</v>
      </c>
      <c r="P57">
        <f>1/6</f>
        <v>0.16666666666666666</v>
      </c>
      <c r="Q57">
        <f>LOG(P57, 2)</f>
        <v>-2.5849625007211561</v>
      </c>
      <c r="R57">
        <f>P57*Q57</f>
        <v>-0.43082708345352599</v>
      </c>
    </row>
    <row r="58" spans="15:21">
      <c r="O58" s="136">
        <v>2</v>
      </c>
      <c r="P58" s="130">
        <f t="shared" ref="P58:P62" si="4">1/6</f>
        <v>0.16666666666666666</v>
      </c>
      <c r="Q58" s="130">
        <f t="shared" ref="Q58:Q62" si="5">LOG(P58, 2)</f>
        <v>-2.5849625007211561</v>
      </c>
      <c r="R58" s="130">
        <f t="shared" ref="R58:R62" si="6">P58*Q58</f>
        <v>-0.43082708345352599</v>
      </c>
    </row>
    <row r="59" spans="15:21">
      <c r="O59" s="136">
        <v>3</v>
      </c>
      <c r="P59" s="130">
        <f t="shared" si="4"/>
        <v>0.16666666666666666</v>
      </c>
      <c r="Q59" s="130">
        <f t="shared" si="5"/>
        <v>-2.5849625007211561</v>
      </c>
      <c r="R59" s="130">
        <f t="shared" si="6"/>
        <v>-0.43082708345352599</v>
      </c>
    </row>
    <row r="60" spans="15:21">
      <c r="O60" s="136">
        <v>4</v>
      </c>
      <c r="P60" s="130">
        <f t="shared" si="4"/>
        <v>0.16666666666666666</v>
      </c>
      <c r="Q60" s="130">
        <f t="shared" si="5"/>
        <v>-2.5849625007211561</v>
      </c>
      <c r="R60" s="130">
        <f t="shared" si="6"/>
        <v>-0.43082708345352599</v>
      </c>
    </row>
    <row r="61" spans="15:21">
      <c r="O61" s="136">
        <v>5</v>
      </c>
      <c r="P61" s="130">
        <f t="shared" si="4"/>
        <v>0.16666666666666666</v>
      </c>
      <c r="Q61" s="130">
        <f t="shared" si="5"/>
        <v>-2.5849625007211561</v>
      </c>
      <c r="R61" s="130">
        <f t="shared" si="6"/>
        <v>-0.43082708345352599</v>
      </c>
    </row>
    <row r="62" spans="15:21">
      <c r="O62" s="136">
        <v>6</v>
      </c>
      <c r="P62" s="130">
        <f t="shared" si="4"/>
        <v>0.16666666666666666</v>
      </c>
      <c r="Q62" s="130">
        <f t="shared" si="5"/>
        <v>-2.5849625007211561</v>
      </c>
      <c r="R62" s="130">
        <f t="shared" si="6"/>
        <v>-0.43082708345352599</v>
      </c>
    </row>
    <row r="63" spans="15:21">
      <c r="R63">
        <f>SUM(R57:R62)</f>
        <v>-2.5849625007211561</v>
      </c>
      <c r="U63">
        <f>-(R63)</f>
        <v>2.5849625007211561</v>
      </c>
    </row>
    <row r="64" spans="15:21">
      <c r="P64" t="s">
        <v>584</v>
      </c>
    </row>
    <row r="74" spans="1:16" s="131" customFormat="1">
      <c r="B74" s="131" t="s">
        <v>585</v>
      </c>
      <c r="G74" s="131" t="s">
        <v>600</v>
      </c>
    </row>
    <row r="76" spans="1:16">
      <c r="D76" s="140"/>
      <c r="E76" s="130" t="s">
        <v>595</v>
      </c>
      <c r="K76" s="96" t="s">
        <v>589</v>
      </c>
      <c r="L76" s="96" t="s">
        <v>588</v>
      </c>
      <c r="M76" s="96"/>
      <c r="N76" s="96">
        <f>1-((5/10)^2 +(5/10)^2)</f>
        <v>0.5</v>
      </c>
    </row>
    <row r="79" spans="1:16">
      <c r="A79" s="130" t="s">
        <v>586</v>
      </c>
      <c r="C79" s="142"/>
      <c r="E79" s="140"/>
      <c r="F79" s="130" t="s">
        <v>587</v>
      </c>
      <c r="K79" s="130" t="s">
        <v>590</v>
      </c>
      <c r="L79" t="s">
        <v>591</v>
      </c>
      <c r="N79" s="136" t="s">
        <v>592</v>
      </c>
      <c r="P79" s="136" t="s">
        <v>593</v>
      </c>
    </row>
    <row r="80" spans="1:16">
      <c r="N80" s="98">
        <f>1-((5/6)^2 + (1/6)^2)</f>
        <v>0.27777777777777768</v>
      </c>
      <c r="O80" s="98"/>
      <c r="P80" s="98">
        <f>1-((0/4)^2 + (4/4)^2)</f>
        <v>0</v>
      </c>
    </row>
    <row r="81" spans="2:16">
      <c r="M81" t="s">
        <v>596</v>
      </c>
      <c r="N81" s="98">
        <f>N80*0.6</f>
        <v>0.1666666666666666</v>
      </c>
      <c r="O81" s="98"/>
      <c r="P81" s="98">
        <f>P80*0.4</f>
        <v>0</v>
      </c>
    </row>
    <row r="83" spans="2:16">
      <c r="B83" t="s">
        <v>594</v>
      </c>
      <c r="M83" s="96" t="s">
        <v>597</v>
      </c>
      <c r="N83" s="96"/>
      <c r="O83" s="96"/>
      <c r="P83" s="96">
        <f>N81+P81</f>
        <v>0.1666666666666666</v>
      </c>
    </row>
    <row r="86" spans="2:16">
      <c r="B86" t="s">
        <v>586</v>
      </c>
      <c r="K86" t="s">
        <v>598</v>
      </c>
    </row>
    <row r="87" spans="2:16">
      <c r="B87" s="130" t="s">
        <v>587</v>
      </c>
      <c r="H87" s="130"/>
    </row>
    <row r="89" spans="2:16">
      <c r="K89" s="96" t="s">
        <v>599</v>
      </c>
      <c r="L89" s="96"/>
      <c r="M89" s="96">
        <f>N76-P83</f>
        <v>0.33333333333333337</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2"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13" workbookViewId="0">
      <selection activeCell="H55" sqref="H55"/>
    </sheetView>
  </sheetViews>
  <sheetFormatPr defaultRowHeight="16.5"/>
  <cols>
    <col min="6" max="6" width="17.25" customWidth="1"/>
  </cols>
  <sheetData>
    <row r="1" spans="2:4">
      <c r="D1" t="s">
        <v>522</v>
      </c>
    </row>
    <row r="2" spans="2:4" s="131" customFormat="1">
      <c r="B2" s="131" t="s">
        <v>520</v>
      </c>
      <c r="D2" s="131" t="s">
        <v>523</v>
      </c>
    </row>
    <row r="44" spans="2:7" s="131" customFormat="1">
      <c r="B44" s="131" t="s">
        <v>521</v>
      </c>
      <c r="D44" s="131" t="s">
        <v>524</v>
      </c>
    </row>
    <row r="45" spans="2:7">
      <c r="C45" t="s">
        <v>525</v>
      </c>
    </row>
    <row r="46" spans="2:7">
      <c r="E46" s="95" t="s">
        <v>529</v>
      </c>
    </row>
    <row r="48" spans="2:7">
      <c r="B48" s="135" t="s">
        <v>526</v>
      </c>
      <c r="C48" s="135" t="s">
        <v>527</v>
      </c>
      <c r="D48" s="135" t="s">
        <v>528</v>
      </c>
      <c r="E48" s="163" t="s">
        <v>533</v>
      </c>
      <c r="F48" s="163"/>
      <c r="G48" s="163"/>
    </row>
    <row r="49" spans="2:8">
      <c r="B49" s="135" t="s">
        <v>530</v>
      </c>
      <c r="C49" s="135" t="s">
        <v>531</v>
      </c>
      <c r="D49" s="135" t="s">
        <v>532</v>
      </c>
    </row>
    <row r="50" spans="2:8">
      <c r="F50" t="s">
        <v>535</v>
      </c>
      <c r="G50" t="s">
        <v>536</v>
      </c>
    </row>
    <row r="51" spans="2:8">
      <c r="F51" t="s">
        <v>534</v>
      </c>
      <c r="G51" t="s">
        <v>536</v>
      </c>
    </row>
    <row r="52" spans="2:8">
      <c r="F52" t="s">
        <v>537</v>
      </c>
      <c r="G52" t="s">
        <v>536</v>
      </c>
      <c r="H52" t="s">
        <v>538</v>
      </c>
    </row>
    <row r="53" spans="2:8">
      <c r="H53" t="s">
        <v>539</v>
      </c>
    </row>
    <row r="54" spans="2:8">
      <c r="H54" t="s">
        <v>540</v>
      </c>
    </row>
    <row r="55" spans="2:8">
      <c r="F55" t="s">
        <v>541</v>
      </c>
      <c r="G55" t="s">
        <v>544</v>
      </c>
    </row>
    <row r="57" spans="2:8">
      <c r="F57" t="s">
        <v>542</v>
      </c>
      <c r="G57" t="s">
        <v>543</v>
      </c>
    </row>
  </sheetData>
  <mergeCells count="1">
    <mergeCell ref="E48:G48"/>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 t="shared" ref="O12:O14" si="1">B12*$H$2 + C12*$H$3 + D12*$H$4</f>
        <v>0.5</v>
      </c>
      <c r="P12" s="71">
        <f t="shared" ref="P12:P14" si="2">IF(O12 &gt;= 0, 1, -1)</f>
        <v>1</v>
      </c>
      <c r="S12" s="71">
        <v>3</v>
      </c>
      <c r="T12">
        <f t="shared" si="0"/>
        <v>1</v>
      </c>
    </row>
    <row r="13" spans="1:20">
      <c r="A13" t="s">
        <v>322</v>
      </c>
      <c r="B13" s="71">
        <v>1</v>
      </c>
      <c r="C13" s="71">
        <v>0</v>
      </c>
      <c r="D13" s="71">
        <v>1</v>
      </c>
      <c r="L13" s="71" t="s">
        <v>339</v>
      </c>
      <c r="O13">
        <f t="shared" si="1"/>
        <v>0.5</v>
      </c>
      <c r="P13" s="71">
        <f t="shared" si="2"/>
        <v>1</v>
      </c>
      <c r="S13" s="71">
        <v>4</v>
      </c>
      <c r="T13">
        <f t="shared" si="0"/>
        <v>1</v>
      </c>
    </row>
    <row r="14" spans="1:20">
      <c r="A14" t="s">
        <v>323</v>
      </c>
      <c r="B14" s="71">
        <v>1</v>
      </c>
      <c r="C14" s="71">
        <v>1</v>
      </c>
      <c r="D14" s="71">
        <v>1</v>
      </c>
      <c r="I14" s="70">
        <v>0</v>
      </c>
      <c r="J14" s="71" t="s">
        <v>327</v>
      </c>
      <c r="O14">
        <f t="shared" si="1"/>
        <v>1.5</v>
      </c>
      <c r="P14" s="71">
        <f t="shared" si="2"/>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 t="shared" ref="O35:O37" si="3">B12*$I$2 + C12*$I$3 +D12*$I$4</f>
        <v>0</v>
      </c>
      <c r="P35" s="71">
        <f t="shared" ref="P35:P37" si="4">IF(O35 &gt;= 0, 1, -1)</f>
        <v>1</v>
      </c>
    </row>
    <row r="36" spans="15:16">
      <c r="O36">
        <f t="shared" si="3"/>
        <v>0.4</v>
      </c>
      <c r="P36" s="71">
        <f t="shared" si="4"/>
        <v>1</v>
      </c>
    </row>
    <row r="37" spans="15:16">
      <c r="O37">
        <f t="shared" si="3"/>
        <v>-0.1</v>
      </c>
      <c r="P37" s="71">
        <f t="shared" si="4"/>
        <v>-1</v>
      </c>
    </row>
    <row r="39" spans="15:16">
      <c r="P39" s="71" t="s">
        <v>346</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2"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 t="shared" ref="P13:P15" si="0">$I$8+C12*$H$2+D12*$H$4</f>
        <v>1</v>
      </c>
      <c r="Q13">
        <f t="shared" ref="Q13:Q15" si="1">1/(1+EXP(-(P13)))</f>
        <v>0.7310585786300049</v>
      </c>
      <c r="R13" s="71">
        <f t="shared" ref="R13:R15" si="2">IF(Q13&gt;=0.5,1,0)</f>
        <v>1</v>
      </c>
    </row>
    <row r="14" spans="1:22">
      <c r="A14" t="s">
        <v>323</v>
      </c>
      <c r="B14" s="80"/>
      <c r="C14" s="71">
        <v>1</v>
      </c>
      <c r="D14" s="71">
        <v>1</v>
      </c>
      <c r="H14" s="70"/>
      <c r="I14" s="56"/>
      <c r="J14" s="71"/>
      <c r="M14" t="s">
        <v>348</v>
      </c>
      <c r="P14" s="71">
        <f t="shared" si="0"/>
        <v>1</v>
      </c>
      <c r="Q14">
        <f t="shared" si="1"/>
        <v>0.7310585786300049</v>
      </c>
      <c r="R14" s="71">
        <f t="shared" si="2"/>
        <v>1</v>
      </c>
    </row>
    <row r="15" spans="1:22">
      <c r="H15" s="70"/>
      <c r="I15" s="71"/>
      <c r="J15" s="71" t="s">
        <v>350</v>
      </c>
      <c r="M15"/>
      <c r="P15" s="71">
        <f t="shared" si="0"/>
        <v>-1</v>
      </c>
      <c r="Q15">
        <f t="shared" si="1"/>
        <v>0.2689414213699951</v>
      </c>
      <c r="R15" s="71">
        <f t="shared" si="2"/>
        <v>0</v>
      </c>
      <c r="T15" s="70" t="s">
        <v>334</v>
      </c>
      <c r="V15" s="86" t="s">
        <v>362</v>
      </c>
    </row>
    <row r="16" spans="1:22">
      <c r="H16" s="70"/>
      <c r="I16" s="71"/>
      <c r="J16" s="71"/>
      <c r="M16"/>
      <c r="T16" s="70">
        <f>$K$8+R12*$K$3+R19*$K$4</f>
        <v>0</v>
      </c>
      <c r="V16" s="86">
        <v>0</v>
      </c>
    </row>
    <row r="17" spans="8:22">
      <c r="H17" s="70"/>
      <c r="I17"/>
      <c r="J17" s="71"/>
      <c r="M17"/>
      <c r="T17" s="70">
        <f t="shared" ref="T17:T19" si="3">$K$8+R13*$K$3+R20*$K$4</f>
        <v>1</v>
      </c>
      <c r="V17" s="86">
        <v>1</v>
      </c>
    </row>
    <row r="18" spans="8:22">
      <c r="H18" s="70"/>
      <c r="I18" s="71"/>
      <c r="J18" s="71" t="s">
        <v>351</v>
      </c>
      <c r="M18" t="s">
        <v>349</v>
      </c>
      <c r="P18" s="71" t="s">
        <v>358</v>
      </c>
      <c r="Q18" t="s">
        <v>353</v>
      </c>
      <c r="T18" s="70">
        <f t="shared" si="3"/>
        <v>1</v>
      </c>
      <c r="V18" s="86">
        <v>1</v>
      </c>
    </row>
    <row r="19" spans="8:22">
      <c r="H19" s="70"/>
      <c r="I19"/>
      <c r="J19" s="71"/>
      <c r="M19"/>
      <c r="P19" s="71">
        <f>$K$8+C11*$H$3+D11*$H$5</f>
        <v>-1</v>
      </c>
      <c r="Q19" s="71">
        <f>1/(1+EXP(-(P19)))</f>
        <v>0.2689414213699951</v>
      </c>
      <c r="R19">
        <f>IF(Q19&gt;=0.5,1,0)</f>
        <v>0</v>
      </c>
      <c r="T19" s="70">
        <f t="shared" si="3"/>
        <v>0</v>
      </c>
      <c r="V19" s="86">
        <v>0</v>
      </c>
    </row>
    <row r="20" spans="8:22">
      <c r="H20" s="70"/>
      <c r="I20"/>
      <c r="J20" s="71"/>
      <c r="M20"/>
      <c r="P20" s="71">
        <f>$K$8+C12*$H$3+D12*$H$5</f>
        <v>1</v>
      </c>
      <c r="Q20" s="71">
        <f t="shared" ref="Q20:Q22" si="4">1/(1+EXP(-(P20)))</f>
        <v>0.7310585786300049</v>
      </c>
      <c r="R20">
        <f t="shared" ref="R20:R22" si="5">IF(Q20&gt;=0.5,1,0)</f>
        <v>1</v>
      </c>
    </row>
    <row r="21" spans="8:22">
      <c r="H21" s="70"/>
      <c r="I21"/>
      <c r="J21" s="71"/>
      <c r="M21"/>
      <c r="P21" s="71">
        <f>$K$8+C13*$H$3+D13*$H$5</f>
        <v>1</v>
      </c>
      <c r="Q21" s="71">
        <f t="shared" si="4"/>
        <v>0.7310585786300049</v>
      </c>
      <c r="R21">
        <f t="shared" si="5"/>
        <v>1</v>
      </c>
    </row>
    <row r="22" spans="8:22">
      <c r="P22" s="71">
        <f>$K$8+C14*$H$3+D14*$H$5</f>
        <v>3</v>
      </c>
      <c r="Q22" s="71">
        <f t="shared" si="4"/>
        <v>0.95257412682243336</v>
      </c>
      <c r="R22">
        <f t="shared" si="5"/>
        <v>1</v>
      </c>
    </row>
    <row r="24" spans="8:22">
      <c r="Q24" s="71" t="s">
        <v>357</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B85" workbookViewId="0">
      <selection activeCell="F99" sqref="F99"/>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162" t="s">
        <v>442</v>
      </c>
      <c r="C77" s="103" t="s">
        <v>449</v>
      </c>
      <c r="D77" s="32" t="s">
        <v>444</v>
      </c>
      <c r="F77" s="103">
        <v>0.7</v>
      </c>
      <c r="G77" s="103">
        <v>0.2</v>
      </c>
      <c r="H77" s="103">
        <v>0.1</v>
      </c>
    </row>
    <row r="78" spans="2:12">
      <c r="B78" s="162"/>
      <c r="C78" t="s">
        <v>443</v>
      </c>
      <c r="D78" s="83" t="s">
        <v>445</v>
      </c>
      <c r="F78">
        <f>1-F77</f>
        <v>0.30000000000000004</v>
      </c>
      <c r="G78">
        <f t="shared" ref="G78:H78" si="4">1-G77</f>
        <v>0.8</v>
      </c>
      <c r="H78">
        <f t="shared" si="4"/>
        <v>0.9</v>
      </c>
    </row>
    <row r="80" spans="2:12">
      <c r="B80" t="s">
        <v>450</v>
      </c>
      <c r="F80" s="162">
        <f>LOG(F77/F78)</f>
        <v>0.36797678529459432</v>
      </c>
      <c r="G80" s="162">
        <f t="shared" ref="G80:H80" si="5">LOG(G77/G78)</f>
        <v>-0.6020599913279624</v>
      </c>
      <c r="H80" s="162">
        <f t="shared" si="5"/>
        <v>-0.95424250943932487</v>
      </c>
    </row>
    <row r="81" spans="2:14">
      <c r="F81" s="162"/>
      <c r="G81" s="162"/>
      <c r="H81" s="162"/>
    </row>
    <row r="83" spans="2:14">
      <c r="E83" t="s">
        <v>451</v>
      </c>
      <c r="F83">
        <v>0.36797678529459432</v>
      </c>
      <c r="G83">
        <v>-0.6020599913279624</v>
      </c>
      <c r="H83">
        <v>-0.95424250943932487</v>
      </c>
      <c r="J83" t="s">
        <v>454</v>
      </c>
    </row>
    <row r="86" spans="2:14">
      <c r="B86" t="s">
        <v>452</v>
      </c>
      <c r="F86">
        <f>1/(1+EXP(-F83))</f>
        <v>0.59097000811815192</v>
      </c>
      <c r="G86">
        <f t="shared" ref="G86:H86" si="6">1/(1+EXP(-G83))</f>
        <v>0.35387254175900806</v>
      </c>
      <c r="H86">
        <f t="shared" si="6"/>
        <v>0.27803241996025485</v>
      </c>
      <c r="J86" t="s">
        <v>453</v>
      </c>
      <c r="N86" t="s">
        <v>459</v>
      </c>
    </row>
    <row r="91" spans="2:14">
      <c r="B91" t="s">
        <v>455</v>
      </c>
      <c r="E91" t="s">
        <v>456</v>
      </c>
    </row>
    <row r="92" spans="2:14">
      <c r="F92">
        <f>EXP(F83)</f>
        <v>1.4448084977809126</v>
      </c>
      <c r="G92">
        <f t="shared" ref="G92:H92" si="7">EXP(G83)</f>
        <v>0.54768225254253322</v>
      </c>
      <c r="H92">
        <f t="shared" si="7"/>
        <v>0.38510374654904711</v>
      </c>
    </row>
    <row r="94" spans="2:14">
      <c r="E94" t="s">
        <v>457</v>
      </c>
    </row>
    <row r="95" spans="2:14">
      <c r="F95">
        <f>SUM(F92:H92)</f>
        <v>2.3775944968724927</v>
      </c>
    </row>
    <row r="97" spans="5:8">
      <c r="E97" t="s">
        <v>458</v>
      </c>
    </row>
    <row r="99" spans="5:8">
      <c r="F99">
        <f>F92/$F$95</f>
        <v>0.60767658222687915</v>
      </c>
      <c r="G99">
        <f t="shared" ref="G99:H99" si="8">G92/$F$95</f>
        <v>0.23035141327209452</v>
      </c>
      <c r="H99">
        <f t="shared" si="8"/>
        <v>0.16197200450102645</v>
      </c>
    </row>
  </sheetData>
  <mergeCells count="4">
    <mergeCell ref="B77:B78"/>
    <mergeCell ref="F80:F81"/>
    <mergeCell ref="G80:G81"/>
    <mergeCell ref="H80:H81"/>
  </mergeCells>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162" t="s">
        <v>383</v>
      </c>
      <c r="O21" t="s">
        <v>385</v>
      </c>
      <c r="P21" t="s">
        <v>387</v>
      </c>
    </row>
    <row r="22" spans="1:16" ht="18">
      <c r="H22" s="84" t="s">
        <v>376</v>
      </c>
      <c r="J22" s="1"/>
      <c r="N22" s="162"/>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162" t="s">
        <v>383</v>
      </c>
      <c r="P22" t="s">
        <v>385</v>
      </c>
      <c r="Q22" t="s">
        <v>387</v>
      </c>
    </row>
    <row r="23" spans="1:17" ht="18">
      <c r="H23" s="84" t="s">
        <v>413</v>
      </c>
      <c r="J23" s="1"/>
      <c r="L23" s="1"/>
      <c r="O23" s="162"/>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492</v>
      </c>
    </row>
    <row r="2" spans="2:16">
      <c r="I2" t="s">
        <v>369</v>
      </c>
      <c r="P2" s="97" t="s">
        <v>403</v>
      </c>
    </row>
    <row r="3" spans="2:16">
      <c r="I3" t="s">
        <v>430</v>
      </c>
    </row>
    <row r="4" spans="2:16">
      <c r="I4" t="s">
        <v>434</v>
      </c>
    </row>
    <row r="5" spans="2:16">
      <c r="I5" t="s">
        <v>496</v>
      </c>
    </row>
    <row r="6" spans="2:16">
      <c r="I6" t="s">
        <v>495</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170" t="s">
        <v>439</v>
      </c>
      <c r="P18" s="170"/>
      <c r="Q18" s="171">
        <v>0.2</v>
      </c>
    </row>
    <row r="19" spans="2:17">
      <c r="J19" s="1"/>
      <c r="L19" s="1"/>
      <c r="N19" s="1"/>
      <c r="O19" s="170"/>
      <c r="P19" s="170"/>
      <c r="Q19" s="171"/>
    </row>
    <row r="20" spans="2:17" ht="18">
      <c r="H20" s="84" t="s">
        <v>432</v>
      </c>
      <c r="J20" s="1"/>
      <c r="L20" s="1"/>
      <c r="N20" s="1"/>
      <c r="O20" t="s">
        <v>440</v>
      </c>
      <c r="Q20">
        <v>0.1</v>
      </c>
    </row>
    <row r="21" spans="2:17">
      <c r="J21" s="1"/>
      <c r="L21" s="1"/>
      <c r="O21" t="s">
        <v>435</v>
      </c>
      <c r="Q21">
        <v>1</v>
      </c>
    </row>
    <row r="22" spans="2:17">
      <c r="J22" s="1"/>
      <c r="L22" s="1"/>
      <c r="O22" s="162"/>
    </row>
    <row r="23" spans="2:17">
      <c r="J23" s="1"/>
      <c r="L23" s="1"/>
      <c r="O23" s="162"/>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480</v>
      </c>
    </row>
    <row r="2" spans="2:16">
      <c r="I2" t="s">
        <v>369</v>
      </c>
      <c r="P2" s="97" t="s">
        <v>403</v>
      </c>
    </row>
    <row r="3" spans="2:16">
      <c r="I3" t="s">
        <v>478</v>
      </c>
    </row>
    <row r="4" spans="2:16">
      <c r="I4" t="s">
        <v>479</v>
      </c>
    </row>
    <row r="5" spans="2:16">
      <c r="I5" t="s">
        <v>481</v>
      </c>
    </row>
    <row r="6" spans="2:16">
      <c r="I6" t="s">
        <v>491</v>
      </c>
    </row>
    <row r="7" spans="2:16">
      <c r="I7" t="s">
        <v>482</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483</v>
      </c>
      <c r="Q17" s="33"/>
    </row>
    <row r="18" spans="2:17" ht="18">
      <c r="B18" s="94"/>
      <c r="C18" s="94"/>
      <c r="D18" s="94"/>
      <c r="E18" s="94"/>
      <c r="H18" s="94" t="s">
        <v>431</v>
      </c>
      <c r="J18" s="1"/>
      <c r="L18" s="1"/>
      <c r="N18" s="1"/>
      <c r="O18" s="101" t="s">
        <v>484</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162"/>
    </row>
    <row r="23" spans="2:17">
      <c r="J23" s="1"/>
      <c r="L23" s="1"/>
      <c r="O23" s="162"/>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2"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7" zoomScaleNormal="100" workbookViewId="0">
      <selection activeCell="H11" sqref="H11:P28"/>
    </sheetView>
  </sheetViews>
  <sheetFormatPr defaultRowHeight="16.5"/>
  <cols>
    <col min="1" max="1" width="13.125" style="94" customWidth="1"/>
    <col min="8" max="8" width="10.5" style="94" customWidth="1"/>
    <col min="9" max="9" width="12.125" customWidth="1"/>
  </cols>
  <sheetData>
    <row r="1" spans="2:18">
      <c r="B1" t="s">
        <v>488</v>
      </c>
    </row>
    <row r="2" spans="2:18">
      <c r="I2" t="s">
        <v>369</v>
      </c>
      <c r="R2" s="97" t="s">
        <v>403</v>
      </c>
    </row>
    <row r="3" spans="2:18">
      <c r="I3" t="s">
        <v>510</v>
      </c>
    </row>
    <row r="4" spans="2:18">
      <c r="I4" t="s">
        <v>489</v>
      </c>
    </row>
    <row r="5" spans="2:18">
      <c r="I5" t="s">
        <v>490</v>
      </c>
    </row>
    <row r="6" spans="2:18">
      <c r="I6" t="s">
        <v>481</v>
      </c>
    </row>
    <row r="7" spans="2:18">
      <c r="I7" t="s">
        <v>499</v>
      </c>
    </row>
    <row r="8" spans="2:18">
      <c r="I8" t="s">
        <v>500</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493</v>
      </c>
      <c r="O14" s="94"/>
    </row>
    <row r="15" spans="2:18" ht="18">
      <c r="H15" s="94" t="s">
        <v>374</v>
      </c>
      <c r="J15" s="1"/>
      <c r="L15" s="1"/>
      <c r="N15" s="1"/>
    </row>
    <row r="16" spans="2:18">
      <c r="J16" s="1"/>
      <c r="L16" s="1"/>
      <c r="N16" s="1"/>
    </row>
    <row r="17" spans="2:20" ht="18">
      <c r="H17" s="94" t="s">
        <v>375</v>
      </c>
      <c r="J17" s="1"/>
      <c r="L17" s="1"/>
      <c r="N17" s="1"/>
      <c r="P17" s="94" t="s">
        <v>494</v>
      </c>
    </row>
    <row r="18" spans="2:20">
      <c r="B18" s="94"/>
      <c r="C18" s="94"/>
      <c r="D18" s="94"/>
      <c r="E18" s="94"/>
      <c r="J18" s="1"/>
      <c r="L18" s="1"/>
      <c r="N18" s="1"/>
      <c r="P18" s="1"/>
      <c r="Q18" t="s">
        <v>497</v>
      </c>
      <c r="S18" s="33"/>
    </row>
    <row r="19" spans="2:20" ht="18">
      <c r="B19" s="94"/>
      <c r="C19" s="94"/>
      <c r="D19" s="94"/>
      <c r="E19" s="94"/>
      <c r="H19" s="94" t="s">
        <v>431</v>
      </c>
      <c r="J19" s="1"/>
      <c r="L19" s="1"/>
      <c r="N19" s="1"/>
      <c r="P19" s="1"/>
      <c r="Q19" s="101" t="s">
        <v>498</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162"/>
    </row>
    <row r="24" spans="2:20">
      <c r="J24" s="1"/>
      <c r="L24" s="1"/>
      <c r="N24" s="1"/>
      <c r="Q24" s="162"/>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502</v>
      </c>
      <c r="D30" t="s">
        <v>501</v>
      </c>
      <c r="H30"/>
      <c r="T30" t="s">
        <v>509</v>
      </c>
    </row>
    <row r="31" spans="2:20">
      <c r="H31"/>
    </row>
    <row r="32" spans="2:20">
      <c r="C32" s="104"/>
      <c r="D32" s="109"/>
      <c r="E32" s="104"/>
      <c r="F32" s="104"/>
      <c r="G32" s="109"/>
      <c r="H32"/>
      <c r="J32" s="104"/>
      <c r="K32" s="109"/>
      <c r="L32" s="104"/>
      <c r="M32" s="104"/>
      <c r="N32" s="109"/>
    </row>
    <row r="33" spans="1:18">
      <c r="C33" s="104"/>
      <c r="D33" s="109"/>
      <c r="E33" s="104"/>
      <c r="F33" s="104"/>
      <c r="G33" s="109"/>
      <c r="H33"/>
      <c r="J33" s="104"/>
      <c r="K33" s="109"/>
      <c r="L33" s="104"/>
      <c r="M33" s="104"/>
      <c r="N33" s="109"/>
    </row>
    <row r="34" spans="1:18">
      <c r="C34" s="104"/>
      <c r="D34" s="109"/>
      <c r="E34" s="104"/>
      <c r="F34" s="104"/>
      <c r="G34" s="109"/>
      <c r="H34"/>
      <c r="J34" s="104"/>
      <c r="K34" s="109"/>
      <c r="L34" s="104"/>
      <c r="M34" s="104"/>
      <c r="N34" s="109"/>
      <c r="P34" s="95"/>
    </row>
    <row r="35" spans="1:18">
      <c r="C35" s="104"/>
      <c r="D35" s="109"/>
      <c r="E35" s="104"/>
      <c r="F35" s="104"/>
      <c r="G35" s="109"/>
      <c r="H35"/>
      <c r="J35" s="104"/>
      <c r="K35" s="109"/>
      <c r="L35" s="104"/>
      <c r="M35" s="104"/>
      <c r="N35" s="109"/>
    </row>
    <row r="36" spans="1:18">
      <c r="A36" s="94" t="s">
        <v>508</v>
      </c>
      <c r="B36" s="94">
        <v>8</v>
      </c>
      <c r="C36" s="104"/>
      <c r="D36" s="109"/>
      <c r="E36" s="104"/>
      <c r="F36" s="104"/>
      <c r="G36" s="109"/>
      <c r="H36"/>
      <c r="J36" s="104"/>
      <c r="K36" s="109"/>
      <c r="L36" s="104"/>
      <c r="M36" s="104"/>
      <c r="N36" s="109"/>
    </row>
    <row r="37" spans="1:18">
      <c r="B37" s="94"/>
      <c r="C37" s="104"/>
      <c r="D37" s="109"/>
      <c r="E37" s="104"/>
      <c r="F37" s="104"/>
      <c r="G37" s="109"/>
      <c r="H37"/>
      <c r="J37" s="104"/>
      <c r="K37" s="109"/>
      <c r="L37" s="104"/>
      <c r="M37" s="104"/>
      <c r="N37" s="109"/>
      <c r="P37" t="s">
        <v>507</v>
      </c>
    </row>
    <row r="38" spans="1:18">
      <c r="B38" s="94"/>
      <c r="C38" s="104"/>
      <c r="D38" s="109"/>
      <c r="E38" s="104"/>
      <c r="F38" s="104"/>
      <c r="G38" s="109"/>
      <c r="H38"/>
      <c r="I38" t="s">
        <v>505</v>
      </c>
      <c r="J38" s="126"/>
      <c r="K38" s="127"/>
      <c r="L38" s="126"/>
      <c r="M38" s="126"/>
      <c r="N38" s="127"/>
      <c r="P38" t="s">
        <v>511</v>
      </c>
      <c r="R38" t="s">
        <v>506</v>
      </c>
    </row>
    <row r="39" spans="1:18">
      <c r="B39" s="94"/>
      <c r="C39" s="119"/>
      <c r="D39" s="120"/>
      <c r="E39" s="119"/>
      <c r="F39" s="119"/>
      <c r="G39" s="120"/>
      <c r="H39"/>
      <c r="J39" s="128"/>
      <c r="K39" s="129"/>
      <c r="L39" s="128"/>
      <c r="M39" s="128"/>
      <c r="N39" s="129"/>
    </row>
    <row r="40" spans="1:18">
      <c r="B40" s="94"/>
      <c r="C40" s="123"/>
      <c r="D40" s="124"/>
      <c r="E40" s="123"/>
      <c r="F40" s="123"/>
      <c r="G40" s="124"/>
      <c r="H40"/>
      <c r="J40" s="121"/>
      <c r="K40" s="122"/>
      <c r="L40" s="121"/>
      <c r="M40" s="121"/>
      <c r="N40" s="122"/>
    </row>
    <row r="41" spans="1:18">
      <c r="A41" s="56" t="s">
        <v>504</v>
      </c>
      <c r="B41" s="94">
        <v>2</v>
      </c>
      <c r="C41" s="107"/>
      <c r="D41" s="110"/>
      <c r="E41" s="107"/>
      <c r="F41" s="107"/>
      <c r="G41" s="110"/>
      <c r="H41"/>
      <c r="J41" s="125"/>
      <c r="K41" s="10"/>
      <c r="L41" s="10" t="s">
        <v>503</v>
      </c>
      <c r="M41" s="10"/>
      <c r="N41" s="10"/>
    </row>
    <row r="42" spans="1:18">
      <c r="C42" s="105"/>
      <c r="D42" s="111"/>
      <c r="E42" s="105"/>
      <c r="F42" s="105"/>
      <c r="G42" s="111"/>
      <c r="H42"/>
    </row>
    <row r="47" spans="1:18">
      <c r="I47" s="2"/>
    </row>
  </sheetData>
  <mergeCells count="1">
    <mergeCell ref="Q23:Q24"/>
  </mergeCells>
  <phoneticPr fontId="2"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474</v>
      </c>
    </row>
    <row r="3" spans="2:12" s="1" customFormat="1">
      <c r="C3" s="1" t="s">
        <v>472</v>
      </c>
    </row>
    <row r="4" spans="2:12">
      <c r="C4" s="112" t="s">
        <v>469</v>
      </c>
      <c r="D4" s="113" t="s">
        <v>470</v>
      </c>
      <c r="E4" s="112"/>
      <c r="F4" s="112"/>
      <c r="G4" s="112"/>
      <c r="H4" s="112"/>
      <c r="I4" s="112"/>
      <c r="J4" s="112"/>
      <c r="K4" s="112"/>
      <c r="L4" s="112"/>
    </row>
    <row r="5" spans="2:12">
      <c r="C5" s="112"/>
      <c r="D5" s="114" t="s">
        <v>471</v>
      </c>
      <c r="E5" s="112"/>
      <c r="F5" s="112"/>
      <c r="G5" s="112"/>
      <c r="H5" s="112"/>
      <c r="I5" s="112"/>
      <c r="J5" s="112"/>
      <c r="K5" s="112"/>
      <c r="L5" s="112"/>
    </row>
    <row r="8" spans="2:12" s="1" customFormat="1">
      <c r="C8" s="1" t="s">
        <v>473</v>
      </c>
    </row>
    <row r="10" spans="2:12">
      <c r="D10" s="112" t="s">
        <v>475</v>
      </c>
      <c r="E10" s="113" t="s">
        <v>476</v>
      </c>
      <c r="F10" s="112"/>
      <c r="G10" s="112"/>
      <c r="H10" s="112"/>
      <c r="I10" s="112"/>
      <c r="J10" s="112"/>
    </row>
    <row r="11" spans="2:12">
      <c r="D11" s="112"/>
      <c r="F11" s="112"/>
      <c r="G11" s="112"/>
      <c r="H11" s="112"/>
      <c r="I11" s="112"/>
      <c r="J11" s="112"/>
    </row>
    <row r="12" spans="2:12">
      <c r="E12" s="113" t="s">
        <v>477</v>
      </c>
    </row>
  </sheetData>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 t="shared" ref="C6:C9" si="0">B6-$B$12</f>
        <v>-2</v>
      </c>
      <c r="D6" s="26">
        <f t="shared" ref="D6:D9" si="1">C6^2</f>
        <v>4</v>
      </c>
    </row>
    <row r="7" spans="1:13">
      <c r="B7" s="26">
        <v>170</v>
      </c>
      <c r="C7" s="26">
        <f t="shared" si="0"/>
        <v>0</v>
      </c>
      <c r="D7" s="26">
        <f t="shared" si="1"/>
        <v>0</v>
      </c>
    </row>
    <row r="8" spans="1:13">
      <c r="B8" s="26">
        <v>172</v>
      </c>
      <c r="C8" s="26">
        <f t="shared" si="0"/>
        <v>2</v>
      </c>
      <c r="D8" s="26">
        <f t="shared" si="1"/>
        <v>4</v>
      </c>
    </row>
    <row r="9" spans="1:13">
      <c r="B9" s="26">
        <v>174</v>
      </c>
      <c r="C9" s="26">
        <f t="shared" si="0"/>
        <v>4</v>
      </c>
      <c r="D9" s="26">
        <f t="shared" si="1"/>
        <v>16</v>
      </c>
      <c r="I9" t="s">
        <v>115</v>
      </c>
    </row>
    <row r="10" spans="1:13">
      <c r="I10" t="s">
        <v>116</v>
      </c>
      <c r="J10" t="s">
        <v>117</v>
      </c>
      <c r="K10" t="s">
        <v>118</v>
      </c>
      <c r="M10" t="s">
        <v>119</v>
      </c>
    </row>
    <row r="12" spans="1:13">
      <c r="A12" t="s">
        <v>106</v>
      </c>
      <c r="B12">
        <f>AVERAGE(B5:B9)</f>
        <v>170</v>
      </c>
      <c r="D12" t="s">
        <v>110</v>
      </c>
      <c r="F12" s="162" t="s">
        <v>111</v>
      </c>
      <c r="G12" s="26" t="s">
        <v>112</v>
      </c>
      <c r="H12" s="162">
        <v>8</v>
      </c>
    </row>
    <row r="13" spans="1:13">
      <c r="D13">
        <f>SUM(D5:D9)</f>
        <v>40</v>
      </c>
      <c r="F13" s="162"/>
      <c r="G13" s="26" t="s">
        <v>113</v>
      </c>
      <c r="H13" s="162"/>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2"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zoomScale="85" zoomScaleNormal="85" workbookViewId="0">
      <selection activeCell="O11" sqref="O11"/>
    </sheetView>
  </sheetViews>
  <sheetFormatPr defaultRowHeight="16.5"/>
  <cols>
    <col min="1" max="1" width="19.375" style="84" customWidth="1"/>
    <col min="3" max="3" width="9" style="84"/>
    <col min="6" max="6" width="9" style="84"/>
  </cols>
  <sheetData>
    <row r="1" spans="1:12" s="108" customFormat="1">
      <c r="A1" s="108" t="s">
        <v>610</v>
      </c>
      <c r="L1" s="147" t="s">
        <v>611</v>
      </c>
    </row>
    <row r="2" spans="1:12" s="130" customFormat="1">
      <c r="F2" s="137" t="s">
        <v>612</v>
      </c>
      <c r="K2" s="3" t="s">
        <v>513</v>
      </c>
    </row>
    <row r="3" spans="1:12" s="130" customFormat="1">
      <c r="B3" s="104"/>
      <c r="C3" s="104"/>
      <c r="D3" s="104"/>
      <c r="E3" s="104"/>
      <c r="F3" s="148"/>
      <c r="K3" s="97" t="s">
        <v>613</v>
      </c>
    </row>
    <row r="4" spans="1:12" s="130" customFormat="1">
      <c r="B4" s="104"/>
      <c r="C4" s="104"/>
      <c r="D4" s="104"/>
      <c r="E4" s="104"/>
      <c r="F4" s="148"/>
      <c r="I4" s="137" t="s">
        <v>614</v>
      </c>
      <c r="K4" s="97" t="s">
        <v>512</v>
      </c>
    </row>
    <row r="5" spans="1:12" s="130" customFormat="1">
      <c r="B5" s="104"/>
      <c r="C5" s="104"/>
      <c r="D5" s="104"/>
      <c r="E5" s="104"/>
      <c r="F5" s="148"/>
      <c r="K5" s="97" t="s">
        <v>615</v>
      </c>
    </row>
    <row r="6" spans="1:12" s="130" customFormat="1">
      <c r="A6" s="130" t="s">
        <v>616</v>
      </c>
      <c r="B6" s="104"/>
      <c r="C6" s="109" t="s">
        <v>617</v>
      </c>
      <c r="D6" s="104"/>
      <c r="E6" s="104"/>
      <c r="F6" s="148" t="s">
        <v>467</v>
      </c>
      <c r="K6" s="97" t="s">
        <v>618</v>
      </c>
    </row>
    <row r="7" spans="1:12" s="130" customFormat="1">
      <c r="B7" s="104"/>
      <c r="C7" s="104"/>
      <c r="D7" s="104"/>
      <c r="E7" s="104"/>
      <c r="F7" s="148"/>
      <c r="K7" s="97" t="s">
        <v>619</v>
      </c>
    </row>
    <row r="8" spans="1:12" s="130" customFormat="1">
      <c r="B8" s="104"/>
      <c r="C8" s="104"/>
      <c r="D8" s="104"/>
      <c r="E8" s="104"/>
      <c r="F8" s="148"/>
    </row>
    <row r="9" spans="1:12" s="130" customFormat="1">
      <c r="B9" s="104"/>
      <c r="C9" s="104"/>
      <c r="D9" s="104"/>
      <c r="E9" s="104"/>
      <c r="F9" s="148"/>
    </row>
    <row r="10" spans="1:12" s="10" customFormat="1">
      <c r="F10" s="106"/>
    </row>
    <row r="11" spans="1:12" s="130" customFormat="1">
      <c r="B11" s="115"/>
      <c r="C11" s="115"/>
      <c r="D11" s="115"/>
      <c r="E11" s="115"/>
      <c r="F11" s="149"/>
    </row>
    <row r="12" spans="1:12" s="130" customFormat="1">
      <c r="A12" s="56" t="s">
        <v>620</v>
      </c>
      <c r="B12" s="115"/>
      <c r="C12" s="116" t="s">
        <v>621</v>
      </c>
      <c r="D12" s="115"/>
      <c r="E12" s="115"/>
      <c r="F12" s="149" t="s">
        <v>468</v>
      </c>
      <c r="I12" s="150" t="s">
        <v>622</v>
      </c>
    </row>
    <row r="13" spans="1:12" s="130" customFormat="1">
      <c r="B13" s="115"/>
      <c r="C13" s="115"/>
      <c r="D13" s="115"/>
      <c r="E13" s="115"/>
      <c r="F13" s="149"/>
    </row>
    <row r="14" spans="1:12" s="130" customFormat="1">
      <c r="F14" s="137"/>
    </row>
    <row r="15" spans="1:12" s="130" customFormat="1">
      <c r="F15" s="137"/>
    </row>
    <row r="16" spans="1:12" s="130" customFormat="1">
      <c r="F16" s="137"/>
    </row>
    <row r="17" spans="1:30" s="131" customFormat="1">
      <c r="A17" s="108" t="s">
        <v>623</v>
      </c>
      <c r="F17" s="132"/>
      <c r="H17" s="131" t="s">
        <v>624</v>
      </c>
    </row>
    <row r="18" spans="1:30" s="130" customFormat="1">
      <c r="F18" s="137"/>
    </row>
    <row r="19" spans="1:30" s="130" customFormat="1">
      <c r="B19" s="115"/>
      <c r="C19" s="115"/>
      <c r="D19" s="115"/>
      <c r="E19" s="115"/>
      <c r="F19" s="116"/>
      <c r="H19" s="104"/>
      <c r="I19" s="104"/>
      <c r="J19" s="104"/>
      <c r="K19" s="104"/>
      <c r="L19" s="109"/>
      <c r="N19" s="104"/>
      <c r="O19" s="104"/>
      <c r="P19" s="104"/>
      <c r="Q19" s="104"/>
      <c r="R19" s="109"/>
      <c r="T19" s="104"/>
      <c r="U19" s="104"/>
      <c r="V19" s="104"/>
      <c r="W19" s="104"/>
      <c r="X19" s="109"/>
      <c r="Z19" s="104"/>
      <c r="AA19" s="104"/>
      <c r="AB19" s="104"/>
      <c r="AC19" s="104"/>
      <c r="AD19" s="109"/>
    </row>
    <row r="20" spans="1:30" s="130" customFormat="1">
      <c r="B20" s="115"/>
      <c r="C20" s="115"/>
      <c r="D20" s="115"/>
      <c r="E20" s="115"/>
      <c r="F20" s="116"/>
      <c r="H20" s="104"/>
      <c r="I20" s="104"/>
      <c r="J20" s="104"/>
      <c r="K20" s="104"/>
      <c r="L20" s="109"/>
      <c r="N20" s="104"/>
      <c r="O20" s="104"/>
      <c r="P20" s="104"/>
      <c r="Q20" s="104"/>
      <c r="R20" s="109"/>
      <c r="T20" s="104"/>
      <c r="U20" s="104"/>
      <c r="V20" s="104"/>
      <c r="W20" s="104"/>
      <c r="X20" s="109"/>
      <c r="Z20" s="104"/>
      <c r="AA20" s="104"/>
      <c r="AB20" s="104"/>
      <c r="AC20" s="104"/>
      <c r="AD20" s="109"/>
    </row>
    <row r="21" spans="1:30" s="130" customFormat="1">
      <c r="B21" s="104"/>
      <c r="C21" s="104"/>
      <c r="D21" s="104"/>
      <c r="E21" s="104"/>
      <c r="F21" s="109"/>
      <c r="H21" s="115"/>
      <c r="I21" s="115"/>
      <c r="J21" s="115"/>
      <c r="K21" s="115"/>
      <c r="L21" s="116"/>
      <c r="N21" s="104"/>
      <c r="O21" s="104"/>
      <c r="P21" s="104"/>
      <c r="Q21" s="104"/>
      <c r="R21" s="109"/>
      <c r="T21" s="104"/>
      <c r="U21" s="104"/>
      <c r="V21" s="104"/>
      <c r="W21" s="104"/>
      <c r="X21" s="109"/>
      <c r="Z21" s="104"/>
      <c r="AA21" s="104"/>
      <c r="AB21" s="104"/>
      <c r="AC21" s="104"/>
      <c r="AD21" s="109"/>
    </row>
    <row r="22" spans="1:30" s="130" customFormat="1">
      <c r="B22" s="104"/>
      <c r="C22" s="109"/>
      <c r="D22" s="104"/>
      <c r="E22" s="104"/>
      <c r="F22" s="109"/>
      <c r="H22" s="115"/>
      <c r="I22" s="115"/>
      <c r="J22" s="115"/>
      <c r="K22" s="115"/>
      <c r="L22" s="116"/>
      <c r="N22" s="104"/>
      <c r="O22" s="109"/>
      <c r="P22" s="104"/>
      <c r="Q22" s="104"/>
      <c r="R22" s="109"/>
      <c r="T22" s="104"/>
      <c r="U22" s="109"/>
      <c r="V22" s="104"/>
      <c r="W22" s="104"/>
      <c r="X22" s="109"/>
      <c r="Z22" s="104"/>
      <c r="AA22" s="109"/>
      <c r="AB22" s="104"/>
      <c r="AC22" s="104"/>
      <c r="AD22" s="109"/>
    </row>
    <row r="23" spans="1:30" s="130" customFormat="1">
      <c r="B23" s="104"/>
      <c r="C23" s="104"/>
      <c r="D23" s="104"/>
      <c r="E23" s="104"/>
      <c r="F23" s="109"/>
      <c r="H23" s="104"/>
      <c r="I23" s="104"/>
      <c r="J23" s="104"/>
      <c r="K23" s="104"/>
      <c r="L23" s="109"/>
      <c r="N23" s="115"/>
      <c r="O23" s="115"/>
      <c r="P23" s="115"/>
      <c r="Q23" s="115"/>
      <c r="R23" s="116"/>
      <c r="T23" s="104"/>
      <c r="U23" s="104"/>
      <c r="V23" s="104"/>
      <c r="W23" s="104"/>
      <c r="X23" s="109"/>
      <c r="Z23" s="104"/>
      <c r="AA23" s="104"/>
      <c r="AB23" s="104"/>
      <c r="AC23" s="104"/>
      <c r="AD23" s="109"/>
    </row>
    <row r="24" spans="1:30" s="130" customFormat="1">
      <c r="B24" s="104"/>
      <c r="C24" s="104"/>
      <c r="D24" s="104"/>
      <c r="E24" s="104"/>
      <c r="F24" s="109"/>
      <c r="H24" s="104"/>
      <c r="I24" s="104"/>
      <c r="J24" s="104"/>
      <c r="K24" s="104"/>
      <c r="L24" s="109"/>
      <c r="N24" s="115"/>
      <c r="O24" s="115"/>
      <c r="P24" s="115"/>
      <c r="Q24" s="115"/>
      <c r="R24" s="116"/>
      <c r="T24" s="104"/>
      <c r="U24" s="104"/>
      <c r="V24" s="104"/>
      <c r="W24" s="104"/>
      <c r="X24" s="109"/>
      <c r="Z24" s="104"/>
      <c r="AA24" s="104"/>
      <c r="AB24" s="104"/>
      <c r="AC24" s="104"/>
      <c r="AD24" s="109"/>
    </row>
    <row r="25" spans="1:30" s="130" customFormat="1">
      <c r="B25" s="104"/>
      <c r="C25" s="104"/>
      <c r="D25" s="104"/>
      <c r="E25" s="104"/>
      <c r="F25" s="109"/>
      <c r="H25" s="104"/>
      <c r="I25" s="104"/>
      <c r="J25" s="104"/>
      <c r="K25" s="104"/>
      <c r="L25" s="109"/>
      <c r="N25" s="104"/>
      <c r="O25" s="104"/>
      <c r="P25" s="104"/>
      <c r="Q25" s="104"/>
      <c r="R25" s="109"/>
      <c r="T25" s="115"/>
      <c r="U25" s="115"/>
      <c r="V25" s="115"/>
      <c r="W25" s="115"/>
      <c r="X25" s="116"/>
      <c r="Z25" s="104"/>
      <c r="AA25" s="104"/>
      <c r="AB25" s="104"/>
      <c r="AC25" s="104"/>
      <c r="AD25" s="109"/>
    </row>
    <row r="26" spans="1:30" s="130" customFormat="1">
      <c r="B26" s="104"/>
      <c r="C26" s="104"/>
      <c r="D26" s="104"/>
      <c r="E26" s="104"/>
      <c r="F26" s="109"/>
      <c r="H26" s="104"/>
      <c r="I26" s="104"/>
      <c r="J26" s="104"/>
      <c r="K26" s="104"/>
      <c r="L26" s="109"/>
      <c r="N26" s="104"/>
      <c r="O26" s="104"/>
      <c r="P26" s="104"/>
      <c r="Q26" s="104"/>
      <c r="R26" s="109"/>
      <c r="T26" s="115"/>
      <c r="U26" s="115"/>
      <c r="V26" s="115"/>
      <c r="W26" s="115"/>
      <c r="X26" s="116"/>
      <c r="Z26" s="104"/>
      <c r="AA26" s="104"/>
      <c r="AB26" s="104"/>
      <c r="AC26" s="104"/>
      <c r="AD26" s="109"/>
    </row>
    <row r="27" spans="1:30" s="130" customFormat="1">
      <c r="B27" s="104"/>
      <c r="C27" s="109"/>
      <c r="D27" s="104"/>
      <c r="E27" s="104"/>
      <c r="F27" s="109"/>
      <c r="H27" s="104"/>
      <c r="I27" s="109"/>
      <c r="J27" s="104"/>
      <c r="K27" s="104"/>
      <c r="L27" s="109"/>
      <c r="N27" s="104"/>
      <c r="O27" s="109"/>
      <c r="P27" s="104"/>
      <c r="Q27" s="104"/>
      <c r="R27" s="109"/>
      <c r="T27" s="104"/>
      <c r="U27" s="109"/>
      <c r="V27" s="104"/>
      <c r="W27" s="104"/>
      <c r="X27" s="109"/>
      <c r="Z27" s="115"/>
      <c r="AA27" s="115"/>
      <c r="AB27" s="115"/>
      <c r="AC27" s="115"/>
      <c r="AD27" s="116"/>
    </row>
    <row r="28" spans="1:30" s="130" customFormat="1">
      <c r="B28" s="104"/>
      <c r="C28" s="104"/>
      <c r="D28" s="104"/>
      <c r="E28" s="104"/>
      <c r="F28" s="109"/>
      <c r="H28" s="104"/>
      <c r="I28" s="104"/>
      <c r="J28" s="104"/>
      <c r="K28" s="104"/>
      <c r="L28" s="109"/>
      <c r="N28" s="104"/>
      <c r="O28" s="104"/>
      <c r="P28" s="104"/>
      <c r="Q28" s="104"/>
      <c r="R28" s="109"/>
      <c r="T28" s="104"/>
      <c r="U28" s="104"/>
      <c r="V28" s="104"/>
      <c r="W28" s="104"/>
      <c r="X28" s="109"/>
      <c r="Z28" s="115"/>
      <c r="AA28" s="115"/>
      <c r="AB28" s="115"/>
      <c r="AC28" s="115"/>
      <c r="AD28" s="116"/>
    </row>
    <row r="29" spans="1:30" s="130" customFormat="1">
      <c r="F29" s="137"/>
    </row>
    <row r="30" spans="1:30" s="130" customFormat="1">
      <c r="A30" s="130" t="s">
        <v>625</v>
      </c>
      <c r="B30" s="130" t="s">
        <v>626</v>
      </c>
      <c r="D30" s="130">
        <f>208*0.8</f>
        <v>166.4</v>
      </c>
      <c r="F30" s="117">
        <v>0.8</v>
      </c>
    </row>
    <row r="31" spans="1:30" s="130" customFormat="1">
      <c r="B31" s="130" t="s">
        <v>627</v>
      </c>
      <c r="D31" s="130">
        <f>208*0.2</f>
        <v>41.6</v>
      </c>
      <c r="F31" s="117">
        <v>0.2</v>
      </c>
    </row>
    <row r="32" spans="1:30" s="130" customFormat="1">
      <c r="F32" s="137"/>
    </row>
    <row r="33" spans="1:29" s="130" customFormat="1">
      <c r="F33" s="137"/>
    </row>
    <row r="34" spans="1:29" s="130" customFormat="1">
      <c r="F34" s="137"/>
    </row>
    <row r="35" spans="1:29" s="130" customFormat="1">
      <c r="B35" s="130" t="s">
        <v>486</v>
      </c>
      <c r="F35" s="117">
        <v>0.88</v>
      </c>
      <c r="J35" s="118">
        <v>0.76</v>
      </c>
      <c r="P35" s="118">
        <v>0.81</v>
      </c>
      <c r="W35" s="118">
        <v>0.88</v>
      </c>
      <c r="AC35" s="118">
        <v>0.95</v>
      </c>
    </row>
    <row r="36" spans="1:29" s="130" customFormat="1">
      <c r="F36" s="137"/>
    </row>
    <row r="37" spans="1:29" s="130" customFormat="1">
      <c r="F37" s="137"/>
    </row>
    <row r="38" spans="1:29" s="130" customFormat="1">
      <c r="B38" s="130" t="s">
        <v>487</v>
      </c>
      <c r="F38" s="137"/>
      <c r="H38" s="130">
        <f xml:space="preserve"> AVERAGE(88,76,81,88,95)</f>
        <v>85.6</v>
      </c>
      <c r="I38" s="130" t="s">
        <v>628</v>
      </c>
    </row>
    <row r="39" spans="1:29" s="130" customFormat="1">
      <c r="F39" s="137"/>
    </row>
    <row r="40" spans="1:29" s="130" customFormat="1">
      <c r="F40" s="137"/>
    </row>
    <row r="41" spans="1:29" s="130" customFormat="1">
      <c r="A41" s="151" t="s">
        <v>629</v>
      </c>
      <c r="F41" s="137"/>
    </row>
    <row r="42" spans="1:29" s="130" customFormat="1">
      <c r="A42" s="151"/>
      <c r="F42" s="137"/>
    </row>
    <row r="43" spans="1:29" s="130" customFormat="1">
      <c r="A43" s="152" t="s">
        <v>630</v>
      </c>
      <c r="F43" s="137"/>
    </row>
    <row r="44" spans="1:29" s="130" customFormat="1">
      <c r="A44" s="151"/>
      <c r="F44" s="137"/>
    </row>
    <row r="45" spans="1:29" s="130" customFormat="1">
      <c r="A45" s="151"/>
      <c r="F45" s="143" t="s">
        <v>631</v>
      </c>
    </row>
    <row r="46" spans="1:29" s="130" customFormat="1">
      <c r="A46" s="151"/>
      <c r="F46" s="143" t="s">
        <v>601</v>
      </c>
    </row>
    <row r="47" spans="1:29" s="130" customFormat="1">
      <c r="A47" s="151"/>
      <c r="F47" s="143"/>
    </row>
    <row r="48" spans="1:29" s="130" customFormat="1">
      <c r="A48" s="151"/>
      <c r="F48" s="144" t="s">
        <v>605</v>
      </c>
    </row>
    <row r="49" spans="1:8" s="130" customFormat="1">
      <c r="A49" s="151"/>
      <c r="F49" s="137"/>
    </row>
    <row r="50" spans="1:8" s="130" customFormat="1">
      <c r="A50" s="151"/>
      <c r="F50" s="137"/>
    </row>
    <row r="51" spans="1:8" s="130" customFormat="1">
      <c r="A51" s="151"/>
      <c r="F51" s="137"/>
    </row>
    <row r="52" spans="1:8" s="130" customFormat="1">
      <c r="A52" s="153" t="s">
        <v>602</v>
      </c>
      <c r="F52" s="137"/>
      <c r="H52" s="130" t="s">
        <v>632</v>
      </c>
    </row>
    <row r="53" spans="1:8" s="130" customFormat="1">
      <c r="A53" s="153" t="s">
        <v>603</v>
      </c>
      <c r="F53" s="137"/>
    </row>
    <row r="54" spans="1:8" s="130" customFormat="1">
      <c r="A54" s="153" t="s">
        <v>604</v>
      </c>
      <c r="F54" s="137"/>
    </row>
    <row r="55" spans="1:8" s="130" customFormat="1">
      <c r="A55" s="151"/>
      <c r="F55" s="137"/>
    </row>
    <row r="56" spans="1:8" s="130" customFormat="1">
      <c r="A56" s="154"/>
      <c r="F56" s="137"/>
    </row>
    <row r="57" spans="1:8" s="130" customFormat="1">
      <c r="F57" s="137"/>
    </row>
    <row r="58" spans="1:8" s="130" customFormat="1">
      <c r="F58" s="137"/>
    </row>
    <row r="59" spans="1:8" s="130" customFormat="1">
      <c r="F59" s="137"/>
    </row>
    <row r="60" spans="1:8" s="130" customFormat="1">
      <c r="F60" s="137"/>
    </row>
    <row r="61" spans="1:8" s="131" customFormat="1">
      <c r="A61" s="131" t="s">
        <v>485</v>
      </c>
      <c r="B61" s="131" t="s">
        <v>633</v>
      </c>
      <c r="F61" s="132"/>
    </row>
    <row r="62" spans="1:8" s="130" customFormat="1">
      <c r="F62" s="137"/>
    </row>
    <row r="63" spans="1:8" s="130" customFormat="1" ht="18.75">
      <c r="A63" s="155" t="s">
        <v>634</v>
      </c>
      <c r="F63" s="137"/>
    </row>
    <row r="64" spans="1:8" s="130" customFormat="1">
      <c r="A64" s="130" t="s">
        <v>635</v>
      </c>
      <c r="F64" s="137"/>
    </row>
    <row r="65" spans="1:6" s="130" customFormat="1">
      <c r="A65" s="156"/>
      <c r="F65" s="137"/>
    </row>
    <row r="66" spans="1:6" s="130" customFormat="1">
      <c r="F66" s="137"/>
    </row>
    <row r="67" spans="1:6" s="130" customFormat="1">
      <c r="F67" s="137"/>
    </row>
    <row r="68" spans="1:6" s="131" customFormat="1">
      <c r="A68" s="131" t="s">
        <v>636</v>
      </c>
      <c r="F68" s="132"/>
    </row>
    <row r="69" spans="1:6" s="130" customFormat="1">
      <c r="F69" s="137"/>
    </row>
    <row r="70" spans="1:6" s="130" customFormat="1">
      <c r="F70" s="137"/>
    </row>
    <row r="71" spans="1:6" s="130" customFormat="1">
      <c r="A71" s="130" t="s">
        <v>514</v>
      </c>
      <c r="F71" s="137"/>
    </row>
    <row r="72" spans="1:6" s="130" customFormat="1">
      <c r="A72" s="133"/>
      <c r="F72" s="137"/>
    </row>
    <row r="73" spans="1:6" s="130" customFormat="1">
      <c r="A73" s="134" t="s">
        <v>515</v>
      </c>
      <c r="F73" s="137"/>
    </row>
    <row r="74" spans="1:6" s="130" customFormat="1">
      <c r="A74" s="133"/>
      <c r="F74" s="137"/>
    </row>
    <row r="75" spans="1:6" s="130" customFormat="1">
      <c r="A75" s="134" t="s">
        <v>516</v>
      </c>
      <c r="F75" s="137"/>
    </row>
    <row r="76" spans="1:6" s="130" customFormat="1">
      <c r="A76" s="133"/>
      <c r="F76" s="137"/>
    </row>
    <row r="77" spans="1:6" s="130" customFormat="1">
      <c r="A77" s="134" t="s">
        <v>517</v>
      </c>
      <c r="F77" s="137"/>
    </row>
    <row r="78" spans="1:6" s="130" customFormat="1">
      <c r="A78" s="133"/>
      <c r="F78" s="137"/>
    </row>
    <row r="79" spans="1:6" s="130" customFormat="1">
      <c r="A79" s="134" t="s">
        <v>518</v>
      </c>
      <c r="F79" s="137"/>
    </row>
    <row r="80" spans="1:6" s="130" customFormat="1">
      <c r="F80" s="137"/>
    </row>
    <row r="81" spans="1:6" s="130" customFormat="1">
      <c r="A81" s="130" t="s">
        <v>519</v>
      </c>
      <c r="F81" s="137"/>
    </row>
    <row r="82" spans="1:6" s="130" customFormat="1">
      <c r="F82" s="137"/>
    </row>
    <row r="83" spans="1:6" s="130" customFormat="1">
      <c r="F83" s="137"/>
    </row>
    <row r="84" spans="1:6" s="130" customFormat="1">
      <c r="F84" s="137"/>
    </row>
    <row r="85" spans="1:6" s="130" customFormat="1">
      <c r="F85" s="137"/>
    </row>
    <row r="86" spans="1:6" s="130" customFormat="1">
      <c r="F86" s="137"/>
    </row>
    <row r="87" spans="1:6" s="157" customFormat="1" ht="31.5">
      <c r="A87" s="157" t="s">
        <v>637</v>
      </c>
      <c r="F87" s="158"/>
    </row>
    <row r="88" spans="1:6" s="130" customFormat="1" ht="21.75">
      <c r="A88" s="159"/>
      <c r="F88" s="137"/>
    </row>
    <row r="89" spans="1:6" s="130" customFormat="1">
      <c r="F89" s="137"/>
    </row>
    <row r="90" spans="1:6" s="130" customFormat="1" ht="21.75">
      <c r="A90" s="160" t="s">
        <v>638</v>
      </c>
      <c r="F90" s="137"/>
    </row>
    <row r="91" spans="1:6" s="130" customFormat="1">
      <c r="F91" s="137"/>
    </row>
    <row r="92" spans="1:6" s="130" customFormat="1">
      <c r="A92" s="96" t="s">
        <v>639</v>
      </c>
      <c r="F92" s="137"/>
    </row>
    <row r="93" spans="1:6" s="130" customFormat="1">
      <c r="A93" s="133"/>
      <c r="F93" s="137"/>
    </row>
    <row r="94" spans="1:6" s="130" customFormat="1">
      <c r="A94" s="133" t="s">
        <v>640</v>
      </c>
      <c r="F94" s="137"/>
    </row>
    <row r="95" spans="1:6" s="130" customFormat="1">
      <c r="A95" s="133" t="s">
        <v>641</v>
      </c>
      <c r="F95" s="137"/>
    </row>
    <row r="96" spans="1:6" s="130" customFormat="1">
      <c r="F96" s="137"/>
    </row>
    <row r="97" spans="1:6" s="130" customFormat="1">
      <c r="A97" s="96" t="s">
        <v>642</v>
      </c>
      <c r="F97" s="137"/>
    </row>
    <row r="98" spans="1:6" s="130" customFormat="1">
      <c r="A98" s="133"/>
      <c r="F98" s="137"/>
    </row>
    <row r="99" spans="1:6" s="130" customFormat="1">
      <c r="A99" s="133" t="s">
        <v>643</v>
      </c>
      <c r="F99" s="137"/>
    </row>
    <row r="100" spans="1:6" s="130" customFormat="1">
      <c r="F100" s="137"/>
    </row>
    <row r="101" spans="1:6" s="130" customFormat="1">
      <c r="A101" s="96" t="s">
        <v>644</v>
      </c>
      <c r="F101" s="137"/>
    </row>
    <row r="102" spans="1:6" s="130" customFormat="1">
      <c r="A102" s="133"/>
      <c r="F102" s="137"/>
    </row>
    <row r="103" spans="1:6" s="130" customFormat="1">
      <c r="A103" s="133" t="s">
        <v>645</v>
      </c>
      <c r="F103" s="137"/>
    </row>
    <row r="104" spans="1:6" s="130" customFormat="1">
      <c r="F104" s="137"/>
    </row>
    <row r="105" spans="1:6" s="130" customFormat="1">
      <c r="A105" s="96" t="s">
        <v>646</v>
      </c>
      <c r="F105" s="137"/>
    </row>
    <row r="106" spans="1:6" s="130" customFormat="1">
      <c r="A106" s="133"/>
      <c r="F106" s="137"/>
    </row>
    <row r="107" spans="1:6" s="130" customFormat="1">
      <c r="A107" s="134" t="s">
        <v>647</v>
      </c>
      <c r="F107" s="137"/>
    </row>
    <row r="108" spans="1:6" s="130" customFormat="1">
      <c r="F108" s="137"/>
    </row>
    <row r="109" spans="1:6" s="130" customFormat="1" ht="21.75">
      <c r="A109" s="160" t="s">
        <v>648</v>
      </c>
      <c r="F109" s="137"/>
    </row>
    <row r="110" spans="1:6" s="130" customFormat="1">
      <c r="F110" s="137"/>
    </row>
    <row r="111" spans="1:6" s="130" customFormat="1">
      <c r="A111" s="96" t="s">
        <v>639</v>
      </c>
      <c r="F111" s="137"/>
    </row>
    <row r="112" spans="1:6" s="130" customFormat="1">
      <c r="A112" s="133"/>
      <c r="F112" s="137"/>
    </row>
    <row r="113" spans="1:6" s="130" customFormat="1">
      <c r="A113" s="133" t="s">
        <v>649</v>
      </c>
      <c r="F113" s="137"/>
    </row>
    <row r="114" spans="1:6" s="130" customFormat="1">
      <c r="A114" s="133" t="s">
        <v>650</v>
      </c>
      <c r="F114" s="137"/>
    </row>
    <row r="115" spans="1:6" s="130" customFormat="1">
      <c r="F115" s="137"/>
    </row>
    <row r="116" spans="1:6" s="130" customFormat="1">
      <c r="A116" s="96" t="s">
        <v>642</v>
      </c>
      <c r="F116" s="137"/>
    </row>
    <row r="117" spans="1:6" s="130" customFormat="1">
      <c r="A117" s="133"/>
      <c r="F117" s="137"/>
    </row>
    <row r="118" spans="1:6" s="130" customFormat="1">
      <c r="A118" s="133" t="s">
        <v>651</v>
      </c>
      <c r="F118" s="137"/>
    </row>
    <row r="119" spans="1:6" s="130" customFormat="1">
      <c r="F119" s="137"/>
    </row>
    <row r="120" spans="1:6" s="130" customFormat="1">
      <c r="A120" s="96" t="s">
        <v>644</v>
      </c>
      <c r="F120" s="137"/>
    </row>
    <row r="121" spans="1:6" s="130" customFormat="1">
      <c r="A121" s="133"/>
      <c r="F121" s="137"/>
    </row>
    <row r="122" spans="1:6" s="130" customFormat="1">
      <c r="A122" s="134" t="s">
        <v>652</v>
      </c>
      <c r="F122" s="137"/>
    </row>
    <row r="123" spans="1:6" s="130" customFormat="1">
      <c r="A123" s="134" t="s">
        <v>653</v>
      </c>
      <c r="F123" s="137"/>
    </row>
    <row r="124" spans="1:6" s="130" customFormat="1">
      <c r="F124" s="137"/>
    </row>
    <row r="125" spans="1:6" s="130" customFormat="1">
      <c r="A125" s="96" t="s">
        <v>646</v>
      </c>
      <c r="F125" s="137"/>
    </row>
    <row r="126" spans="1:6" s="130" customFormat="1">
      <c r="A126" s="133"/>
      <c r="F126" s="137"/>
    </row>
    <row r="127" spans="1:6" s="130" customFormat="1">
      <c r="A127" s="133" t="s">
        <v>654</v>
      </c>
      <c r="F127" s="137"/>
    </row>
    <row r="128" spans="1:6" s="130" customFormat="1">
      <c r="F128" s="137"/>
    </row>
    <row r="129" spans="1:6" s="130" customFormat="1" ht="21.75">
      <c r="A129" s="160" t="s">
        <v>655</v>
      </c>
      <c r="F129" s="137"/>
    </row>
    <row r="130" spans="1:6" s="130" customFormat="1">
      <c r="A130" s="133"/>
      <c r="F130" s="137"/>
    </row>
    <row r="131" spans="1:6" s="130" customFormat="1">
      <c r="A131" s="134" t="s">
        <v>656</v>
      </c>
      <c r="F131" s="137"/>
    </row>
    <row r="132" spans="1:6" s="130" customFormat="1">
      <c r="A132" s="133"/>
      <c r="F132" s="137"/>
    </row>
    <row r="133" spans="1:6" s="130" customFormat="1">
      <c r="A133" s="133"/>
      <c r="F133" s="137"/>
    </row>
    <row r="134" spans="1:6" s="130" customFormat="1">
      <c r="A134" s="161" t="s">
        <v>657</v>
      </c>
      <c r="F134" s="137"/>
    </row>
    <row r="135" spans="1:6" s="130" customFormat="1">
      <c r="A135" s="161" t="s">
        <v>658</v>
      </c>
      <c r="F135" s="137"/>
    </row>
    <row r="136" spans="1:6" s="130" customFormat="1">
      <c r="A136" s="161" t="s">
        <v>659</v>
      </c>
      <c r="F136" s="137"/>
    </row>
    <row r="137" spans="1:6" s="130" customFormat="1">
      <c r="A137" s="133"/>
      <c r="F137" s="137"/>
    </row>
    <row r="138" spans="1:6" s="130" customFormat="1">
      <c r="A138" s="134" t="s">
        <v>660</v>
      </c>
      <c r="F138" s="137"/>
    </row>
    <row r="139" spans="1:6" s="130" customFormat="1">
      <c r="A139" s="133"/>
      <c r="F139" s="137"/>
    </row>
    <row r="140" spans="1:6" s="130" customFormat="1">
      <c r="A140" s="133"/>
      <c r="F140" s="137"/>
    </row>
    <row r="141" spans="1:6" s="130" customFormat="1">
      <c r="A141" s="161" t="s">
        <v>661</v>
      </c>
      <c r="F141" s="137"/>
    </row>
    <row r="142" spans="1:6" s="130" customFormat="1">
      <c r="A142" s="161" t="s">
        <v>662</v>
      </c>
      <c r="F142" s="137"/>
    </row>
    <row r="143" spans="1:6" s="130" customFormat="1">
      <c r="A143" s="161" t="s">
        <v>663</v>
      </c>
      <c r="F143" s="137"/>
    </row>
    <row r="144" spans="1:6" s="130" customFormat="1">
      <c r="F144" s="137"/>
    </row>
    <row r="145" spans="1:6" s="130" customFormat="1" ht="21.75">
      <c r="A145" s="160" t="s">
        <v>664</v>
      </c>
      <c r="F145" s="137"/>
    </row>
    <row r="146" spans="1:6" s="130" customFormat="1">
      <c r="A146" s="133"/>
      <c r="F146" s="137"/>
    </row>
    <row r="147" spans="1:6" s="130" customFormat="1">
      <c r="A147" s="134" t="s">
        <v>665</v>
      </c>
      <c r="F147" s="137"/>
    </row>
    <row r="148" spans="1:6" s="130" customFormat="1">
      <c r="A148" s="134" t="s">
        <v>666</v>
      </c>
      <c r="F148" s="137"/>
    </row>
  </sheetData>
  <phoneticPr fontId="2"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workbookViewId="0">
      <selection activeCell="G17" sqref="G17"/>
    </sheetView>
  </sheetViews>
  <sheetFormatPr defaultRowHeight="16.5"/>
  <sheetData>
    <row r="1" spans="2:7" s="130" customFormat="1">
      <c r="D1" s="130" t="s">
        <v>667</v>
      </c>
    </row>
    <row r="2" spans="2:7" s="131" customFormat="1">
      <c r="B2" s="131" t="s">
        <v>606</v>
      </c>
    </row>
    <row r="3" spans="2:7" s="130" customFormat="1"/>
    <row r="4" spans="2:7" s="130" customFormat="1"/>
    <row r="5" spans="2:7" s="130" customFormat="1"/>
    <row r="6" spans="2:7" s="130" customFormat="1"/>
    <row r="7" spans="2:7" s="130" customFormat="1"/>
    <row r="8" spans="2:7" s="131" customFormat="1">
      <c r="B8" s="131" t="s">
        <v>668</v>
      </c>
      <c r="D8" s="131" t="s">
        <v>669</v>
      </c>
      <c r="E8" s="131" t="s">
        <v>670</v>
      </c>
    </row>
    <row r="9" spans="2:7" s="130" customFormat="1">
      <c r="D9" s="130" t="s">
        <v>671</v>
      </c>
      <c r="G9" s="130" t="s">
        <v>672</v>
      </c>
    </row>
    <row r="10" spans="2:7" s="130" customFormat="1"/>
    <row r="11" spans="2:7" s="130" customFormat="1"/>
    <row r="12" spans="2:7" s="130" customFormat="1"/>
    <row r="13" spans="2:7" s="131" customFormat="1">
      <c r="B13" s="131" t="s">
        <v>673</v>
      </c>
    </row>
  </sheetData>
  <phoneticPr fontId="2"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D11" sqref="D11"/>
    </sheetView>
  </sheetViews>
  <sheetFormatPr defaultRowHeight="16.5"/>
  <sheetData>
    <row r="2" spans="2:2">
      <c r="B2" t="s">
        <v>607</v>
      </c>
    </row>
    <row r="4" spans="2:2">
      <c r="B4" t="s">
        <v>608</v>
      </c>
    </row>
    <row r="5" spans="2:2">
      <c r="B5" t="s">
        <v>609</v>
      </c>
    </row>
    <row r="6" spans="2:2">
      <c r="B6" s="130"/>
    </row>
  </sheetData>
  <phoneticPr fontId="2"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
  <sheetViews>
    <sheetView topLeftCell="A46" workbookViewId="0">
      <selection activeCell="AA65" sqref="AA65"/>
    </sheetView>
  </sheetViews>
  <sheetFormatPr defaultRowHeight="16.5"/>
  <cols>
    <col min="1" max="1" width="9" style="130"/>
    <col min="2" max="31" width="4.625" customWidth="1"/>
  </cols>
  <sheetData>
    <row r="1" spans="2:11">
      <c r="B1" s="145"/>
      <c r="C1" s="145"/>
      <c r="D1" s="145"/>
      <c r="E1" s="145"/>
      <c r="F1" s="145"/>
      <c r="G1" s="145"/>
      <c r="H1" s="145"/>
      <c r="I1" s="145"/>
      <c r="J1" s="145"/>
      <c r="K1" s="145"/>
    </row>
    <row r="2" spans="2:11" s="131" customFormat="1">
      <c r="B2" s="183" t="s">
        <v>683</v>
      </c>
      <c r="D2" s="132"/>
      <c r="E2" s="132"/>
      <c r="F2" s="132"/>
      <c r="G2" s="132"/>
      <c r="H2" s="132"/>
      <c r="I2" s="132"/>
      <c r="J2" s="132"/>
      <c r="K2" s="132"/>
    </row>
    <row r="3" spans="2:11" s="130" customFormat="1">
      <c r="B3" s="145"/>
      <c r="C3" s="145"/>
      <c r="D3" s="145"/>
      <c r="E3" s="145"/>
      <c r="F3" s="145"/>
      <c r="G3" s="145"/>
      <c r="H3" s="145"/>
      <c r="I3" s="145"/>
      <c r="J3" s="145"/>
      <c r="K3" s="145"/>
    </row>
    <row r="4" spans="2:11" ht="16.5" customHeight="1">
      <c r="B4" s="145"/>
      <c r="C4" s="164" t="s">
        <v>674</v>
      </c>
      <c r="D4" s="164"/>
      <c r="E4" s="164"/>
      <c r="F4" s="164"/>
      <c r="G4" s="164"/>
      <c r="H4" s="164"/>
      <c r="I4" s="164"/>
      <c r="J4" s="164"/>
      <c r="K4" s="145"/>
    </row>
    <row r="5" spans="2:11">
      <c r="B5" s="145"/>
      <c r="C5" s="173">
        <v>3</v>
      </c>
      <c r="D5" s="173">
        <v>2</v>
      </c>
      <c r="E5" s="173">
        <v>4</v>
      </c>
      <c r="F5" s="173">
        <v>5</v>
      </c>
      <c r="G5" s="174">
        <v>1</v>
      </c>
      <c r="H5" s="174">
        <v>20</v>
      </c>
      <c r="I5" s="174">
        <v>2</v>
      </c>
      <c r="J5" s="173">
        <v>2</v>
      </c>
      <c r="K5" s="145"/>
    </row>
    <row r="6" spans="2:11">
      <c r="B6" s="145"/>
      <c r="C6" s="145"/>
      <c r="D6" s="145"/>
      <c r="E6" s="145"/>
      <c r="F6" s="145"/>
      <c r="G6" s="145"/>
      <c r="H6" s="145"/>
      <c r="I6" s="145"/>
      <c r="J6" s="145"/>
      <c r="K6" s="145"/>
    </row>
    <row r="7" spans="2:11">
      <c r="B7" s="145"/>
      <c r="C7" s="145"/>
      <c r="D7" s="145"/>
      <c r="E7" s="145"/>
      <c r="F7" s="145"/>
      <c r="G7" s="145"/>
      <c r="H7" s="145"/>
      <c r="I7" s="145"/>
      <c r="J7" s="145"/>
      <c r="K7" s="145"/>
    </row>
    <row r="8" spans="2:11">
      <c r="B8" s="145"/>
      <c r="C8" s="175" t="s">
        <v>675</v>
      </c>
      <c r="D8" s="176"/>
      <c r="E8" s="176">
        <v>0.3</v>
      </c>
      <c r="F8" s="176">
        <v>0.4</v>
      </c>
      <c r="G8" s="176">
        <v>0.3</v>
      </c>
      <c r="H8" s="145"/>
      <c r="I8" s="145"/>
      <c r="J8" s="145"/>
      <c r="K8" s="145"/>
    </row>
    <row r="9" spans="2:11">
      <c r="C9" s="177" t="s">
        <v>676</v>
      </c>
      <c r="D9" s="145"/>
      <c r="E9" s="145"/>
      <c r="F9" s="145"/>
      <c r="G9" s="145"/>
      <c r="H9" s="145"/>
      <c r="I9" s="145"/>
      <c r="J9" s="145"/>
      <c r="K9" s="145"/>
    </row>
    <row r="10" spans="2:11">
      <c r="B10" s="145"/>
      <c r="C10" s="145"/>
      <c r="D10" s="145"/>
      <c r="E10" s="145"/>
      <c r="F10" s="145"/>
      <c r="G10" s="145"/>
      <c r="H10" s="145"/>
      <c r="I10" s="145"/>
      <c r="J10" s="145"/>
      <c r="K10" s="145"/>
    </row>
    <row r="11" spans="2:11">
      <c r="B11" s="145"/>
      <c r="C11" s="145" t="s">
        <v>677</v>
      </c>
      <c r="D11" s="145"/>
      <c r="E11" s="145"/>
      <c r="F11" s="145"/>
      <c r="G11" s="145"/>
      <c r="H11" s="145"/>
      <c r="I11" s="145"/>
      <c r="J11" s="145"/>
      <c r="K11" s="145"/>
    </row>
    <row r="12" spans="2:11">
      <c r="B12" s="145"/>
      <c r="C12" s="145" t="s">
        <v>678</v>
      </c>
      <c r="D12" s="145">
        <f>C5*$E$8+D5*$F$8+E5*$G$8</f>
        <v>2.9</v>
      </c>
      <c r="E12" s="145">
        <f>D5*$E$8+E5*$F$8+F5*$G$8</f>
        <v>3.7</v>
      </c>
      <c r="F12" s="145">
        <f>E5*$E$8+F5*$F$8+G5*$G$8</f>
        <v>3.5</v>
      </c>
      <c r="G12" s="145">
        <f>F5*$E$8+G5*$F$8+H5*$G$8</f>
        <v>7.9</v>
      </c>
      <c r="H12" s="182">
        <f>G5*$E$8+H5*$F$8+I5*$G$8</f>
        <v>8.9</v>
      </c>
      <c r="I12" s="145">
        <f>H5*$E$8+I5*$F$8+J5*$G$8</f>
        <v>7.3999999999999995</v>
      </c>
      <c r="J12" s="145" t="s">
        <v>679</v>
      </c>
      <c r="K12" s="145"/>
    </row>
    <row r="15" spans="2:11" ht="16.5" customHeight="1">
      <c r="B15" s="112"/>
      <c r="C15" s="164" t="s">
        <v>680</v>
      </c>
      <c r="D15" s="164"/>
      <c r="E15" s="164"/>
      <c r="F15" s="164"/>
      <c r="G15" s="164"/>
      <c r="H15" s="164"/>
      <c r="I15" s="164"/>
      <c r="J15" s="112"/>
      <c r="K15" s="112"/>
    </row>
    <row r="16" spans="2:11">
      <c r="B16" s="178">
        <v>0</v>
      </c>
      <c r="C16" s="172">
        <v>3</v>
      </c>
      <c r="D16" s="172">
        <v>2</v>
      </c>
      <c r="E16" s="172">
        <v>4</v>
      </c>
      <c r="F16" s="172">
        <v>5</v>
      </c>
      <c r="G16" s="172">
        <v>1</v>
      </c>
      <c r="H16" s="172">
        <v>20</v>
      </c>
      <c r="I16" s="172">
        <v>2</v>
      </c>
      <c r="J16" s="172">
        <v>2</v>
      </c>
      <c r="K16" s="178">
        <v>0</v>
      </c>
    </row>
    <row r="18" spans="2:11">
      <c r="B18" s="178">
        <v>0</v>
      </c>
      <c r="C18" s="173">
        <v>3</v>
      </c>
      <c r="D18" s="173">
        <v>2</v>
      </c>
      <c r="E18" s="173">
        <v>4</v>
      </c>
      <c r="F18" s="173">
        <v>5</v>
      </c>
      <c r="G18" s="174">
        <v>1</v>
      </c>
      <c r="H18" s="174">
        <v>20</v>
      </c>
      <c r="I18" s="174">
        <v>2</v>
      </c>
      <c r="J18" s="173">
        <v>2</v>
      </c>
      <c r="K18" s="178">
        <v>0</v>
      </c>
    </row>
    <row r="21" spans="2:11">
      <c r="C21" s="175" t="s">
        <v>675</v>
      </c>
      <c r="D21" s="176"/>
      <c r="E21" s="176">
        <v>0.3</v>
      </c>
      <c r="F21" s="176">
        <v>0.4</v>
      </c>
      <c r="G21" s="176">
        <v>0.3</v>
      </c>
    </row>
    <row r="23" spans="2:11">
      <c r="C23" t="s">
        <v>681</v>
      </c>
    </row>
    <row r="24" spans="2:11">
      <c r="C24">
        <f>B18*$E$21+C18*$F$21+D18*$G$21</f>
        <v>1.8000000000000003</v>
      </c>
      <c r="D24" s="130">
        <f t="shared" ref="D24:J24" si="0">C18*$E$21+D18*$F$21+E18*$G$21</f>
        <v>2.9</v>
      </c>
      <c r="E24" s="130">
        <f t="shared" si="0"/>
        <v>3.7</v>
      </c>
      <c r="F24" s="130">
        <f t="shared" si="0"/>
        <v>3.5</v>
      </c>
      <c r="G24" s="130">
        <f t="shared" si="0"/>
        <v>7.9</v>
      </c>
      <c r="H24" s="181">
        <f t="shared" si="0"/>
        <v>8.9</v>
      </c>
      <c r="I24" s="130">
        <f t="shared" si="0"/>
        <v>7.3999999999999995</v>
      </c>
      <c r="J24" s="130">
        <f t="shared" si="0"/>
        <v>1.4</v>
      </c>
    </row>
    <row r="27" spans="2:11">
      <c r="F27" s="130"/>
    </row>
    <row r="29" spans="2:11">
      <c r="C29" s="164" t="s">
        <v>674</v>
      </c>
      <c r="D29" s="164"/>
      <c r="E29" s="164"/>
      <c r="F29" s="164"/>
      <c r="G29" s="164"/>
      <c r="H29" s="164"/>
      <c r="I29" s="164"/>
      <c r="J29" s="164"/>
    </row>
    <row r="30" spans="2:11">
      <c r="C30" s="173">
        <v>3</v>
      </c>
      <c r="D30" s="173">
        <v>2</v>
      </c>
      <c r="E30" s="173">
        <v>4</v>
      </c>
      <c r="F30" s="173">
        <v>5</v>
      </c>
      <c r="G30" s="174">
        <v>1</v>
      </c>
      <c r="H30" s="174">
        <v>20</v>
      </c>
      <c r="I30" s="174">
        <v>2</v>
      </c>
      <c r="J30" s="173">
        <v>2</v>
      </c>
    </row>
    <row r="31" spans="2:11">
      <c r="C31" s="145"/>
      <c r="D31" s="145"/>
      <c r="E31" s="145"/>
      <c r="F31" s="145"/>
      <c r="G31" s="145"/>
      <c r="H31" s="145"/>
      <c r="I31" s="145"/>
      <c r="J31" s="145"/>
    </row>
    <row r="32" spans="2:11">
      <c r="C32" s="145"/>
      <c r="D32" s="145"/>
      <c r="E32" s="145"/>
      <c r="F32" s="145"/>
      <c r="G32" s="145"/>
      <c r="H32" s="145"/>
      <c r="I32" s="145"/>
      <c r="J32" s="145"/>
    </row>
    <row r="33" spans="1:11">
      <c r="C33" s="175" t="s">
        <v>675</v>
      </c>
      <c r="D33" s="176"/>
      <c r="E33" s="176">
        <v>0.3</v>
      </c>
      <c r="F33" s="176">
        <v>0.4</v>
      </c>
      <c r="G33" s="176">
        <v>0.3</v>
      </c>
      <c r="H33" s="145"/>
      <c r="I33" s="145"/>
      <c r="J33" s="145"/>
    </row>
    <row r="34" spans="1:11">
      <c r="C34" s="177" t="s">
        <v>676</v>
      </c>
      <c r="D34" s="145"/>
      <c r="E34" s="145"/>
      <c r="F34" s="145"/>
      <c r="G34" s="145"/>
      <c r="H34" s="145"/>
      <c r="I34" s="145"/>
      <c r="J34" s="145"/>
    </row>
    <row r="35" spans="1:11">
      <c r="C35" s="145"/>
      <c r="D35" s="145"/>
      <c r="E35" s="145"/>
      <c r="F35" s="145"/>
      <c r="G35" s="145"/>
      <c r="H35" s="145"/>
      <c r="I35" s="145"/>
      <c r="J35" s="145"/>
    </row>
    <row r="36" spans="1:11">
      <c r="C36" s="145" t="s">
        <v>677</v>
      </c>
      <c r="D36" s="145"/>
      <c r="E36" s="145"/>
      <c r="F36" s="145"/>
      <c r="G36" s="145"/>
      <c r="H36" s="145"/>
      <c r="I36" s="145"/>
      <c r="J36" s="145"/>
    </row>
    <row r="37" spans="1:11">
      <c r="C37" s="145" t="s">
        <v>678</v>
      </c>
      <c r="D37" s="145">
        <f>C30*$E$8+D30*$F$8+E30*$G$8</f>
        <v>2.9</v>
      </c>
      <c r="E37" s="145">
        <f>D30*$E$8+E30*$F$8+F30*$G$8</f>
        <v>3.7</v>
      </c>
      <c r="F37" s="145">
        <f>E30*$E$8+F30*$F$8+G30*$G$8</f>
        <v>3.5</v>
      </c>
      <c r="G37" s="145">
        <f>F30*$E$8+G30*$F$8+H30*$G$8</f>
        <v>7.9</v>
      </c>
      <c r="H37" s="180">
        <f>G30*$E$8+H30*$F$8+I30*$G$8</f>
        <v>8.9</v>
      </c>
      <c r="I37" s="145">
        <f>H30*$E$8+I30*$F$8+J30*$G$8</f>
        <v>7.3999999999999995</v>
      </c>
      <c r="J37" s="145" t="s">
        <v>679</v>
      </c>
    </row>
    <row r="39" spans="1:11">
      <c r="B39" t="s">
        <v>682</v>
      </c>
      <c r="C39">
        <v>0.2</v>
      </c>
    </row>
    <row r="41" spans="1:11">
      <c r="D41">
        <f>D37+$C$39</f>
        <v>3.1</v>
      </c>
      <c r="E41" s="130">
        <f t="shared" ref="E41:I41" si="1">E37+$C$39</f>
        <v>3.9000000000000004</v>
      </c>
      <c r="F41" s="130">
        <f t="shared" si="1"/>
        <v>3.7</v>
      </c>
      <c r="G41" s="130">
        <f t="shared" si="1"/>
        <v>8.1</v>
      </c>
      <c r="H41" s="181">
        <f t="shared" si="1"/>
        <v>9.1</v>
      </c>
      <c r="I41" s="130">
        <f t="shared" si="1"/>
        <v>7.6</v>
      </c>
    </row>
    <row r="45" spans="1:11" s="131" customFormat="1">
      <c r="B45" s="183" t="s">
        <v>684</v>
      </c>
    </row>
    <row r="47" spans="1:11" s="130" customFormat="1">
      <c r="A47" s="130" t="s">
        <v>687</v>
      </c>
    </row>
    <row r="48" spans="1:11">
      <c r="B48" s="145">
        <v>0</v>
      </c>
      <c r="C48" s="145">
        <v>0</v>
      </c>
      <c r="D48" s="145">
        <v>0</v>
      </c>
      <c r="E48" s="145">
        <v>0</v>
      </c>
      <c r="F48" s="145">
        <v>0</v>
      </c>
      <c r="G48" s="145">
        <v>0</v>
      </c>
      <c r="H48" s="145">
        <v>0</v>
      </c>
      <c r="I48" s="145">
        <v>0</v>
      </c>
      <c r="J48" s="145">
        <v>0</v>
      </c>
      <c r="K48" s="145">
        <v>0</v>
      </c>
    </row>
    <row r="49" spans="1:24" ht="16.5" customHeight="1">
      <c r="B49" s="145">
        <v>0</v>
      </c>
      <c r="C49" s="176">
        <v>2</v>
      </c>
      <c r="D49" s="176">
        <v>2</v>
      </c>
      <c r="E49" s="176">
        <v>2</v>
      </c>
      <c r="F49" s="176">
        <v>2</v>
      </c>
      <c r="G49" s="176">
        <v>2</v>
      </c>
      <c r="H49" s="176">
        <v>1</v>
      </c>
      <c r="I49" s="176">
        <v>1</v>
      </c>
      <c r="J49" s="176">
        <v>1</v>
      </c>
      <c r="K49" s="145">
        <v>0</v>
      </c>
      <c r="L49" s="145"/>
      <c r="M49" s="145"/>
      <c r="N49" s="145"/>
      <c r="Q49" s="163" t="s">
        <v>686</v>
      </c>
      <c r="R49" s="163"/>
      <c r="S49" s="163"/>
      <c r="T49" s="163"/>
      <c r="U49" s="163"/>
      <c r="V49" s="163"/>
      <c r="W49" s="163"/>
      <c r="X49" s="163"/>
    </row>
    <row r="50" spans="1:24" ht="16.5" customHeight="1">
      <c r="B50" s="145">
        <v>0</v>
      </c>
      <c r="C50" s="176">
        <v>2</v>
      </c>
      <c r="D50" s="176">
        <v>2</v>
      </c>
      <c r="E50" s="176">
        <v>2</v>
      </c>
      <c r="F50" s="176">
        <v>2</v>
      </c>
      <c r="G50" s="176">
        <v>2</v>
      </c>
      <c r="H50" s="176">
        <v>1</v>
      </c>
      <c r="I50" s="176">
        <v>1</v>
      </c>
      <c r="J50" s="176">
        <v>1</v>
      </c>
      <c r="K50" s="145">
        <v>0</v>
      </c>
      <c r="L50" s="145"/>
      <c r="M50" s="145"/>
      <c r="N50" s="145"/>
      <c r="O50" s="130"/>
      <c r="P50" s="146"/>
      <c r="Q50" s="186">
        <f>B48*$M$52+C48*$N$52+D48*$O$52+B49*$M$53+C49*$N$53+D49*$O$53+B50*$M$54+C50*$N$54+D50*$O$54</f>
        <v>4</v>
      </c>
      <c r="R50" s="186">
        <f t="shared" ref="R50:X50" si="2">C48*$M$52+D48*$N$52+E48*$O$52+C49*$M$53+D49*$N$53+E49*$O$53+C50*$M$54+D50*$N$54+E50*$O$54</f>
        <v>0</v>
      </c>
      <c r="S50" s="186">
        <f t="shared" si="2"/>
        <v>0</v>
      </c>
      <c r="T50" s="186">
        <f t="shared" si="2"/>
        <v>0</v>
      </c>
      <c r="U50" s="186">
        <f t="shared" si="2"/>
        <v>-2</v>
      </c>
      <c r="V50" s="186">
        <f t="shared" si="2"/>
        <v>-2</v>
      </c>
      <c r="W50" s="186">
        <f t="shared" si="2"/>
        <v>0</v>
      </c>
      <c r="X50" s="186">
        <f t="shared" si="2"/>
        <v>-2</v>
      </c>
    </row>
    <row r="51" spans="1:24">
      <c r="B51" s="145">
        <v>0</v>
      </c>
      <c r="C51" s="176">
        <v>2</v>
      </c>
      <c r="D51" s="176">
        <v>2</v>
      </c>
      <c r="E51" s="176">
        <v>2</v>
      </c>
      <c r="F51" s="176">
        <v>2</v>
      </c>
      <c r="G51" s="176">
        <v>2</v>
      </c>
      <c r="H51" s="176">
        <v>1</v>
      </c>
      <c r="I51" s="176">
        <v>1</v>
      </c>
      <c r="J51" s="176">
        <v>1</v>
      </c>
      <c r="K51" s="145">
        <v>0</v>
      </c>
      <c r="L51" s="145"/>
      <c r="M51" s="163" t="s">
        <v>685</v>
      </c>
      <c r="N51" s="163"/>
      <c r="O51" s="163"/>
      <c r="P51" s="130"/>
      <c r="Q51" s="186">
        <f t="shared" ref="Q51:Q58" si="3">B49*$M$52+C49*$N$52+D49*$O$52+B50*$M$53+C50*$N$53+D50*$O$53+B51*$M$54+C51*$N$54+D51*$O$54</f>
        <v>6</v>
      </c>
      <c r="R51" s="186">
        <f t="shared" ref="R51:R58" si="4">C49*$M$52+D49*$N$52+E49*$O$52+C50*$M$53+D50*$N$53+E50*$O$53+C51*$M$54+D51*$N$54+E51*$O$54</f>
        <v>0</v>
      </c>
      <c r="S51" s="186">
        <f t="shared" ref="S51:S58" si="5">D49*$M$52+E49*$N$52+F49*$O$52+D50*$M$53+E50*$N$53+F50*$O$53+D51*$M$54+E51*$N$54+F51*$O$54</f>
        <v>0</v>
      </c>
      <c r="T51" s="186">
        <f t="shared" ref="T51:T58" si="6">E49*$M$52+F49*$N$52+G49*$O$52+E50*$M$53+F50*$N$53+G50*$O$53+E51*$M$54+F51*$N$54+G51*$O$54</f>
        <v>0</v>
      </c>
      <c r="U51" s="186">
        <f t="shared" ref="U51:U58" si="7">F49*$M$52+G49*$N$52+H49*$O$52+F50*$M$53+G50*$N$53+H50*$O$53+F51*$M$54+G51*$N$54+H51*$O$54</f>
        <v>-3</v>
      </c>
      <c r="V51" s="186">
        <f t="shared" ref="V51:V58" si="8">G49*$M$52+H49*$N$52+I49*$O$52+G50*$M$53+H50*$N$53+I50*$O$53+G51*$M$54+H51*$N$54+I51*$O$54</f>
        <v>-3</v>
      </c>
      <c r="W51" s="186">
        <f t="shared" ref="W51:W58" si="9">H49*$M$52+I49*$N$52+J49*$O$52+H50*$M$53+I50*$N$53+J50*$O$53+H51*$M$54+I51*$N$54+J51*$O$54</f>
        <v>0</v>
      </c>
      <c r="X51" s="186">
        <f t="shared" ref="X51:X58" si="10">I49*$M$52+J49*$N$52+K49*$O$52+I50*$M$53+J50*$N$53+K50*$O$53+I51*$M$54+J51*$N$54+K51*$O$54</f>
        <v>-3</v>
      </c>
    </row>
    <row r="52" spans="1:24">
      <c r="B52" s="145">
        <v>0</v>
      </c>
      <c r="C52" s="176">
        <v>2</v>
      </c>
      <c r="D52" s="176">
        <v>2</v>
      </c>
      <c r="E52" s="176">
        <v>2</v>
      </c>
      <c r="F52" s="176">
        <v>2</v>
      </c>
      <c r="G52" s="176">
        <v>2</v>
      </c>
      <c r="H52" s="176">
        <v>1</v>
      </c>
      <c r="I52" s="176">
        <v>1</v>
      </c>
      <c r="J52" s="176">
        <v>1</v>
      </c>
      <c r="K52" s="145">
        <v>0</v>
      </c>
      <c r="M52" s="176">
        <v>-1</v>
      </c>
      <c r="N52" s="176">
        <v>0</v>
      </c>
      <c r="O52" s="176">
        <v>1</v>
      </c>
      <c r="Q52" s="186">
        <f t="shared" si="3"/>
        <v>6</v>
      </c>
      <c r="R52" s="186">
        <f t="shared" si="4"/>
        <v>0</v>
      </c>
      <c r="S52" s="186">
        <f t="shared" si="5"/>
        <v>0</v>
      </c>
      <c r="T52" s="186">
        <f t="shared" si="6"/>
        <v>0</v>
      </c>
      <c r="U52" s="186">
        <f t="shared" si="7"/>
        <v>-3</v>
      </c>
      <c r="V52" s="186">
        <f t="shared" si="8"/>
        <v>-3</v>
      </c>
      <c r="W52" s="186">
        <f t="shared" si="9"/>
        <v>0</v>
      </c>
      <c r="X52" s="186">
        <f t="shared" si="10"/>
        <v>-3</v>
      </c>
    </row>
    <row r="53" spans="1:24">
      <c r="B53" s="145">
        <v>0</v>
      </c>
      <c r="C53" s="176">
        <v>2</v>
      </c>
      <c r="D53" s="184">
        <v>2</v>
      </c>
      <c r="E53" s="184">
        <v>2</v>
      </c>
      <c r="F53" s="184">
        <v>9</v>
      </c>
      <c r="G53" s="176">
        <v>9</v>
      </c>
      <c r="H53" s="176">
        <v>9</v>
      </c>
      <c r="I53" s="176">
        <v>9</v>
      </c>
      <c r="J53" s="176">
        <v>9</v>
      </c>
      <c r="K53" s="145">
        <v>0</v>
      </c>
      <c r="M53" s="176">
        <v>-1</v>
      </c>
      <c r="N53" s="176">
        <v>0</v>
      </c>
      <c r="O53" s="176">
        <v>1</v>
      </c>
      <c r="Q53" s="186">
        <f t="shared" si="3"/>
        <v>6</v>
      </c>
      <c r="R53" s="186">
        <f t="shared" si="4"/>
        <v>0</v>
      </c>
      <c r="S53" s="186">
        <f t="shared" si="5"/>
        <v>7</v>
      </c>
      <c r="T53" s="186">
        <f t="shared" si="6"/>
        <v>7</v>
      </c>
      <c r="U53" s="186">
        <f t="shared" si="7"/>
        <v>-2</v>
      </c>
      <c r="V53" s="186">
        <f t="shared" si="8"/>
        <v>-2</v>
      </c>
      <c r="W53" s="186">
        <f t="shared" si="9"/>
        <v>0</v>
      </c>
      <c r="X53" s="186">
        <f t="shared" si="10"/>
        <v>-11</v>
      </c>
    </row>
    <row r="54" spans="1:24">
      <c r="B54" s="145">
        <v>0</v>
      </c>
      <c r="C54" s="176">
        <v>2</v>
      </c>
      <c r="D54" s="184">
        <v>2</v>
      </c>
      <c r="E54" s="184">
        <v>2</v>
      </c>
      <c r="F54" s="184">
        <v>9</v>
      </c>
      <c r="G54" s="176">
        <v>9</v>
      </c>
      <c r="H54" s="176">
        <v>9</v>
      </c>
      <c r="I54" s="176">
        <v>9</v>
      </c>
      <c r="J54" s="176">
        <v>9</v>
      </c>
      <c r="K54" s="145">
        <v>0</v>
      </c>
      <c r="M54" s="176">
        <v>-1</v>
      </c>
      <c r="N54" s="176">
        <v>0</v>
      </c>
      <c r="O54" s="176">
        <v>1</v>
      </c>
      <c r="Q54" s="186">
        <f t="shared" si="3"/>
        <v>6</v>
      </c>
      <c r="R54" s="186">
        <f t="shared" si="4"/>
        <v>0</v>
      </c>
      <c r="S54" s="186">
        <f t="shared" si="5"/>
        <v>14</v>
      </c>
      <c r="T54" s="186">
        <f t="shared" si="6"/>
        <v>14</v>
      </c>
      <c r="U54" s="186">
        <f t="shared" si="7"/>
        <v>-1</v>
      </c>
      <c r="V54" s="186">
        <f t="shared" si="8"/>
        <v>-1</v>
      </c>
      <c r="W54" s="186">
        <f t="shared" si="9"/>
        <v>0</v>
      </c>
      <c r="X54" s="186">
        <f t="shared" si="10"/>
        <v>-19</v>
      </c>
    </row>
    <row r="55" spans="1:24">
      <c r="B55" s="145">
        <v>0</v>
      </c>
      <c r="C55" s="176">
        <v>2</v>
      </c>
      <c r="D55" s="184">
        <v>2</v>
      </c>
      <c r="E55" s="184">
        <v>2</v>
      </c>
      <c r="F55" s="184">
        <v>9</v>
      </c>
      <c r="G55" s="176">
        <v>9</v>
      </c>
      <c r="H55" s="176">
        <v>9</v>
      </c>
      <c r="I55" s="176">
        <v>9</v>
      </c>
      <c r="J55" s="176">
        <v>9</v>
      </c>
      <c r="K55" s="145">
        <v>0</v>
      </c>
      <c r="L55" s="145"/>
      <c r="M55" s="145"/>
      <c r="N55" s="145"/>
      <c r="O55" s="130"/>
      <c r="P55" s="130"/>
      <c r="Q55" s="186">
        <f t="shared" si="3"/>
        <v>6</v>
      </c>
      <c r="R55" s="186">
        <f t="shared" si="4"/>
        <v>0</v>
      </c>
      <c r="S55" s="186">
        <f t="shared" si="5"/>
        <v>21</v>
      </c>
      <c r="T55" s="186">
        <f t="shared" si="6"/>
        <v>21</v>
      </c>
      <c r="U55" s="186">
        <f t="shared" si="7"/>
        <v>0</v>
      </c>
      <c r="V55" s="186">
        <f t="shared" si="8"/>
        <v>0</v>
      </c>
      <c r="W55" s="186">
        <f t="shared" si="9"/>
        <v>0</v>
      </c>
      <c r="X55" s="186">
        <f t="shared" si="10"/>
        <v>-27</v>
      </c>
    </row>
    <row r="56" spans="1:24">
      <c r="B56" s="145">
        <v>0</v>
      </c>
      <c r="C56" s="176">
        <v>2</v>
      </c>
      <c r="D56" s="176">
        <v>2</v>
      </c>
      <c r="E56" s="176">
        <v>2</v>
      </c>
      <c r="F56" s="176">
        <v>9</v>
      </c>
      <c r="G56" s="176">
        <v>9</v>
      </c>
      <c r="H56" s="176">
        <v>9</v>
      </c>
      <c r="I56" s="176">
        <v>9</v>
      </c>
      <c r="J56" s="176">
        <v>9</v>
      </c>
      <c r="K56" s="145">
        <v>0</v>
      </c>
      <c r="L56" s="145"/>
      <c r="M56" s="145"/>
      <c r="N56" s="145"/>
      <c r="O56" s="130"/>
      <c r="P56" s="130"/>
      <c r="Q56" s="186">
        <f t="shared" si="3"/>
        <v>6</v>
      </c>
      <c r="R56" s="186">
        <f t="shared" si="4"/>
        <v>0</v>
      </c>
      <c r="S56" s="209">
        <f t="shared" si="5"/>
        <v>21</v>
      </c>
      <c r="T56" s="186">
        <f t="shared" si="6"/>
        <v>21</v>
      </c>
      <c r="U56" s="186">
        <f t="shared" si="7"/>
        <v>0</v>
      </c>
      <c r="V56" s="186">
        <f t="shared" si="8"/>
        <v>0</v>
      </c>
      <c r="W56" s="186">
        <f t="shared" si="9"/>
        <v>0</v>
      </c>
      <c r="X56" s="186">
        <f t="shared" si="10"/>
        <v>-27</v>
      </c>
    </row>
    <row r="57" spans="1:24">
      <c r="B57" s="145">
        <v>0</v>
      </c>
      <c r="C57" s="145">
        <v>0</v>
      </c>
      <c r="D57" s="145">
        <v>0</v>
      </c>
      <c r="E57" s="145">
        <v>0</v>
      </c>
      <c r="F57" s="145">
        <v>0</v>
      </c>
      <c r="G57" s="145">
        <v>0</v>
      </c>
      <c r="H57" s="145">
        <v>0</v>
      </c>
      <c r="I57" s="145">
        <v>0</v>
      </c>
      <c r="J57" s="145">
        <v>0</v>
      </c>
      <c r="K57" s="145">
        <v>0</v>
      </c>
      <c r="Q57" s="186">
        <f t="shared" si="3"/>
        <v>4</v>
      </c>
      <c r="R57" s="186">
        <f t="shared" si="4"/>
        <v>0</v>
      </c>
      <c r="S57" s="186">
        <f t="shared" si="5"/>
        <v>14</v>
      </c>
      <c r="T57" s="186">
        <f t="shared" si="6"/>
        <v>14</v>
      </c>
      <c r="U57" s="186">
        <f t="shared" si="7"/>
        <v>0</v>
      </c>
      <c r="V57" s="186">
        <f t="shared" si="8"/>
        <v>0</v>
      </c>
      <c r="W57" s="186">
        <f t="shared" si="9"/>
        <v>0</v>
      </c>
      <c r="X57" s="186">
        <f t="shared" si="10"/>
        <v>-18</v>
      </c>
    </row>
    <row r="58" spans="1:24">
      <c r="Q58" s="186">
        <f t="shared" si="3"/>
        <v>2</v>
      </c>
      <c r="R58" s="186">
        <f t="shared" si="4"/>
        <v>0</v>
      </c>
      <c r="S58" s="186">
        <f t="shared" si="5"/>
        <v>7</v>
      </c>
      <c r="T58" s="186">
        <f t="shared" si="6"/>
        <v>7</v>
      </c>
      <c r="U58" s="186">
        <f t="shared" si="7"/>
        <v>0</v>
      </c>
      <c r="V58" s="186">
        <f t="shared" si="8"/>
        <v>0</v>
      </c>
      <c r="W58" s="186">
        <f t="shared" si="9"/>
        <v>0</v>
      </c>
      <c r="X58" s="186">
        <f t="shared" si="10"/>
        <v>-9</v>
      </c>
    </row>
    <row r="61" spans="1:24">
      <c r="A61" s="130" t="s">
        <v>688</v>
      </c>
      <c r="B61" s="130"/>
      <c r="C61" s="130"/>
      <c r="D61" s="130"/>
      <c r="E61" s="130"/>
      <c r="F61" s="130"/>
      <c r="G61" s="130"/>
      <c r="H61" s="130"/>
      <c r="I61" s="130"/>
      <c r="J61" s="130"/>
      <c r="K61" s="130"/>
      <c r="L61" s="130"/>
      <c r="M61" s="130"/>
      <c r="N61" s="130"/>
      <c r="O61" s="130"/>
      <c r="P61" s="130"/>
      <c r="Q61" s="130"/>
      <c r="R61" s="130"/>
      <c r="S61" s="130"/>
      <c r="T61" s="130"/>
      <c r="U61" s="130"/>
      <c r="V61" s="130"/>
      <c r="W61" s="130"/>
      <c r="X61" s="130"/>
    </row>
    <row r="62" spans="1:24">
      <c r="B62" s="145"/>
      <c r="C62" s="145"/>
      <c r="D62" s="145"/>
      <c r="E62" s="145"/>
      <c r="F62" s="145"/>
      <c r="G62" s="145"/>
      <c r="H62" s="145"/>
      <c r="I62" s="145"/>
      <c r="J62" s="145"/>
      <c r="K62" s="145"/>
      <c r="L62" s="130"/>
      <c r="M62" s="130"/>
      <c r="N62" s="130"/>
      <c r="O62" s="130"/>
      <c r="P62" s="130"/>
      <c r="Q62" s="130"/>
      <c r="R62" s="130"/>
      <c r="S62" s="130"/>
      <c r="T62" s="130"/>
      <c r="U62" s="130"/>
      <c r="V62" s="130"/>
      <c r="W62" s="130"/>
      <c r="X62" s="130"/>
    </row>
    <row r="63" spans="1:24">
      <c r="B63" s="145"/>
      <c r="C63" s="176">
        <v>2</v>
      </c>
      <c r="D63" s="176">
        <v>2</v>
      </c>
      <c r="E63" s="176">
        <v>2</v>
      </c>
      <c r="F63" s="176">
        <v>2</v>
      </c>
      <c r="G63" s="176">
        <v>2</v>
      </c>
      <c r="H63" s="176">
        <v>1</v>
      </c>
      <c r="I63" s="176">
        <v>1</v>
      </c>
      <c r="J63" s="176">
        <v>1</v>
      </c>
      <c r="K63" s="145"/>
      <c r="L63" s="145"/>
      <c r="M63" s="145"/>
      <c r="N63" s="145"/>
      <c r="O63" s="130"/>
      <c r="P63" s="130"/>
      <c r="Q63" s="163" t="s">
        <v>686</v>
      </c>
      <c r="R63" s="163"/>
      <c r="S63" s="163"/>
      <c r="T63" s="163"/>
      <c r="U63" s="163"/>
      <c r="V63" s="163"/>
      <c r="W63" s="163"/>
      <c r="X63" s="163"/>
    </row>
    <row r="64" spans="1:24">
      <c r="B64" s="145"/>
      <c r="C64" s="176">
        <v>2</v>
      </c>
      <c r="D64" s="176">
        <v>2</v>
      </c>
      <c r="E64" s="176">
        <v>2</v>
      </c>
      <c r="F64" s="176">
        <v>2</v>
      </c>
      <c r="G64" s="176">
        <v>2</v>
      </c>
      <c r="H64" s="176">
        <v>1</v>
      </c>
      <c r="I64" s="176">
        <v>1</v>
      </c>
      <c r="J64" s="176">
        <v>1</v>
      </c>
      <c r="K64" s="145"/>
      <c r="L64" s="145"/>
      <c r="M64" s="145"/>
      <c r="N64" s="145"/>
      <c r="O64" s="130"/>
      <c r="P64" s="146"/>
      <c r="Q64" s="146"/>
      <c r="R64" s="146"/>
      <c r="S64" s="146"/>
      <c r="T64" s="146"/>
      <c r="U64" s="146"/>
      <c r="V64" s="146"/>
      <c r="W64" s="146"/>
      <c r="X64" s="146"/>
    </row>
    <row r="65" spans="2:24">
      <c r="B65" s="145"/>
      <c r="C65" s="176">
        <v>2</v>
      </c>
      <c r="D65" s="176">
        <v>2</v>
      </c>
      <c r="E65" s="176">
        <v>2</v>
      </c>
      <c r="F65" s="176">
        <v>2</v>
      </c>
      <c r="G65" s="176">
        <v>2</v>
      </c>
      <c r="H65" s="176">
        <v>1</v>
      </c>
      <c r="I65" s="176">
        <v>1</v>
      </c>
      <c r="J65" s="176">
        <v>1</v>
      </c>
      <c r="K65" s="145"/>
      <c r="L65" s="145"/>
      <c r="M65" s="163" t="s">
        <v>685</v>
      </c>
      <c r="N65" s="163"/>
      <c r="O65" s="163"/>
      <c r="P65" s="130"/>
      <c r="Q65" s="146"/>
      <c r="R65" s="186">
        <f t="shared" ref="R65:R71" si="11">C63*$M$52+D63*$N$52+E63*$O$52+C64*$M$53+D64*$N$53+E64*$O$53+C65*$M$54+D65*$N$54+E65*$O$54</f>
        <v>0</v>
      </c>
      <c r="S65" s="186">
        <f t="shared" ref="S65:S71" si="12">D63*$M$52+E63*$N$52+F63*$O$52+D64*$M$53+E64*$N$53+F64*$O$53+D65*$M$54+E65*$N$54+F65*$O$54</f>
        <v>0</v>
      </c>
      <c r="T65" s="186">
        <f t="shared" ref="T65:T71" si="13">E63*$M$52+F63*$N$52+G63*$O$52+E64*$M$53+F64*$N$53+G64*$O$53+E65*$M$54+F65*$N$54+G65*$O$54</f>
        <v>0</v>
      </c>
      <c r="U65" s="186">
        <f t="shared" ref="U65:U71" si="14">F63*$M$52+G63*$N$52+H63*$O$52+F64*$M$53+G64*$N$53+H64*$O$53+F65*$M$54+G65*$N$54+H65*$O$54</f>
        <v>-3</v>
      </c>
      <c r="V65" s="186">
        <f t="shared" ref="V65:V71" si="15">G63*$M$52+H63*$N$52+I63*$O$52+G64*$M$53+H64*$N$53+I64*$O$53+G65*$M$54+H65*$N$54+I65*$O$54</f>
        <v>-3</v>
      </c>
      <c r="W65" s="186">
        <f t="shared" ref="W65:W71" si="16">H63*$M$52+I63*$N$52+J63*$O$52+H64*$M$53+I64*$N$53+J64*$O$53+H65*$M$54+I65*$N$54+J65*$O$54</f>
        <v>0</v>
      </c>
      <c r="X65" s="146"/>
    </row>
    <row r="66" spans="2:24">
      <c r="B66" s="145"/>
      <c r="C66" s="176">
        <v>2</v>
      </c>
      <c r="D66" s="176">
        <v>2</v>
      </c>
      <c r="E66" s="176">
        <v>2</v>
      </c>
      <c r="F66" s="176">
        <v>2</v>
      </c>
      <c r="G66" s="176">
        <v>2</v>
      </c>
      <c r="H66" s="176">
        <v>1</v>
      </c>
      <c r="I66" s="176">
        <v>1</v>
      </c>
      <c r="J66" s="176">
        <v>1</v>
      </c>
      <c r="K66" s="145"/>
      <c r="L66" s="130"/>
      <c r="M66" s="176">
        <v>-1</v>
      </c>
      <c r="N66" s="176">
        <v>0</v>
      </c>
      <c r="O66" s="176">
        <v>1</v>
      </c>
      <c r="P66" s="130"/>
      <c r="Q66" s="146"/>
      <c r="R66" s="186">
        <f t="shared" si="11"/>
        <v>0</v>
      </c>
      <c r="S66" s="186">
        <f t="shared" si="12"/>
        <v>0</v>
      </c>
      <c r="T66" s="186">
        <f t="shared" si="13"/>
        <v>0</v>
      </c>
      <c r="U66" s="186">
        <f t="shared" si="14"/>
        <v>-3</v>
      </c>
      <c r="V66" s="186">
        <f t="shared" si="15"/>
        <v>-3</v>
      </c>
      <c r="W66" s="186">
        <f t="shared" si="16"/>
        <v>0</v>
      </c>
      <c r="X66" s="146"/>
    </row>
    <row r="67" spans="2:24">
      <c r="B67" s="145"/>
      <c r="C67" s="176">
        <v>2</v>
      </c>
      <c r="D67" s="184">
        <v>2</v>
      </c>
      <c r="E67" s="184">
        <v>2</v>
      </c>
      <c r="F67" s="184">
        <v>9</v>
      </c>
      <c r="G67" s="176">
        <v>9</v>
      </c>
      <c r="H67" s="176">
        <v>9</v>
      </c>
      <c r="I67" s="176">
        <v>9</v>
      </c>
      <c r="J67" s="176">
        <v>9</v>
      </c>
      <c r="K67" s="145"/>
      <c r="L67" s="130"/>
      <c r="M67" s="176">
        <v>-1</v>
      </c>
      <c r="N67" s="176">
        <v>0</v>
      </c>
      <c r="O67" s="176">
        <v>1</v>
      </c>
      <c r="P67" s="130"/>
      <c r="Q67" s="146"/>
      <c r="R67" s="186">
        <f t="shared" si="11"/>
        <v>0</v>
      </c>
      <c r="S67" s="186">
        <f t="shared" si="12"/>
        <v>7</v>
      </c>
      <c r="T67" s="186">
        <f t="shared" si="13"/>
        <v>7</v>
      </c>
      <c r="U67" s="186">
        <f t="shared" si="14"/>
        <v>-2</v>
      </c>
      <c r="V67" s="186">
        <f t="shared" si="15"/>
        <v>-2</v>
      </c>
      <c r="W67" s="186">
        <f t="shared" si="16"/>
        <v>0</v>
      </c>
      <c r="X67" s="146"/>
    </row>
    <row r="68" spans="2:24">
      <c r="B68" s="145"/>
      <c r="C68" s="176">
        <v>2</v>
      </c>
      <c r="D68" s="184">
        <v>2</v>
      </c>
      <c r="E68" s="184">
        <v>2</v>
      </c>
      <c r="F68" s="184">
        <v>9</v>
      </c>
      <c r="G68" s="176">
        <v>9</v>
      </c>
      <c r="H68" s="176">
        <v>9</v>
      </c>
      <c r="I68" s="176">
        <v>9</v>
      </c>
      <c r="J68" s="176">
        <v>9</v>
      </c>
      <c r="K68" s="145"/>
      <c r="L68" s="130"/>
      <c r="M68" s="176">
        <v>-1</v>
      </c>
      <c r="N68" s="176">
        <v>0</v>
      </c>
      <c r="O68" s="176">
        <v>1</v>
      </c>
      <c r="P68" s="130"/>
      <c r="Q68" s="146"/>
      <c r="R68" s="186">
        <f t="shared" si="11"/>
        <v>0</v>
      </c>
      <c r="S68" s="186">
        <f t="shared" si="12"/>
        <v>14</v>
      </c>
      <c r="T68" s="186">
        <f t="shared" si="13"/>
        <v>14</v>
      </c>
      <c r="U68" s="186">
        <f t="shared" si="14"/>
        <v>-1</v>
      </c>
      <c r="V68" s="186">
        <f t="shared" si="15"/>
        <v>-1</v>
      </c>
      <c r="W68" s="186">
        <f t="shared" si="16"/>
        <v>0</v>
      </c>
      <c r="X68" s="146"/>
    </row>
    <row r="69" spans="2:24">
      <c r="B69" s="145"/>
      <c r="C69" s="176">
        <v>2</v>
      </c>
      <c r="D69" s="184">
        <v>2</v>
      </c>
      <c r="E69" s="184">
        <v>2</v>
      </c>
      <c r="F69" s="184">
        <v>9</v>
      </c>
      <c r="G69" s="176">
        <v>9</v>
      </c>
      <c r="H69" s="176">
        <v>9</v>
      </c>
      <c r="I69" s="176">
        <v>9</v>
      </c>
      <c r="J69" s="176">
        <v>9</v>
      </c>
      <c r="K69" s="145"/>
      <c r="L69" s="145"/>
      <c r="M69" s="145"/>
      <c r="N69" s="145"/>
      <c r="O69" s="130"/>
      <c r="P69" s="130"/>
      <c r="Q69" s="146"/>
      <c r="R69" s="186">
        <f t="shared" si="11"/>
        <v>0</v>
      </c>
      <c r="S69" s="186">
        <f t="shared" si="12"/>
        <v>21</v>
      </c>
      <c r="T69" s="186">
        <f t="shared" si="13"/>
        <v>21</v>
      </c>
      <c r="U69" s="186">
        <f t="shared" si="14"/>
        <v>0</v>
      </c>
      <c r="V69" s="186">
        <f t="shared" si="15"/>
        <v>0</v>
      </c>
      <c r="W69" s="186">
        <f t="shared" si="16"/>
        <v>0</v>
      </c>
      <c r="X69" s="146"/>
    </row>
    <row r="70" spans="2:24">
      <c r="B70" s="145"/>
      <c r="C70" s="176">
        <v>2</v>
      </c>
      <c r="D70" s="176">
        <v>2</v>
      </c>
      <c r="E70" s="176">
        <v>2</v>
      </c>
      <c r="F70" s="176">
        <v>9</v>
      </c>
      <c r="G70" s="176">
        <v>9</v>
      </c>
      <c r="H70" s="176">
        <v>9</v>
      </c>
      <c r="I70" s="176">
        <v>9</v>
      </c>
      <c r="J70" s="176">
        <v>9</v>
      </c>
      <c r="K70" s="145"/>
      <c r="L70" s="145"/>
      <c r="M70" s="145"/>
      <c r="N70" s="145"/>
      <c r="O70" s="130"/>
      <c r="P70" s="130"/>
      <c r="Q70" s="146"/>
      <c r="R70" s="186">
        <f t="shared" si="11"/>
        <v>0</v>
      </c>
      <c r="S70" s="209">
        <f t="shared" si="12"/>
        <v>21</v>
      </c>
      <c r="T70" s="186">
        <f t="shared" si="13"/>
        <v>21</v>
      </c>
      <c r="U70" s="186">
        <f t="shared" si="14"/>
        <v>0</v>
      </c>
      <c r="V70" s="186">
        <f t="shared" si="15"/>
        <v>0</v>
      </c>
      <c r="W70" s="186">
        <f t="shared" si="16"/>
        <v>0</v>
      </c>
      <c r="X70" s="146"/>
    </row>
    <row r="71" spans="2:24">
      <c r="B71" s="145"/>
      <c r="C71" s="145"/>
      <c r="D71" s="145"/>
      <c r="E71" s="145"/>
      <c r="F71" s="145"/>
      <c r="G71" s="145"/>
      <c r="H71" s="145"/>
      <c r="I71" s="145"/>
      <c r="J71" s="145"/>
      <c r="K71" s="145"/>
      <c r="L71" s="130"/>
      <c r="M71" s="130"/>
      <c r="N71" s="130"/>
      <c r="O71" s="130"/>
      <c r="P71" s="130"/>
      <c r="Q71" s="146"/>
      <c r="R71" s="186">
        <f t="shared" si="11"/>
        <v>0</v>
      </c>
      <c r="S71" s="186">
        <f t="shared" si="12"/>
        <v>14</v>
      </c>
      <c r="T71" s="186">
        <f t="shared" si="13"/>
        <v>14</v>
      </c>
      <c r="U71" s="186">
        <f t="shared" si="14"/>
        <v>0</v>
      </c>
      <c r="V71" s="186">
        <f t="shared" si="15"/>
        <v>0</v>
      </c>
      <c r="W71" s="186">
        <f t="shared" si="16"/>
        <v>0</v>
      </c>
      <c r="X71" s="146"/>
    </row>
    <row r="72" spans="2:24">
      <c r="B72" s="130"/>
      <c r="C72" s="130"/>
      <c r="D72" s="130"/>
      <c r="E72" s="130"/>
      <c r="F72" s="130"/>
      <c r="G72" s="130"/>
      <c r="H72" s="130"/>
      <c r="I72" s="130"/>
      <c r="J72" s="130"/>
      <c r="K72" s="130"/>
      <c r="L72" s="130"/>
      <c r="M72" s="130"/>
      <c r="N72" s="130"/>
      <c r="O72" s="130"/>
      <c r="P72" s="130"/>
      <c r="Q72" s="146"/>
      <c r="R72" s="146"/>
      <c r="S72" s="146"/>
      <c r="T72" s="146"/>
      <c r="U72" s="146"/>
      <c r="V72" s="146"/>
      <c r="W72" s="146"/>
      <c r="X72" s="146"/>
    </row>
    <row r="75" spans="2:24">
      <c r="M75" s="130" t="s">
        <v>682</v>
      </c>
      <c r="N75" s="130">
        <v>2</v>
      </c>
      <c r="O75" t="s">
        <v>689</v>
      </c>
    </row>
    <row r="76" spans="2:24">
      <c r="R76" s="186">
        <f>C63*$M$52+D63*$N$52+E63*$O$52+C64*$M$53+D64*$N$53+E64*$O$53+C65*$M$54+D65*$N$54+E65*$O$54 + 2</f>
        <v>2</v>
      </c>
      <c r="S76" s="186">
        <f t="shared" ref="S76:W76" si="17">D63*$M$52+E63*$N$52+F63*$O$52+D64*$M$53+E64*$N$53+F64*$O$53+D65*$M$54+E65*$N$54+F65*$O$54 + 2</f>
        <v>2</v>
      </c>
      <c r="T76" s="186">
        <f t="shared" si="17"/>
        <v>2</v>
      </c>
      <c r="U76" s="186">
        <f t="shared" si="17"/>
        <v>-1</v>
      </c>
      <c r="V76" s="186">
        <f t="shared" si="17"/>
        <v>-1</v>
      </c>
      <c r="W76" s="186">
        <f t="shared" si="17"/>
        <v>2</v>
      </c>
    </row>
    <row r="77" spans="2:24">
      <c r="R77" s="186">
        <f t="shared" ref="R77:R82" si="18">C64*$M$52+D64*$N$52+E64*$O$52+C65*$M$53+D65*$N$53+E65*$O$53+C66*$M$54+D66*$N$54+E66*$O$54 + 2</f>
        <v>2</v>
      </c>
      <c r="S77" s="186">
        <f t="shared" ref="S77:S82" si="19">D64*$M$52+E64*$N$52+F64*$O$52+D65*$M$53+E65*$N$53+F65*$O$53+D66*$M$54+E66*$N$54+F66*$O$54 + 2</f>
        <v>2</v>
      </c>
      <c r="T77" s="186">
        <f t="shared" ref="T77:T82" si="20">E64*$M$52+F64*$N$52+G64*$O$52+E65*$M$53+F65*$N$53+G65*$O$53+E66*$M$54+F66*$N$54+G66*$O$54 + 2</f>
        <v>2</v>
      </c>
      <c r="U77" s="186">
        <f t="shared" ref="U77:U82" si="21">F64*$M$52+G64*$N$52+H64*$O$52+F65*$M$53+G65*$N$53+H65*$O$53+F66*$M$54+G66*$N$54+H66*$O$54 + 2</f>
        <v>-1</v>
      </c>
      <c r="V77" s="186">
        <f t="shared" ref="V77:V82" si="22">G64*$M$52+H64*$N$52+I64*$O$52+G65*$M$53+H65*$N$53+I65*$O$53+G66*$M$54+H66*$N$54+I66*$O$54 + 2</f>
        <v>-1</v>
      </c>
      <c r="W77" s="186">
        <f t="shared" ref="W77:W82" si="23">H64*$M$52+I64*$N$52+J64*$O$52+H65*$M$53+I65*$N$53+J65*$O$53+H66*$M$54+I66*$N$54+J66*$O$54 + 2</f>
        <v>2</v>
      </c>
    </row>
    <row r="78" spans="2:24">
      <c r="R78" s="186">
        <f t="shared" si="18"/>
        <v>2</v>
      </c>
      <c r="S78" s="186">
        <f t="shared" si="19"/>
        <v>9</v>
      </c>
      <c r="T78" s="186">
        <f t="shared" si="20"/>
        <v>9</v>
      </c>
      <c r="U78" s="186">
        <f t="shared" si="21"/>
        <v>0</v>
      </c>
      <c r="V78" s="186">
        <f t="shared" si="22"/>
        <v>0</v>
      </c>
      <c r="W78" s="186">
        <f t="shared" si="23"/>
        <v>2</v>
      </c>
    </row>
    <row r="79" spans="2:24">
      <c r="R79" s="186">
        <f t="shared" si="18"/>
        <v>2</v>
      </c>
      <c r="S79" s="186">
        <f t="shared" si="19"/>
        <v>16</v>
      </c>
      <c r="T79" s="186">
        <f t="shared" si="20"/>
        <v>16</v>
      </c>
      <c r="U79" s="186">
        <f t="shared" si="21"/>
        <v>1</v>
      </c>
      <c r="V79" s="186">
        <f t="shared" si="22"/>
        <v>1</v>
      </c>
      <c r="W79" s="186">
        <f t="shared" si="23"/>
        <v>2</v>
      </c>
    </row>
    <row r="80" spans="2:24">
      <c r="R80" s="186">
        <f t="shared" si="18"/>
        <v>2</v>
      </c>
      <c r="S80" s="186">
        <f t="shared" si="19"/>
        <v>23</v>
      </c>
      <c r="T80" s="186">
        <f t="shared" si="20"/>
        <v>23</v>
      </c>
      <c r="U80" s="186">
        <f t="shared" si="21"/>
        <v>2</v>
      </c>
      <c r="V80" s="186">
        <f t="shared" si="22"/>
        <v>2</v>
      </c>
      <c r="W80" s="186">
        <f t="shared" si="23"/>
        <v>2</v>
      </c>
    </row>
    <row r="81" spans="2:31">
      <c r="R81" s="186">
        <f t="shared" si="18"/>
        <v>2</v>
      </c>
      <c r="S81" s="186">
        <f t="shared" si="19"/>
        <v>23</v>
      </c>
      <c r="T81" s="186">
        <f t="shared" si="20"/>
        <v>23</v>
      </c>
      <c r="U81" s="186">
        <f t="shared" si="21"/>
        <v>2</v>
      </c>
      <c r="V81" s="186">
        <f t="shared" si="22"/>
        <v>2</v>
      </c>
      <c r="W81" s="186">
        <f t="shared" si="23"/>
        <v>2</v>
      </c>
    </row>
    <row r="82" spans="2:31">
      <c r="R82" s="186">
        <f t="shared" si="18"/>
        <v>2</v>
      </c>
      <c r="S82" s="186">
        <f t="shared" si="19"/>
        <v>16</v>
      </c>
      <c r="T82" s="186">
        <f t="shared" si="20"/>
        <v>16</v>
      </c>
      <c r="U82" s="186">
        <f t="shared" si="21"/>
        <v>2</v>
      </c>
      <c r="V82" s="186">
        <f t="shared" si="22"/>
        <v>2</v>
      </c>
      <c r="W82" s="186">
        <f t="shared" si="23"/>
        <v>2</v>
      </c>
    </row>
    <row r="86" spans="2:31" s="131" customFormat="1">
      <c r="B86" s="183" t="s">
        <v>690</v>
      </c>
    </row>
    <row r="88" spans="2:31">
      <c r="D88" s="146" t="s">
        <v>691</v>
      </c>
      <c r="J88" s="146" t="s">
        <v>692</v>
      </c>
      <c r="P88" s="146" t="s">
        <v>195</v>
      </c>
      <c r="U88" s="163" t="s">
        <v>697</v>
      </c>
      <c r="V88" s="163"/>
      <c r="W88" s="163"/>
      <c r="X88" s="163"/>
      <c r="Y88" s="163"/>
      <c r="Z88" s="163"/>
      <c r="AA88" s="163"/>
      <c r="AB88" s="163"/>
      <c r="AC88" s="163"/>
      <c r="AD88" s="163"/>
      <c r="AE88" s="163"/>
    </row>
    <row r="89" spans="2:31" ht="16.5" customHeight="1">
      <c r="B89" s="146">
        <v>0</v>
      </c>
      <c r="C89" s="146">
        <v>0</v>
      </c>
      <c r="D89" s="179">
        <v>0</v>
      </c>
      <c r="E89" s="146">
        <v>0</v>
      </c>
      <c r="F89" s="146">
        <v>0</v>
      </c>
      <c r="G89" s="187"/>
      <c r="H89" s="146">
        <v>0</v>
      </c>
      <c r="I89" s="146">
        <v>0</v>
      </c>
      <c r="J89" s="146">
        <v>0</v>
      </c>
      <c r="K89" s="146">
        <v>0</v>
      </c>
      <c r="L89" s="146">
        <v>0</v>
      </c>
      <c r="M89" s="176"/>
      <c r="N89" s="176">
        <v>0</v>
      </c>
      <c r="O89" s="176">
        <v>0</v>
      </c>
      <c r="P89" s="176">
        <v>0</v>
      </c>
      <c r="Q89" s="176">
        <v>0</v>
      </c>
      <c r="R89" s="176">
        <v>0</v>
      </c>
      <c r="S89" s="112"/>
      <c r="T89" s="112"/>
      <c r="U89" s="176"/>
      <c r="V89" s="176" t="s">
        <v>693</v>
      </c>
      <c r="W89" s="176"/>
      <c r="X89" s="176"/>
      <c r="Y89" s="145"/>
      <c r="Z89" s="176" t="s">
        <v>694</v>
      </c>
      <c r="AA89" s="145"/>
      <c r="AB89" s="145"/>
      <c r="AC89" s="145"/>
      <c r="AD89" s="176" t="s">
        <v>695</v>
      </c>
      <c r="AE89" s="145"/>
    </row>
    <row r="90" spans="2:31">
      <c r="B90" s="179">
        <v>0</v>
      </c>
      <c r="C90" s="176">
        <v>1</v>
      </c>
      <c r="D90" s="176">
        <v>1</v>
      </c>
      <c r="E90" s="176">
        <v>1</v>
      </c>
      <c r="F90" s="179">
        <v>0</v>
      </c>
      <c r="G90" s="145"/>
      <c r="H90" s="179">
        <v>0</v>
      </c>
      <c r="I90" s="176">
        <v>2</v>
      </c>
      <c r="J90" s="176">
        <v>2</v>
      </c>
      <c r="K90" s="176">
        <v>2</v>
      </c>
      <c r="L90" s="179">
        <v>0</v>
      </c>
      <c r="M90" s="176"/>
      <c r="N90" s="176">
        <v>0</v>
      </c>
      <c r="O90" s="176">
        <v>0</v>
      </c>
      <c r="P90" s="176">
        <v>3</v>
      </c>
      <c r="Q90" s="176">
        <v>0</v>
      </c>
      <c r="R90" s="176">
        <v>0</v>
      </c>
      <c r="S90" s="172"/>
      <c r="T90" s="172"/>
      <c r="U90" s="176">
        <v>0</v>
      </c>
      <c r="V90" s="176">
        <v>0</v>
      </c>
      <c r="W90" s="176">
        <v>0</v>
      </c>
      <c r="X90" s="176"/>
      <c r="Y90" s="176">
        <v>0</v>
      </c>
      <c r="Z90" s="176">
        <v>2</v>
      </c>
      <c r="AA90" s="176">
        <v>0</v>
      </c>
      <c r="AB90" s="176"/>
      <c r="AC90" s="176">
        <v>1</v>
      </c>
      <c r="AD90" s="176">
        <v>0</v>
      </c>
      <c r="AE90" s="176">
        <v>0</v>
      </c>
    </row>
    <row r="91" spans="2:31">
      <c r="B91" s="179">
        <v>0</v>
      </c>
      <c r="C91" s="176">
        <v>2</v>
      </c>
      <c r="D91" s="176">
        <v>1</v>
      </c>
      <c r="E91" s="176">
        <v>3</v>
      </c>
      <c r="F91" s="179">
        <v>0</v>
      </c>
      <c r="G91" s="145"/>
      <c r="H91" s="179">
        <v>0</v>
      </c>
      <c r="I91" s="176">
        <v>1</v>
      </c>
      <c r="J91" s="176">
        <v>0</v>
      </c>
      <c r="K91" s="176">
        <v>1</v>
      </c>
      <c r="L91" s="179">
        <v>0</v>
      </c>
      <c r="M91" s="176"/>
      <c r="N91" s="176">
        <v>0</v>
      </c>
      <c r="O91" s="176">
        <v>1</v>
      </c>
      <c r="P91" s="176">
        <v>0</v>
      </c>
      <c r="Q91" s="176">
        <v>1</v>
      </c>
      <c r="R91" s="176">
        <v>0</v>
      </c>
      <c r="S91" s="172"/>
      <c r="T91" s="172"/>
      <c r="U91" s="176">
        <v>0</v>
      </c>
      <c r="V91" s="176">
        <v>0</v>
      </c>
      <c r="W91" s="176">
        <v>1</v>
      </c>
      <c r="X91" s="176"/>
      <c r="Y91" s="176">
        <v>0</v>
      </c>
      <c r="Z91" s="176">
        <v>2</v>
      </c>
      <c r="AA91" s="176">
        <v>0</v>
      </c>
      <c r="AB91" s="176"/>
      <c r="AC91" s="176">
        <v>0</v>
      </c>
      <c r="AD91" s="176">
        <v>2</v>
      </c>
      <c r="AE91" s="176">
        <v>0</v>
      </c>
    </row>
    <row r="92" spans="2:31">
      <c r="B92" s="179">
        <v>0</v>
      </c>
      <c r="C92" s="176">
        <v>0</v>
      </c>
      <c r="D92" s="176">
        <v>1</v>
      </c>
      <c r="E92" s="176">
        <v>0</v>
      </c>
      <c r="F92" s="179">
        <v>0</v>
      </c>
      <c r="G92" s="145"/>
      <c r="H92" s="179">
        <v>0</v>
      </c>
      <c r="I92" s="176">
        <v>0</v>
      </c>
      <c r="J92" s="176">
        <v>0</v>
      </c>
      <c r="K92" s="176">
        <v>1</v>
      </c>
      <c r="L92" s="179">
        <v>0</v>
      </c>
      <c r="M92" s="176"/>
      <c r="N92" s="176">
        <v>0</v>
      </c>
      <c r="O92" s="176">
        <v>1</v>
      </c>
      <c r="P92" s="176">
        <v>0</v>
      </c>
      <c r="Q92" s="176">
        <v>0</v>
      </c>
      <c r="R92" s="176">
        <v>0</v>
      </c>
      <c r="S92" s="172"/>
      <c r="T92" s="172"/>
      <c r="U92" s="176">
        <v>0</v>
      </c>
      <c r="V92" s="176">
        <v>1</v>
      </c>
      <c r="W92" s="176">
        <v>0</v>
      </c>
      <c r="X92" s="176"/>
      <c r="Y92" s="176">
        <v>0</v>
      </c>
      <c r="Z92" s="176">
        <v>2</v>
      </c>
      <c r="AA92" s="176">
        <v>0</v>
      </c>
      <c r="AB92" s="176"/>
      <c r="AC92" s="176">
        <v>0</v>
      </c>
      <c r="AD92" s="176">
        <v>0</v>
      </c>
      <c r="AE92" s="176">
        <v>1</v>
      </c>
    </row>
    <row r="93" spans="2:31">
      <c r="B93" s="179">
        <v>0</v>
      </c>
      <c r="C93" s="176">
        <v>0</v>
      </c>
      <c r="D93" s="179">
        <v>0</v>
      </c>
      <c r="E93" s="176">
        <v>0</v>
      </c>
      <c r="F93" s="179">
        <v>0</v>
      </c>
      <c r="G93" s="145"/>
      <c r="H93" s="179">
        <v>0</v>
      </c>
      <c r="I93" s="176">
        <v>0</v>
      </c>
      <c r="J93" s="179">
        <v>0</v>
      </c>
      <c r="K93" s="176">
        <v>0</v>
      </c>
      <c r="L93" s="179">
        <v>0</v>
      </c>
      <c r="M93" s="176"/>
      <c r="N93" s="176">
        <v>0</v>
      </c>
      <c r="O93" s="176">
        <v>0</v>
      </c>
      <c r="P93" s="179">
        <v>0</v>
      </c>
      <c r="Q93" s="176">
        <v>0</v>
      </c>
      <c r="R93" s="176">
        <v>0</v>
      </c>
      <c r="S93" s="112"/>
      <c r="T93" s="112"/>
      <c r="U93" s="112"/>
      <c r="W93" s="112"/>
      <c r="X93" s="112"/>
      <c r="Y93" s="112"/>
      <c r="AA93" s="112"/>
      <c r="AB93" s="112"/>
      <c r="AC93" s="112"/>
      <c r="AE93" s="112"/>
    </row>
    <row r="96" spans="2:31">
      <c r="S96" s="163" t="s">
        <v>696</v>
      </c>
      <c r="T96" s="163"/>
      <c r="U96" s="163"/>
    </row>
    <row r="97" spans="2:21">
      <c r="S97" s="145">
        <f>B89*$U$90+C89*$V$90+D89*$W$90+B90*$U$91+C90*$V$91+D90*$W$91+B91*$U$92+C91*$V$92+D91*$W$92+H89*$Y$90+I89*$Z$90+J89*$AA$90+H90*$Y$91+I90*$Z$91+J90*$AA$91+H91*$Y$92+I91*$Z$92+J91*$AA$92+N89*$AC$90+O89*$AD$90+P89*$AE$90+N90*$AC$91+O90*$AD$91+P90*$AE$91+N91*$AC$92+O91*$AD$92+P91*$AE$92</f>
        <v>9</v>
      </c>
      <c r="T97" s="145">
        <f t="shared" ref="T97:U97" si="24">C89*$U$90+D89*$V$90+E89*$W$90+C90*$U$91+D90*$V$91+E90*$W$91+C91*$U$92+D91*$V$92+E91*$W$92+I89*$Y$90+J89*$Z$90+K89*$AA$90+I90*$Y$91+J90*$Z$91+K90*$AA$91+I91*$Y$92+J91*$Z$92+K91*$AA$92+O89*$AC$90+P89*$AD$90+Q89*$AE$90+O90*$AC$91+P90*$AD$91+Q90*$AE$91+O91*$AC$92+P91*$AD$92+Q91*$AE$92</f>
        <v>13</v>
      </c>
      <c r="U97" s="145">
        <f t="shared" si="24"/>
        <v>9</v>
      </c>
    </row>
    <row r="98" spans="2:21">
      <c r="S98" s="145">
        <f t="shared" ref="S98:S99" si="25">B90*$U$90+C90*$V$90+D90*$W$90+B91*$U$91+C91*$V$91+D91*$W$91+B92*$U$92+C92*$V$92+D92*$W$92+H90*$Y$90+I90*$Z$90+J90*$AA$90+H91*$Y$91+I91*$Z$91+J91*$AA$91+H92*$Y$92+I92*$Z$92+J92*$AA$92+N90*$AC$90+O90*$AD$90+P90*$AE$90+N91*$AC$91+O91*$AD$91+P91*$AE$91+N92*$AC$92+O92*$AD$92+P92*$AE$92</f>
        <v>9</v>
      </c>
      <c r="T98" s="145">
        <f t="shared" ref="T98:T99" si="26">C90*$U$90+D90*$V$90+E90*$W$90+C91*$U$91+D91*$V$91+E91*$W$91+C92*$U$92+D92*$V$92+E92*$W$92+I90*$Y$90+J90*$Z$90+K90*$AA$90+I91*$Y$91+J91*$Z$91+K91*$AA$91+I92*$Y$92+J92*$Z$92+K92*$AA$92+O90*$AC$90+P90*$AD$90+Q90*$AE$90+O91*$AC$91+P91*$AD$91+Q91*$AE$91+O92*$AC$92+P92*$AD$92+Q92*$AE$92</f>
        <v>8</v>
      </c>
      <c r="U98" s="145">
        <f t="shared" ref="U98:U99" si="27">D90*$U$90+E90*$V$90+F90*$W$90+D91*$U$91+E91*$V$91+F91*$W$91+D92*$U$92+E92*$V$92+F92*$W$92+J90*$Y$90+K90*$Z$90+L90*$AA$90+J91*$Y$91+K91*$Z$91+L91*$AA$91+J92*$Y$92+K92*$Z$92+L92*$AA$92+P90*$AC$90+Q90*$AD$90+R90*$AE$90+P91*$AC$91+Q91*$AD$91+R91*$AE$91+P92*$AC$92+Q92*$AD$92+R92*$AE$92</f>
        <v>13</v>
      </c>
    </row>
    <row r="99" spans="2:21">
      <c r="M99" s="130"/>
      <c r="N99" s="130"/>
      <c r="S99" s="145">
        <f t="shared" si="25"/>
        <v>5</v>
      </c>
      <c r="T99" s="145">
        <f t="shared" si="26"/>
        <v>1</v>
      </c>
      <c r="U99" s="145">
        <f t="shared" si="27"/>
        <v>4</v>
      </c>
    </row>
    <row r="102" spans="2:21" ht="20.25">
      <c r="B102" s="188" t="s">
        <v>698</v>
      </c>
      <c r="C102" s="189"/>
      <c r="D102" s="189"/>
      <c r="E102" s="189"/>
      <c r="F102" s="189"/>
      <c r="G102" s="189"/>
      <c r="H102" s="189"/>
      <c r="I102" s="189"/>
      <c r="J102" s="189"/>
      <c r="K102" s="189"/>
      <c r="L102" s="189"/>
      <c r="M102" s="189"/>
      <c r="N102" s="189"/>
      <c r="O102" s="189"/>
      <c r="P102" s="189"/>
      <c r="Q102" s="189"/>
      <c r="R102" s="189"/>
    </row>
    <row r="103" spans="2:21">
      <c r="B103" s="190"/>
      <c r="C103" s="190"/>
      <c r="D103" s="190"/>
      <c r="E103" s="190"/>
      <c r="F103" s="190"/>
      <c r="G103" s="190"/>
      <c r="H103" s="190"/>
      <c r="I103" s="190"/>
      <c r="J103" s="190"/>
      <c r="K103" s="190"/>
      <c r="L103" s="190"/>
      <c r="M103" s="190"/>
      <c r="N103" s="190"/>
      <c r="O103" s="190"/>
      <c r="P103" s="190"/>
      <c r="Q103" s="190"/>
      <c r="R103" s="190"/>
    </row>
    <row r="104" spans="2:21">
      <c r="B104" s="191" t="s">
        <v>699</v>
      </c>
      <c r="C104" s="190"/>
      <c r="D104" s="190"/>
      <c r="E104" s="190"/>
      <c r="F104" s="190"/>
      <c r="G104" s="190"/>
      <c r="H104" s="190"/>
      <c r="I104" s="190"/>
      <c r="J104" s="190"/>
      <c r="K104" s="190"/>
      <c r="L104" s="190"/>
      <c r="M104" s="190"/>
      <c r="N104" s="190"/>
      <c r="O104" s="190"/>
      <c r="P104" s="190"/>
      <c r="Q104" s="190"/>
      <c r="R104" s="190"/>
    </row>
    <row r="105" spans="2:21">
      <c r="B105" s="190"/>
      <c r="C105" s="190"/>
      <c r="D105" s="190"/>
      <c r="E105" s="190"/>
      <c r="F105" s="190"/>
      <c r="G105" s="190"/>
      <c r="H105" s="190"/>
      <c r="I105" s="190"/>
      <c r="J105" s="190"/>
      <c r="K105" s="190"/>
      <c r="L105" s="190"/>
      <c r="M105" s="190"/>
      <c r="N105" s="190"/>
      <c r="O105" s="190"/>
      <c r="P105" s="190"/>
      <c r="Q105" s="190"/>
      <c r="R105" s="190"/>
    </row>
    <row r="106" spans="2:21" ht="18.75">
      <c r="B106" s="192" t="s">
        <v>700</v>
      </c>
      <c r="C106" s="190"/>
      <c r="D106" s="190"/>
      <c r="E106" s="190"/>
      <c r="F106" s="190"/>
      <c r="G106" s="190"/>
      <c r="H106" s="190"/>
      <c r="I106" s="190"/>
      <c r="J106" s="190"/>
      <c r="K106" s="190"/>
      <c r="L106" s="190"/>
      <c r="M106" s="190"/>
      <c r="N106" s="190"/>
      <c r="O106" s="190"/>
      <c r="P106" s="190"/>
      <c r="Q106" s="190"/>
      <c r="R106" s="190"/>
    </row>
    <row r="107" spans="2:21">
      <c r="B107" s="193"/>
      <c r="C107" s="190"/>
      <c r="D107" s="190"/>
      <c r="E107" s="190"/>
      <c r="F107" s="190"/>
      <c r="G107" s="190"/>
      <c r="H107" s="190"/>
      <c r="I107" s="190"/>
      <c r="J107" s="190"/>
      <c r="K107" s="190"/>
      <c r="L107" s="190"/>
      <c r="M107" s="190"/>
      <c r="N107" s="190"/>
      <c r="O107" s="190"/>
      <c r="P107" s="190"/>
      <c r="Q107" s="190"/>
      <c r="R107" s="190"/>
    </row>
    <row r="108" spans="2:21">
      <c r="B108" s="194" t="s">
        <v>701</v>
      </c>
      <c r="C108" s="190"/>
      <c r="D108" s="190"/>
      <c r="E108" s="190"/>
      <c r="F108" s="190"/>
      <c r="G108" s="190"/>
      <c r="H108" s="190"/>
      <c r="I108" s="190"/>
      <c r="J108" s="190"/>
      <c r="K108" s="190"/>
      <c r="L108" s="190"/>
      <c r="M108" s="190"/>
      <c r="N108" s="190"/>
      <c r="O108" s="190"/>
      <c r="P108" s="190"/>
      <c r="Q108" s="190"/>
      <c r="R108" s="190"/>
    </row>
    <row r="109" spans="2:21">
      <c r="B109" s="190"/>
      <c r="C109" s="190"/>
      <c r="D109" s="190"/>
      <c r="E109" s="190"/>
      <c r="F109" s="190"/>
      <c r="G109" s="190"/>
      <c r="H109" s="190"/>
      <c r="I109" s="190"/>
      <c r="J109" s="190"/>
      <c r="K109" s="190"/>
      <c r="L109" s="190"/>
      <c r="M109" s="190"/>
      <c r="N109" s="190"/>
      <c r="O109" s="190"/>
      <c r="P109" s="190"/>
      <c r="Q109" s="190"/>
      <c r="R109" s="190"/>
    </row>
    <row r="110" spans="2:21" ht="18.75">
      <c r="B110" s="192" t="s">
        <v>702</v>
      </c>
      <c r="C110" s="190"/>
      <c r="D110" s="190"/>
      <c r="E110" s="190"/>
      <c r="F110" s="190"/>
      <c r="G110" s="190"/>
      <c r="H110" s="190"/>
      <c r="I110" s="190"/>
      <c r="J110" s="190"/>
      <c r="K110" s="190"/>
      <c r="L110" s="190"/>
      <c r="M110" s="190"/>
      <c r="N110" s="190"/>
      <c r="O110" s="190"/>
      <c r="P110" s="190"/>
      <c r="Q110" s="190"/>
      <c r="R110" s="190"/>
    </row>
    <row r="111" spans="2:21">
      <c r="B111" s="193"/>
      <c r="C111" s="190"/>
      <c r="D111" s="190"/>
      <c r="E111" s="190"/>
      <c r="F111" s="190"/>
      <c r="G111" s="190"/>
      <c r="H111" s="190"/>
      <c r="I111" s="190"/>
      <c r="J111" s="190"/>
      <c r="K111" s="190"/>
      <c r="L111" s="190"/>
      <c r="M111" s="190"/>
      <c r="N111" s="190"/>
      <c r="O111" s="190"/>
      <c r="P111" s="190"/>
      <c r="Q111" s="190"/>
      <c r="R111" s="190"/>
    </row>
    <row r="112" spans="2:21" ht="18.75">
      <c r="B112" s="195" t="s">
        <v>703</v>
      </c>
      <c r="C112" s="190"/>
      <c r="D112" s="190"/>
      <c r="E112" s="190"/>
      <c r="F112" s="190"/>
      <c r="G112" s="190"/>
      <c r="H112" s="190"/>
      <c r="I112" s="190"/>
      <c r="J112" s="190"/>
      <c r="K112" s="190"/>
      <c r="L112" s="190"/>
      <c r="M112" s="190"/>
      <c r="N112" s="190"/>
      <c r="O112" s="190"/>
      <c r="P112" s="190"/>
      <c r="Q112" s="190"/>
      <c r="R112" s="190"/>
    </row>
    <row r="113" spans="2:18">
      <c r="B113" s="193"/>
      <c r="C113" s="190"/>
      <c r="D113" s="190"/>
      <c r="E113" s="190"/>
      <c r="F113" s="190"/>
      <c r="G113" s="190"/>
      <c r="H113" s="190"/>
      <c r="I113" s="190"/>
      <c r="J113" s="190"/>
      <c r="K113" s="190"/>
      <c r="L113" s="190"/>
      <c r="M113" s="190"/>
      <c r="N113" s="190"/>
      <c r="O113" s="190"/>
      <c r="P113" s="190"/>
      <c r="Q113" s="190"/>
      <c r="R113" s="190"/>
    </row>
    <row r="114" spans="2:18" ht="18.75">
      <c r="B114" s="192" t="s">
        <v>704</v>
      </c>
      <c r="C114" s="190"/>
      <c r="D114" s="190"/>
      <c r="E114" s="190"/>
      <c r="F114" s="190"/>
      <c r="G114" s="190"/>
      <c r="H114" s="190"/>
      <c r="I114" s="190"/>
      <c r="J114" s="190"/>
      <c r="K114" s="190"/>
      <c r="L114" s="190"/>
      <c r="M114" s="190"/>
      <c r="N114" s="190"/>
      <c r="O114" s="190"/>
      <c r="P114" s="190"/>
      <c r="Q114" s="190"/>
      <c r="R114" s="190"/>
    </row>
    <row r="115" spans="2:18">
      <c r="B115" s="193"/>
      <c r="C115" s="190"/>
      <c r="D115" s="190"/>
      <c r="E115" s="190"/>
      <c r="F115" s="190"/>
      <c r="G115" s="190"/>
      <c r="H115" s="190"/>
      <c r="I115" s="190"/>
      <c r="J115" s="190"/>
      <c r="K115" s="190"/>
      <c r="L115" s="190"/>
      <c r="M115" s="190"/>
      <c r="N115" s="190"/>
      <c r="O115" s="190"/>
      <c r="P115" s="190"/>
      <c r="Q115" s="190"/>
      <c r="R115" s="190"/>
    </row>
    <row r="116" spans="2:18" ht="18.75">
      <c r="B116" s="195" t="s">
        <v>705</v>
      </c>
      <c r="C116" s="190"/>
      <c r="D116" s="190"/>
      <c r="E116" s="190"/>
      <c r="F116" s="190"/>
      <c r="G116" s="190"/>
      <c r="H116" s="190"/>
      <c r="I116" s="190"/>
      <c r="J116" s="190"/>
      <c r="K116" s="190"/>
      <c r="L116" s="190"/>
      <c r="M116" s="190"/>
      <c r="N116" s="190"/>
      <c r="O116" s="190"/>
      <c r="P116" s="190"/>
      <c r="Q116" s="190"/>
      <c r="R116" s="190"/>
    </row>
  </sheetData>
  <mergeCells count="9">
    <mergeCell ref="Q63:X63"/>
    <mergeCell ref="M65:O65"/>
    <mergeCell ref="S96:U96"/>
    <mergeCell ref="U88:AE88"/>
    <mergeCell ref="M51:O51"/>
    <mergeCell ref="Q49:X49"/>
    <mergeCell ref="C4:J4"/>
    <mergeCell ref="C15:I15"/>
    <mergeCell ref="C29:J29"/>
  </mergeCells>
  <phoneticPr fontId="2"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9"/>
  <sheetViews>
    <sheetView zoomScale="85" zoomScaleNormal="85" workbookViewId="0">
      <selection activeCell="I23" sqref="I23"/>
    </sheetView>
  </sheetViews>
  <sheetFormatPr defaultRowHeight="16.5"/>
  <cols>
    <col min="1" max="58" width="4.625" customWidth="1"/>
  </cols>
  <sheetData>
    <row r="1" spans="2:58" ht="17.25" thickBot="1"/>
    <row r="2" spans="2:58" ht="17.25" thickBot="1">
      <c r="B2" s="198">
        <v>0</v>
      </c>
      <c r="C2" s="198">
        <v>0</v>
      </c>
      <c r="D2" s="198">
        <v>0</v>
      </c>
      <c r="E2" s="198">
        <v>0</v>
      </c>
      <c r="F2" s="198">
        <v>0</v>
      </c>
      <c r="G2" s="198">
        <v>0</v>
      </c>
      <c r="H2" s="198">
        <v>0</v>
      </c>
      <c r="I2" s="198">
        <v>0</v>
      </c>
      <c r="J2" s="198">
        <v>0</v>
      </c>
      <c r="K2" s="198">
        <v>0</v>
      </c>
      <c r="L2" s="198">
        <v>0</v>
      </c>
      <c r="M2" s="198">
        <v>0</v>
      </c>
      <c r="N2" s="198">
        <v>0</v>
      </c>
      <c r="O2" s="198">
        <v>0</v>
      </c>
      <c r="P2" s="198">
        <v>0</v>
      </c>
      <c r="Q2" s="199">
        <v>0</v>
      </c>
      <c r="R2" s="199">
        <v>0</v>
      </c>
      <c r="S2" s="199">
        <v>0</v>
      </c>
      <c r="T2" s="199">
        <v>0</v>
      </c>
      <c r="U2" s="199">
        <v>0</v>
      </c>
      <c r="V2" s="199">
        <v>0</v>
      </c>
      <c r="W2" s="199">
        <v>0</v>
      </c>
      <c r="X2" s="199">
        <v>0</v>
      </c>
      <c r="Y2" s="199">
        <v>0</v>
      </c>
      <c r="Z2" s="199">
        <v>0</v>
      </c>
      <c r="AA2" s="199">
        <v>0</v>
      </c>
      <c r="AB2" s="199">
        <v>0</v>
      </c>
      <c r="AC2" s="199">
        <v>0</v>
      </c>
      <c r="AE2" s="9">
        <f>B2/255</f>
        <v>0</v>
      </c>
      <c r="AF2" s="9">
        <f>C2/255</f>
        <v>0</v>
      </c>
      <c r="AG2" s="9">
        <f>D2/255</f>
        <v>0</v>
      </c>
      <c r="AH2" s="9">
        <f>E2/255</f>
        <v>0</v>
      </c>
      <c r="AI2" s="9">
        <f>F2/255</f>
        <v>0</v>
      </c>
      <c r="AJ2" s="9">
        <f>G2/255</f>
        <v>0</v>
      </c>
      <c r="AK2" s="9">
        <f>H2/255</f>
        <v>0</v>
      </c>
      <c r="AL2" s="9">
        <f>I2/255</f>
        <v>0</v>
      </c>
      <c r="AM2" s="9">
        <f>J2/255</f>
        <v>0</v>
      </c>
      <c r="AN2" s="9">
        <f>K2/255</f>
        <v>0</v>
      </c>
      <c r="AO2" s="9">
        <f>L2/255</f>
        <v>0</v>
      </c>
      <c r="AP2" s="9">
        <f>M2/255</f>
        <v>0</v>
      </c>
      <c r="AQ2" s="9">
        <f>N2/255</f>
        <v>0</v>
      </c>
      <c r="AR2" s="9">
        <f>O2/255</f>
        <v>0</v>
      </c>
      <c r="AS2" s="9">
        <f>P2/255</f>
        <v>0</v>
      </c>
      <c r="AT2" s="9">
        <f>Q2/255</f>
        <v>0</v>
      </c>
      <c r="AU2" s="9">
        <f>R2/255</f>
        <v>0</v>
      </c>
      <c r="AV2" s="9">
        <f>S2/255</f>
        <v>0</v>
      </c>
      <c r="AW2" s="9">
        <f>T2/255</f>
        <v>0</v>
      </c>
      <c r="AX2" s="9">
        <f>U2/255</f>
        <v>0</v>
      </c>
      <c r="AY2" s="9">
        <f>V2/255</f>
        <v>0</v>
      </c>
      <c r="AZ2" s="9">
        <f>W2/255</f>
        <v>0</v>
      </c>
      <c r="BA2" s="9">
        <f>X2/255</f>
        <v>0</v>
      </c>
      <c r="BB2" s="9">
        <f>Y2/255</f>
        <v>0</v>
      </c>
      <c r="BC2" s="9">
        <f>Z2/255</f>
        <v>0</v>
      </c>
      <c r="BD2" s="9">
        <f>AA2/255</f>
        <v>0</v>
      </c>
      <c r="BE2" s="9">
        <f>AB2/255</f>
        <v>0</v>
      </c>
      <c r="BF2" s="9">
        <f>AC2/255</f>
        <v>0</v>
      </c>
    </row>
    <row r="3" spans="2:58" ht="17.25" thickBot="1">
      <c r="B3" s="198">
        <v>0</v>
      </c>
      <c r="C3" s="198">
        <v>0</v>
      </c>
      <c r="D3" s="198">
        <v>0</v>
      </c>
      <c r="E3" s="198">
        <v>0</v>
      </c>
      <c r="F3" s="198">
        <v>0</v>
      </c>
      <c r="G3" s="198">
        <v>0</v>
      </c>
      <c r="H3" s="198">
        <v>0</v>
      </c>
      <c r="I3" s="198">
        <v>0</v>
      </c>
      <c r="J3" s="198">
        <v>0</v>
      </c>
      <c r="K3" s="198">
        <v>0</v>
      </c>
      <c r="L3" s="198">
        <v>0</v>
      </c>
      <c r="M3" s="198">
        <v>0</v>
      </c>
      <c r="N3" s="198">
        <v>0</v>
      </c>
      <c r="O3" s="198">
        <v>0</v>
      </c>
      <c r="P3" s="198">
        <v>0</v>
      </c>
      <c r="Q3" s="199">
        <v>0</v>
      </c>
      <c r="R3" s="199">
        <v>0</v>
      </c>
      <c r="S3" s="199">
        <v>0</v>
      </c>
      <c r="T3" s="199">
        <v>0</v>
      </c>
      <c r="U3" s="199">
        <v>0</v>
      </c>
      <c r="V3" s="199">
        <v>0</v>
      </c>
      <c r="W3" s="199">
        <v>0</v>
      </c>
      <c r="X3" s="199">
        <v>0</v>
      </c>
      <c r="Y3" s="199">
        <v>0</v>
      </c>
      <c r="Z3" s="199">
        <v>0</v>
      </c>
      <c r="AA3" s="199">
        <v>0</v>
      </c>
      <c r="AB3" s="199">
        <v>0</v>
      </c>
      <c r="AC3" s="199">
        <v>0</v>
      </c>
      <c r="AE3" s="9">
        <f>B3/255</f>
        <v>0</v>
      </c>
      <c r="AF3" s="9">
        <f>C3/255</f>
        <v>0</v>
      </c>
      <c r="AG3" s="9">
        <f>D3/255</f>
        <v>0</v>
      </c>
      <c r="AH3" s="9">
        <f>E3/255</f>
        <v>0</v>
      </c>
      <c r="AI3" s="9">
        <f>F3/255</f>
        <v>0</v>
      </c>
      <c r="AJ3" s="9">
        <f>G3/255</f>
        <v>0</v>
      </c>
      <c r="AK3" s="9">
        <f>H3/255</f>
        <v>0</v>
      </c>
      <c r="AL3" s="9">
        <f>I3/255</f>
        <v>0</v>
      </c>
      <c r="AM3" s="9">
        <f>J3/255</f>
        <v>0</v>
      </c>
      <c r="AN3" s="9">
        <f>K3/255</f>
        <v>0</v>
      </c>
      <c r="AO3" s="9">
        <f>L3/255</f>
        <v>0</v>
      </c>
      <c r="AP3" s="9">
        <f>M3/255</f>
        <v>0</v>
      </c>
      <c r="AQ3" s="9">
        <f>N3/255</f>
        <v>0</v>
      </c>
      <c r="AR3" s="9">
        <f>O3/255</f>
        <v>0</v>
      </c>
      <c r="AS3" s="9">
        <f>P3/255</f>
        <v>0</v>
      </c>
      <c r="AT3" s="9">
        <f>Q3/255</f>
        <v>0</v>
      </c>
      <c r="AU3" s="9">
        <f>R3/255</f>
        <v>0</v>
      </c>
      <c r="AV3" s="9">
        <f>S3/255</f>
        <v>0</v>
      </c>
      <c r="AW3" s="9">
        <f>T3/255</f>
        <v>0</v>
      </c>
      <c r="AX3" s="9">
        <f>U3/255</f>
        <v>0</v>
      </c>
      <c r="AY3" s="9">
        <f>V3/255</f>
        <v>0</v>
      </c>
      <c r="AZ3" s="9">
        <f>W3/255</f>
        <v>0</v>
      </c>
      <c r="BA3" s="9">
        <f>X3/255</f>
        <v>0</v>
      </c>
      <c r="BB3" s="9">
        <f>Y3/255</f>
        <v>0</v>
      </c>
      <c r="BC3" s="9">
        <f>Z3/255</f>
        <v>0</v>
      </c>
      <c r="BD3" s="9">
        <f>AA3/255</f>
        <v>0</v>
      </c>
      <c r="BE3" s="9">
        <f>AB3/255</f>
        <v>0</v>
      </c>
      <c r="BF3" s="9">
        <f>AC3/255</f>
        <v>0</v>
      </c>
    </row>
    <row r="4" spans="2:58" ht="17.25" thickBot="1">
      <c r="B4" s="198">
        <v>0</v>
      </c>
      <c r="C4" s="198">
        <v>0</v>
      </c>
      <c r="D4" s="198">
        <v>0</v>
      </c>
      <c r="E4" s="198">
        <v>0</v>
      </c>
      <c r="F4" s="198">
        <v>0</v>
      </c>
      <c r="G4" s="198">
        <v>0</v>
      </c>
      <c r="H4" s="198">
        <v>0</v>
      </c>
      <c r="I4" s="198">
        <v>0</v>
      </c>
      <c r="J4" s="198">
        <v>0</v>
      </c>
      <c r="K4" s="198">
        <v>0</v>
      </c>
      <c r="L4" s="198">
        <v>0</v>
      </c>
      <c r="M4" s="198">
        <v>0</v>
      </c>
      <c r="N4" s="198">
        <v>0</v>
      </c>
      <c r="O4" s="198">
        <v>0</v>
      </c>
      <c r="P4" s="198">
        <v>0</v>
      </c>
      <c r="Q4" s="199">
        <v>0</v>
      </c>
      <c r="R4" s="199">
        <v>0</v>
      </c>
      <c r="S4" s="199">
        <v>0</v>
      </c>
      <c r="T4" s="199">
        <v>0</v>
      </c>
      <c r="U4" s="199">
        <v>0</v>
      </c>
      <c r="V4" s="199">
        <v>0</v>
      </c>
      <c r="W4" s="199">
        <v>0</v>
      </c>
      <c r="X4" s="199">
        <v>0</v>
      </c>
      <c r="Y4" s="199">
        <v>0</v>
      </c>
      <c r="Z4" s="199">
        <v>0</v>
      </c>
      <c r="AA4" s="199">
        <v>0</v>
      </c>
      <c r="AB4" s="199">
        <v>0</v>
      </c>
      <c r="AC4" s="199">
        <v>0</v>
      </c>
      <c r="AE4" s="9">
        <f>B4/255</f>
        <v>0</v>
      </c>
      <c r="AF4" s="9">
        <f>C4/255</f>
        <v>0</v>
      </c>
      <c r="AG4" s="9">
        <f>D4/255</f>
        <v>0</v>
      </c>
      <c r="AH4" s="9">
        <f>E4/255</f>
        <v>0</v>
      </c>
      <c r="AI4" s="9">
        <f>F4/255</f>
        <v>0</v>
      </c>
      <c r="AJ4" s="9">
        <f>G4/255</f>
        <v>0</v>
      </c>
      <c r="AK4" s="9">
        <f>H4/255</f>
        <v>0</v>
      </c>
      <c r="AL4" s="9">
        <f>I4/255</f>
        <v>0</v>
      </c>
      <c r="AM4" s="9">
        <f>J4/255</f>
        <v>0</v>
      </c>
      <c r="AN4" s="9">
        <f>K4/255</f>
        <v>0</v>
      </c>
      <c r="AO4" s="9">
        <f>L4/255</f>
        <v>0</v>
      </c>
      <c r="AP4" s="9">
        <f>M4/255</f>
        <v>0</v>
      </c>
      <c r="AQ4" s="9">
        <f>N4/255</f>
        <v>0</v>
      </c>
      <c r="AR4" s="9">
        <f>O4/255</f>
        <v>0</v>
      </c>
      <c r="AS4" s="9">
        <f>P4/255</f>
        <v>0</v>
      </c>
      <c r="AT4" s="9">
        <f>Q4/255</f>
        <v>0</v>
      </c>
      <c r="AU4" s="9">
        <f>R4/255</f>
        <v>0</v>
      </c>
      <c r="AV4" s="9">
        <f>S4/255</f>
        <v>0</v>
      </c>
      <c r="AW4" s="9">
        <f>T4/255</f>
        <v>0</v>
      </c>
      <c r="AX4" s="9">
        <f>U4/255</f>
        <v>0</v>
      </c>
      <c r="AY4" s="9">
        <f>V4/255</f>
        <v>0</v>
      </c>
      <c r="AZ4" s="9">
        <f>W4/255</f>
        <v>0</v>
      </c>
      <c r="BA4" s="9">
        <f>X4/255</f>
        <v>0</v>
      </c>
      <c r="BB4" s="9">
        <f>Y4/255</f>
        <v>0</v>
      </c>
      <c r="BC4" s="9">
        <f>Z4/255</f>
        <v>0</v>
      </c>
      <c r="BD4" s="9">
        <f>AA4/255</f>
        <v>0</v>
      </c>
      <c r="BE4" s="9">
        <f>AB4/255</f>
        <v>0</v>
      </c>
      <c r="BF4" s="9">
        <f>AC4/255</f>
        <v>0</v>
      </c>
    </row>
    <row r="5" spans="2:58" ht="17.25" thickBot="1">
      <c r="B5" s="200">
        <v>0</v>
      </c>
      <c r="C5" s="200">
        <v>0</v>
      </c>
      <c r="D5" s="200">
        <v>0</v>
      </c>
      <c r="E5" s="200">
        <v>0</v>
      </c>
      <c r="F5" s="200">
        <v>0</v>
      </c>
      <c r="G5" s="200">
        <v>0</v>
      </c>
      <c r="H5" s="200">
        <v>0</v>
      </c>
      <c r="I5" s="200">
        <v>0</v>
      </c>
      <c r="J5" s="200">
        <v>0</v>
      </c>
      <c r="K5" s="200">
        <v>0</v>
      </c>
      <c r="L5" s="200">
        <v>255</v>
      </c>
      <c r="M5" s="200">
        <v>255</v>
      </c>
      <c r="N5" s="200">
        <v>255</v>
      </c>
      <c r="O5" s="200">
        <v>255</v>
      </c>
      <c r="P5" s="200">
        <v>124</v>
      </c>
      <c r="Q5" s="201">
        <v>255</v>
      </c>
      <c r="R5" s="201">
        <v>255</v>
      </c>
      <c r="S5" s="201">
        <v>255</v>
      </c>
      <c r="T5" s="201">
        <v>255</v>
      </c>
      <c r="U5" s="201">
        <v>255</v>
      </c>
      <c r="V5" s="201">
        <v>0</v>
      </c>
      <c r="W5" s="201">
        <v>0</v>
      </c>
      <c r="X5" s="201">
        <v>0</v>
      </c>
      <c r="Y5" s="201">
        <v>0</v>
      </c>
      <c r="Z5" s="201">
        <v>0</v>
      </c>
      <c r="AA5" s="201">
        <v>0</v>
      </c>
      <c r="AB5" s="201">
        <v>0</v>
      </c>
      <c r="AC5" s="201">
        <v>0</v>
      </c>
      <c r="AE5" s="9">
        <f>B5/255</f>
        <v>0</v>
      </c>
      <c r="AF5" s="9">
        <f>C5/255</f>
        <v>0</v>
      </c>
      <c r="AG5" s="9">
        <f>D5/255</f>
        <v>0</v>
      </c>
      <c r="AH5" s="9">
        <f>E5/255</f>
        <v>0</v>
      </c>
      <c r="AI5" s="9">
        <f>F5/255</f>
        <v>0</v>
      </c>
      <c r="AJ5" s="9">
        <f>G5/255</f>
        <v>0</v>
      </c>
      <c r="AK5" s="9">
        <f>H5/255</f>
        <v>0</v>
      </c>
      <c r="AL5" s="9">
        <f>I5/255</f>
        <v>0</v>
      </c>
      <c r="AM5" s="9">
        <f>J5/255</f>
        <v>0</v>
      </c>
      <c r="AN5" s="9">
        <f>K5/255</f>
        <v>0</v>
      </c>
      <c r="AO5" s="9">
        <f>L5/255</f>
        <v>1</v>
      </c>
      <c r="AP5" s="9">
        <f>M5/255</f>
        <v>1</v>
      </c>
      <c r="AQ5" s="9">
        <f>N5/255</f>
        <v>1</v>
      </c>
      <c r="AR5" s="9">
        <f>O5/255</f>
        <v>1</v>
      </c>
      <c r="AS5" s="9">
        <f>P5/255</f>
        <v>0.48627450980392156</v>
      </c>
      <c r="AT5" s="9">
        <f>Q5/255</f>
        <v>1</v>
      </c>
      <c r="AU5" s="9">
        <f>R5/255</f>
        <v>1</v>
      </c>
      <c r="AV5" s="9">
        <f>S5/255</f>
        <v>1</v>
      </c>
      <c r="AW5" s="9">
        <f>T5/255</f>
        <v>1</v>
      </c>
      <c r="AX5" s="9">
        <f>U5/255</f>
        <v>1</v>
      </c>
      <c r="AY5" s="9">
        <f>V5/255</f>
        <v>0</v>
      </c>
      <c r="AZ5" s="9">
        <f>W5/255</f>
        <v>0</v>
      </c>
      <c r="BA5" s="9">
        <f>X5/255</f>
        <v>0</v>
      </c>
      <c r="BB5" s="9">
        <f>Y5/255</f>
        <v>0</v>
      </c>
      <c r="BC5" s="9">
        <f>Z5/255</f>
        <v>0</v>
      </c>
      <c r="BD5" s="9">
        <f>AA5/255</f>
        <v>0</v>
      </c>
      <c r="BE5" s="9">
        <f>AB5/255</f>
        <v>0</v>
      </c>
      <c r="BF5" s="9">
        <f>AC5/255</f>
        <v>0</v>
      </c>
    </row>
    <row r="6" spans="2:58" ht="17.25" thickBot="1">
      <c r="B6" s="9">
        <v>0</v>
      </c>
      <c r="C6" s="9">
        <v>0</v>
      </c>
      <c r="D6" s="9">
        <v>0</v>
      </c>
      <c r="E6" s="9">
        <v>0</v>
      </c>
      <c r="F6" s="9">
        <v>0</v>
      </c>
      <c r="G6" s="9">
        <v>0</v>
      </c>
      <c r="H6" s="9">
        <v>0</v>
      </c>
      <c r="I6" s="9">
        <v>0</v>
      </c>
      <c r="J6" s="9">
        <v>0</v>
      </c>
      <c r="K6" s="9">
        <v>0</v>
      </c>
      <c r="L6" s="9">
        <v>255</v>
      </c>
      <c r="M6" s="9">
        <v>255</v>
      </c>
      <c r="N6" s="9">
        <v>124</v>
      </c>
      <c r="O6" s="9">
        <v>255</v>
      </c>
      <c r="P6" s="9">
        <v>255</v>
      </c>
      <c r="Q6" s="196">
        <v>255</v>
      </c>
      <c r="R6" s="196">
        <v>255</v>
      </c>
      <c r="S6" s="196">
        <v>255</v>
      </c>
      <c r="T6" s="196">
        <v>255</v>
      </c>
      <c r="U6" s="196">
        <v>255</v>
      </c>
      <c r="V6" s="196">
        <v>0</v>
      </c>
      <c r="W6" s="196">
        <v>0</v>
      </c>
      <c r="X6" s="196">
        <v>0</v>
      </c>
      <c r="Y6" s="196">
        <v>0</v>
      </c>
      <c r="Z6" s="196">
        <v>0</v>
      </c>
      <c r="AA6" s="196">
        <v>0</v>
      </c>
      <c r="AB6" s="196">
        <v>0</v>
      </c>
      <c r="AC6" s="196">
        <v>0</v>
      </c>
      <c r="AE6" s="9">
        <f>B6/255</f>
        <v>0</v>
      </c>
      <c r="AF6" s="9">
        <f>C6/255</f>
        <v>0</v>
      </c>
      <c r="AG6" s="9">
        <f>D6/255</f>
        <v>0</v>
      </c>
      <c r="AH6" s="9">
        <f>E6/255</f>
        <v>0</v>
      </c>
      <c r="AI6" s="9">
        <f>F6/255</f>
        <v>0</v>
      </c>
      <c r="AJ6" s="9">
        <f>G6/255</f>
        <v>0</v>
      </c>
      <c r="AK6" s="9">
        <f>H6/255</f>
        <v>0</v>
      </c>
      <c r="AL6" s="9">
        <f>I6/255</f>
        <v>0</v>
      </c>
      <c r="AM6" s="9">
        <f>J6/255</f>
        <v>0</v>
      </c>
      <c r="AN6" s="9">
        <f>K6/255</f>
        <v>0</v>
      </c>
      <c r="AO6" s="9">
        <f>L6/255</f>
        <v>1</v>
      </c>
      <c r="AP6" s="9">
        <f>M6/255</f>
        <v>1</v>
      </c>
      <c r="AQ6" s="9">
        <f>N6/255</f>
        <v>0.48627450980392156</v>
      </c>
      <c r="AR6" s="9">
        <f>O6/255</f>
        <v>1</v>
      </c>
      <c r="AS6" s="9">
        <f>P6/255</f>
        <v>1</v>
      </c>
      <c r="AT6" s="9">
        <f>Q6/255</f>
        <v>1</v>
      </c>
      <c r="AU6" s="9">
        <f>R6/255</f>
        <v>1</v>
      </c>
      <c r="AV6" s="9">
        <f>S6/255</f>
        <v>1</v>
      </c>
      <c r="AW6" s="9">
        <f>T6/255</f>
        <v>1</v>
      </c>
      <c r="AX6" s="9">
        <f>U6/255</f>
        <v>1</v>
      </c>
      <c r="AY6" s="9">
        <f>V6/255</f>
        <v>0</v>
      </c>
      <c r="AZ6" s="9">
        <f>W6/255</f>
        <v>0</v>
      </c>
      <c r="BA6" s="9">
        <f>X6/255</f>
        <v>0</v>
      </c>
      <c r="BB6" s="9">
        <f>Y6/255</f>
        <v>0</v>
      </c>
      <c r="BC6" s="9">
        <f>Z6/255</f>
        <v>0</v>
      </c>
      <c r="BD6" s="9">
        <f>AA6/255</f>
        <v>0</v>
      </c>
      <c r="BE6" s="9">
        <f>AB6/255</f>
        <v>0</v>
      </c>
      <c r="BF6" s="9">
        <f>AC6/255</f>
        <v>0</v>
      </c>
    </row>
    <row r="7" spans="2:58" ht="17.25" thickBot="1">
      <c r="B7" s="9">
        <v>0</v>
      </c>
      <c r="C7" s="9">
        <v>0</v>
      </c>
      <c r="D7" s="9">
        <v>0</v>
      </c>
      <c r="E7" s="9">
        <v>0</v>
      </c>
      <c r="F7" s="9">
        <v>0</v>
      </c>
      <c r="G7" s="9">
        <v>0</v>
      </c>
      <c r="H7" s="9">
        <v>0</v>
      </c>
      <c r="I7" s="9">
        <v>0</v>
      </c>
      <c r="J7" s="9">
        <v>0</v>
      </c>
      <c r="K7" s="9">
        <v>0</v>
      </c>
      <c r="L7" s="9">
        <v>255</v>
      </c>
      <c r="M7" s="9">
        <v>124</v>
      </c>
      <c r="N7" s="9">
        <v>0</v>
      </c>
      <c r="O7" s="9">
        <v>0</v>
      </c>
      <c r="P7" s="9">
        <v>0</v>
      </c>
      <c r="Q7" s="196">
        <v>0</v>
      </c>
      <c r="R7" s="196">
        <v>0</v>
      </c>
      <c r="S7" s="196">
        <v>0</v>
      </c>
      <c r="T7" s="196">
        <v>0</v>
      </c>
      <c r="U7" s="196">
        <v>0</v>
      </c>
      <c r="V7" s="196">
        <v>0</v>
      </c>
      <c r="W7" s="196">
        <v>0</v>
      </c>
      <c r="X7" s="196">
        <v>0</v>
      </c>
      <c r="Y7" s="196">
        <v>0</v>
      </c>
      <c r="Z7" s="196">
        <v>0</v>
      </c>
      <c r="AA7" s="196">
        <v>0</v>
      </c>
      <c r="AB7" s="196">
        <v>0</v>
      </c>
      <c r="AC7" s="196">
        <v>0</v>
      </c>
      <c r="AE7" s="9">
        <f>B7/255</f>
        <v>0</v>
      </c>
      <c r="AF7" s="9">
        <f>C7/255</f>
        <v>0</v>
      </c>
      <c r="AG7" s="9">
        <f>D7/255</f>
        <v>0</v>
      </c>
      <c r="AH7" s="9">
        <f>E7/255</f>
        <v>0</v>
      </c>
      <c r="AI7" s="9">
        <f>F7/255</f>
        <v>0</v>
      </c>
      <c r="AJ7" s="9">
        <f>G7/255</f>
        <v>0</v>
      </c>
      <c r="AK7" s="9">
        <f>H7/255</f>
        <v>0</v>
      </c>
      <c r="AL7" s="9">
        <f>I7/255</f>
        <v>0</v>
      </c>
      <c r="AM7" s="9">
        <f>J7/255</f>
        <v>0</v>
      </c>
      <c r="AN7" s="9">
        <f>K7/255</f>
        <v>0</v>
      </c>
      <c r="AO7" s="9">
        <f>L7/255</f>
        <v>1</v>
      </c>
      <c r="AP7" s="9">
        <f>M7/255</f>
        <v>0.48627450980392156</v>
      </c>
      <c r="AQ7" s="9">
        <f>N7/255</f>
        <v>0</v>
      </c>
      <c r="AR7" s="9">
        <f>O7/255</f>
        <v>0</v>
      </c>
      <c r="AS7" s="9">
        <f>P7/255</f>
        <v>0</v>
      </c>
      <c r="AT7" s="9">
        <f>Q7/255</f>
        <v>0</v>
      </c>
      <c r="AU7" s="9">
        <f>R7/255</f>
        <v>0</v>
      </c>
      <c r="AV7" s="9">
        <f>S7/255</f>
        <v>0</v>
      </c>
      <c r="AW7" s="9">
        <f>T7/255</f>
        <v>0</v>
      </c>
      <c r="AX7" s="9">
        <f>U7/255</f>
        <v>0</v>
      </c>
      <c r="AY7" s="9">
        <f>V7/255</f>
        <v>0</v>
      </c>
      <c r="AZ7" s="9">
        <f>W7/255</f>
        <v>0</v>
      </c>
      <c r="BA7" s="9">
        <f>X7/255</f>
        <v>0</v>
      </c>
      <c r="BB7" s="9">
        <f>Y7/255</f>
        <v>0</v>
      </c>
      <c r="BC7" s="9">
        <f>Z7/255</f>
        <v>0</v>
      </c>
      <c r="BD7" s="9">
        <f>AA7/255</f>
        <v>0</v>
      </c>
      <c r="BE7" s="9">
        <f>AB7/255</f>
        <v>0</v>
      </c>
      <c r="BF7" s="9">
        <f>AC7/255</f>
        <v>0</v>
      </c>
    </row>
    <row r="8" spans="2:58" ht="17.25" thickBot="1">
      <c r="B8" s="9">
        <v>0</v>
      </c>
      <c r="C8" s="9">
        <v>0</v>
      </c>
      <c r="D8" s="9">
        <v>0</v>
      </c>
      <c r="E8" s="9">
        <v>0</v>
      </c>
      <c r="F8" s="9">
        <v>0</v>
      </c>
      <c r="G8" s="9">
        <v>0</v>
      </c>
      <c r="H8" s="9">
        <v>0</v>
      </c>
      <c r="I8" s="9">
        <v>0</v>
      </c>
      <c r="J8" s="9">
        <v>0</v>
      </c>
      <c r="K8" s="9">
        <v>0</v>
      </c>
      <c r="L8" s="9">
        <v>255</v>
      </c>
      <c r="M8" s="9">
        <v>255</v>
      </c>
      <c r="N8" s="9">
        <v>0</v>
      </c>
      <c r="O8" s="9">
        <v>0</v>
      </c>
      <c r="P8" s="9">
        <v>0</v>
      </c>
      <c r="Q8" s="196">
        <v>0</v>
      </c>
      <c r="R8" s="196">
        <v>0</v>
      </c>
      <c r="S8" s="196">
        <v>0</v>
      </c>
      <c r="T8" s="196">
        <v>0</v>
      </c>
      <c r="U8" s="196">
        <v>0</v>
      </c>
      <c r="V8" s="196">
        <v>0</v>
      </c>
      <c r="W8" s="196">
        <v>0</v>
      </c>
      <c r="X8" s="196">
        <v>0</v>
      </c>
      <c r="Y8" s="196">
        <v>0</v>
      </c>
      <c r="Z8" s="196">
        <v>0</v>
      </c>
      <c r="AA8" s="196">
        <v>0</v>
      </c>
      <c r="AB8" s="196">
        <v>0</v>
      </c>
      <c r="AC8" s="196">
        <v>0</v>
      </c>
      <c r="AE8" s="9">
        <f>B8/255</f>
        <v>0</v>
      </c>
      <c r="AF8" s="9">
        <f>C8/255</f>
        <v>0</v>
      </c>
      <c r="AG8" s="9">
        <f>D8/255</f>
        <v>0</v>
      </c>
      <c r="AH8" s="9">
        <f>E8/255</f>
        <v>0</v>
      </c>
      <c r="AI8" s="9">
        <f>F8/255</f>
        <v>0</v>
      </c>
      <c r="AJ8" s="9">
        <f>G8/255</f>
        <v>0</v>
      </c>
      <c r="AK8" s="9">
        <f>H8/255</f>
        <v>0</v>
      </c>
      <c r="AL8" s="9">
        <f>I8/255</f>
        <v>0</v>
      </c>
      <c r="AM8" s="9">
        <f>J8/255</f>
        <v>0</v>
      </c>
      <c r="AN8" s="9">
        <f>K8/255</f>
        <v>0</v>
      </c>
      <c r="AO8" s="9">
        <f>L8/255</f>
        <v>1</v>
      </c>
      <c r="AP8" s="9">
        <f>M8/255</f>
        <v>1</v>
      </c>
      <c r="AQ8" s="9">
        <f>N8/255</f>
        <v>0</v>
      </c>
      <c r="AR8" s="9">
        <f>O8/255</f>
        <v>0</v>
      </c>
      <c r="AS8" s="9">
        <f>P8/255</f>
        <v>0</v>
      </c>
      <c r="AT8" s="9">
        <f>Q8/255</f>
        <v>0</v>
      </c>
      <c r="AU8" s="9">
        <f>R8/255</f>
        <v>0</v>
      </c>
      <c r="AV8" s="9">
        <f>S8/255</f>
        <v>0</v>
      </c>
      <c r="AW8" s="9">
        <f>T8/255</f>
        <v>0</v>
      </c>
      <c r="AX8" s="9">
        <f>U8/255</f>
        <v>0</v>
      </c>
      <c r="AY8" s="9">
        <f>V8/255</f>
        <v>0</v>
      </c>
      <c r="AZ8" s="9">
        <f>W8/255</f>
        <v>0</v>
      </c>
      <c r="BA8" s="9">
        <f>X8/255</f>
        <v>0</v>
      </c>
      <c r="BB8" s="9">
        <f>Y8/255</f>
        <v>0</v>
      </c>
      <c r="BC8" s="9">
        <f>Z8/255</f>
        <v>0</v>
      </c>
      <c r="BD8" s="9">
        <f>AA8/255</f>
        <v>0</v>
      </c>
      <c r="BE8" s="9">
        <f>AB8/255</f>
        <v>0</v>
      </c>
      <c r="BF8" s="9">
        <f>AC8/255</f>
        <v>0</v>
      </c>
    </row>
    <row r="9" spans="2:58" ht="17.25" thickBot="1">
      <c r="B9" s="9">
        <v>0</v>
      </c>
      <c r="C9" s="9">
        <v>0</v>
      </c>
      <c r="D9" s="9">
        <v>0</v>
      </c>
      <c r="E9" s="9">
        <v>0</v>
      </c>
      <c r="F9" s="9">
        <v>0</v>
      </c>
      <c r="G9" s="9">
        <v>0</v>
      </c>
      <c r="H9" s="9">
        <v>0</v>
      </c>
      <c r="I9" s="9">
        <v>0</v>
      </c>
      <c r="J9" s="9">
        <v>0</v>
      </c>
      <c r="K9" s="9">
        <v>0</v>
      </c>
      <c r="L9" s="9">
        <v>124</v>
      </c>
      <c r="M9" s="9">
        <v>255</v>
      </c>
      <c r="N9" s="9">
        <v>0</v>
      </c>
      <c r="O9" s="9">
        <v>0</v>
      </c>
      <c r="P9" s="9">
        <v>0</v>
      </c>
      <c r="Q9" s="196">
        <v>0</v>
      </c>
      <c r="R9" s="196">
        <v>0</v>
      </c>
      <c r="S9" s="196">
        <v>0</v>
      </c>
      <c r="T9" s="196">
        <v>0</v>
      </c>
      <c r="U9" s="196">
        <v>0</v>
      </c>
      <c r="V9" s="196">
        <v>0</v>
      </c>
      <c r="W9" s="196">
        <v>0</v>
      </c>
      <c r="X9" s="196">
        <v>0</v>
      </c>
      <c r="Y9" s="196">
        <v>0</v>
      </c>
      <c r="Z9" s="196">
        <v>0</v>
      </c>
      <c r="AA9" s="196">
        <v>0</v>
      </c>
      <c r="AB9" s="196">
        <v>0</v>
      </c>
      <c r="AC9" s="196">
        <v>0</v>
      </c>
      <c r="AE9" s="9">
        <f>B9/255</f>
        <v>0</v>
      </c>
      <c r="AF9" s="9">
        <f>C9/255</f>
        <v>0</v>
      </c>
      <c r="AG9" s="9">
        <f>D9/255</f>
        <v>0</v>
      </c>
      <c r="AH9" s="9">
        <f>E9/255</f>
        <v>0</v>
      </c>
      <c r="AI9" s="9">
        <f>F9/255</f>
        <v>0</v>
      </c>
      <c r="AJ9" s="9">
        <f>G9/255</f>
        <v>0</v>
      </c>
      <c r="AK9" s="9">
        <f>H9/255</f>
        <v>0</v>
      </c>
      <c r="AL9" s="9">
        <f>I9/255</f>
        <v>0</v>
      </c>
      <c r="AM9" s="9">
        <f>J9/255</f>
        <v>0</v>
      </c>
      <c r="AN9" s="9">
        <f>K9/255</f>
        <v>0</v>
      </c>
      <c r="AO9" s="9">
        <f>L9/255</f>
        <v>0.48627450980392156</v>
      </c>
      <c r="AP9" s="9">
        <f>M9/255</f>
        <v>1</v>
      </c>
      <c r="AQ9" s="9">
        <f>N9/255</f>
        <v>0</v>
      </c>
      <c r="AR9" s="9">
        <f>O9/255</f>
        <v>0</v>
      </c>
      <c r="AS9" s="9">
        <f>P9/255</f>
        <v>0</v>
      </c>
      <c r="AT9" s="9">
        <f>Q9/255</f>
        <v>0</v>
      </c>
      <c r="AU9" s="9">
        <f>R9/255</f>
        <v>0</v>
      </c>
      <c r="AV9" s="9">
        <f>S9/255</f>
        <v>0</v>
      </c>
      <c r="AW9" s="9">
        <f>T9/255</f>
        <v>0</v>
      </c>
      <c r="AX9" s="9">
        <f>U9/255</f>
        <v>0</v>
      </c>
      <c r="AY9" s="9">
        <f>V9/255</f>
        <v>0</v>
      </c>
      <c r="AZ9" s="9">
        <f>W9/255</f>
        <v>0</v>
      </c>
      <c r="BA9" s="9">
        <f>X9/255</f>
        <v>0</v>
      </c>
      <c r="BB9" s="9">
        <f>Y9/255</f>
        <v>0</v>
      </c>
      <c r="BC9" s="9">
        <f>Z9/255</f>
        <v>0</v>
      </c>
      <c r="BD9" s="9">
        <f>AA9/255</f>
        <v>0</v>
      </c>
      <c r="BE9" s="9">
        <f>AB9/255</f>
        <v>0</v>
      </c>
      <c r="BF9" s="9">
        <f>AC9/255</f>
        <v>0</v>
      </c>
    </row>
    <row r="10" spans="2:58" ht="17.25" thickBot="1">
      <c r="B10" s="9">
        <v>0</v>
      </c>
      <c r="C10" s="9">
        <v>0</v>
      </c>
      <c r="D10" s="9">
        <v>0</v>
      </c>
      <c r="E10" s="9">
        <v>0</v>
      </c>
      <c r="F10" s="9">
        <v>0</v>
      </c>
      <c r="G10" s="9">
        <v>0</v>
      </c>
      <c r="H10" s="9">
        <v>0</v>
      </c>
      <c r="I10" s="9">
        <v>0</v>
      </c>
      <c r="J10" s="9">
        <v>0</v>
      </c>
      <c r="K10" s="9">
        <v>0</v>
      </c>
      <c r="L10" s="9">
        <v>124</v>
      </c>
      <c r="M10" s="9">
        <v>255</v>
      </c>
      <c r="N10" s="9">
        <v>0</v>
      </c>
      <c r="O10" s="9">
        <v>0</v>
      </c>
      <c r="P10" s="9">
        <v>0</v>
      </c>
      <c r="Q10" s="196">
        <v>0</v>
      </c>
      <c r="R10" s="196">
        <v>0</v>
      </c>
      <c r="S10" s="196">
        <v>0</v>
      </c>
      <c r="T10" s="196">
        <v>0</v>
      </c>
      <c r="U10" s="196">
        <v>0</v>
      </c>
      <c r="V10" s="196">
        <v>0</v>
      </c>
      <c r="W10" s="196">
        <v>0</v>
      </c>
      <c r="X10" s="196">
        <v>0</v>
      </c>
      <c r="Y10" s="196">
        <v>0</v>
      </c>
      <c r="Z10" s="196">
        <v>0</v>
      </c>
      <c r="AA10" s="196">
        <v>0</v>
      </c>
      <c r="AB10" s="196">
        <v>0</v>
      </c>
      <c r="AC10" s="196">
        <v>0</v>
      </c>
      <c r="AE10" s="9">
        <f>B10/255</f>
        <v>0</v>
      </c>
      <c r="AF10" s="9">
        <f>C10/255</f>
        <v>0</v>
      </c>
      <c r="AG10" s="9">
        <f>D10/255</f>
        <v>0</v>
      </c>
      <c r="AH10" s="9">
        <f>E10/255</f>
        <v>0</v>
      </c>
      <c r="AI10" s="9">
        <f>F10/255</f>
        <v>0</v>
      </c>
      <c r="AJ10" s="9">
        <f>G10/255</f>
        <v>0</v>
      </c>
      <c r="AK10" s="9">
        <f>H10/255</f>
        <v>0</v>
      </c>
      <c r="AL10" s="9">
        <f>I10/255</f>
        <v>0</v>
      </c>
      <c r="AM10" s="9">
        <f>J10/255</f>
        <v>0</v>
      </c>
      <c r="AN10" s="9">
        <f>K10/255</f>
        <v>0</v>
      </c>
      <c r="AO10" s="9">
        <f>L10/255</f>
        <v>0.48627450980392156</v>
      </c>
      <c r="AP10" s="9">
        <f>M10/255</f>
        <v>1</v>
      </c>
      <c r="AQ10" s="9">
        <f>N10/255</f>
        <v>0</v>
      </c>
      <c r="AR10" s="9">
        <f>O10/255</f>
        <v>0</v>
      </c>
      <c r="AS10" s="9">
        <f>P10/255</f>
        <v>0</v>
      </c>
      <c r="AT10" s="9">
        <f>Q10/255</f>
        <v>0</v>
      </c>
      <c r="AU10" s="9">
        <f>R10/255</f>
        <v>0</v>
      </c>
      <c r="AV10" s="9">
        <f>S10/255</f>
        <v>0</v>
      </c>
      <c r="AW10" s="9">
        <f>T10/255</f>
        <v>0</v>
      </c>
      <c r="AX10" s="9">
        <f>U10/255</f>
        <v>0</v>
      </c>
      <c r="AY10" s="9">
        <f>V10/255</f>
        <v>0</v>
      </c>
      <c r="AZ10" s="9">
        <f>W10/255</f>
        <v>0</v>
      </c>
      <c r="BA10" s="9">
        <f>X10/255</f>
        <v>0</v>
      </c>
      <c r="BB10" s="9">
        <f>Y10/255</f>
        <v>0</v>
      </c>
      <c r="BC10" s="9">
        <f>Z10/255</f>
        <v>0</v>
      </c>
      <c r="BD10" s="9">
        <f>AA10/255</f>
        <v>0</v>
      </c>
      <c r="BE10" s="9">
        <f>AB10/255</f>
        <v>0</v>
      </c>
      <c r="BF10" s="9">
        <f>AC10/255</f>
        <v>0</v>
      </c>
    </row>
    <row r="11" spans="2:58" ht="17.25" thickBot="1">
      <c r="B11" s="9">
        <v>0</v>
      </c>
      <c r="C11" s="9">
        <v>0</v>
      </c>
      <c r="D11" s="9">
        <v>0</v>
      </c>
      <c r="E11" s="9">
        <v>0</v>
      </c>
      <c r="F11" s="9">
        <v>0</v>
      </c>
      <c r="G11" s="9">
        <v>0</v>
      </c>
      <c r="H11" s="9">
        <v>0</v>
      </c>
      <c r="I11" s="9">
        <v>0</v>
      </c>
      <c r="J11" s="9">
        <v>0</v>
      </c>
      <c r="K11" s="9">
        <v>0</v>
      </c>
      <c r="L11" s="9">
        <v>124</v>
      </c>
      <c r="M11" s="9">
        <v>255</v>
      </c>
      <c r="N11" s="9">
        <v>0</v>
      </c>
      <c r="O11" s="9">
        <v>0</v>
      </c>
      <c r="P11" s="9">
        <v>0</v>
      </c>
      <c r="Q11" s="196">
        <v>255</v>
      </c>
      <c r="R11" s="196">
        <v>255</v>
      </c>
      <c r="S11" s="196">
        <v>255</v>
      </c>
      <c r="T11" s="196">
        <v>255</v>
      </c>
      <c r="U11" s="196">
        <v>0</v>
      </c>
      <c r="V11" s="196">
        <v>0</v>
      </c>
      <c r="W11" s="196">
        <v>0</v>
      </c>
      <c r="X11" s="196">
        <v>0</v>
      </c>
      <c r="Y11" s="196">
        <v>0</v>
      </c>
      <c r="Z11" s="196">
        <v>0</v>
      </c>
      <c r="AA11" s="196">
        <v>0</v>
      </c>
      <c r="AB11" s="196">
        <v>0</v>
      </c>
      <c r="AC11" s="196">
        <v>0</v>
      </c>
      <c r="AE11" s="9">
        <f>B11/255</f>
        <v>0</v>
      </c>
      <c r="AF11" s="9">
        <f>C11/255</f>
        <v>0</v>
      </c>
      <c r="AG11" s="9">
        <f>D11/255</f>
        <v>0</v>
      </c>
      <c r="AH11" s="9">
        <f>E11/255</f>
        <v>0</v>
      </c>
      <c r="AI11" s="9">
        <f>F11/255</f>
        <v>0</v>
      </c>
      <c r="AJ11" s="9">
        <f>G11/255</f>
        <v>0</v>
      </c>
      <c r="AK11" s="9">
        <f>H11/255</f>
        <v>0</v>
      </c>
      <c r="AL11" s="9">
        <f>I11/255</f>
        <v>0</v>
      </c>
      <c r="AM11" s="9">
        <f>J11/255</f>
        <v>0</v>
      </c>
      <c r="AN11" s="9">
        <f>K11/255</f>
        <v>0</v>
      </c>
      <c r="AO11" s="9">
        <f>L11/255</f>
        <v>0.48627450980392156</v>
      </c>
      <c r="AP11" s="9">
        <f>M11/255</f>
        <v>1</v>
      </c>
      <c r="AQ11" s="9">
        <f>N11/255</f>
        <v>0</v>
      </c>
      <c r="AR11" s="9">
        <f>O11/255</f>
        <v>0</v>
      </c>
      <c r="AS11" s="9">
        <f>P11/255</f>
        <v>0</v>
      </c>
      <c r="AT11" s="9">
        <f>Q11/255</f>
        <v>1</v>
      </c>
      <c r="AU11" s="9">
        <f>R11/255</f>
        <v>1</v>
      </c>
      <c r="AV11" s="9">
        <f>S11/255</f>
        <v>1</v>
      </c>
      <c r="AW11" s="9">
        <f>T11/255</f>
        <v>1</v>
      </c>
      <c r="AX11" s="9">
        <f>U11/255</f>
        <v>0</v>
      </c>
      <c r="AY11" s="9">
        <f>V11/255</f>
        <v>0</v>
      </c>
      <c r="AZ11" s="9">
        <f>W11/255</f>
        <v>0</v>
      </c>
      <c r="BA11" s="9">
        <f>X11/255</f>
        <v>0</v>
      </c>
      <c r="BB11" s="9">
        <f>Y11/255</f>
        <v>0</v>
      </c>
      <c r="BC11" s="9">
        <f>Z11/255</f>
        <v>0</v>
      </c>
      <c r="BD11" s="9">
        <f>AA11/255</f>
        <v>0</v>
      </c>
      <c r="BE11" s="9">
        <f>AB11/255</f>
        <v>0</v>
      </c>
      <c r="BF11" s="9">
        <f>AC11/255</f>
        <v>0</v>
      </c>
    </row>
    <row r="12" spans="2:58" ht="17.25" thickBot="1">
      <c r="B12" s="9">
        <v>0</v>
      </c>
      <c r="C12" s="9">
        <v>0</v>
      </c>
      <c r="D12" s="9">
        <v>0</v>
      </c>
      <c r="E12" s="9">
        <v>0</v>
      </c>
      <c r="F12" s="9">
        <v>0</v>
      </c>
      <c r="G12" s="9">
        <v>0</v>
      </c>
      <c r="H12" s="9">
        <v>0</v>
      </c>
      <c r="I12" s="9">
        <v>0</v>
      </c>
      <c r="J12" s="9">
        <v>0</v>
      </c>
      <c r="K12" s="9">
        <v>0</v>
      </c>
      <c r="L12" s="9">
        <v>124</v>
      </c>
      <c r="M12" s="9">
        <v>255</v>
      </c>
      <c r="N12" s="9">
        <v>0</v>
      </c>
      <c r="O12" s="9">
        <v>0</v>
      </c>
      <c r="P12" s="9">
        <v>255</v>
      </c>
      <c r="Q12" s="197">
        <v>124</v>
      </c>
      <c r="R12" s="196">
        <v>255</v>
      </c>
      <c r="S12" s="196">
        <v>255</v>
      </c>
      <c r="T12" s="196">
        <v>124</v>
      </c>
      <c r="U12" s="196">
        <v>255</v>
      </c>
      <c r="V12" s="196">
        <v>0</v>
      </c>
      <c r="W12" s="196">
        <v>0</v>
      </c>
      <c r="X12" s="196">
        <v>0</v>
      </c>
      <c r="Y12" s="196">
        <v>0</v>
      </c>
      <c r="Z12" s="196">
        <v>0</v>
      </c>
      <c r="AA12" s="196">
        <v>0</v>
      </c>
      <c r="AB12" s="196">
        <v>0</v>
      </c>
      <c r="AC12" s="196">
        <v>0</v>
      </c>
      <c r="AE12" s="9">
        <f>B12/255</f>
        <v>0</v>
      </c>
      <c r="AF12" s="9">
        <f>C12/255</f>
        <v>0</v>
      </c>
      <c r="AG12" s="9">
        <f>D12/255</f>
        <v>0</v>
      </c>
      <c r="AH12" s="9">
        <f>E12/255</f>
        <v>0</v>
      </c>
      <c r="AI12" s="9">
        <f>F12/255</f>
        <v>0</v>
      </c>
      <c r="AJ12" s="9">
        <f>G12/255</f>
        <v>0</v>
      </c>
      <c r="AK12" s="9">
        <f>H12/255</f>
        <v>0</v>
      </c>
      <c r="AL12" s="9">
        <f>I12/255</f>
        <v>0</v>
      </c>
      <c r="AM12" s="9">
        <f>J12/255</f>
        <v>0</v>
      </c>
      <c r="AN12" s="9">
        <f>K12/255</f>
        <v>0</v>
      </c>
      <c r="AO12" s="9">
        <f>L12/255</f>
        <v>0.48627450980392156</v>
      </c>
      <c r="AP12" s="9">
        <f>M12/255</f>
        <v>1</v>
      </c>
      <c r="AQ12" s="9">
        <f>N12/255</f>
        <v>0</v>
      </c>
      <c r="AR12" s="9">
        <f>O12/255</f>
        <v>0</v>
      </c>
      <c r="AS12" s="9">
        <f>P12/255</f>
        <v>1</v>
      </c>
      <c r="AT12" s="9">
        <f>Q12/255</f>
        <v>0.48627450980392156</v>
      </c>
      <c r="AU12" s="9">
        <f>R12/255</f>
        <v>1</v>
      </c>
      <c r="AV12" s="9">
        <f>S12/255</f>
        <v>1</v>
      </c>
      <c r="AW12" s="9">
        <f>T12/255</f>
        <v>0.48627450980392156</v>
      </c>
      <c r="AX12" s="9">
        <f>U12/255</f>
        <v>1</v>
      </c>
      <c r="AY12" s="9">
        <f>V12/255</f>
        <v>0</v>
      </c>
      <c r="AZ12" s="9">
        <f>W12/255</f>
        <v>0</v>
      </c>
      <c r="BA12" s="9">
        <f>X12/255</f>
        <v>0</v>
      </c>
      <c r="BB12" s="9">
        <f>Y12/255</f>
        <v>0</v>
      </c>
      <c r="BC12" s="9">
        <f>Z12/255</f>
        <v>0</v>
      </c>
      <c r="BD12" s="9">
        <f>AA12/255</f>
        <v>0</v>
      </c>
      <c r="BE12" s="9">
        <f>AB12/255</f>
        <v>0</v>
      </c>
      <c r="BF12" s="9">
        <f>AC12/255</f>
        <v>0</v>
      </c>
    </row>
    <row r="13" spans="2:58" ht="17.25" thickBot="1">
      <c r="B13" s="9">
        <v>0</v>
      </c>
      <c r="C13" s="9">
        <v>0</v>
      </c>
      <c r="D13" s="9">
        <v>0</v>
      </c>
      <c r="E13" s="9">
        <v>0</v>
      </c>
      <c r="F13" s="9">
        <v>0</v>
      </c>
      <c r="G13" s="9">
        <v>0</v>
      </c>
      <c r="H13" s="9">
        <v>0</v>
      </c>
      <c r="I13" s="9">
        <v>0</v>
      </c>
      <c r="J13" s="9">
        <v>0</v>
      </c>
      <c r="K13" s="9">
        <v>0</v>
      </c>
      <c r="L13" s="9">
        <v>255</v>
      </c>
      <c r="M13" s="9">
        <v>124</v>
      </c>
      <c r="N13" s="9">
        <v>255</v>
      </c>
      <c r="O13" s="9">
        <v>255</v>
      </c>
      <c r="P13" s="9">
        <v>255</v>
      </c>
      <c r="Q13" s="196">
        <v>0</v>
      </c>
      <c r="R13" s="196">
        <v>0</v>
      </c>
      <c r="S13" s="196">
        <v>255</v>
      </c>
      <c r="T13" s="196">
        <v>255</v>
      </c>
      <c r="U13" s="196">
        <v>255</v>
      </c>
      <c r="V13" s="196">
        <v>0</v>
      </c>
      <c r="W13" s="196">
        <v>0</v>
      </c>
      <c r="X13" s="196">
        <v>0</v>
      </c>
      <c r="Y13" s="196">
        <v>0</v>
      </c>
      <c r="Z13" s="196">
        <v>0</v>
      </c>
      <c r="AA13" s="196">
        <v>0</v>
      </c>
      <c r="AB13" s="196">
        <v>0</v>
      </c>
      <c r="AC13" s="196">
        <v>0</v>
      </c>
      <c r="AE13" s="9">
        <f>B13/255</f>
        <v>0</v>
      </c>
      <c r="AF13" s="9">
        <f>C13/255</f>
        <v>0</v>
      </c>
      <c r="AG13" s="9">
        <f>D13/255</f>
        <v>0</v>
      </c>
      <c r="AH13" s="9">
        <f>E13/255</f>
        <v>0</v>
      </c>
      <c r="AI13" s="9">
        <f>F13/255</f>
        <v>0</v>
      </c>
      <c r="AJ13" s="9">
        <f>G13/255</f>
        <v>0</v>
      </c>
      <c r="AK13" s="9">
        <f>H13/255</f>
        <v>0</v>
      </c>
      <c r="AL13" s="9">
        <f>I13/255</f>
        <v>0</v>
      </c>
      <c r="AM13" s="9">
        <f>J13/255</f>
        <v>0</v>
      </c>
      <c r="AN13" s="9">
        <f>K13/255</f>
        <v>0</v>
      </c>
      <c r="AO13" s="9">
        <f>L13/255</f>
        <v>1</v>
      </c>
      <c r="AP13" s="9">
        <f>M13/255</f>
        <v>0.48627450980392156</v>
      </c>
      <c r="AQ13" s="9">
        <f>N13/255</f>
        <v>1</v>
      </c>
      <c r="AR13" s="9">
        <f>O13/255</f>
        <v>1</v>
      </c>
      <c r="AS13" s="9">
        <f>P13/255</f>
        <v>1</v>
      </c>
      <c r="AT13" s="9">
        <f>Q13/255</f>
        <v>0</v>
      </c>
      <c r="AU13" s="9">
        <f>R13/255</f>
        <v>0</v>
      </c>
      <c r="AV13" s="9">
        <f>S13/255</f>
        <v>1</v>
      </c>
      <c r="AW13" s="9">
        <f>T13/255</f>
        <v>1</v>
      </c>
      <c r="AX13" s="9">
        <f>U13/255</f>
        <v>1</v>
      </c>
      <c r="AY13" s="9">
        <f>V13/255</f>
        <v>0</v>
      </c>
      <c r="AZ13" s="9">
        <f>W13/255</f>
        <v>0</v>
      </c>
      <c r="BA13" s="9">
        <f>X13/255</f>
        <v>0</v>
      </c>
      <c r="BB13" s="9">
        <f>Y13/255</f>
        <v>0</v>
      </c>
      <c r="BC13" s="9">
        <f>Z13/255</f>
        <v>0</v>
      </c>
      <c r="BD13" s="9">
        <f>AA13/255</f>
        <v>0</v>
      </c>
      <c r="BE13" s="9">
        <f>AB13/255</f>
        <v>0</v>
      </c>
      <c r="BF13" s="9">
        <f>AC13/255</f>
        <v>0</v>
      </c>
    </row>
    <row r="14" spans="2:58" ht="17.25" thickBot="1">
      <c r="B14" s="9">
        <v>0</v>
      </c>
      <c r="C14" s="9">
        <v>0</v>
      </c>
      <c r="D14" s="9">
        <v>0</v>
      </c>
      <c r="E14" s="9">
        <v>0</v>
      </c>
      <c r="F14" s="9">
        <v>0</v>
      </c>
      <c r="G14" s="9">
        <v>0</v>
      </c>
      <c r="H14" s="9">
        <v>0</v>
      </c>
      <c r="I14" s="9">
        <v>0</v>
      </c>
      <c r="J14" s="9">
        <v>0</v>
      </c>
      <c r="K14" s="9">
        <v>0</v>
      </c>
      <c r="L14" s="9">
        <v>255</v>
      </c>
      <c r="M14" s="9">
        <v>255</v>
      </c>
      <c r="N14" s="9">
        <v>255</v>
      </c>
      <c r="O14" s="9">
        <v>255</v>
      </c>
      <c r="P14" s="9">
        <v>0</v>
      </c>
      <c r="Q14" s="196">
        <v>0</v>
      </c>
      <c r="R14" s="196">
        <v>0</v>
      </c>
      <c r="S14" s="196">
        <v>255</v>
      </c>
      <c r="T14" s="196">
        <v>124</v>
      </c>
      <c r="U14" s="196">
        <v>255</v>
      </c>
      <c r="V14" s="196">
        <v>255</v>
      </c>
      <c r="W14" s="196">
        <v>0</v>
      </c>
      <c r="X14" s="196">
        <v>0</v>
      </c>
      <c r="Y14" s="196">
        <v>0</v>
      </c>
      <c r="Z14" s="196">
        <v>0</v>
      </c>
      <c r="AA14" s="196">
        <v>0</v>
      </c>
      <c r="AB14" s="196">
        <v>0</v>
      </c>
      <c r="AC14" s="196">
        <v>0</v>
      </c>
      <c r="AE14" s="9">
        <f>B14/255</f>
        <v>0</v>
      </c>
      <c r="AF14" s="9">
        <f>C14/255</f>
        <v>0</v>
      </c>
      <c r="AG14" s="9">
        <f>D14/255</f>
        <v>0</v>
      </c>
      <c r="AH14" s="9">
        <f>E14/255</f>
        <v>0</v>
      </c>
      <c r="AI14" s="9">
        <f>F14/255</f>
        <v>0</v>
      </c>
      <c r="AJ14" s="9">
        <f>G14/255</f>
        <v>0</v>
      </c>
      <c r="AK14" s="9">
        <f>H14/255</f>
        <v>0</v>
      </c>
      <c r="AL14" s="9">
        <f>I14/255</f>
        <v>0</v>
      </c>
      <c r="AM14" s="9">
        <f>J14/255</f>
        <v>0</v>
      </c>
      <c r="AN14" s="9">
        <f>K14/255</f>
        <v>0</v>
      </c>
      <c r="AO14" s="9">
        <f>L14/255</f>
        <v>1</v>
      </c>
      <c r="AP14" s="9">
        <f>M14/255</f>
        <v>1</v>
      </c>
      <c r="AQ14" s="9">
        <f>N14/255</f>
        <v>1</v>
      </c>
      <c r="AR14" s="9">
        <f>O14/255</f>
        <v>1</v>
      </c>
      <c r="AS14" s="9">
        <f>P14/255</f>
        <v>0</v>
      </c>
      <c r="AT14" s="9">
        <f>Q14/255</f>
        <v>0</v>
      </c>
      <c r="AU14" s="9">
        <f>R14/255</f>
        <v>0</v>
      </c>
      <c r="AV14" s="9">
        <f>S14/255</f>
        <v>1</v>
      </c>
      <c r="AW14" s="9">
        <f>T14/255</f>
        <v>0.48627450980392156</v>
      </c>
      <c r="AX14" s="9">
        <f>U14/255</f>
        <v>1</v>
      </c>
      <c r="AY14" s="9">
        <f>V14/255</f>
        <v>1</v>
      </c>
      <c r="AZ14" s="9">
        <f>W14/255</f>
        <v>0</v>
      </c>
      <c r="BA14" s="9">
        <f>X14/255</f>
        <v>0</v>
      </c>
      <c r="BB14" s="9">
        <f>Y14/255</f>
        <v>0</v>
      </c>
      <c r="BC14" s="9">
        <f>Z14/255</f>
        <v>0</v>
      </c>
      <c r="BD14" s="9">
        <f>AA14/255</f>
        <v>0</v>
      </c>
      <c r="BE14" s="9">
        <f>AB14/255</f>
        <v>0</v>
      </c>
      <c r="BF14" s="9">
        <f>AC14/255</f>
        <v>0</v>
      </c>
    </row>
    <row r="15" spans="2:58" ht="17.25" thickBot="1">
      <c r="B15" s="9">
        <v>0</v>
      </c>
      <c r="C15" s="9">
        <v>0</v>
      </c>
      <c r="D15" s="9">
        <v>0</v>
      </c>
      <c r="E15" s="9">
        <v>0</v>
      </c>
      <c r="F15" s="9">
        <v>0</v>
      </c>
      <c r="G15" s="9">
        <v>0</v>
      </c>
      <c r="H15" s="9">
        <v>0</v>
      </c>
      <c r="I15" s="9">
        <v>0</v>
      </c>
      <c r="J15" s="9">
        <v>0</v>
      </c>
      <c r="K15" s="9">
        <v>0</v>
      </c>
      <c r="L15" s="9">
        <v>0</v>
      </c>
      <c r="M15" s="9">
        <v>0</v>
      </c>
      <c r="N15" s="9">
        <v>0</v>
      </c>
      <c r="O15" s="9">
        <v>0</v>
      </c>
      <c r="P15" s="9">
        <v>0</v>
      </c>
      <c r="Q15" s="196">
        <v>0</v>
      </c>
      <c r="R15" s="196">
        <v>0</v>
      </c>
      <c r="S15" s="196">
        <v>0</v>
      </c>
      <c r="T15" s="196">
        <v>255</v>
      </c>
      <c r="U15" s="196">
        <v>255</v>
      </c>
      <c r="V15" s="196">
        <v>124</v>
      </c>
      <c r="W15" s="196">
        <v>0</v>
      </c>
      <c r="X15" s="196">
        <v>0</v>
      </c>
      <c r="Y15" s="196">
        <v>0</v>
      </c>
      <c r="Z15" s="196">
        <v>0</v>
      </c>
      <c r="AA15" s="196">
        <v>0</v>
      </c>
      <c r="AB15" s="196">
        <v>0</v>
      </c>
      <c r="AC15" s="196">
        <v>0</v>
      </c>
      <c r="AE15" s="9">
        <f>B15/255</f>
        <v>0</v>
      </c>
      <c r="AF15" s="9">
        <f>C15/255</f>
        <v>0</v>
      </c>
      <c r="AG15" s="9">
        <f>D15/255</f>
        <v>0</v>
      </c>
      <c r="AH15" s="9">
        <f>E15/255</f>
        <v>0</v>
      </c>
      <c r="AI15" s="9">
        <f>F15/255</f>
        <v>0</v>
      </c>
      <c r="AJ15" s="9">
        <f>G15/255</f>
        <v>0</v>
      </c>
      <c r="AK15" s="9">
        <f>H15/255</f>
        <v>0</v>
      </c>
      <c r="AL15" s="9">
        <f>I15/255</f>
        <v>0</v>
      </c>
      <c r="AM15" s="9">
        <f>J15/255</f>
        <v>0</v>
      </c>
      <c r="AN15" s="9">
        <f>K15/255</f>
        <v>0</v>
      </c>
      <c r="AO15" s="9">
        <f>L15/255</f>
        <v>0</v>
      </c>
      <c r="AP15" s="9">
        <f>M15/255</f>
        <v>0</v>
      </c>
      <c r="AQ15" s="9">
        <f>N15/255</f>
        <v>0</v>
      </c>
      <c r="AR15" s="9">
        <f>O15/255</f>
        <v>0</v>
      </c>
      <c r="AS15" s="9">
        <f>P15/255</f>
        <v>0</v>
      </c>
      <c r="AT15" s="9">
        <f>Q15/255</f>
        <v>0</v>
      </c>
      <c r="AU15" s="9">
        <f>R15/255</f>
        <v>0</v>
      </c>
      <c r="AV15" s="9">
        <f>S15/255</f>
        <v>0</v>
      </c>
      <c r="AW15" s="9">
        <f>T15/255</f>
        <v>1</v>
      </c>
      <c r="AX15" s="9">
        <f>U15/255</f>
        <v>1</v>
      </c>
      <c r="AY15" s="9">
        <f>V15/255</f>
        <v>0.48627450980392156</v>
      </c>
      <c r="AZ15" s="9">
        <f>W15/255</f>
        <v>0</v>
      </c>
      <c r="BA15" s="9">
        <f>X15/255</f>
        <v>0</v>
      </c>
      <c r="BB15" s="9">
        <f>Y15/255</f>
        <v>0</v>
      </c>
      <c r="BC15" s="9">
        <f>Z15/255</f>
        <v>0</v>
      </c>
      <c r="BD15" s="9">
        <f>AA15/255</f>
        <v>0</v>
      </c>
      <c r="BE15" s="9">
        <f>AB15/255</f>
        <v>0</v>
      </c>
      <c r="BF15" s="9">
        <f>AC15/255</f>
        <v>0</v>
      </c>
    </row>
    <row r="16" spans="2:58" ht="17.25" thickBot="1">
      <c r="B16" s="9">
        <v>0</v>
      </c>
      <c r="C16" s="9">
        <v>0</v>
      </c>
      <c r="D16" s="9">
        <v>0</v>
      </c>
      <c r="E16" s="9">
        <v>0</v>
      </c>
      <c r="F16" s="9">
        <v>0</v>
      </c>
      <c r="G16" s="9">
        <v>0</v>
      </c>
      <c r="H16" s="9">
        <v>0</v>
      </c>
      <c r="I16" s="9">
        <v>0</v>
      </c>
      <c r="J16" s="9">
        <v>0</v>
      </c>
      <c r="K16" s="9">
        <v>0</v>
      </c>
      <c r="L16" s="9">
        <v>0</v>
      </c>
      <c r="M16" s="9">
        <v>0</v>
      </c>
      <c r="N16" s="9">
        <v>0</v>
      </c>
      <c r="O16" s="9">
        <v>0</v>
      </c>
      <c r="P16" s="9">
        <v>0</v>
      </c>
      <c r="Q16" s="196">
        <v>0</v>
      </c>
      <c r="R16" s="196">
        <v>0</v>
      </c>
      <c r="S16" s="196">
        <v>0</v>
      </c>
      <c r="T16" s="196">
        <v>255</v>
      </c>
      <c r="U16" s="196">
        <v>124</v>
      </c>
      <c r="V16" s="196">
        <v>255</v>
      </c>
      <c r="W16" s="196">
        <v>0</v>
      </c>
      <c r="X16" s="196">
        <v>0</v>
      </c>
      <c r="Y16" s="196">
        <v>0</v>
      </c>
      <c r="Z16" s="196">
        <v>0</v>
      </c>
      <c r="AA16" s="196">
        <v>0</v>
      </c>
      <c r="AB16" s="196">
        <v>0</v>
      </c>
      <c r="AC16" s="196">
        <v>0</v>
      </c>
      <c r="AE16" s="9">
        <f>B16/255</f>
        <v>0</v>
      </c>
      <c r="AF16" s="9">
        <f>C16/255</f>
        <v>0</v>
      </c>
      <c r="AG16" s="9">
        <f>D16/255</f>
        <v>0</v>
      </c>
      <c r="AH16" s="9">
        <f>E16/255</f>
        <v>0</v>
      </c>
      <c r="AI16" s="9">
        <f>F16/255</f>
        <v>0</v>
      </c>
      <c r="AJ16" s="9">
        <f>G16/255</f>
        <v>0</v>
      </c>
      <c r="AK16" s="9">
        <f>H16/255</f>
        <v>0</v>
      </c>
      <c r="AL16" s="9">
        <f>I16/255</f>
        <v>0</v>
      </c>
      <c r="AM16" s="9">
        <f>J16/255</f>
        <v>0</v>
      </c>
      <c r="AN16" s="9">
        <f>K16/255</f>
        <v>0</v>
      </c>
      <c r="AO16" s="9">
        <f>L16/255</f>
        <v>0</v>
      </c>
      <c r="AP16" s="9">
        <f>M16/255</f>
        <v>0</v>
      </c>
      <c r="AQ16" s="9">
        <f>N16/255</f>
        <v>0</v>
      </c>
      <c r="AR16" s="9">
        <f>O16/255</f>
        <v>0</v>
      </c>
      <c r="AS16" s="9">
        <f>P16/255</f>
        <v>0</v>
      </c>
      <c r="AT16" s="9">
        <f>Q16/255</f>
        <v>0</v>
      </c>
      <c r="AU16" s="9">
        <f>R16/255</f>
        <v>0</v>
      </c>
      <c r="AV16" s="9">
        <f>S16/255</f>
        <v>0</v>
      </c>
      <c r="AW16" s="9">
        <f>T16/255</f>
        <v>1</v>
      </c>
      <c r="AX16" s="9">
        <f>U16/255</f>
        <v>0.48627450980392156</v>
      </c>
      <c r="AY16" s="9">
        <f>V16/255</f>
        <v>1</v>
      </c>
      <c r="AZ16" s="9">
        <f>W16/255</f>
        <v>0</v>
      </c>
      <c r="BA16" s="9">
        <f>X16/255</f>
        <v>0</v>
      </c>
      <c r="BB16" s="9">
        <f>Y16/255</f>
        <v>0</v>
      </c>
      <c r="BC16" s="9">
        <f>Z16/255</f>
        <v>0</v>
      </c>
      <c r="BD16" s="9">
        <f>AA16/255</f>
        <v>0</v>
      </c>
      <c r="BE16" s="9">
        <f>AB16/255</f>
        <v>0</v>
      </c>
      <c r="BF16" s="9">
        <f>AC16/255</f>
        <v>0</v>
      </c>
    </row>
    <row r="17" spans="2:58" ht="17.25" thickBot="1">
      <c r="B17" s="9">
        <v>0</v>
      </c>
      <c r="C17" s="9">
        <v>0</v>
      </c>
      <c r="D17" s="9">
        <v>0</v>
      </c>
      <c r="E17" s="9">
        <v>0</v>
      </c>
      <c r="F17" s="9">
        <v>0</v>
      </c>
      <c r="G17" s="9">
        <v>0</v>
      </c>
      <c r="H17" s="9">
        <v>0</v>
      </c>
      <c r="I17" s="9">
        <v>0</v>
      </c>
      <c r="J17" s="9">
        <v>0</v>
      </c>
      <c r="K17" s="9">
        <v>0</v>
      </c>
      <c r="L17" s="9">
        <v>0</v>
      </c>
      <c r="M17" s="9">
        <v>0</v>
      </c>
      <c r="N17" s="9">
        <v>0</v>
      </c>
      <c r="O17" s="9">
        <v>0</v>
      </c>
      <c r="P17" s="9">
        <v>0</v>
      </c>
      <c r="Q17" s="196">
        <v>0</v>
      </c>
      <c r="R17" s="196">
        <v>0</v>
      </c>
      <c r="S17" s="196">
        <v>0</v>
      </c>
      <c r="T17" s="196">
        <v>255</v>
      </c>
      <c r="U17" s="196">
        <v>255</v>
      </c>
      <c r="V17" s="196">
        <v>255</v>
      </c>
      <c r="W17" s="196">
        <v>0</v>
      </c>
      <c r="X17" s="196">
        <v>0</v>
      </c>
      <c r="Y17" s="196">
        <v>0</v>
      </c>
      <c r="Z17" s="196">
        <v>0</v>
      </c>
      <c r="AA17" s="196">
        <v>0</v>
      </c>
      <c r="AB17" s="196">
        <v>0</v>
      </c>
      <c r="AC17" s="196">
        <v>0</v>
      </c>
      <c r="AE17" s="9">
        <f>B17/255</f>
        <v>0</v>
      </c>
      <c r="AF17" s="9">
        <f>C17/255</f>
        <v>0</v>
      </c>
      <c r="AG17" s="9">
        <f>D17/255</f>
        <v>0</v>
      </c>
      <c r="AH17" s="9">
        <f>E17/255</f>
        <v>0</v>
      </c>
      <c r="AI17" s="9">
        <f>F17/255</f>
        <v>0</v>
      </c>
      <c r="AJ17" s="9">
        <f>G17/255</f>
        <v>0</v>
      </c>
      <c r="AK17" s="9">
        <f>H17/255</f>
        <v>0</v>
      </c>
      <c r="AL17" s="9">
        <f>I17/255</f>
        <v>0</v>
      </c>
      <c r="AM17" s="9">
        <f>J17/255</f>
        <v>0</v>
      </c>
      <c r="AN17" s="9">
        <f>K17/255</f>
        <v>0</v>
      </c>
      <c r="AO17" s="9">
        <f>L17/255</f>
        <v>0</v>
      </c>
      <c r="AP17" s="9">
        <f>M17/255</f>
        <v>0</v>
      </c>
      <c r="AQ17" s="9">
        <f>N17/255</f>
        <v>0</v>
      </c>
      <c r="AR17" s="9">
        <f>O17/255</f>
        <v>0</v>
      </c>
      <c r="AS17" s="9">
        <f>P17/255</f>
        <v>0</v>
      </c>
      <c r="AT17" s="9">
        <f>Q17/255</f>
        <v>0</v>
      </c>
      <c r="AU17" s="9">
        <f>R17/255</f>
        <v>0</v>
      </c>
      <c r="AV17" s="9">
        <f>S17/255</f>
        <v>0</v>
      </c>
      <c r="AW17" s="9">
        <f>T17/255</f>
        <v>1</v>
      </c>
      <c r="AX17" s="9">
        <f>U17/255</f>
        <v>1</v>
      </c>
      <c r="AY17" s="9">
        <f>V17/255</f>
        <v>1</v>
      </c>
      <c r="AZ17" s="9">
        <f>W17/255</f>
        <v>0</v>
      </c>
      <c r="BA17" s="9">
        <f>X17/255</f>
        <v>0</v>
      </c>
      <c r="BB17" s="9">
        <f>Y17/255</f>
        <v>0</v>
      </c>
      <c r="BC17" s="9">
        <f>Z17/255</f>
        <v>0</v>
      </c>
      <c r="BD17" s="9">
        <f>AA17/255</f>
        <v>0</v>
      </c>
      <c r="BE17" s="9">
        <f>AB17/255</f>
        <v>0</v>
      </c>
      <c r="BF17" s="9">
        <f>AC17/255</f>
        <v>0</v>
      </c>
    </row>
    <row r="18" spans="2:58" ht="17.25" thickBot="1">
      <c r="B18" s="9">
        <v>0</v>
      </c>
      <c r="C18" s="9">
        <v>0</v>
      </c>
      <c r="D18" s="9">
        <v>0</v>
      </c>
      <c r="E18" s="9">
        <v>0</v>
      </c>
      <c r="F18" s="9">
        <v>0</v>
      </c>
      <c r="G18" s="9">
        <v>0</v>
      </c>
      <c r="H18" s="9">
        <v>0</v>
      </c>
      <c r="I18" s="9">
        <v>0</v>
      </c>
      <c r="J18" s="9">
        <v>0</v>
      </c>
      <c r="K18" s="9">
        <v>0</v>
      </c>
      <c r="L18" s="9">
        <v>0</v>
      </c>
      <c r="M18" s="9">
        <v>0</v>
      </c>
      <c r="N18" s="9">
        <v>0</v>
      </c>
      <c r="O18" s="9">
        <v>0</v>
      </c>
      <c r="P18" s="9">
        <v>0</v>
      </c>
      <c r="Q18" s="196">
        <v>0</v>
      </c>
      <c r="R18" s="196">
        <v>0</v>
      </c>
      <c r="S18" s="196">
        <v>255</v>
      </c>
      <c r="T18" s="196">
        <v>255</v>
      </c>
      <c r="U18" s="196">
        <v>124</v>
      </c>
      <c r="V18" s="196">
        <v>255</v>
      </c>
      <c r="W18" s="196">
        <v>0</v>
      </c>
      <c r="X18" s="196">
        <v>0</v>
      </c>
      <c r="Y18" s="196">
        <v>0</v>
      </c>
      <c r="Z18" s="196">
        <v>0</v>
      </c>
      <c r="AA18" s="196">
        <v>0</v>
      </c>
      <c r="AB18" s="196">
        <v>0</v>
      </c>
      <c r="AC18" s="196">
        <v>0</v>
      </c>
      <c r="AE18" s="9">
        <f>B18/255</f>
        <v>0</v>
      </c>
      <c r="AF18" s="9">
        <f>C18/255</f>
        <v>0</v>
      </c>
      <c r="AG18" s="9">
        <f>D18/255</f>
        <v>0</v>
      </c>
      <c r="AH18" s="9">
        <f>E18/255</f>
        <v>0</v>
      </c>
      <c r="AI18" s="9">
        <f>F18/255</f>
        <v>0</v>
      </c>
      <c r="AJ18" s="9">
        <f>G18/255</f>
        <v>0</v>
      </c>
      <c r="AK18" s="9">
        <f>H18/255</f>
        <v>0</v>
      </c>
      <c r="AL18" s="9">
        <f>I18/255</f>
        <v>0</v>
      </c>
      <c r="AM18" s="9">
        <f>J18/255</f>
        <v>0</v>
      </c>
      <c r="AN18" s="9">
        <f>K18/255</f>
        <v>0</v>
      </c>
      <c r="AO18" s="9">
        <f>L18/255</f>
        <v>0</v>
      </c>
      <c r="AP18" s="9">
        <f>M18/255</f>
        <v>0</v>
      </c>
      <c r="AQ18" s="9">
        <f>N18/255</f>
        <v>0</v>
      </c>
      <c r="AR18" s="9">
        <f>O18/255</f>
        <v>0</v>
      </c>
      <c r="AS18" s="9">
        <f>P18/255</f>
        <v>0</v>
      </c>
      <c r="AT18" s="9">
        <f>Q18/255</f>
        <v>0</v>
      </c>
      <c r="AU18" s="9">
        <f>R18/255</f>
        <v>0</v>
      </c>
      <c r="AV18" s="9">
        <f>S18/255</f>
        <v>1</v>
      </c>
      <c r="AW18" s="9">
        <f>T18/255</f>
        <v>1</v>
      </c>
      <c r="AX18" s="9">
        <f>U18/255</f>
        <v>0.48627450980392156</v>
      </c>
      <c r="AY18" s="9">
        <f>V18/255</f>
        <v>1</v>
      </c>
      <c r="AZ18" s="9">
        <f>W18/255</f>
        <v>0</v>
      </c>
      <c r="BA18" s="9">
        <f>X18/255</f>
        <v>0</v>
      </c>
      <c r="BB18" s="9">
        <f>Y18/255</f>
        <v>0</v>
      </c>
      <c r="BC18" s="9">
        <f>Z18/255</f>
        <v>0</v>
      </c>
      <c r="BD18" s="9">
        <f>AA18/255</f>
        <v>0</v>
      </c>
      <c r="BE18" s="9">
        <f>AB18/255</f>
        <v>0</v>
      </c>
      <c r="BF18" s="9">
        <f>AC18/255</f>
        <v>0</v>
      </c>
    </row>
    <row r="19" spans="2:58" ht="17.25" thickBot="1">
      <c r="B19" s="9">
        <v>0</v>
      </c>
      <c r="C19" s="9">
        <v>0</v>
      </c>
      <c r="D19" s="9">
        <v>0</v>
      </c>
      <c r="E19" s="9">
        <v>0</v>
      </c>
      <c r="F19" s="9">
        <v>0</v>
      </c>
      <c r="G19" s="9">
        <v>0</v>
      </c>
      <c r="H19" s="9">
        <v>0</v>
      </c>
      <c r="I19" s="9">
        <v>0</v>
      </c>
      <c r="J19" s="9">
        <v>0</v>
      </c>
      <c r="K19" s="9">
        <v>0</v>
      </c>
      <c r="L19" s="9">
        <v>0</v>
      </c>
      <c r="M19" s="9">
        <v>0</v>
      </c>
      <c r="N19" s="9">
        <v>0</v>
      </c>
      <c r="O19" s="9">
        <v>0</v>
      </c>
      <c r="P19" s="9">
        <v>0</v>
      </c>
      <c r="Q19" s="196">
        <v>255</v>
      </c>
      <c r="R19" s="196">
        <v>0</v>
      </c>
      <c r="S19" s="196">
        <v>255</v>
      </c>
      <c r="T19" s="196">
        <v>255</v>
      </c>
      <c r="U19" s="196">
        <v>255</v>
      </c>
      <c r="V19" s="196">
        <v>255</v>
      </c>
      <c r="W19" s="196">
        <v>0</v>
      </c>
      <c r="X19" s="196">
        <v>0</v>
      </c>
      <c r="Y19" s="196">
        <v>0</v>
      </c>
      <c r="Z19" s="196">
        <v>0</v>
      </c>
      <c r="AA19" s="196">
        <v>0</v>
      </c>
      <c r="AB19" s="196">
        <v>0</v>
      </c>
      <c r="AC19" s="196">
        <v>0</v>
      </c>
      <c r="AE19" s="9">
        <f>B19/255</f>
        <v>0</v>
      </c>
      <c r="AF19" s="9">
        <f>C19/255</f>
        <v>0</v>
      </c>
      <c r="AG19" s="9">
        <f>D19/255</f>
        <v>0</v>
      </c>
      <c r="AH19" s="9">
        <f>E19/255</f>
        <v>0</v>
      </c>
      <c r="AI19" s="9">
        <f>F19/255</f>
        <v>0</v>
      </c>
      <c r="AJ19" s="9">
        <f>G19/255</f>
        <v>0</v>
      </c>
      <c r="AK19" s="9">
        <f>H19/255</f>
        <v>0</v>
      </c>
      <c r="AL19" s="9">
        <f>I19/255</f>
        <v>0</v>
      </c>
      <c r="AM19" s="9">
        <f>J19/255</f>
        <v>0</v>
      </c>
      <c r="AN19" s="9">
        <f>K19/255</f>
        <v>0</v>
      </c>
      <c r="AO19" s="9">
        <f>L19/255</f>
        <v>0</v>
      </c>
      <c r="AP19" s="9">
        <f>M19/255</f>
        <v>0</v>
      </c>
      <c r="AQ19" s="9">
        <f>N19/255</f>
        <v>0</v>
      </c>
      <c r="AR19" s="9">
        <f>O19/255</f>
        <v>0</v>
      </c>
      <c r="AS19" s="9">
        <f>P19/255</f>
        <v>0</v>
      </c>
      <c r="AT19" s="9">
        <f>Q19/255</f>
        <v>1</v>
      </c>
      <c r="AU19" s="9">
        <f>R19/255</f>
        <v>0</v>
      </c>
      <c r="AV19" s="9">
        <f>S19/255</f>
        <v>1</v>
      </c>
      <c r="AW19" s="9">
        <f>T19/255</f>
        <v>1</v>
      </c>
      <c r="AX19" s="9">
        <f>U19/255</f>
        <v>1</v>
      </c>
      <c r="AY19" s="9">
        <f>V19/255</f>
        <v>1</v>
      </c>
      <c r="AZ19" s="9">
        <f>W19/255</f>
        <v>0</v>
      </c>
      <c r="BA19" s="9">
        <f>X19/255</f>
        <v>0</v>
      </c>
      <c r="BB19" s="9">
        <f>Y19/255</f>
        <v>0</v>
      </c>
      <c r="BC19" s="9">
        <f>Z19/255</f>
        <v>0</v>
      </c>
      <c r="BD19" s="9">
        <f>AA19/255</f>
        <v>0</v>
      </c>
      <c r="BE19" s="9">
        <f>AB19/255</f>
        <v>0</v>
      </c>
      <c r="BF19" s="9">
        <f>AC19/255</f>
        <v>0</v>
      </c>
    </row>
    <row r="20" spans="2:58" ht="17.25" thickBot="1">
      <c r="B20" s="9">
        <v>0</v>
      </c>
      <c r="C20" s="9">
        <v>0</v>
      </c>
      <c r="D20" s="9">
        <v>0</v>
      </c>
      <c r="E20" s="9">
        <v>0</v>
      </c>
      <c r="F20" s="9">
        <v>0</v>
      </c>
      <c r="G20" s="9">
        <v>0</v>
      </c>
      <c r="H20" s="9">
        <v>0</v>
      </c>
      <c r="I20" s="9">
        <v>0</v>
      </c>
      <c r="J20" s="9">
        <v>0</v>
      </c>
      <c r="K20" s="9">
        <v>0</v>
      </c>
      <c r="L20" s="9">
        <v>0</v>
      </c>
      <c r="M20" s="9">
        <v>0</v>
      </c>
      <c r="N20" s="9">
        <v>255</v>
      </c>
      <c r="O20" s="9">
        <v>255</v>
      </c>
      <c r="P20" s="9">
        <v>255</v>
      </c>
      <c r="Q20" s="196">
        <v>255</v>
      </c>
      <c r="R20" s="196">
        <v>255</v>
      </c>
      <c r="S20" s="196">
        <v>124</v>
      </c>
      <c r="T20" s="196">
        <v>255</v>
      </c>
      <c r="U20" s="196">
        <v>124</v>
      </c>
      <c r="V20" s="196">
        <v>0</v>
      </c>
      <c r="W20" s="196">
        <v>0</v>
      </c>
      <c r="X20" s="196">
        <v>0</v>
      </c>
      <c r="Y20" s="196">
        <v>0</v>
      </c>
      <c r="Z20" s="196">
        <v>0</v>
      </c>
      <c r="AA20" s="196">
        <v>0</v>
      </c>
      <c r="AB20" s="196">
        <v>0</v>
      </c>
      <c r="AC20" s="196">
        <v>0</v>
      </c>
      <c r="AE20" s="9">
        <f>B20/255</f>
        <v>0</v>
      </c>
      <c r="AF20" s="9">
        <f>C20/255</f>
        <v>0</v>
      </c>
      <c r="AG20" s="9">
        <f>D20/255</f>
        <v>0</v>
      </c>
      <c r="AH20" s="9">
        <f>E20/255</f>
        <v>0</v>
      </c>
      <c r="AI20" s="9">
        <f>F20/255</f>
        <v>0</v>
      </c>
      <c r="AJ20" s="9">
        <f>G20/255</f>
        <v>0</v>
      </c>
      <c r="AK20" s="9">
        <f>H20/255</f>
        <v>0</v>
      </c>
      <c r="AL20" s="9">
        <f>I20/255</f>
        <v>0</v>
      </c>
      <c r="AM20" s="9">
        <f>J20/255</f>
        <v>0</v>
      </c>
      <c r="AN20" s="9">
        <f>K20/255</f>
        <v>0</v>
      </c>
      <c r="AO20" s="9">
        <f>L20/255</f>
        <v>0</v>
      </c>
      <c r="AP20" s="9">
        <f>M20/255</f>
        <v>0</v>
      </c>
      <c r="AQ20" s="9">
        <f>N20/255</f>
        <v>1</v>
      </c>
      <c r="AR20" s="9">
        <f>O20/255</f>
        <v>1</v>
      </c>
      <c r="AS20" s="9">
        <f>P20/255</f>
        <v>1</v>
      </c>
      <c r="AT20" s="9">
        <f>Q20/255</f>
        <v>1</v>
      </c>
      <c r="AU20" s="9">
        <f>R20/255</f>
        <v>1</v>
      </c>
      <c r="AV20" s="9">
        <f>S20/255</f>
        <v>0.48627450980392156</v>
      </c>
      <c r="AW20" s="9">
        <f>T20/255</f>
        <v>1</v>
      </c>
      <c r="AX20" s="9">
        <f>U20/255</f>
        <v>0.48627450980392156</v>
      </c>
      <c r="AY20" s="9">
        <f>V20/255</f>
        <v>0</v>
      </c>
      <c r="AZ20" s="9">
        <f>W20/255</f>
        <v>0</v>
      </c>
      <c r="BA20" s="9">
        <f>X20/255</f>
        <v>0</v>
      </c>
      <c r="BB20" s="9">
        <f>Y20/255</f>
        <v>0</v>
      </c>
      <c r="BC20" s="9">
        <f>Z20/255</f>
        <v>0</v>
      </c>
      <c r="BD20" s="9">
        <f>AA20/255</f>
        <v>0</v>
      </c>
      <c r="BE20" s="9">
        <f>AB20/255</f>
        <v>0</v>
      </c>
      <c r="BF20" s="9">
        <f>AC20/255</f>
        <v>0</v>
      </c>
    </row>
    <row r="21" spans="2:58" ht="17.25" thickBot="1">
      <c r="B21" s="9">
        <v>0</v>
      </c>
      <c r="C21" s="9">
        <v>0</v>
      </c>
      <c r="D21" s="9">
        <v>0</v>
      </c>
      <c r="E21" s="9">
        <v>0</v>
      </c>
      <c r="F21" s="9">
        <v>0</v>
      </c>
      <c r="G21" s="9">
        <v>0</v>
      </c>
      <c r="H21" s="9">
        <v>0</v>
      </c>
      <c r="I21" s="9">
        <v>0</v>
      </c>
      <c r="J21" s="9">
        <v>0</v>
      </c>
      <c r="K21" s="9">
        <v>0</v>
      </c>
      <c r="L21" s="9">
        <v>0</v>
      </c>
      <c r="M21" s="9">
        <v>255</v>
      </c>
      <c r="N21" s="9">
        <v>255</v>
      </c>
      <c r="O21" s="9">
        <v>124</v>
      </c>
      <c r="P21" s="9">
        <v>255</v>
      </c>
      <c r="Q21" s="196">
        <v>124</v>
      </c>
      <c r="R21" s="196">
        <v>124</v>
      </c>
      <c r="S21" s="196">
        <v>255</v>
      </c>
      <c r="T21" s="196">
        <v>255</v>
      </c>
      <c r="U21" s="196">
        <v>255</v>
      </c>
      <c r="V21" s="196">
        <v>0</v>
      </c>
      <c r="W21" s="196">
        <v>0</v>
      </c>
      <c r="X21" s="196">
        <v>0</v>
      </c>
      <c r="Y21" s="196">
        <v>0</v>
      </c>
      <c r="Z21" s="196">
        <v>0</v>
      </c>
      <c r="AA21" s="196">
        <v>0</v>
      </c>
      <c r="AB21" s="196">
        <v>0</v>
      </c>
      <c r="AC21" s="196">
        <v>0</v>
      </c>
      <c r="AE21" s="9">
        <f>B21/255</f>
        <v>0</v>
      </c>
      <c r="AF21" s="9">
        <f>C21/255</f>
        <v>0</v>
      </c>
      <c r="AG21" s="9">
        <f>D21/255</f>
        <v>0</v>
      </c>
      <c r="AH21" s="9">
        <f>E21/255</f>
        <v>0</v>
      </c>
      <c r="AI21" s="9">
        <f>F21/255</f>
        <v>0</v>
      </c>
      <c r="AJ21" s="9">
        <f>G21/255</f>
        <v>0</v>
      </c>
      <c r="AK21" s="9">
        <f>H21/255</f>
        <v>0</v>
      </c>
      <c r="AL21" s="9">
        <f>I21/255</f>
        <v>0</v>
      </c>
      <c r="AM21" s="9">
        <f>J21/255</f>
        <v>0</v>
      </c>
      <c r="AN21" s="9">
        <f>K21/255</f>
        <v>0</v>
      </c>
      <c r="AO21" s="9">
        <f>L21/255</f>
        <v>0</v>
      </c>
      <c r="AP21" s="9">
        <f>M21/255</f>
        <v>1</v>
      </c>
      <c r="AQ21" s="9">
        <f>N21/255</f>
        <v>1</v>
      </c>
      <c r="AR21" s="9">
        <f>O21/255</f>
        <v>0.48627450980392156</v>
      </c>
      <c r="AS21" s="9">
        <f>P21/255</f>
        <v>1</v>
      </c>
      <c r="AT21" s="9">
        <f>Q21/255</f>
        <v>0.48627450980392156</v>
      </c>
      <c r="AU21" s="9">
        <f>R21/255</f>
        <v>0.48627450980392156</v>
      </c>
      <c r="AV21" s="9">
        <f>S21/255</f>
        <v>1</v>
      </c>
      <c r="AW21" s="9">
        <f>T21/255</f>
        <v>1</v>
      </c>
      <c r="AX21" s="9">
        <f>U21/255</f>
        <v>1</v>
      </c>
      <c r="AY21" s="9">
        <f>V21/255</f>
        <v>0</v>
      </c>
      <c r="AZ21" s="9">
        <f>W21/255</f>
        <v>0</v>
      </c>
      <c r="BA21" s="9">
        <f>X21/255</f>
        <v>0</v>
      </c>
      <c r="BB21" s="9">
        <f>Y21/255</f>
        <v>0</v>
      </c>
      <c r="BC21" s="9">
        <f>Z21/255</f>
        <v>0</v>
      </c>
      <c r="BD21" s="9">
        <f>AA21/255</f>
        <v>0</v>
      </c>
      <c r="BE21" s="9">
        <f>AB21/255</f>
        <v>0</v>
      </c>
      <c r="BF21" s="9">
        <f>AC21/255</f>
        <v>0</v>
      </c>
    </row>
    <row r="22" spans="2:58" ht="17.25" thickBot="1">
      <c r="B22" s="9">
        <v>0</v>
      </c>
      <c r="C22" s="9">
        <v>0</v>
      </c>
      <c r="D22" s="9">
        <v>0</v>
      </c>
      <c r="E22" s="9">
        <v>0</v>
      </c>
      <c r="F22" s="9">
        <v>0</v>
      </c>
      <c r="G22" s="9">
        <v>0</v>
      </c>
      <c r="H22" s="9">
        <v>0</v>
      </c>
      <c r="I22" s="9">
        <v>0</v>
      </c>
      <c r="J22" s="9">
        <v>0</v>
      </c>
      <c r="K22" s="9">
        <v>0</v>
      </c>
      <c r="L22" s="9">
        <v>0</v>
      </c>
      <c r="M22" s="9">
        <v>255</v>
      </c>
      <c r="N22" s="9">
        <v>255</v>
      </c>
      <c r="O22" s="9">
        <v>124</v>
      </c>
      <c r="P22" s="9">
        <v>255</v>
      </c>
      <c r="Q22" s="196">
        <v>255</v>
      </c>
      <c r="R22" s="196">
        <v>255</v>
      </c>
      <c r="S22" s="196">
        <v>255</v>
      </c>
      <c r="T22" s="196">
        <v>255</v>
      </c>
      <c r="U22" s="196">
        <v>0</v>
      </c>
      <c r="V22" s="196">
        <v>0</v>
      </c>
      <c r="W22" s="196">
        <v>0</v>
      </c>
      <c r="X22" s="196">
        <v>0</v>
      </c>
      <c r="Y22" s="196">
        <v>0</v>
      </c>
      <c r="Z22" s="196">
        <v>0</v>
      </c>
      <c r="AA22" s="196">
        <v>0</v>
      </c>
      <c r="AB22" s="196">
        <v>0</v>
      </c>
      <c r="AC22" s="196">
        <v>0</v>
      </c>
      <c r="AE22" s="9">
        <f>B22/255</f>
        <v>0</v>
      </c>
      <c r="AF22" s="9">
        <f>C22/255</f>
        <v>0</v>
      </c>
      <c r="AG22" s="9">
        <f>D22/255</f>
        <v>0</v>
      </c>
      <c r="AH22" s="9">
        <f>E22/255</f>
        <v>0</v>
      </c>
      <c r="AI22" s="9">
        <f>F22/255</f>
        <v>0</v>
      </c>
      <c r="AJ22" s="9">
        <f>G22/255</f>
        <v>0</v>
      </c>
      <c r="AK22" s="9">
        <f>H22/255</f>
        <v>0</v>
      </c>
      <c r="AL22" s="9">
        <f>I22/255</f>
        <v>0</v>
      </c>
      <c r="AM22" s="9">
        <f>J22/255</f>
        <v>0</v>
      </c>
      <c r="AN22" s="9">
        <f>K22/255</f>
        <v>0</v>
      </c>
      <c r="AO22" s="9">
        <f>L22/255</f>
        <v>0</v>
      </c>
      <c r="AP22" s="9">
        <f>M22/255</f>
        <v>1</v>
      </c>
      <c r="AQ22" s="9">
        <f>N22/255</f>
        <v>1</v>
      </c>
      <c r="AR22" s="9">
        <f>O22/255</f>
        <v>0.48627450980392156</v>
      </c>
      <c r="AS22" s="9">
        <f>P22/255</f>
        <v>1</v>
      </c>
      <c r="AT22" s="9">
        <f>Q22/255</f>
        <v>1</v>
      </c>
      <c r="AU22" s="9">
        <f>R22/255</f>
        <v>1</v>
      </c>
      <c r="AV22" s="9">
        <f>S22/255</f>
        <v>1</v>
      </c>
      <c r="AW22" s="9">
        <f>T22/255</f>
        <v>1</v>
      </c>
      <c r="AX22" s="9">
        <f>U22/255</f>
        <v>0</v>
      </c>
      <c r="AY22" s="9">
        <f>V22/255</f>
        <v>0</v>
      </c>
      <c r="AZ22" s="9">
        <f>W22/255</f>
        <v>0</v>
      </c>
      <c r="BA22" s="9">
        <f>X22/255</f>
        <v>0</v>
      </c>
      <c r="BB22" s="9">
        <f>Y22/255</f>
        <v>0</v>
      </c>
      <c r="BC22" s="9">
        <f>Z22/255</f>
        <v>0</v>
      </c>
      <c r="BD22" s="9">
        <f>AA22/255</f>
        <v>0</v>
      </c>
      <c r="BE22" s="9">
        <f>AB22/255</f>
        <v>0</v>
      </c>
      <c r="BF22" s="9">
        <f>AC22/255</f>
        <v>0</v>
      </c>
    </row>
    <row r="23" spans="2:58" ht="17.25" thickBot="1">
      <c r="B23" s="9">
        <v>0</v>
      </c>
      <c r="C23" s="9">
        <v>0</v>
      </c>
      <c r="D23" s="9">
        <v>0</v>
      </c>
      <c r="E23" s="9">
        <v>0</v>
      </c>
      <c r="F23" s="9">
        <v>0</v>
      </c>
      <c r="G23" s="9">
        <v>0</v>
      </c>
      <c r="H23" s="9">
        <v>0</v>
      </c>
      <c r="I23" s="9">
        <v>0</v>
      </c>
      <c r="J23" s="9">
        <v>0</v>
      </c>
      <c r="K23" s="9">
        <v>0</v>
      </c>
      <c r="L23" s="9">
        <v>0</v>
      </c>
      <c r="M23" s="9">
        <v>255</v>
      </c>
      <c r="N23" s="9">
        <v>255</v>
      </c>
      <c r="O23" s="9">
        <v>255</v>
      </c>
      <c r="P23" s="9">
        <v>255</v>
      </c>
      <c r="Q23" s="196">
        <v>255</v>
      </c>
      <c r="R23" s="196">
        <v>255</v>
      </c>
      <c r="S23" s="196">
        <v>0</v>
      </c>
      <c r="T23" s="196">
        <v>0</v>
      </c>
      <c r="U23" s="196">
        <v>0</v>
      </c>
      <c r="V23" s="196">
        <v>0</v>
      </c>
      <c r="W23" s="196">
        <v>0</v>
      </c>
      <c r="X23" s="196">
        <v>0</v>
      </c>
      <c r="Y23" s="196">
        <v>0</v>
      </c>
      <c r="Z23" s="196">
        <v>0</v>
      </c>
      <c r="AA23" s="196">
        <v>0</v>
      </c>
      <c r="AB23" s="196">
        <v>0</v>
      </c>
      <c r="AC23" s="196">
        <v>0</v>
      </c>
      <c r="AE23" s="9">
        <f>B23/255</f>
        <v>0</v>
      </c>
      <c r="AF23" s="9">
        <f>C23/255</f>
        <v>0</v>
      </c>
      <c r="AG23" s="9">
        <f>D23/255</f>
        <v>0</v>
      </c>
      <c r="AH23" s="9">
        <f>E23/255</f>
        <v>0</v>
      </c>
      <c r="AI23" s="9">
        <f>F23/255</f>
        <v>0</v>
      </c>
      <c r="AJ23" s="9">
        <f>G23/255</f>
        <v>0</v>
      </c>
      <c r="AK23" s="9">
        <f>H23/255</f>
        <v>0</v>
      </c>
      <c r="AL23" s="9">
        <f>I23/255</f>
        <v>0</v>
      </c>
      <c r="AM23" s="9">
        <f>J23/255</f>
        <v>0</v>
      </c>
      <c r="AN23" s="9">
        <f>K23/255</f>
        <v>0</v>
      </c>
      <c r="AO23" s="9">
        <f>L23/255</f>
        <v>0</v>
      </c>
      <c r="AP23" s="9">
        <f>M23/255</f>
        <v>1</v>
      </c>
      <c r="AQ23" s="9">
        <f>N23/255</f>
        <v>1</v>
      </c>
      <c r="AR23" s="9">
        <f>O23/255</f>
        <v>1</v>
      </c>
      <c r="AS23" s="9">
        <f>P23/255</f>
        <v>1</v>
      </c>
      <c r="AT23" s="9">
        <f>Q23/255</f>
        <v>1</v>
      </c>
      <c r="AU23" s="9">
        <f>R23/255</f>
        <v>1</v>
      </c>
      <c r="AV23" s="9">
        <f>S23/255</f>
        <v>0</v>
      </c>
      <c r="AW23" s="9">
        <f>T23/255</f>
        <v>0</v>
      </c>
      <c r="AX23" s="9">
        <f>U23/255</f>
        <v>0</v>
      </c>
      <c r="AY23" s="9">
        <f>V23/255</f>
        <v>0</v>
      </c>
      <c r="AZ23" s="9">
        <f>W23/255</f>
        <v>0</v>
      </c>
      <c r="BA23" s="9">
        <f>X23/255</f>
        <v>0</v>
      </c>
      <c r="BB23" s="9">
        <f>Y23/255</f>
        <v>0</v>
      </c>
      <c r="BC23" s="9">
        <f>Z23/255</f>
        <v>0</v>
      </c>
      <c r="BD23" s="9">
        <f>AA23/255</f>
        <v>0</v>
      </c>
      <c r="BE23" s="9">
        <f>AB23/255</f>
        <v>0</v>
      </c>
      <c r="BF23" s="9">
        <f>AC23/255</f>
        <v>0</v>
      </c>
    </row>
    <row r="24" spans="2:58" ht="17.25" thickBot="1">
      <c r="B24" s="9">
        <v>0</v>
      </c>
      <c r="C24" s="9">
        <v>0</v>
      </c>
      <c r="D24" s="9">
        <v>0</v>
      </c>
      <c r="E24" s="9">
        <v>0</v>
      </c>
      <c r="F24" s="9">
        <v>0</v>
      </c>
      <c r="G24" s="9">
        <v>0</v>
      </c>
      <c r="H24" s="9">
        <v>0</v>
      </c>
      <c r="I24" s="9">
        <v>0</v>
      </c>
      <c r="J24" s="9">
        <v>0</v>
      </c>
      <c r="K24" s="9">
        <v>0</v>
      </c>
      <c r="L24" s="9">
        <v>0</v>
      </c>
      <c r="M24" s="9">
        <v>0</v>
      </c>
      <c r="N24" s="9">
        <v>0</v>
      </c>
      <c r="O24" s="9">
        <v>0</v>
      </c>
      <c r="P24" s="9">
        <v>0</v>
      </c>
      <c r="Q24" s="196">
        <v>0</v>
      </c>
      <c r="R24" s="196">
        <v>0</v>
      </c>
      <c r="S24" s="196">
        <v>0</v>
      </c>
      <c r="T24" s="196">
        <v>0</v>
      </c>
      <c r="U24" s="196">
        <v>0</v>
      </c>
      <c r="V24" s="196">
        <v>0</v>
      </c>
      <c r="W24" s="196">
        <v>0</v>
      </c>
      <c r="X24" s="196">
        <v>0</v>
      </c>
      <c r="Y24" s="196">
        <v>0</v>
      </c>
      <c r="Z24" s="196">
        <v>0</v>
      </c>
      <c r="AA24" s="196">
        <v>0</v>
      </c>
      <c r="AB24" s="196">
        <v>0</v>
      </c>
      <c r="AC24" s="196">
        <v>0</v>
      </c>
      <c r="AE24" s="9">
        <f>B24/255</f>
        <v>0</v>
      </c>
      <c r="AF24" s="9">
        <f>C24/255</f>
        <v>0</v>
      </c>
      <c r="AG24" s="9">
        <f>D24/255</f>
        <v>0</v>
      </c>
      <c r="AH24" s="9">
        <f>E24/255</f>
        <v>0</v>
      </c>
      <c r="AI24" s="9">
        <f>F24/255</f>
        <v>0</v>
      </c>
      <c r="AJ24" s="9">
        <f>G24/255</f>
        <v>0</v>
      </c>
      <c r="AK24" s="9">
        <f>H24/255</f>
        <v>0</v>
      </c>
      <c r="AL24" s="9">
        <f>I24/255</f>
        <v>0</v>
      </c>
      <c r="AM24" s="9">
        <f>J24/255</f>
        <v>0</v>
      </c>
      <c r="AN24" s="9">
        <f>K24/255</f>
        <v>0</v>
      </c>
      <c r="AO24" s="9">
        <f>L24/255</f>
        <v>0</v>
      </c>
      <c r="AP24" s="9">
        <f>M24/255</f>
        <v>0</v>
      </c>
      <c r="AQ24" s="9">
        <f>N24/255</f>
        <v>0</v>
      </c>
      <c r="AR24" s="9">
        <f>O24/255</f>
        <v>0</v>
      </c>
      <c r="AS24" s="9">
        <f>P24/255</f>
        <v>0</v>
      </c>
      <c r="AT24" s="9">
        <f>Q24/255</f>
        <v>0</v>
      </c>
      <c r="AU24" s="9">
        <f>R24/255</f>
        <v>0</v>
      </c>
      <c r="AV24" s="9">
        <f>S24/255</f>
        <v>0</v>
      </c>
      <c r="AW24" s="9">
        <f>T24/255</f>
        <v>0</v>
      </c>
      <c r="AX24" s="9">
        <f>U24/255</f>
        <v>0</v>
      </c>
      <c r="AY24" s="9">
        <f>V24/255</f>
        <v>0</v>
      </c>
      <c r="AZ24" s="9">
        <f>W24/255</f>
        <v>0</v>
      </c>
      <c r="BA24" s="9">
        <f>X24/255</f>
        <v>0</v>
      </c>
      <c r="BB24" s="9">
        <f>Y24/255</f>
        <v>0</v>
      </c>
      <c r="BC24" s="9">
        <f>Z24/255</f>
        <v>0</v>
      </c>
      <c r="BD24" s="9">
        <f>AA24/255</f>
        <v>0</v>
      </c>
      <c r="BE24" s="9">
        <f>AB24/255</f>
        <v>0</v>
      </c>
      <c r="BF24" s="9">
        <f>AC24/255</f>
        <v>0</v>
      </c>
    </row>
    <row r="25" spans="2:58" ht="17.25" thickBot="1">
      <c r="B25" s="9">
        <v>0</v>
      </c>
      <c r="C25" s="9">
        <v>0</v>
      </c>
      <c r="D25" s="9">
        <v>0</v>
      </c>
      <c r="E25" s="9">
        <v>0</v>
      </c>
      <c r="F25" s="9">
        <v>0</v>
      </c>
      <c r="G25" s="9">
        <v>0</v>
      </c>
      <c r="H25" s="9">
        <v>0</v>
      </c>
      <c r="I25" s="9">
        <v>0</v>
      </c>
      <c r="J25" s="9">
        <v>0</v>
      </c>
      <c r="K25" s="9">
        <v>0</v>
      </c>
      <c r="L25" s="9">
        <v>0</v>
      </c>
      <c r="M25" s="9">
        <v>0</v>
      </c>
      <c r="N25" s="9">
        <v>0</v>
      </c>
      <c r="O25" s="9">
        <v>0</v>
      </c>
      <c r="P25" s="9">
        <v>0</v>
      </c>
      <c r="Q25" s="196">
        <v>0</v>
      </c>
      <c r="R25" s="196">
        <v>0</v>
      </c>
      <c r="S25" s="196">
        <v>0</v>
      </c>
      <c r="T25" s="196">
        <v>0</v>
      </c>
      <c r="U25" s="196">
        <v>0</v>
      </c>
      <c r="V25" s="196">
        <v>0</v>
      </c>
      <c r="W25" s="196">
        <v>0</v>
      </c>
      <c r="X25" s="196">
        <v>0</v>
      </c>
      <c r="Y25" s="196">
        <v>0</v>
      </c>
      <c r="Z25" s="196">
        <v>0</v>
      </c>
      <c r="AA25" s="196">
        <v>0</v>
      </c>
      <c r="AB25" s="196">
        <v>0</v>
      </c>
      <c r="AC25" s="196">
        <v>0</v>
      </c>
      <c r="AE25" s="9">
        <f>B25/255</f>
        <v>0</v>
      </c>
      <c r="AF25" s="9">
        <f>C25/255</f>
        <v>0</v>
      </c>
      <c r="AG25" s="9">
        <f>D25/255</f>
        <v>0</v>
      </c>
      <c r="AH25" s="9">
        <f>E25/255</f>
        <v>0</v>
      </c>
      <c r="AI25" s="9">
        <f>F25/255</f>
        <v>0</v>
      </c>
      <c r="AJ25" s="9">
        <f>G25/255</f>
        <v>0</v>
      </c>
      <c r="AK25" s="9">
        <f>H25/255</f>
        <v>0</v>
      </c>
      <c r="AL25" s="9">
        <f>I25/255</f>
        <v>0</v>
      </c>
      <c r="AM25" s="9">
        <f>J25/255</f>
        <v>0</v>
      </c>
      <c r="AN25" s="9">
        <f>K25/255</f>
        <v>0</v>
      </c>
      <c r="AO25" s="9">
        <f>L25/255</f>
        <v>0</v>
      </c>
      <c r="AP25" s="9">
        <f>M25/255</f>
        <v>0</v>
      </c>
      <c r="AQ25" s="9">
        <f>N25/255</f>
        <v>0</v>
      </c>
      <c r="AR25" s="9">
        <f>O25/255</f>
        <v>0</v>
      </c>
      <c r="AS25" s="9">
        <f>P25/255</f>
        <v>0</v>
      </c>
      <c r="AT25" s="9">
        <f>Q25/255</f>
        <v>0</v>
      </c>
      <c r="AU25" s="9">
        <f>R25/255</f>
        <v>0</v>
      </c>
      <c r="AV25" s="9">
        <f>S25/255</f>
        <v>0</v>
      </c>
      <c r="AW25" s="9">
        <f>T25/255</f>
        <v>0</v>
      </c>
      <c r="AX25" s="9">
        <f>U25/255</f>
        <v>0</v>
      </c>
      <c r="AY25" s="9">
        <f>V25/255</f>
        <v>0</v>
      </c>
      <c r="AZ25" s="9">
        <f>W25/255</f>
        <v>0</v>
      </c>
      <c r="BA25" s="9">
        <f>X25/255</f>
        <v>0</v>
      </c>
      <c r="BB25" s="9">
        <f>Y25/255</f>
        <v>0</v>
      </c>
      <c r="BC25" s="9">
        <f>Z25/255</f>
        <v>0</v>
      </c>
      <c r="BD25" s="9">
        <f>AA25/255</f>
        <v>0</v>
      </c>
      <c r="BE25" s="9">
        <f>AB25/255</f>
        <v>0</v>
      </c>
      <c r="BF25" s="9">
        <f>AC25/255</f>
        <v>0</v>
      </c>
    </row>
    <row r="26" spans="2:58" ht="17.25" thickBot="1">
      <c r="B26" s="9">
        <v>0</v>
      </c>
      <c r="C26" s="9">
        <v>0</v>
      </c>
      <c r="D26" s="9">
        <v>0</v>
      </c>
      <c r="E26" s="9">
        <v>0</v>
      </c>
      <c r="F26" s="9">
        <v>0</v>
      </c>
      <c r="G26" s="9">
        <v>0</v>
      </c>
      <c r="H26" s="9">
        <v>0</v>
      </c>
      <c r="I26" s="9">
        <v>0</v>
      </c>
      <c r="J26" s="9">
        <v>0</v>
      </c>
      <c r="K26" s="9">
        <v>0</v>
      </c>
      <c r="L26" s="9">
        <v>0</v>
      </c>
      <c r="M26" s="9">
        <v>0</v>
      </c>
      <c r="N26" s="9">
        <v>0</v>
      </c>
      <c r="O26" s="9">
        <v>0</v>
      </c>
      <c r="P26" s="9">
        <v>0</v>
      </c>
      <c r="Q26" s="196">
        <v>0</v>
      </c>
      <c r="R26" s="196">
        <v>0</v>
      </c>
      <c r="S26" s="196">
        <v>0</v>
      </c>
      <c r="T26" s="196">
        <v>0</v>
      </c>
      <c r="U26" s="196">
        <v>0</v>
      </c>
      <c r="V26" s="196">
        <v>0</v>
      </c>
      <c r="W26" s="196">
        <v>0</v>
      </c>
      <c r="X26" s="196">
        <v>0</v>
      </c>
      <c r="Y26" s="196">
        <v>0</v>
      </c>
      <c r="Z26" s="196">
        <v>0</v>
      </c>
      <c r="AA26" s="196">
        <v>0</v>
      </c>
      <c r="AB26" s="196">
        <v>0</v>
      </c>
      <c r="AC26" s="196">
        <v>0</v>
      </c>
      <c r="AE26" s="9">
        <f>B26/255</f>
        <v>0</v>
      </c>
      <c r="AF26" s="9">
        <f>C26/255</f>
        <v>0</v>
      </c>
      <c r="AG26" s="9">
        <f>D26/255</f>
        <v>0</v>
      </c>
      <c r="AH26" s="9">
        <f>E26/255</f>
        <v>0</v>
      </c>
      <c r="AI26" s="9">
        <f>F26/255</f>
        <v>0</v>
      </c>
      <c r="AJ26" s="9">
        <f>G26/255</f>
        <v>0</v>
      </c>
      <c r="AK26" s="9">
        <f>H26/255</f>
        <v>0</v>
      </c>
      <c r="AL26" s="9">
        <f>I26/255</f>
        <v>0</v>
      </c>
      <c r="AM26" s="9">
        <f>J26/255</f>
        <v>0</v>
      </c>
      <c r="AN26" s="9">
        <f>K26/255</f>
        <v>0</v>
      </c>
      <c r="AO26" s="9">
        <f>L26/255</f>
        <v>0</v>
      </c>
      <c r="AP26" s="9">
        <f>M26/255</f>
        <v>0</v>
      </c>
      <c r="AQ26" s="9">
        <f>N26/255</f>
        <v>0</v>
      </c>
      <c r="AR26" s="9">
        <f>O26/255</f>
        <v>0</v>
      </c>
      <c r="AS26" s="9">
        <f>P26/255</f>
        <v>0</v>
      </c>
      <c r="AT26" s="9">
        <f>Q26/255</f>
        <v>0</v>
      </c>
      <c r="AU26" s="9">
        <f>R26/255</f>
        <v>0</v>
      </c>
      <c r="AV26" s="9">
        <f>S26/255</f>
        <v>0</v>
      </c>
      <c r="AW26" s="9">
        <f>T26/255</f>
        <v>0</v>
      </c>
      <c r="AX26" s="9">
        <f>U26/255</f>
        <v>0</v>
      </c>
      <c r="AY26" s="9">
        <f>V26/255</f>
        <v>0</v>
      </c>
      <c r="AZ26" s="9">
        <f>W26/255</f>
        <v>0</v>
      </c>
      <c r="BA26" s="9">
        <f>X26/255</f>
        <v>0</v>
      </c>
      <c r="BB26" s="9">
        <f>Y26/255</f>
        <v>0</v>
      </c>
      <c r="BC26" s="9">
        <f>Z26/255</f>
        <v>0</v>
      </c>
      <c r="BD26" s="9">
        <f>AA26/255</f>
        <v>0</v>
      </c>
      <c r="BE26" s="9">
        <f>AB26/255</f>
        <v>0</v>
      </c>
      <c r="BF26" s="9">
        <f>AC26/255</f>
        <v>0</v>
      </c>
    </row>
    <row r="27" spans="2:58" ht="17.25" thickBot="1">
      <c r="B27" s="9">
        <v>0</v>
      </c>
      <c r="C27" s="9">
        <v>0</v>
      </c>
      <c r="D27" s="9">
        <v>0</v>
      </c>
      <c r="E27" s="9">
        <v>0</v>
      </c>
      <c r="F27" s="9">
        <v>0</v>
      </c>
      <c r="G27" s="9">
        <v>0</v>
      </c>
      <c r="H27" s="9">
        <v>0</v>
      </c>
      <c r="I27" s="9">
        <v>0</v>
      </c>
      <c r="J27" s="9">
        <v>0</v>
      </c>
      <c r="K27" s="9">
        <v>0</v>
      </c>
      <c r="L27" s="9">
        <v>0</v>
      </c>
      <c r="M27" s="9">
        <v>0</v>
      </c>
      <c r="N27" s="9">
        <v>0</v>
      </c>
      <c r="O27" s="9">
        <v>0</v>
      </c>
      <c r="P27" s="9">
        <v>0</v>
      </c>
      <c r="Q27" s="196">
        <v>0</v>
      </c>
      <c r="R27" s="196">
        <v>0</v>
      </c>
      <c r="S27" s="196">
        <v>0</v>
      </c>
      <c r="T27" s="196">
        <v>0</v>
      </c>
      <c r="U27" s="196">
        <v>0</v>
      </c>
      <c r="V27" s="196">
        <v>0</v>
      </c>
      <c r="W27" s="196">
        <v>0</v>
      </c>
      <c r="X27" s="196">
        <v>0</v>
      </c>
      <c r="Y27" s="196">
        <v>0</v>
      </c>
      <c r="Z27" s="196">
        <v>0</v>
      </c>
      <c r="AA27" s="196">
        <v>0</v>
      </c>
      <c r="AB27" s="196">
        <v>0</v>
      </c>
      <c r="AC27" s="196">
        <v>0</v>
      </c>
      <c r="AE27" s="9">
        <f>B27/255</f>
        <v>0</v>
      </c>
      <c r="AF27" s="9">
        <f>C27/255</f>
        <v>0</v>
      </c>
      <c r="AG27" s="9">
        <f>D27/255</f>
        <v>0</v>
      </c>
      <c r="AH27" s="9">
        <f>E27/255</f>
        <v>0</v>
      </c>
      <c r="AI27" s="9">
        <f>F27/255</f>
        <v>0</v>
      </c>
      <c r="AJ27" s="9">
        <f>G27/255</f>
        <v>0</v>
      </c>
      <c r="AK27" s="9">
        <f>H27/255</f>
        <v>0</v>
      </c>
      <c r="AL27" s="9">
        <f>I27/255</f>
        <v>0</v>
      </c>
      <c r="AM27" s="9">
        <f>J27/255</f>
        <v>0</v>
      </c>
      <c r="AN27" s="9">
        <f>K27/255</f>
        <v>0</v>
      </c>
      <c r="AO27" s="9">
        <f>L27/255</f>
        <v>0</v>
      </c>
      <c r="AP27" s="9">
        <f>M27/255</f>
        <v>0</v>
      </c>
      <c r="AQ27" s="9">
        <f>N27/255</f>
        <v>0</v>
      </c>
      <c r="AR27" s="9">
        <f>O27/255</f>
        <v>0</v>
      </c>
      <c r="AS27" s="9">
        <f>P27/255</f>
        <v>0</v>
      </c>
      <c r="AT27" s="9">
        <f>Q27/255</f>
        <v>0</v>
      </c>
      <c r="AU27" s="9">
        <f>R27/255</f>
        <v>0</v>
      </c>
      <c r="AV27" s="9">
        <f>S27/255</f>
        <v>0</v>
      </c>
      <c r="AW27" s="9">
        <f>T27/255</f>
        <v>0</v>
      </c>
      <c r="AX27" s="9">
        <f>U27/255</f>
        <v>0</v>
      </c>
      <c r="AY27" s="9">
        <f>V27/255</f>
        <v>0</v>
      </c>
      <c r="AZ27" s="9">
        <f>W27/255</f>
        <v>0</v>
      </c>
      <c r="BA27" s="9">
        <f>X27/255</f>
        <v>0</v>
      </c>
      <c r="BB27" s="9">
        <f>Y27/255</f>
        <v>0</v>
      </c>
      <c r="BC27" s="9">
        <f>Z27/255</f>
        <v>0</v>
      </c>
      <c r="BD27" s="9">
        <f>AA27/255</f>
        <v>0</v>
      </c>
      <c r="BE27" s="9">
        <f>AB27/255</f>
        <v>0</v>
      </c>
      <c r="BF27" s="9">
        <f>AC27/255</f>
        <v>0</v>
      </c>
    </row>
    <row r="28" spans="2:58" ht="17.25" thickBot="1">
      <c r="B28" s="9">
        <v>0</v>
      </c>
      <c r="C28" s="9">
        <v>0</v>
      </c>
      <c r="D28" s="9">
        <v>0</v>
      </c>
      <c r="E28" s="9">
        <v>0</v>
      </c>
      <c r="F28" s="9">
        <v>0</v>
      </c>
      <c r="G28" s="9">
        <v>0</v>
      </c>
      <c r="H28" s="9">
        <v>0</v>
      </c>
      <c r="I28" s="9">
        <v>0</v>
      </c>
      <c r="J28" s="9">
        <v>0</v>
      </c>
      <c r="K28" s="9">
        <v>0</v>
      </c>
      <c r="L28" s="9">
        <v>0</v>
      </c>
      <c r="M28" s="9">
        <v>0</v>
      </c>
      <c r="N28" s="9">
        <v>0</v>
      </c>
      <c r="O28" s="9">
        <v>0</v>
      </c>
      <c r="P28" s="9">
        <v>0</v>
      </c>
      <c r="Q28" s="196">
        <v>0</v>
      </c>
      <c r="R28" s="196">
        <v>0</v>
      </c>
      <c r="S28" s="196">
        <v>0</v>
      </c>
      <c r="T28" s="196">
        <v>0</v>
      </c>
      <c r="U28" s="196">
        <v>0</v>
      </c>
      <c r="V28" s="196">
        <v>0</v>
      </c>
      <c r="W28" s="196">
        <v>0</v>
      </c>
      <c r="X28" s="196">
        <v>0</v>
      </c>
      <c r="Y28" s="196">
        <v>0</v>
      </c>
      <c r="Z28" s="196">
        <v>0</v>
      </c>
      <c r="AA28" s="196">
        <v>0</v>
      </c>
      <c r="AB28" s="196">
        <v>0</v>
      </c>
      <c r="AC28" s="196">
        <v>0</v>
      </c>
      <c r="AE28" s="9">
        <f>B28/255</f>
        <v>0</v>
      </c>
      <c r="AF28" s="9">
        <f>C28/255</f>
        <v>0</v>
      </c>
      <c r="AG28" s="9">
        <f>D28/255</f>
        <v>0</v>
      </c>
      <c r="AH28" s="9">
        <f>E28/255</f>
        <v>0</v>
      </c>
      <c r="AI28" s="9">
        <f>F28/255</f>
        <v>0</v>
      </c>
      <c r="AJ28" s="9">
        <f>G28/255</f>
        <v>0</v>
      </c>
      <c r="AK28" s="9">
        <f>H28/255</f>
        <v>0</v>
      </c>
      <c r="AL28" s="9">
        <f>I28/255</f>
        <v>0</v>
      </c>
      <c r="AM28" s="9">
        <f>J28/255</f>
        <v>0</v>
      </c>
      <c r="AN28" s="9">
        <f>K28/255</f>
        <v>0</v>
      </c>
      <c r="AO28" s="9">
        <f>L28/255</f>
        <v>0</v>
      </c>
      <c r="AP28" s="9">
        <f>M28/255</f>
        <v>0</v>
      </c>
      <c r="AQ28" s="9">
        <f>N28/255</f>
        <v>0</v>
      </c>
      <c r="AR28" s="9">
        <f>O28/255</f>
        <v>0</v>
      </c>
      <c r="AS28" s="9">
        <f>P28/255</f>
        <v>0</v>
      </c>
      <c r="AT28" s="9">
        <f>Q28/255</f>
        <v>0</v>
      </c>
      <c r="AU28" s="9">
        <f>R28/255</f>
        <v>0</v>
      </c>
      <c r="AV28" s="9">
        <f>S28/255</f>
        <v>0</v>
      </c>
      <c r="AW28" s="9">
        <f>T28/255</f>
        <v>0</v>
      </c>
      <c r="AX28" s="9">
        <f>U28/255</f>
        <v>0</v>
      </c>
      <c r="AY28" s="9">
        <f>V28/255</f>
        <v>0</v>
      </c>
      <c r="AZ28" s="9">
        <f>W28/255</f>
        <v>0</v>
      </c>
      <c r="BA28" s="9">
        <f>X28/255</f>
        <v>0</v>
      </c>
      <c r="BB28" s="9">
        <f>Y28/255</f>
        <v>0</v>
      </c>
      <c r="BC28" s="9">
        <f>Z28/255</f>
        <v>0</v>
      </c>
      <c r="BD28" s="9">
        <f>AA28/255</f>
        <v>0</v>
      </c>
      <c r="BE28" s="9">
        <f>AB28/255</f>
        <v>0</v>
      </c>
      <c r="BF28" s="9">
        <f>AC28/255</f>
        <v>0</v>
      </c>
    </row>
    <row r="29" spans="2:58" ht="17.25" thickBot="1">
      <c r="B29" s="9">
        <v>0</v>
      </c>
      <c r="C29" s="9">
        <v>0</v>
      </c>
      <c r="D29" s="9">
        <v>0</v>
      </c>
      <c r="E29" s="9">
        <v>0</v>
      </c>
      <c r="F29" s="9">
        <v>0</v>
      </c>
      <c r="G29" s="9">
        <v>0</v>
      </c>
      <c r="H29" s="9">
        <v>0</v>
      </c>
      <c r="I29" s="9">
        <v>0</v>
      </c>
      <c r="J29" s="9">
        <v>0</v>
      </c>
      <c r="K29" s="9">
        <v>0</v>
      </c>
      <c r="L29" s="9">
        <v>0</v>
      </c>
      <c r="M29" s="9">
        <v>0</v>
      </c>
      <c r="N29" s="9">
        <v>0</v>
      </c>
      <c r="O29" s="9">
        <v>0</v>
      </c>
      <c r="P29" s="9">
        <v>0</v>
      </c>
      <c r="Q29" s="196">
        <v>0</v>
      </c>
      <c r="R29" s="196">
        <v>0</v>
      </c>
      <c r="S29" s="196">
        <v>0</v>
      </c>
      <c r="T29" s="196">
        <v>0</v>
      </c>
      <c r="U29" s="196">
        <v>0</v>
      </c>
      <c r="V29" s="196">
        <v>0</v>
      </c>
      <c r="W29" s="196">
        <v>0</v>
      </c>
      <c r="X29" s="196">
        <v>0</v>
      </c>
      <c r="Y29" s="196">
        <v>0</v>
      </c>
      <c r="Z29" s="196">
        <v>0</v>
      </c>
      <c r="AA29" s="196">
        <v>0</v>
      </c>
      <c r="AB29" s="196">
        <v>0</v>
      </c>
      <c r="AC29" s="196">
        <v>0</v>
      </c>
      <c r="AE29" s="9">
        <f>B29/255</f>
        <v>0</v>
      </c>
      <c r="AF29" s="9">
        <f>C29/255</f>
        <v>0</v>
      </c>
      <c r="AG29" s="9">
        <f>D29/255</f>
        <v>0</v>
      </c>
      <c r="AH29" s="9">
        <f>E29/255</f>
        <v>0</v>
      </c>
      <c r="AI29" s="9">
        <f>F29/255</f>
        <v>0</v>
      </c>
      <c r="AJ29" s="9">
        <f>G29/255</f>
        <v>0</v>
      </c>
      <c r="AK29" s="9">
        <f>H29/255</f>
        <v>0</v>
      </c>
      <c r="AL29" s="9">
        <f>I29/255</f>
        <v>0</v>
      </c>
      <c r="AM29" s="9">
        <f>J29/255</f>
        <v>0</v>
      </c>
      <c r="AN29" s="9">
        <f>K29/255</f>
        <v>0</v>
      </c>
      <c r="AO29" s="9">
        <f>L29/255</f>
        <v>0</v>
      </c>
      <c r="AP29" s="9">
        <f>M29/255</f>
        <v>0</v>
      </c>
      <c r="AQ29" s="9">
        <f>N29/255</f>
        <v>0</v>
      </c>
      <c r="AR29" s="9">
        <f>O29/255</f>
        <v>0</v>
      </c>
      <c r="AS29" s="9">
        <f>P29/255</f>
        <v>0</v>
      </c>
      <c r="AT29" s="9">
        <f>Q29/255</f>
        <v>0</v>
      </c>
      <c r="AU29" s="9">
        <f>R29/255</f>
        <v>0</v>
      </c>
      <c r="AV29" s="9">
        <f>S29/255</f>
        <v>0</v>
      </c>
      <c r="AW29" s="9">
        <f>T29/255</f>
        <v>0</v>
      </c>
      <c r="AX29" s="9">
        <f>U29/255</f>
        <v>0</v>
      </c>
      <c r="AY29" s="9">
        <f>V29/255</f>
        <v>0</v>
      </c>
      <c r="AZ29" s="9">
        <f>W29/255</f>
        <v>0</v>
      </c>
      <c r="BA29" s="9">
        <f>X29/255</f>
        <v>0</v>
      </c>
      <c r="BB29" s="9">
        <f>Y29/255</f>
        <v>0</v>
      </c>
      <c r="BC29" s="9">
        <f>Z29/255</f>
        <v>0</v>
      </c>
      <c r="BD29" s="9">
        <f>AA29/255</f>
        <v>0</v>
      </c>
      <c r="BE29" s="9">
        <f>AB29/255</f>
        <v>0</v>
      </c>
      <c r="BF29" s="9">
        <f>AC29/255</f>
        <v>0</v>
      </c>
    </row>
  </sheetData>
  <phoneticPr fontId="2"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46"/>
  <sheetViews>
    <sheetView topLeftCell="E1" zoomScaleNormal="100" workbookViewId="0">
      <selection activeCell="S32" sqref="S32"/>
    </sheetView>
  </sheetViews>
  <sheetFormatPr defaultRowHeight="16.5"/>
  <cols>
    <col min="2" max="29" width="9" customWidth="1"/>
    <col min="31" max="58" width="9" customWidth="1"/>
  </cols>
  <sheetData>
    <row r="4" spans="12:17">
      <c r="L4" s="145"/>
      <c r="M4" s="130"/>
      <c r="N4" s="145" t="s">
        <v>420</v>
      </c>
      <c r="O4" s="130"/>
      <c r="P4" s="130"/>
    </row>
    <row r="5" spans="12:17">
      <c r="L5" s="145"/>
      <c r="M5" s="145"/>
      <c r="N5" s="131"/>
      <c r="O5" s="130"/>
      <c r="P5" s="130"/>
    </row>
    <row r="6" spans="12:17">
      <c r="L6" s="145"/>
      <c r="M6" s="130"/>
      <c r="N6" s="131"/>
      <c r="O6" s="145"/>
      <c r="P6" s="130"/>
    </row>
    <row r="7" spans="12:17">
      <c r="L7" s="145"/>
      <c r="M7" s="130"/>
      <c r="N7" s="131"/>
      <c r="O7" s="130"/>
      <c r="P7" s="130"/>
    </row>
    <row r="8" spans="12:17" ht="18">
      <c r="L8" s="145" t="s">
        <v>374</v>
      </c>
      <c r="M8" s="130"/>
      <c r="N8" s="131"/>
      <c r="O8" s="130"/>
      <c r="P8" s="130"/>
    </row>
    <row r="9" spans="12:17">
      <c r="L9" s="145"/>
      <c r="M9" s="130"/>
      <c r="N9" s="131"/>
      <c r="O9" s="130"/>
      <c r="P9" s="130"/>
    </row>
    <row r="10" spans="12:17" ht="18">
      <c r="L10" s="145" t="s">
        <v>375</v>
      </c>
      <c r="M10" s="130"/>
      <c r="N10" s="131"/>
      <c r="O10" s="130"/>
      <c r="Q10" s="145" t="s">
        <v>706</v>
      </c>
    </row>
    <row r="11" spans="12:17">
      <c r="L11" s="145"/>
      <c r="M11" s="130"/>
      <c r="N11" s="131"/>
      <c r="O11" s="130"/>
      <c r="Q11" s="131"/>
    </row>
    <row r="12" spans="12:17" ht="18">
      <c r="L12" s="145" t="s">
        <v>431</v>
      </c>
      <c r="M12" s="130"/>
      <c r="N12" s="131"/>
      <c r="O12" s="130"/>
      <c r="Q12" s="131"/>
    </row>
    <row r="13" spans="12:17">
      <c r="L13" s="145"/>
      <c r="M13" s="130"/>
      <c r="N13" s="131"/>
      <c r="O13" s="130"/>
      <c r="Q13" s="131"/>
    </row>
    <row r="14" spans="12:17">
      <c r="L14" s="145"/>
      <c r="M14" s="130"/>
      <c r="N14" s="131"/>
      <c r="O14" s="130"/>
      <c r="Q14" s="131"/>
    </row>
    <row r="15" spans="12:17">
      <c r="L15" s="145"/>
      <c r="M15" s="130"/>
      <c r="N15" s="131"/>
      <c r="O15" s="130"/>
      <c r="P15" s="130"/>
    </row>
    <row r="16" spans="12:17">
      <c r="L16" s="145"/>
      <c r="M16" s="130"/>
      <c r="N16" s="131"/>
      <c r="O16" s="130"/>
      <c r="P16" s="130"/>
    </row>
    <row r="17" spans="12:17">
      <c r="L17" s="145"/>
      <c r="M17" s="130"/>
      <c r="N17" s="131"/>
      <c r="O17" s="130"/>
      <c r="P17" s="130"/>
    </row>
    <row r="18" spans="12:17">
      <c r="L18" s="145"/>
      <c r="M18" s="130"/>
      <c r="N18" s="131"/>
      <c r="O18" s="130"/>
      <c r="P18" s="130"/>
    </row>
    <row r="19" spans="12:17" ht="18">
      <c r="L19" s="145" t="s">
        <v>707</v>
      </c>
      <c r="M19" s="130"/>
      <c r="N19" s="131"/>
      <c r="O19" s="130"/>
      <c r="P19" s="130"/>
    </row>
    <row r="20" spans="12:17">
      <c r="L20" s="145"/>
      <c r="M20" s="130"/>
      <c r="N20" s="131"/>
      <c r="O20" s="130"/>
      <c r="P20" s="130"/>
    </row>
    <row r="21" spans="12:17">
      <c r="L21" s="145"/>
      <c r="M21" s="130"/>
      <c r="N21" s="131"/>
      <c r="O21" s="130"/>
      <c r="P21" s="130"/>
    </row>
    <row r="23" spans="12:17" s="130" customFormat="1">
      <c r="M23" s="145">
        <v>784</v>
      </c>
      <c r="N23" s="145">
        <f>784*512</f>
        <v>401408</v>
      </c>
      <c r="O23" s="145"/>
      <c r="P23" s="145">
        <v>512</v>
      </c>
      <c r="Q23" s="145">
        <f>512 * 10</f>
        <v>5120</v>
      </c>
    </row>
    <row r="24" spans="12:17" s="130" customFormat="1">
      <c r="M24" s="145" t="s">
        <v>716</v>
      </c>
      <c r="N24" s="145">
        <f>512 * 1</f>
        <v>512</v>
      </c>
      <c r="O24" s="145"/>
      <c r="P24" s="145" t="s">
        <v>716</v>
      </c>
      <c r="Q24" s="145">
        <f>10 * 1</f>
        <v>10</v>
      </c>
    </row>
    <row r="25" spans="12:17" s="130" customFormat="1">
      <c r="L25" s="145"/>
      <c r="M25" s="145"/>
      <c r="N25" s="145">
        <f>SUM(N23:N24)</f>
        <v>401920</v>
      </c>
      <c r="O25" s="145"/>
      <c r="P25" s="145"/>
      <c r="Q25" s="145">
        <f>SUM(Q23:Q24)</f>
        <v>5130</v>
      </c>
    </row>
    <row r="26" spans="12:17" s="130" customFormat="1"/>
    <row r="27" spans="12:17">
      <c r="O27" s="163">
        <f>SUM(N25,Q25)</f>
        <v>407050</v>
      </c>
      <c r="P27" s="163"/>
    </row>
    <row r="30" spans="12:17" s="130" customFormat="1"/>
    <row r="32" spans="12:17">
      <c r="L32" s="203" t="s">
        <v>713</v>
      </c>
    </row>
    <row r="33" spans="1:13">
      <c r="B33">
        <v>1</v>
      </c>
      <c r="J33">
        <v>784</v>
      </c>
      <c r="K33" s="145" t="s">
        <v>708</v>
      </c>
    </row>
    <row r="34" spans="1:13">
      <c r="A34" t="s">
        <v>709</v>
      </c>
      <c r="B34" s="140"/>
      <c r="C34" s="140"/>
      <c r="D34" s="140"/>
      <c r="E34" s="140"/>
      <c r="F34" s="140"/>
      <c r="G34" s="140"/>
      <c r="H34" s="140"/>
      <c r="I34" s="140"/>
      <c r="J34" s="140"/>
      <c r="K34" s="145">
        <v>5</v>
      </c>
      <c r="M34" s="28" t="s">
        <v>712</v>
      </c>
    </row>
    <row r="35" spans="1:13">
      <c r="A35" t="s">
        <v>710</v>
      </c>
      <c r="K35" s="145">
        <v>0</v>
      </c>
    </row>
    <row r="36" spans="1:13">
      <c r="K36" s="145"/>
    </row>
    <row r="37" spans="1:13">
      <c r="K37" s="145"/>
    </row>
    <row r="38" spans="1:13">
      <c r="K38" s="145"/>
    </row>
    <row r="39" spans="1:13">
      <c r="A39" t="s">
        <v>711</v>
      </c>
      <c r="B39" s="140"/>
      <c r="C39" s="140"/>
      <c r="D39" s="140"/>
      <c r="E39" s="140"/>
      <c r="F39" s="140"/>
      <c r="G39" s="140"/>
      <c r="H39" s="140"/>
      <c r="I39" s="140"/>
      <c r="J39" s="140"/>
      <c r="K39" s="145">
        <v>8</v>
      </c>
    </row>
    <row r="42" spans="1:13">
      <c r="A42" t="s">
        <v>714</v>
      </c>
      <c r="K42" s="145" t="s">
        <v>715</v>
      </c>
    </row>
    <row r="43" spans="1:13">
      <c r="B43" s="202"/>
      <c r="C43" s="202"/>
      <c r="D43" s="202"/>
      <c r="E43" s="202"/>
      <c r="F43" s="202"/>
      <c r="G43" s="202"/>
      <c r="H43" s="202"/>
      <c r="I43" s="202"/>
      <c r="J43" s="202"/>
      <c r="K43" s="43">
        <v>7</v>
      </c>
    </row>
    <row r="44" spans="1:13">
      <c r="B44" s="202"/>
      <c r="C44" s="202"/>
      <c r="D44" s="202"/>
      <c r="E44" s="202"/>
      <c r="F44" s="202"/>
      <c r="G44" s="202"/>
      <c r="H44" s="202"/>
      <c r="I44" s="202"/>
      <c r="J44" s="202"/>
      <c r="K44" s="43"/>
    </row>
    <row r="45" spans="1:13">
      <c r="B45" s="202"/>
      <c r="C45" s="202"/>
      <c r="D45" s="202"/>
      <c r="E45" s="202"/>
      <c r="F45" s="202"/>
      <c r="G45" s="202"/>
      <c r="H45" s="202"/>
      <c r="I45" s="202"/>
      <c r="J45" s="202"/>
      <c r="K45" s="43"/>
    </row>
    <row r="46" spans="1:13">
      <c r="B46" s="202"/>
      <c r="C46" s="202"/>
      <c r="D46" s="202"/>
      <c r="E46" s="202"/>
      <c r="F46" s="202"/>
      <c r="G46" s="202"/>
      <c r="H46" s="202"/>
      <c r="I46" s="202"/>
      <c r="J46" s="202"/>
      <c r="K46" s="43">
        <v>6</v>
      </c>
    </row>
  </sheetData>
  <mergeCells count="1">
    <mergeCell ref="O27:P27"/>
  </mergeCells>
  <phoneticPr fontId="2"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
  <sheetViews>
    <sheetView topLeftCell="I4" zoomScale="70" zoomScaleNormal="70" workbookViewId="0">
      <selection activeCell="AQ46" sqref="AQ46"/>
    </sheetView>
  </sheetViews>
  <sheetFormatPr defaultRowHeight="16.5"/>
  <cols>
    <col min="1" max="1" width="9" style="130"/>
    <col min="2" max="14" width="9" style="130" customWidth="1"/>
    <col min="15" max="17" width="4.625" style="130" customWidth="1"/>
    <col min="18" max="19" width="9" style="130" customWidth="1"/>
    <col min="20"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06" t="s">
        <v>742</v>
      </c>
      <c r="P5" s="206"/>
      <c r="Q5" s="206"/>
      <c r="V5" s="206" t="s">
        <v>741</v>
      </c>
      <c r="W5" s="206"/>
      <c r="X5" s="206"/>
    </row>
    <row r="6" spans="12:41">
      <c r="O6" s="205"/>
      <c r="P6" s="205"/>
      <c r="Q6" s="205"/>
      <c r="V6" s="205"/>
      <c r="W6" s="205"/>
      <c r="X6" s="205"/>
    </row>
    <row r="7" spans="12:41">
      <c r="L7" s="145"/>
      <c r="M7" s="145" t="s">
        <v>717</v>
      </c>
      <c r="O7" s="205"/>
      <c r="P7" s="205"/>
      <c r="Q7" s="205"/>
      <c r="S7" s="145" t="s">
        <v>717</v>
      </c>
      <c r="V7" s="205"/>
      <c r="W7" s="205"/>
      <c r="X7" s="205"/>
      <c r="AJ7" s="145" t="s">
        <v>723</v>
      </c>
    </row>
    <row r="8" spans="12:41">
      <c r="L8" s="145"/>
      <c r="M8" s="131"/>
      <c r="O8" s="205"/>
      <c r="P8" s="205"/>
      <c r="Q8" s="205"/>
      <c r="S8" s="131"/>
      <c r="V8" s="205"/>
      <c r="W8" s="205"/>
      <c r="X8" s="205"/>
      <c r="AJ8" s="131"/>
    </row>
    <row r="9" spans="12:41">
      <c r="L9" s="145"/>
      <c r="M9" s="131"/>
      <c r="N9" s="145"/>
      <c r="S9" s="131"/>
      <c r="AJ9" s="131"/>
    </row>
    <row r="10" spans="12:41">
      <c r="L10" s="145"/>
      <c r="M10" s="131"/>
      <c r="S10" s="131"/>
      <c r="AJ10" s="131"/>
    </row>
    <row r="11" spans="12:41">
      <c r="L11" s="145"/>
      <c r="M11" s="131"/>
      <c r="S11" s="131"/>
      <c r="W11" s="163">
        <v>24</v>
      </c>
      <c r="X11" s="163"/>
      <c r="AA11" s="163" t="s">
        <v>734</v>
      </c>
      <c r="AB11" s="163"/>
      <c r="AJ11" s="131"/>
    </row>
    <row r="12" spans="12:41">
      <c r="L12" s="145"/>
      <c r="M12" s="131"/>
      <c r="O12" s="163" t="s">
        <v>718</v>
      </c>
      <c r="P12" s="163"/>
      <c r="Q12" s="163"/>
      <c r="S12" s="131"/>
      <c r="V12" s="163" t="s">
        <v>718</v>
      </c>
      <c r="W12" s="163"/>
      <c r="X12" s="163"/>
      <c r="Y12" s="163"/>
      <c r="AA12" s="185" t="s">
        <v>724</v>
      </c>
      <c r="AE12" s="130" t="s">
        <v>719</v>
      </c>
      <c r="AG12" s="130" t="s">
        <v>720</v>
      </c>
      <c r="AJ12" s="131"/>
      <c r="AL12" s="130" t="s">
        <v>719</v>
      </c>
      <c r="AN12" s="131"/>
    </row>
    <row r="13" spans="12:41">
      <c r="L13" s="145"/>
      <c r="M13" s="131"/>
      <c r="O13" s="46"/>
      <c r="P13" s="45"/>
      <c r="Q13" s="46"/>
      <c r="S13" s="131"/>
      <c r="V13" s="46"/>
      <c r="W13" s="45"/>
      <c r="X13" s="46"/>
      <c r="Y13" s="46"/>
      <c r="AA13" s="24"/>
      <c r="AB13" s="24"/>
      <c r="AE13" s="207"/>
      <c r="AG13" s="204"/>
      <c r="AJ13" s="131"/>
      <c r="AL13" s="207"/>
      <c r="AN13" s="131"/>
      <c r="AO13" s="145">
        <v>0</v>
      </c>
    </row>
    <row r="14" spans="12:41">
      <c r="L14" s="145"/>
      <c r="M14" s="131"/>
      <c r="O14" s="46"/>
      <c r="P14" s="46"/>
      <c r="Q14" s="46"/>
      <c r="S14" s="131"/>
      <c r="V14" s="46"/>
      <c r="W14" s="46"/>
      <c r="X14" s="46"/>
      <c r="Y14" s="46"/>
      <c r="AA14" s="208"/>
      <c r="AB14" s="208"/>
      <c r="AE14" s="207"/>
      <c r="AG14" s="204"/>
      <c r="AJ14" s="131"/>
      <c r="AL14" s="207"/>
      <c r="AN14" s="131"/>
      <c r="AO14" s="145">
        <v>1</v>
      </c>
    </row>
    <row r="15" spans="12:41">
      <c r="L15" s="145"/>
      <c r="M15" s="131"/>
      <c r="O15" s="46"/>
      <c r="P15" s="46"/>
      <c r="Q15" s="46"/>
      <c r="S15" s="131"/>
      <c r="U15" s="162">
        <v>24</v>
      </c>
      <c r="V15" s="46"/>
      <c r="W15" s="46"/>
      <c r="X15" s="46"/>
      <c r="Y15" s="46"/>
      <c r="AA15" s="208"/>
      <c r="AB15" s="208"/>
      <c r="AE15" s="207"/>
      <c r="AG15" s="204"/>
      <c r="AJ15" s="131"/>
      <c r="AL15" s="207"/>
      <c r="AN15" s="131"/>
      <c r="AO15" s="145"/>
    </row>
    <row r="16" spans="12:41">
      <c r="L16" s="145"/>
      <c r="M16" s="131"/>
      <c r="O16" s="46"/>
      <c r="P16" s="46"/>
      <c r="Q16" s="46"/>
      <c r="S16" s="131"/>
      <c r="U16" s="162"/>
      <c r="V16" s="46"/>
      <c r="W16" s="46"/>
      <c r="X16" s="46"/>
      <c r="Y16" s="46"/>
      <c r="AA16" s="208"/>
      <c r="AB16" s="208"/>
      <c r="AE16" s="207"/>
      <c r="AG16" s="204"/>
      <c r="AJ16" s="131"/>
      <c r="AL16" s="207"/>
      <c r="AN16" s="131"/>
      <c r="AO16" s="145"/>
    </row>
    <row r="17" spans="12:41">
      <c r="L17" s="145"/>
      <c r="M17" s="131"/>
      <c r="O17" s="46"/>
      <c r="P17" s="46"/>
      <c r="Q17" s="46"/>
      <c r="S17" s="131"/>
      <c r="V17" s="46"/>
      <c r="W17" s="46"/>
      <c r="X17" s="46"/>
      <c r="Y17" s="46"/>
      <c r="AA17" s="24"/>
      <c r="AB17" s="24"/>
      <c r="AE17" s="207"/>
      <c r="AG17" s="204"/>
      <c r="AJ17" s="131"/>
      <c r="AL17" s="207"/>
      <c r="AN17" s="131"/>
      <c r="AO17" s="145"/>
    </row>
    <row r="18" spans="12:41">
      <c r="L18" s="145"/>
      <c r="M18" s="131"/>
      <c r="O18" s="46"/>
      <c r="P18" s="46"/>
      <c r="Q18" s="46"/>
      <c r="S18" s="131"/>
      <c r="V18" s="24"/>
      <c r="W18" s="24"/>
      <c r="X18" s="24"/>
      <c r="Y18" s="24"/>
      <c r="AA18" s="24" t="s">
        <v>735</v>
      </c>
      <c r="AB18" s="24"/>
      <c r="AE18" s="207"/>
      <c r="AG18" s="204"/>
      <c r="AJ18" s="131"/>
      <c r="AL18" s="207"/>
      <c r="AN18" s="131"/>
      <c r="AO18" s="145"/>
    </row>
    <row r="19" spans="12:41">
      <c r="L19" s="145"/>
      <c r="M19" s="131"/>
      <c r="S19" s="131"/>
      <c r="AJ19" s="131"/>
      <c r="AN19" s="131"/>
      <c r="AO19" s="145">
        <v>9</v>
      </c>
    </row>
    <row r="20" spans="12:41">
      <c r="L20" s="145"/>
      <c r="M20" s="131"/>
      <c r="O20" s="3" t="s">
        <v>726</v>
      </c>
      <c r="P20" s="145"/>
      <c r="S20" s="131"/>
      <c r="V20" s="3" t="s">
        <v>730</v>
      </c>
      <c r="AG20" s="130">
        <f>12*12*64</f>
        <v>9216</v>
      </c>
      <c r="AJ20" s="131"/>
      <c r="AN20" s="131"/>
    </row>
    <row r="21" spans="12:41">
      <c r="L21" s="145"/>
      <c r="M21" s="131"/>
      <c r="O21" s="97" t="s">
        <v>727</v>
      </c>
      <c r="S21" s="131"/>
      <c r="V21" s="97" t="s">
        <v>731</v>
      </c>
      <c r="AJ21" s="131"/>
    </row>
    <row r="22" spans="12:41">
      <c r="L22" s="145"/>
      <c r="M22" s="131"/>
      <c r="O22" s="97" t="s">
        <v>725</v>
      </c>
      <c r="S22" s="131"/>
      <c r="V22" s="97" t="s">
        <v>725</v>
      </c>
      <c r="AJ22" s="131"/>
    </row>
    <row r="23" spans="12:41">
      <c r="L23" s="145"/>
      <c r="M23" s="131"/>
      <c r="O23" s="97"/>
      <c r="S23" s="131"/>
      <c r="V23" s="97"/>
      <c r="AJ23" s="131"/>
    </row>
    <row r="24" spans="12:41">
      <c r="L24" s="145"/>
      <c r="M24" s="131"/>
      <c r="O24" s="97" t="s">
        <v>728</v>
      </c>
      <c r="S24" s="131"/>
      <c r="V24" s="97" t="s">
        <v>732</v>
      </c>
      <c r="AJ24" s="131"/>
    </row>
    <row r="25" spans="12:41">
      <c r="M25" s="130">
        <v>32</v>
      </c>
      <c r="O25" s="210" t="s">
        <v>729</v>
      </c>
      <c r="S25" s="130">
        <v>64</v>
      </c>
      <c r="V25" s="210" t="s">
        <v>733</v>
      </c>
      <c r="AJ25" s="145">
        <v>128</v>
      </c>
      <c r="AN25" s="145">
        <v>10</v>
      </c>
    </row>
    <row r="26" spans="12:41">
      <c r="M26" s="145"/>
      <c r="N26" s="145"/>
      <c r="O26" s="145"/>
      <c r="P26" s="145"/>
      <c r="Q26" s="145"/>
    </row>
    <row r="27" spans="12:41">
      <c r="M27" s="145"/>
      <c r="N27" s="145"/>
      <c r="O27" s="145"/>
      <c r="P27" s="145"/>
      <c r="Q27" s="145"/>
      <c r="S27" s="130" t="s">
        <v>740</v>
      </c>
      <c r="AH27" s="130">
        <f>AG20 * AJ25</f>
        <v>1179648</v>
      </c>
      <c r="AJ27" s="130">
        <v>128</v>
      </c>
      <c r="AM27" s="130">
        <f>128*AN25</f>
        <v>1280</v>
      </c>
      <c r="AO27" s="130">
        <f>1*AN25</f>
        <v>10</v>
      </c>
    </row>
    <row r="28" spans="12:41">
      <c r="L28" s="145"/>
      <c r="M28" s="145"/>
      <c r="O28" s="145" t="s">
        <v>743</v>
      </c>
      <c r="P28" s="145"/>
      <c r="Q28" s="145">
        <f>32 * 9</f>
        <v>288</v>
      </c>
    </row>
    <row r="29" spans="12:41">
      <c r="S29" s="130">
        <f>288*64</f>
        <v>18432</v>
      </c>
      <c r="AI29" s="130">
        <f>AH27+AJ27</f>
        <v>1179776</v>
      </c>
      <c r="AN29" s="130">
        <f>AM27+AO27</f>
        <v>1290</v>
      </c>
    </row>
    <row r="30" spans="12:41">
      <c r="O30" s="163"/>
      <c r="P30" s="163"/>
      <c r="S30" s="130">
        <v>64</v>
      </c>
    </row>
    <row r="32" spans="12:41">
      <c r="S32" s="95">
        <f>S29+S30</f>
        <v>18496</v>
      </c>
      <c r="AN32" s="95">
        <f>AI29+AN29</f>
        <v>1181066</v>
      </c>
    </row>
    <row r="33" spans="1:36">
      <c r="C33" s="130" t="s">
        <v>721</v>
      </c>
      <c r="E33" s="130" t="s">
        <v>722</v>
      </c>
    </row>
    <row r="35" spans="1:36">
      <c r="A35" s="130">
        <v>1</v>
      </c>
      <c r="B35" s="44"/>
      <c r="C35" s="44"/>
      <c r="D35" s="44"/>
      <c r="AH35" s="130" t="s">
        <v>744</v>
      </c>
      <c r="AJ35" s="95">
        <f>S32+AN32+AA3</f>
        <v>1199882</v>
      </c>
    </row>
    <row r="36" spans="1:36">
      <c r="B36" s="44"/>
      <c r="C36" s="44"/>
      <c r="D36" s="44"/>
    </row>
    <row r="37" spans="1:36">
      <c r="B37" s="44"/>
      <c r="C37" s="44"/>
      <c r="D37" s="44"/>
    </row>
    <row r="38" spans="1:36">
      <c r="B38" s="44"/>
      <c r="C38" s="44"/>
      <c r="D38" s="44"/>
    </row>
    <row r="39" spans="1:36">
      <c r="B39" s="44"/>
      <c r="C39" s="44"/>
      <c r="D39" s="44"/>
    </row>
    <row r="40" spans="1:36">
      <c r="M40" s="211" t="s">
        <v>753</v>
      </c>
      <c r="S40" s="211" t="s">
        <v>745</v>
      </c>
    </row>
    <row r="41" spans="1:36">
      <c r="A41" s="130">
        <v>2</v>
      </c>
      <c r="B41" s="44"/>
      <c r="C41" s="44"/>
      <c r="D41" s="44"/>
      <c r="M41" s="211" t="s">
        <v>754</v>
      </c>
      <c r="S41" s="211" t="s">
        <v>746</v>
      </c>
    </row>
    <row r="42" spans="1:36">
      <c r="B42" s="44"/>
      <c r="C42" s="44"/>
      <c r="D42" s="44"/>
      <c r="M42" s="211" t="s">
        <v>755</v>
      </c>
      <c r="S42" s="211" t="s">
        <v>747</v>
      </c>
    </row>
    <row r="43" spans="1:36">
      <c r="B43" s="44"/>
      <c r="C43" s="44"/>
      <c r="D43" s="44"/>
      <c r="M43" s="211" t="s">
        <v>756</v>
      </c>
      <c r="S43" s="211" t="s">
        <v>748</v>
      </c>
    </row>
    <row r="44" spans="1:36">
      <c r="B44" s="44"/>
      <c r="C44" s="44"/>
      <c r="D44" s="44"/>
      <c r="M44" s="211" t="s">
        <v>748</v>
      </c>
      <c r="S44" s="211" t="s">
        <v>749</v>
      </c>
    </row>
    <row r="45" spans="1:36">
      <c r="B45" s="44"/>
      <c r="C45" s="44"/>
      <c r="D45" s="44"/>
      <c r="M45" s="211" t="s">
        <v>749</v>
      </c>
      <c r="S45" s="211" t="s">
        <v>750</v>
      </c>
    </row>
    <row r="46" spans="1:36">
      <c r="M46" s="211" t="s">
        <v>757</v>
      </c>
      <c r="S46" s="211" t="s">
        <v>751</v>
      </c>
    </row>
    <row r="47" spans="1:36">
      <c r="M47" s="211" t="s">
        <v>758</v>
      </c>
      <c r="S47" s="211" t="s">
        <v>752</v>
      </c>
    </row>
    <row r="48" spans="1:36">
      <c r="M48" s="211" t="s">
        <v>759</v>
      </c>
    </row>
    <row r="49" spans="1:13">
      <c r="M49" s="211" t="s">
        <v>760</v>
      </c>
    </row>
    <row r="50" spans="1:13">
      <c r="M50" s="211" t="s">
        <v>761</v>
      </c>
    </row>
    <row r="51" spans="1:13">
      <c r="A51" s="130">
        <v>60000</v>
      </c>
      <c r="B51" s="44"/>
      <c r="C51" s="44"/>
      <c r="D51" s="44"/>
      <c r="M51" s="211" t="s">
        <v>762</v>
      </c>
    </row>
    <row r="52" spans="1:13">
      <c r="B52" s="44"/>
      <c r="C52" s="44"/>
      <c r="D52" s="44"/>
      <c r="M52" s="211" t="s">
        <v>763</v>
      </c>
    </row>
    <row r="53" spans="1:13">
      <c r="B53" s="44"/>
      <c r="C53" s="44"/>
      <c r="D53" s="44"/>
      <c r="M53" s="211" t="s">
        <v>764</v>
      </c>
    </row>
    <row r="54" spans="1:13">
      <c r="B54" s="44"/>
      <c r="C54" s="44"/>
      <c r="D54" s="44"/>
      <c r="M54" s="211" t="s">
        <v>765</v>
      </c>
    </row>
    <row r="55" spans="1:13">
      <c r="B55" s="44"/>
      <c r="C55" s="44"/>
      <c r="D55" s="44"/>
      <c r="M55" s="211" t="s">
        <v>766</v>
      </c>
    </row>
    <row r="56" spans="1:13">
      <c r="M56" s="211" t="s">
        <v>767</v>
      </c>
    </row>
    <row r="57" spans="1:13">
      <c r="M57" s="211" t="s">
        <v>751</v>
      </c>
    </row>
    <row r="58" spans="1:13">
      <c r="M58" s="211" t="s">
        <v>752</v>
      </c>
    </row>
  </sheetData>
  <mergeCells count="8">
    <mergeCell ref="AA11:AB11"/>
    <mergeCell ref="V12:Y12"/>
    <mergeCell ref="W11:X11"/>
    <mergeCell ref="U15:U16"/>
    <mergeCell ref="O30:P30"/>
    <mergeCell ref="O5:Q5"/>
    <mergeCell ref="V5:X5"/>
    <mergeCell ref="O12:Q12"/>
  </mergeCells>
  <phoneticPr fontId="2"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abSelected="1" topLeftCell="A37" zoomScale="70" zoomScaleNormal="70" workbookViewId="0">
      <selection activeCell="E66" sqref="E66"/>
    </sheetView>
  </sheetViews>
  <sheetFormatPr defaultRowHeight="16.5"/>
  <cols>
    <col min="1" max="1" width="9" style="130"/>
    <col min="2" max="14" width="9" style="130" customWidth="1"/>
    <col min="15" max="17" width="4.625" style="130" customWidth="1"/>
    <col min="18" max="19" width="9" style="130" customWidth="1"/>
    <col min="20" max="21" width="4.625" style="130" customWidth="1"/>
    <col min="22" max="22" width="8.25" style="130" customWidth="1"/>
    <col min="23"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06" t="s">
        <v>742</v>
      </c>
      <c r="P5" s="206"/>
      <c r="Q5" s="206"/>
      <c r="Y5" s="212" t="s">
        <v>741</v>
      </c>
      <c r="Z5" s="212"/>
      <c r="AA5" s="212"/>
    </row>
    <row r="6" spans="12:41">
      <c r="O6" s="205"/>
      <c r="P6" s="205"/>
      <c r="Q6" s="205"/>
      <c r="Y6" s="205"/>
      <c r="Z6" s="205"/>
      <c r="AA6" s="205"/>
    </row>
    <row r="7" spans="12:41">
      <c r="L7" s="145"/>
      <c r="M7" s="145" t="s">
        <v>717</v>
      </c>
      <c r="O7" s="205"/>
      <c r="P7" s="205"/>
      <c r="Q7" s="205"/>
      <c r="V7" s="145" t="s">
        <v>717</v>
      </c>
      <c r="Y7" s="205"/>
      <c r="Z7" s="205"/>
      <c r="AA7" s="205"/>
      <c r="AJ7" s="145" t="s">
        <v>723</v>
      </c>
    </row>
    <row r="8" spans="12:41">
      <c r="L8" s="145"/>
      <c r="M8" s="131"/>
      <c r="O8" s="205"/>
      <c r="P8" s="205"/>
      <c r="Q8" s="205"/>
      <c r="V8" s="131"/>
      <c r="Y8" s="205"/>
      <c r="Z8" s="205"/>
      <c r="AA8" s="205"/>
      <c r="AJ8" s="131"/>
    </row>
    <row r="9" spans="12:41">
      <c r="L9" s="145"/>
      <c r="M9" s="131"/>
      <c r="N9" s="145"/>
      <c r="V9" s="131"/>
      <c r="AJ9" s="131"/>
    </row>
    <row r="10" spans="12:41">
      <c r="L10" s="145"/>
      <c r="M10" s="131"/>
      <c r="V10" s="131"/>
      <c r="AJ10" s="131"/>
    </row>
    <row r="11" spans="12:41">
      <c r="L11" s="145"/>
      <c r="M11" s="131"/>
      <c r="V11" s="131"/>
      <c r="Z11" s="145">
        <v>24</v>
      </c>
      <c r="AA11" s="145"/>
      <c r="AJ11" s="131"/>
    </row>
    <row r="12" spans="12:41">
      <c r="L12" s="145"/>
      <c r="M12" s="131"/>
      <c r="O12" s="163" t="s">
        <v>718</v>
      </c>
      <c r="P12" s="163"/>
      <c r="Q12" s="163"/>
      <c r="S12" s="163" t="s">
        <v>734</v>
      </c>
      <c r="T12" s="163"/>
      <c r="V12" s="131"/>
      <c r="Y12" s="145" t="s">
        <v>718</v>
      </c>
      <c r="Z12" s="145"/>
      <c r="AA12" s="145"/>
      <c r="AB12" s="145"/>
      <c r="AD12" s="163" t="s">
        <v>734</v>
      </c>
      <c r="AE12" s="163"/>
      <c r="AG12" s="130" t="s">
        <v>720</v>
      </c>
      <c r="AJ12" s="131"/>
      <c r="AL12" s="130" t="s">
        <v>719</v>
      </c>
      <c r="AN12" s="131"/>
    </row>
    <row r="13" spans="12:41">
      <c r="L13" s="145"/>
      <c r="M13" s="131"/>
      <c r="O13" s="46"/>
      <c r="P13" s="45"/>
      <c r="Q13" s="46"/>
      <c r="S13" s="185" t="s">
        <v>724</v>
      </c>
      <c r="V13" s="131"/>
      <c r="Y13" s="46"/>
      <c r="Z13" s="45"/>
      <c r="AA13" s="46"/>
      <c r="AB13" s="46"/>
      <c r="AD13" s="185" t="s">
        <v>724</v>
      </c>
      <c r="AG13" s="204"/>
      <c r="AJ13" s="131"/>
      <c r="AL13" s="207"/>
      <c r="AN13" s="131"/>
      <c r="AO13" s="145">
        <v>0</v>
      </c>
    </row>
    <row r="14" spans="12:41">
      <c r="L14" s="145"/>
      <c r="M14" s="131"/>
      <c r="O14" s="46"/>
      <c r="P14" s="46"/>
      <c r="Q14" s="46"/>
      <c r="S14" s="24"/>
      <c r="T14" s="24"/>
      <c r="V14" s="131"/>
      <c r="Y14" s="46"/>
      <c r="Z14" s="46"/>
      <c r="AA14" s="46"/>
      <c r="AB14" s="46"/>
      <c r="AD14" s="24"/>
      <c r="AE14" s="24"/>
      <c r="AG14" s="204"/>
      <c r="AJ14" s="131"/>
      <c r="AL14" s="207"/>
      <c r="AN14" s="131"/>
      <c r="AO14" s="145">
        <v>1</v>
      </c>
    </row>
    <row r="15" spans="12:41">
      <c r="L15" s="145"/>
      <c r="M15" s="131"/>
      <c r="O15" s="46"/>
      <c r="P15" s="46"/>
      <c r="Q15" s="46"/>
      <c r="S15" s="208"/>
      <c r="T15" s="208"/>
      <c r="V15" s="131"/>
      <c r="X15" s="162">
        <v>24</v>
      </c>
      <c r="Y15" s="46"/>
      <c r="Z15" s="46"/>
      <c r="AA15" s="46"/>
      <c r="AB15" s="46"/>
      <c r="AD15" s="208"/>
      <c r="AE15" s="208"/>
      <c r="AG15" s="204"/>
      <c r="AJ15" s="131"/>
      <c r="AL15" s="207"/>
      <c r="AN15" s="131"/>
      <c r="AO15" s="145"/>
    </row>
    <row r="16" spans="12:41">
      <c r="L16" s="145"/>
      <c r="M16" s="131"/>
      <c r="O16" s="46"/>
      <c r="P16" s="46"/>
      <c r="Q16" s="46"/>
      <c r="S16" s="208"/>
      <c r="T16" s="208"/>
      <c r="V16" s="131"/>
      <c r="X16" s="162"/>
      <c r="Y16" s="46"/>
      <c r="Z16" s="46"/>
      <c r="AA16" s="46"/>
      <c r="AB16" s="46"/>
      <c r="AD16" s="208"/>
      <c r="AE16" s="208"/>
      <c r="AG16" s="204"/>
      <c r="AJ16" s="131"/>
      <c r="AL16" s="207"/>
      <c r="AN16" s="131"/>
      <c r="AO16" s="145"/>
    </row>
    <row r="17" spans="12:41">
      <c r="L17" s="145"/>
      <c r="M17" s="131"/>
      <c r="O17" s="46"/>
      <c r="P17" s="46"/>
      <c r="Q17" s="46"/>
      <c r="S17" s="208"/>
      <c r="T17" s="208"/>
      <c r="V17" s="131"/>
      <c r="Y17" s="46"/>
      <c r="Z17" s="46"/>
      <c r="AA17" s="46"/>
      <c r="AB17" s="46"/>
      <c r="AD17" s="208"/>
      <c r="AE17" s="208"/>
      <c r="AG17" s="204"/>
      <c r="AJ17" s="131"/>
      <c r="AL17" s="207"/>
      <c r="AN17" s="131"/>
      <c r="AO17" s="145"/>
    </row>
    <row r="18" spans="12:41">
      <c r="L18" s="145"/>
      <c r="M18" s="131"/>
      <c r="O18" s="46"/>
      <c r="P18" s="46"/>
      <c r="Q18" s="46"/>
      <c r="S18" s="24"/>
      <c r="T18" s="24"/>
      <c r="V18" s="131"/>
      <c r="Y18" s="24"/>
      <c r="Z18" s="24"/>
      <c r="AA18" s="24"/>
      <c r="AB18" s="24"/>
      <c r="AD18" s="24"/>
      <c r="AE18" s="24"/>
      <c r="AG18" s="204"/>
      <c r="AJ18" s="131"/>
      <c r="AL18" s="207"/>
      <c r="AN18" s="131"/>
      <c r="AO18" s="145"/>
    </row>
    <row r="19" spans="12:41">
      <c r="L19" s="145"/>
      <c r="M19" s="131"/>
      <c r="S19" s="24" t="s">
        <v>769</v>
      </c>
      <c r="T19" s="24"/>
      <c r="V19" s="131"/>
      <c r="AD19" s="24" t="s">
        <v>770</v>
      </c>
      <c r="AE19" s="24"/>
      <c r="AJ19" s="131"/>
      <c r="AN19" s="131"/>
      <c r="AO19" s="145">
        <v>9</v>
      </c>
    </row>
    <row r="20" spans="12:41">
      <c r="L20" s="145"/>
      <c r="M20" s="131"/>
      <c r="O20" s="3" t="s">
        <v>768</v>
      </c>
      <c r="P20" s="145"/>
      <c r="V20" s="131"/>
      <c r="Y20" s="3" t="s">
        <v>771</v>
      </c>
      <c r="AG20" s="130">
        <f>7*7*64</f>
        <v>3136</v>
      </c>
      <c r="AJ20" s="131"/>
      <c r="AN20" s="131"/>
    </row>
    <row r="21" spans="12:41">
      <c r="L21" s="145"/>
      <c r="M21" s="131"/>
      <c r="O21" s="97"/>
      <c r="V21" s="131"/>
      <c r="Y21" s="97"/>
      <c r="AJ21" s="131"/>
    </row>
    <row r="22" spans="12:41">
      <c r="L22" s="145"/>
      <c r="M22" s="131"/>
      <c r="O22" s="97"/>
      <c r="V22" s="131"/>
      <c r="Y22" s="97"/>
      <c r="AJ22" s="131"/>
    </row>
    <row r="23" spans="12:41">
      <c r="L23" s="145"/>
      <c r="M23" s="131"/>
      <c r="O23" s="97"/>
      <c r="V23" s="131"/>
      <c r="Y23" s="97"/>
      <c r="AJ23" s="131"/>
    </row>
    <row r="24" spans="12:41">
      <c r="L24" s="145"/>
      <c r="M24" s="131"/>
      <c r="O24" s="97"/>
      <c r="V24" s="131"/>
      <c r="Y24" s="97"/>
      <c r="AJ24" s="131"/>
    </row>
    <row r="25" spans="12:41">
      <c r="M25" s="130">
        <v>32</v>
      </c>
      <c r="O25" s="210"/>
      <c r="V25" s="130">
        <v>64</v>
      </c>
      <c r="Y25" s="210"/>
      <c r="AJ25" s="145">
        <v>100</v>
      </c>
      <c r="AN25" s="145">
        <v>10</v>
      </c>
    </row>
    <row r="26" spans="12:41">
      <c r="M26" s="145"/>
      <c r="N26" s="145"/>
      <c r="O26" s="145"/>
      <c r="P26" s="145"/>
      <c r="Q26" s="145"/>
    </row>
    <row r="27" spans="12:41">
      <c r="M27" s="145"/>
      <c r="N27" s="145"/>
      <c r="O27" s="145"/>
      <c r="P27" s="145"/>
      <c r="Q27" s="145"/>
      <c r="V27" s="130" t="s">
        <v>740</v>
      </c>
      <c r="AH27" s="130">
        <f>AG20 * AJ25</f>
        <v>313600</v>
      </c>
      <c r="AJ27" s="130">
        <v>100</v>
      </c>
      <c r="AM27" s="130">
        <f>100*10</f>
        <v>1000</v>
      </c>
      <c r="AO27" s="130">
        <f>1*AN25</f>
        <v>10</v>
      </c>
    </row>
    <row r="28" spans="12:41">
      <c r="L28" s="145"/>
      <c r="M28" s="145"/>
      <c r="O28" s="145" t="s">
        <v>743</v>
      </c>
      <c r="P28" s="145"/>
      <c r="Q28" s="145">
        <f>32 * 9</f>
        <v>288</v>
      </c>
    </row>
    <row r="29" spans="12:41">
      <c r="V29" s="130">
        <f>288*64</f>
        <v>18432</v>
      </c>
      <c r="AI29" s="130">
        <f>AH27+AJ27</f>
        <v>313700</v>
      </c>
      <c r="AN29" s="130">
        <f>AM27+AO27</f>
        <v>1010</v>
      </c>
    </row>
    <row r="30" spans="12:41">
      <c r="O30" s="163"/>
      <c r="P30" s="163"/>
      <c r="V30" s="130">
        <v>64</v>
      </c>
    </row>
    <row r="32" spans="12:41">
      <c r="V32" s="95">
        <f>V29+V30</f>
        <v>18496</v>
      </c>
      <c r="AN32" s="95">
        <f>AI29+AN29</f>
        <v>314710</v>
      </c>
    </row>
    <row r="33" spans="1:36">
      <c r="C33" s="130" t="s">
        <v>721</v>
      </c>
      <c r="E33" s="130" t="s">
        <v>722</v>
      </c>
    </row>
    <row r="35" spans="1:36">
      <c r="A35" s="130">
        <v>1</v>
      </c>
      <c r="B35" s="44"/>
      <c r="C35" s="44"/>
      <c r="D35" s="44"/>
      <c r="AH35" s="130" t="s">
        <v>744</v>
      </c>
      <c r="AJ35" s="95">
        <f>V32+AN32+AA3</f>
        <v>333526</v>
      </c>
    </row>
    <row r="36" spans="1:36">
      <c r="B36" s="44"/>
      <c r="C36" s="44"/>
      <c r="D36" s="44"/>
    </row>
    <row r="37" spans="1:36">
      <c r="B37" s="44"/>
      <c r="C37" s="44"/>
      <c r="D37" s="44"/>
    </row>
    <row r="38" spans="1:36">
      <c r="B38" s="44"/>
      <c r="C38" s="44"/>
      <c r="D38" s="44"/>
    </row>
    <row r="39" spans="1:36">
      <c r="B39" s="44"/>
      <c r="C39" s="44"/>
      <c r="D39" s="44"/>
    </row>
    <row r="40" spans="1:36">
      <c r="M40" s="211" t="s">
        <v>753</v>
      </c>
      <c r="S40" s="211" t="s">
        <v>745</v>
      </c>
    </row>
    <row r="41" spans="1:36">
      <c r="A41" s="130">
        <v>2</v>
      </c>
      <c r="B41" s="44"/>
      <c r="C41" s="44"/>
      <c r="D41" s="44"/>
      <c r="M41" s="211" t="s">
        <v>754</v>
      </c>
      <c r="S41" s="211" t="s">
        <v>746</v>
      </c>
    </row>
    <row r="42" spans="1:36">
      <c r="B42" s="44"/>
      <c r="C42" s="44"/>
      <c r="D42" s="44"/>
      <c r="M42" s="211" t="s">
        <v>755</v>
      </c>
      <c r="S42" s="211" t="s">
        <v>747</v>
      </c>
    </row>
    <row r="43" spans="1:36">
      <c r="B43" s="44"/>
      <c r="C43" s="44"/>
      <c r="D43" s="44"/>
      <c r="M43" s="211" t="s">
        <v>756</v>
      </c>
      <c r="S43" s="211" t="s">
        <v>748</v>
      </c>
    </row>
    <row r="44" spans="1:36">
      <c r="B44" s="44"/>
      <c r="C44" s="44"/>
      <c r="D44" s="44"/>
      <c r="M44" s="211" t="s">
        <v>748</v>
      </c>
      <c r="S44" s="211" t="s">
        <v>749</v>
      </c>
    </row>
    <row r="45" spans="1:36">
      <c r="B45" s="44"/>
      <c r="C45" s="44"/>
      <c r="D45" s="44"/>
      <c r="M45" s="211" t="s">
        <v>749</v>
      </c>
      <c r="S45" s="211" t="s">
        <v>750</v>
      </c>
    </row>
    <row r="46" spans="1:36">
      <c r="M46" s="211" t="s">
        <v>757</v>
      </c>
      <c r="S46" s="211" t="s">
        <v>751</v>
      </c>
    </row>
    <row r="47" spans="1:36">
      <c r="M47" s="211" t="s">
        <v>758</v>
      </c>
      <c r="S47" s="211" t="s">
        <v>752</v>
      </c>
    </row>
    <row r="48" spans="1:36">
      <c r="M48" s="211" t="s">
        <v>759</v>
      </c>
    </row>
    <row r="49" spans="1:13">
      <c r="M49" s="211" t="s">
        <v>760</v>
      </c>
    </row>
    <row r="50" spans="1:13">
      <c r="M50" s="211" t="s">
        <v>761</v>
      </c>
    </row>
    <row r="51" spans="1:13">
      <c r="A51" s="130">
        <v>60000</v>
      </c>
      <c r="B51" s="44"/>
      <c r="C51" s="44"/>
      <c r="D51" s="44"/>
      <c r="M51" s="211" t="s">
        <v>762</v>
      </c>
    </row>
    <row r="52" spans="1:13">
      <c r="B52" s="44"/>
      <c r="C52" s="44"/>
      <c r="D52" s="44"/>
      <c r="M52" s="211" t="s">
        <v>763</v>
      </c>
    </row>
    <row r="53" spans="1:13">
      <c r="B53" s="44"/>
      <c r="C53" s="44"/>
      <c r="D53" s="44"/>
      <c r="M53" s="211" t="s">
        <v>764</v>
      </c>
    </row>
    <row r="54" spans="1:13">
      <c r="B54" s="44"/>
      <c r="C54" s="44"/>
      <c r="D54" s="44"/>
      <c r="M54" s="211" t="s">
        <v>765</v>
      </c>
    </row>
    <row r="55" spans="1:13">
      <c r="B55" s="44"/>
      <c r="C55" s="44"/>
      <c r="D55" s="44"/>
      <c r="M55" s="211" t="s">
        <v>766</v>
      </c>
    </row>
    <row r="56" spans="1:13">
      <c r="M56" s="211" t="s">
        <v>767</v>
      </c>
    </row>
    <row r="57" spans="1:13">
      <c r="M57" s="211" t="s">
        <v>751</v>
      </c>
    </row>
    <row r="58" spans="1:13">
      <c r="M58" s="211" t="s">
        <v>752</v>
      </c>
    </row>
    <row r="62" spans="1:13" s="131" customFormat="1">
      <c r="B62" s="131" t="s">
        <v>772</v>
      </c>
    </row>
    <row r="64" spans="1:13">
      <c r="B64" s="130" t="s">
        <v>773</v>
      </c>
    </row>
    <row r="65" spans="2:5">
      <c r="B65" s="130" t="s">
        <v>774</v>
      </c>
      <c r="E65" s="130" t="s">
        <v>775</v>
      </c>
    </row>
  </sheetData>
  <mergeCells count="6">
    <mergeCell ref="X15:X16"/>
    <mergeCell ref="O30:P30"/>
    <mergeCell ref="AD12:AE12"/>
    <mergeCell ref="O5:Q5"/>
    <mergeCell ref="S12:T12"/>
    <mergeCell ref="O12:Q1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162" t="s">
        <v>86</v>
      </c>
      <c r="C1" s="162"/>
      <c r="D1" s="162"/>
      <c r="E1" s="162"/>
      <c r="F1" s="162"/>
      <c r="G1" s="162"/>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G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 t="shared" si="1"/>
        <v>1</v>
      </c>
      <c r="D19">
        <f t="shared" si="2"/>
        <v>0.6597539553864471</v>
      </c>
      <c r="E19">
        <f t="shared" si="1"/>
        <v>0</v>
      </c>
      <c r="F19" t="e">
        <f t="shared" si="1"/>
        <v>#NUM!</v>
      </c>
      <c r="G19" t="e">
        <f t="shared" si="1"/>
        <v>#NUM!</v>
      </c>
    </row>
    <row r="20" spans="1:7">
      <c r="A20">
        <v>0.7</v>
      </c>
      <c r="B20">
        <f t="shared" si="1"/>
        <v>1.6245047927124709</v>
      </c>
      <c r="C20">
        <f t="shared" si="1"/>
        <v>1</v>
      </c>
      <c r="D20">
        <f t="shared" si="1"/>
        <v>0.61557220667245816</v>
      </c>
      <c r="E20">
        <f t="shared" si="1"/>
        <v>0</v>
      </c>
      <c r="F20" t="e">
        <f t="shared" si="1"/>
        <v>#NUM!</v>
      </c>
      <c r="G20" t="e">
        <f t="shared" si="1"/>
        <v>#NUM!</v>
      </c>
    </row>
    <row r="21" spans="1:7">
      <c r="A21">
        <v>0.8</v>
      </c>
      <c r="B21">
        <f t="shared" si="1"/>
        <v>1.7411011265922482</v>
      </c>
      <c r="C21">
        <f t="shared" si="1"/>
        <v>1</v>
      </c>
      <c r="D21">
        <f t="shared" si="1"/>
        <v>0.57434917749851755</v>
      </c>
      <c r="E21">
        <f t="shared" si="1"/>
        <v>0</v>
      </c>
      <c r="F21" t="e">
        <f t="shared" si="1"/>
        <v>#NUM!</v>
      </c>
      <c r="G21" t="e">
        <f t="shared" si="1"/>
        <v>#NUM!</v>
      </c>
    </row>
    <row r="22" spans="1:7">
      <c r="A22">
        <v>0.9</v>
      </c>
      <c r="B22">
        <f t="shared" si="1"/>
        <v>1.8660659830736148</v>
      </c>
      <c r="C22">
        <f t="shared" si="1"/>
        <v>1</v>
      </c>
      <c r="D22">
        <f t="shared" si="1"/>
        <v>0.53588673126814657</v>
      </c>
      <c r="E22">
        <f t="shared" si="1"/>
        <v>0</v>
      </c>
      <c r="F22" t="e">
        <f t="shared" si="1"/>
        <v>#NUM!</v>
      </c>
      <c r="G22" t="e">
        <f t="shared" si="1"/>
        <v>#NUM!</v>
      </c>
    </row>
    <row r="23" spans="1:7">
      <c r="A23">
        <v>1</v>
      </c>
      <c r="B23">
        <f t="shared" si="1"/>
        <v>2</v>
      </c>
      <c r="C23">
        <f t="shared" si="1"/>
        <v>1</v>
      </c>
      <c r="D23">
        <f t="shared" si="1"/>
        <v>0.5</v>
      </c>
      <c r="E23">
        <f t="shared" si="1"/>
        <v>0</v>
      </c>
      <c r="F23">
        <f t="shared" si="1"/>
        <v>-1</v>
      </c>
      <c r="G23">
        <f t="shared" si="1"/>
        <v>-2</v>
      </c>
    </row>
    <row r="30" spans="1:7">
      <c r="A30" s="163" t="s">
        <v>95</v>
      </c>
      <c r="B30" s="163"/>
      <c r="C30" s="163"/>
      <c r="D30" s="163"/>
      <c r="E30" s="163"/>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3">$B$33^A35</f>
        <v>0.53588673126814657</v>
      </c>
      <c r="D35">
        <f t="shared" ref="D35:D54" si="4">$B$33^A35 - $D$33</f>
        <v>-2.4641132687318534</v>
      </c>
      <c r="E35">
        <f t="shared" ref="E35:E54" si="5">$B$33^A35 + $E$33</f>
        <v>3.5358867312681466</v>
      </c>
    </row>
    <row r="36" spans="1:5">
      <c r="A36">
        <v>-0.8</v>
      </c>
      <c r="C36">
        <f t="shared" si="3"/>
        <v>0.57434917749851755</v>
      </c>
      <c r="D36">
        <f t="shared" si="4"/>
        <v>-2.4256508225014826</v>
      </c>
      <c r="E36">
        <f t="shared" si="5"/>
        <v>3.5743491774985174</v>
      </c>
    </row>
    <row r="37" spans="1:5">
      <c r="A37">
        <v>-0.7</v>
      </c>
      <c r="C37">
        <f t="shared" si="3"/>
        <v>0.61557220667245816</v>
      </c>
      <c r="D37">
        <f t="shared" si="4"/>
        <v>-2.384427793327542</v>
      </c>
      <c r="E37">
        <f t="shared" si="5"/>
        <v>3.615572206672458</v>
      </c>
    </row>
    <row r="38" spans="1:5">
      <c r="A38">
        <v>-0.6</v>
      </c>
      <c r="C38">
        <f t="shared" si="3"/>
        <v>0.65975395538644721</v>
      </c>
      <c r="D38">
        <f t="shared" si="4"/>
        <v>-2.3402460446135529</v>
      </c>
      <c r="E38">
        <f t="shared" si="5"/>
        <v>3.6597539553864471</v>
      </c>
    </row>
    <row r="39" spans="1:5">
      <c r="A39">
        <v>-0.5</v>
      </c>
      <c r="C39">
        <f t="shared" si="3"/>
        <v>0.70710678118654746</v>
      </c>
      <c r="D39">
        <f t="shared" si="4"/>
        <v>-2.2928932188134525</v>
      </c>
      <c r="E39">
        <f t="shared" si="5"/>
        <v>3.7071067811865475</v>
      </c>
    </row>
    <row r="40" spans="1:5">
      <c r="A40">
        <v>-0.4</v>
      </c>
      <c r="C40">
        <f t="shared" si="3"/>
        <v>0.75785828325519911</v>
      </c>
      <c r="D40">
        <f t="shared" si="4"/>
        <v>-2.242141716744801</v>
      </c>
      <c r="E40">
        <f t="shared" si="5"/>
        <v>3.757858283255199</v>
      </c>
    </row>
    <row r="41" spans="1:5">
      <c r="A41">
        <v>-0.3</v>
      </c>
      <c r="C41">
        <f t="shared" si="3"/>
        <v>0.81225239635623547</v>
      </c>
      <c r="D41">
        <f t="shared" si="4"/>
        <v>-2.1877476036437646</v>
      </c>
      <c r="E41">
        <f t="shared" si="5"/>
        <v>3.8122523963562354</v>
      </c>
    </row>
    <row r="42" spans="1:5">
      <c r="A42">
        <v>-0.2</v>
      </c>
      <c r="C42">
        <f t="shared" si="3"/>
        <v>0.87055056329612412</v>
      </c>
      <c r="D42">
        <f t="shared" si="4"/>
        <v>-2.1294494367038759</v>
      </c>
      <c r="E42">
        <f t="shared" si="5"/>
        <v>3.8705505632961241</v>
      </c>
    </row>
    <row r="43" spans="1:5">
      <c r="A43">
        <v>-0.1</v>
      </c>
      <c r="C43">
        <f t="shared" si="3"/>
        <v>0.93303299153680741</v>
      </c>
      <c r="D43">
        <f t="shared" si="4"/>
        <v>-2.0669670084631928</v>
      </c>
      <c r="E43">
        <f t="shared" si="5"/>
        <v>3.9330329915368072</v>
      </c>
    </row>
    <row r="44" spans="1:5">
      <c r="A44">
        <v>0</v>
      </c>
      <c r="C44">
        <f t="shared" si="3"/>
        <v>1</v>
      </c>
      <c r="D44">
        <f t="shared" si="4"/>
        <v>-2</v>
      </c>
      <c r="E44">
        <f t="shared" si="5"/>
        <v>4</v>
      </c>
    </row>
    <row r="45" spans="1:5">
      <c r="A45">
        <v>0.1</v>
      </c>
      <c r="C45">
        <f t="shared" si="3"/>
        <v>1.0717734625362931</v>
      </c>
      <c r="D45">
        <f t="shared" si="4"/>
        <v>-1.9282265374637069</v>
      </c>
      <c r="E45">
        <f t="shared" si="5"/>
        <v>4.0717734625362931</v>
      </c>
    </row>
    <row r="46" spans="1:5">
      <c r="A46">
        <v>0.2</v>
      </c>
      <c r="C46">
        <f t="shared" si="3"/>
        <v>1.1486983549970351</v>
      </c>
      <c r="D46">
        <f t="shared" si="4"/>
        <v>-1.8513016450029649</v>
      </c>
      <c r="E46">
        <f t="shared" si="5"/>
        <v>4.1486983549970349</v>
      </c>
    </row>
    <row r="47" spans="1:5">
      <c r="A47">
        <v>0.3</v>
      </c>
      <c r="C47">
        <f t="shared" si="3"/>
        <v>1.2311444133449163</v>
      </c>
      <c r="D47">
        <f t="shared" si="4"/>
        <v>-1.7688555866550837</v>
      </c>
      <c r="E47">
        <f t="shared" si="5"/>
        <v>4.2311444133449161</v>
      </c>
    </row>
    <row r="48" spans="1:5">
      <c r="A48">
        <v>0.4</v>
      </c>
      <c r="C48">
        <f t="shared" si="3"/>
        <v>1.3195079107728942</v>
      </c>
      <c r="D48">
        <f t="shared" si="4"/>
        <v>-1.6804920892271058</v>
      </c>
      <c r="E48">
        <f t="shared" si="5"/>
        <v>4.3195079107728942</v>
      </c>
    </row>
    <row r="49" spans="1:8">
      <c r="A49">
        <v>0.5</v>
      </c>
      <c r="C49">
        <f t="shared" si="3"/>
        <v>1.4142135623730951</v>
      </c>
      <c r="D49">
        <f t="shared" si="4"/>
        <v>-1.5857864376269049</v>
      </c>
      <c r="E49">
        <f t="shared" si="5"/>
        <v>4.4142135623730949</v>
      </c>
    </row>
    <row r="50" spans="1:8">
      <c r="A50">
        <v>0.6</v>
      </c>
      <c r="C50">
        <f t="shared" si="3"/>
        <v>1.515716566510398</v>
      </c>
      <c r="D50">
        <f t="shared" si="4"/>
        <v>-1.484283433489602</v>
      </c>
      <c r="E50">
        <f t="shared" si="5"/>
        <v>4.515716566510398</v>
      </c>
    </row>
    <row r="51" spans="1:8">
      <c r="A51">
        <v>0.7</v>
      </c>
      <c r="C51">
        <f t="shared" si="3"/>
        <v>1.6245047927124709</v>
      </c>
      <c r="D51">
        <f t="shared" si="4"/>
        <v>-1.3754952072875291</v>
      </c>
      <c r="E51">
        <f t="shared" si="5"/>
        <v>4.6245047927124707</v>
      </c>
    </row>
    <row r="52" spans="1:8">
      <c r="A52">
        <v>0.8</v>
      </c>
      <c r="C52">
        <f t="shared" si="3"/>
        <v>1.7411011265922482</v>
      </c>
      <c r="D52">
        <f t="shared" si="4"/>
        <v>-1.2588988734077518</v>
      </c>
      <c r="E52">
        <f t="shared" si="5"/>
        <v>4.7411011265922482</v>
      </c>
    </row>
    <row r="53" spans="1:8">
      <c r="A53">
        <v>0.9</v>
      </c>
      <c r="C53">
        <f t="shared" si="3"/>
        <v>1.8660659830736148</v>
      </c>
      <c r="D53">
        <f t="shared" si="4"/>
        <v>-1.1339340169263852</v>
      </c>
      <c r="E53">
        <f t="shared" si="5"/>
        <v>4.8660659830736144</v>
      </c>
    </row>
    <row r="54" spans="1:8">
      <c r="A54">
        <v>1</v>
      </c>
      <c r="C54">
        <f t="shared" si="3"/>
        <v>2</v>
      </c>
      <c r="D54">
        <f t="shared" si="4"/>
        <v>-1</v>
      </c>
      <c r="E54">
        <f t="shared" si="5"/>
        <v>5</v>
      </c>
    </row>
    <row r="60" spans="1:8">
      <c r="A60" s="163" t="s">
        <v>96</v>
      </c>
      <c r="B60" s="163"/>
      <c r="C60" s="163"/>
      <c r="D60" s="163"/>
      <c r="E60" s="163"/>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6">$B$33^A65</f>
        <v>0.53588673126814657</v>
      </c>
      <c r="D65">
        <f t="shared" ref="D65:D84" si="7">$B$63^-(A65)</f>
        <v>1.8660659830736148</v>
      </c>
      <c r="F65">
        <f t="shared" ref="F65:F84" si="8">-($B$63^A65)</f>
        <v>-0.53588673126814657</v>
      </c>
      <c r="H65">
        <f t="shared" ref="H65:H84" si="9">-($B$63^-(A65))</f>
        <v>-1.8660659830736148</v>
      </c>
    </row>
    <row r="66" spans="1:21">
      <c r="A66">
        <v>-0.8</v>
      </c>
      <c r="C66">
        <f t="shared" si="6"/>
        <v>0.57434917749851755</v>
      </c>
      <c r="D66">
        <f t="shared" si="7"/>
        <v>1.7411011265922482</v>
      </c>
      <c r="F66">
        <f t="shared" si="8"/>
        <v>-0.57434917749851755</v>
      </c>
      <c r="H66">
        <f t="shared" si="9"/>
        <v>-1.7411011265922482</v>
      </c>
    </row>
    <row r="67" spans="1:21">
      <c r="A67">
        <v>-0.7</v>
      </c>
      <c r="C67">
        <f t="shared" si="6"/>
        <v>0.61557220667245816</v>
      </c>
      <c r="D67">
        <f t="shared" si="7"/>
        <v>1.6245047927124709</v>
      </c>
      <c r="F67">
        <f t="shared" si="8"/>
        <v>-0.61557220667245816</v>
      </c>
      <c r="H67">
        <f t="shared" si="9"/>
        <v>-1.6245047927124709</v>
      </c>
    </row>
    <row r="68" spans="1:21">
      <c r="A68">
        <v>-0.6</v>
      </c>
      <c r="C68">
        <f t="shared" si="6"/>
        <v>0.65975395538644721</v>
      </c>
      <c r="D68">
        <f t="shared" si="7"/>
        <v>1.515716566510398</v>
      </c>
      <c r="F68">
        <f t="shared" si="8"/>
        <v>-0.65975395538644721</v>
      </c>
      <c r="H68">
        <f t="shared" si="9"/>
        <v>-1.515716566510398</v>
      </c>
    </row>
    <row r="69" spans="1:21">
      <c r="A69">
        <v>-0.5</v>
      </c>
      <c r="C69">
        <f t="shared" si="6"/>
        <v>0.70710678118654746</v>
      </c>
      <c r="D69">
        <f t="shared" si="7"/>
        <v>1.4142135623730951</v>
      </c>
      <c r="F69">
        <f t="shared" si="8"/>
        <v>-0.70710678118654746</v>
      </c>
      <c r="H69">
        <f t="shared" si="9"/>
        <v>-1.4142135623730951</v>
      </c>
    </row>
    <row r="70" spans="1:21">
      <c r="A70">
        <v>-0.4</v>
      </c>
      <c r="C70">
        <f t="shared" si="6"/>
        <v>0.75785828325519911</v>
      </c>
      <c r="D70">
        <f t="shared" si="7"/>
        <v>1.3195079107728942</v>
      </c>
      <c r="F70">
        <f t="shared" si="8"/>
        <v>-0.75785828325519911</v>
      </c>
      <c r="H70">
        <f t="shared" si="9"/>
        <v>-1.3195079107728942</v>
      </c>
    </row>
    <row r="71" spans="1:21">
      <c r="A71">
        <v>-0.3</v>
      </c>
      <c r="C71">
        <f t="shared" si="6"/>
        <v>0.81225239635623547</v>
      </c>
      <c r="D71">
        <f t="shared" si="7"/>
        <v>1.2311444133449163</v>
      </c>
      <c r="F71">
        <f t="shared" si="8"/>
        <v>-0.81225239635623547</v>
      </c>
      <c r="H71">
        <f t="shared" si="9"/>
        <v>-1.2311444133449163</v>
      </c>
    </row>
    <row r="72" spans="1:21">
      <c r="A72">
        <v>-0.2</v>
      </c>
      <c r="C72">
        <f t="shared" si="6"/>
        <v>0.87055056329612412</v>
      </c>
      <c r="D72">
        <f t="shared" si="7"/>
        <v>1.1486983549970351</v>
      </c>
      <c r="F72">
        <f t="shared" si="8"/>
        <v>-0.87055056329612412</v>
      </c>
      <c r="H72">
        <f t="shared" si="9"/>
        <v>-1.1486983549970351</v>
      </c>
    </row>
    <row r="73" spans="1:21">
      <c r="A73">
        <v>-0.1</v>
      </c>
      <c r="C73">
        <f t="shared" si="6"/>
        <v>0.93303299153680741</v>
      </c>
      <c r="D73">
        <f t="shared" si="7"/>
        <v>1.0717734625362931</v>
      </c>
      <c r="F73">
        <f t="shared" si="8"/>
        <v>-0.93303299153680741</v>
      </c>
      <c r="H73">
        <f t="shared" si="9"/>
        <v>-1.0717734625362931</v>
      </c>
    </row>
    <row r="74" spans="1:21">
      <c r="A74">
        <v>0</v>
      </c>
      <c r="C74">
        <f t="shared" si="6"/>
        <v>1</v>
      </c>
      <c r="D74">
        <f t="shared" si="7"/>
        <v>1</v>
      </c>
      <c r="F74">
        <f t="shared" si="8"/>
        <v>-1</v>
      </c>
      <c r="H74">
        <f t="shared" si="9"/>
        <v>-1</v>
      </c>
    </row>
    <row r="75" spans="1:21">
      <c r="A75">
        <v>0.1</v>
      </c>
      <c r="C75">
        <f t="shared" si="6"/>
        <v>1.0717734625362931</v>
      </c>
      <c r="D75">
        <f t="shared" si="7"/>
        <v>0.93303299153680741</v>
      </c>
      <c r="F75">
        <f t="shared" si="8"/>
        <v>-1.0717734625362931</v>
      </c>
      <c r="H75">
        <f t="shared" si="9"/>
        <v>-0.93303299153680741</v>
      </c>
    </row>
    <row r="76" spans="1:21">
      <c r="A76">
        <v>0.2</v>
      </c>
      <c r="C76">
        <f t="shared" si="6"/>
        <v>1.1486983549970351</v>
      </c>
      <c r="D76">
        <f t="shared" si="7"/>
        <v>0.87055056329612412</v>
      </c>
      <c r="F76">
        <f t="shared" si="8"/>
        <v>-1.1486983549970351</v>
      </c>
      <c r="H76">
        <f t="shared" si="9"/>
        <v>-0.87055056329612412</v>
      </c>
    </row>
    <row r="77" spans="1:21">
      <c r="A77">
        <v>0.3</v>
      </c>
      <c r="C77">
        <f t="shared" si="6"/>
        <v>1.2311444133449163</v>
      </c>
      <c r="D77">
        <f t="shared" si="7"/>
        <v>0.81225239635623547</v>
      </c>
      <c r="F77">
        <f t="shared" si="8"/>
        <v>-1.2311444133449163</v>
      </c>
      <c r="H77">
        <f t="shared" si="9"/>
        <v>-0.81225239635623547</v>
      </c>
    </row>
    <row r="78" spans="1:21">
      <c r="A78">
        <v>0.4</v>
      </c>
      <c r="C78">
        <f t="shared" si="6"/>
        <v>1.3195079107728942</v>
      </c>
      <c r="D78">
        <f t="shared" si="7"/>
        <v>0.75785828325519911</v>
      </c>
      <c r="F78">
        <f t="shared" si="8"/>
        <v>-1.3195079107728942</v>
      </c>
      <c r="H78">
        <f t="shared" si="9"/>
        <v>-0.75785828325519911</v>
      </c>
    </row>
    <row r="79" spans="1:21">
      <c r="A79">
        <v>0.5</v>
      </c>
      <c r="C79">
        <f t="shared" si="6"/>
        <v>1.4142135623730951</v>
      </c>
      <c r="D79">
        <f t="shared" si="7"/>
        <v>0.70710678118654746</v>
      </c>
      <c r="F79">
        <f t="shared" si="8"/>
        <v>-1.4142135623730951</v>
      </c>
      <c r="H79">
        <f t="shared" si="9"/>
        <v>-0.70710678118654746</v>
      </c>
    </row>
    <row r="80" spans="1:21">
      <c r="A80">
        <v>0.6</v>
      </c>
      <c r="C80">
        <f t="shared" si="6"/>
        <v>1.515716566510398</v>
      </c>
      <c r="D80">
        <f t="shared" si="7"/>
        <v>0.65975395538644721</v>
      </c>
      <c r="F80">
        <f t="shared" si="8"/>
        <v>-1.515716566510398</v>
      </c>
      <c r="H80">
        <f t="shared" si="9"/>
        <v>-0.65975395538644721</v>
      </c>
      <c r="U80" t="s">
        <v>99</v>
      </c>
    </row>
    <row r="81" spans="1:20">
      <c r="A81">
        <v>0.7</v>
      </c>
      <c r="C81">
        <f t="shared" si="6"/>
        <v>1.6245047927124709</v>
      </c>
      <c r="D81">
        <f t="shared" si="7"/>
        <v>0.61557220667245816</v>
      </c>
      <c r="F81">
        <f t="shared" si="8"/>
        <v>-1.6245047927124709</v>
      </c>
      <c r="H81">
        <f t="shared" si="9"/>
        <v>-0.61557220667245816</v>
      </c>
      <c r="T81" t="s">
        <v>55</v>
      </c>
    </row>
    <row r="82" spans="1:20">
      <c r="A82">
        <v>0.8</v>
      </c>
      <c r="C82">
        <f t="shared" si="6"/>
        <v>1.7411011265922482</v>
      </c>
      <c r="D82">
        <f t="shared" si="7"/>
        <v>0.57434917749851755</v>
      </c>
      <c r="F82">
        <f t="shared" si="8"/>
        <v>-1.7411011265922482</v>
      </c>
      <c r="H82">
        <f t="shared" si="9"/>
        <v>-0.57434917749851755</v>
      </c>
    </row>
    <row r="83" spans="1:20">
      <c r="A83">
        <v>0.9</v>
      </c>
      <c r="C83">
        <f t="shared" si="6"/>
        <v>1.8660659830736148</v>
      </c>
      <c r="D83">
        <f t="shared" si="7"/>
        <v>0.53588673126814657</v>
      </c>
      <c r="F83">
        <f t="shared" si="8"/>
        <v>-1.8660659830736148</v>
      </c>
      <c r="H83">
        <f t="shared" si="9"/>
        <v>-0.53588673126814657</v>
      </c>
    </row>
    <row r="84" spans="1:20">
      <c r="A84">
        <v>1</v>
      </c>
      <c r="C84">
        <f t="shared" si="6"/>
        <v>2</v>
      </c>
      <c r="D84">
        <f t="shared" si="7"/>
        <v>0.5</v>
      </c>
      <c r="F84">
        <f t="shared" si="8"/>
        <v>-2</v>
      </c>
      <c r="H84">
        <f t="shared" si="9"/>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0">$B$96^A98</f>
        <v>0.53588673126814657</v>
      </c>
      <c r="D98">
        <f t="shared" ref="D98:D117" si="11">$B$96^(A98-$D$96)</f>
        <v>6.6985841408518335E-2</v>
      </c>
      <c r="E98">
        <f t="shared" ref="E98:E117" si="12">-($B$96^(A98-$D$96))</f>
        <v>-6.6985841408518335E-2</v>
      </c>
    </row>
    <row r="99" spans="1:5">
      <c r="A99">
        <v>-0.8</v>
      </c>
      <c r="C99">
        <f t="shared" si="10"/>
        <v>0.57434917749851755</v>
      </c>
      <c r="D99">
        <f t="shared" si="11"/>
        <v>7.1793647187314694E-2</v>
      </c>
      <c r="E99">
        <f t="shared" si="12"/>
        <v>-7.1793647187314694E-2</v>
      </c>
    </row>
    <row r="100" spans="1:5">
      <c r="A100">
        <v>-0.7</v>
      </c>
      <c r="C100">
        <f t="shared" si="10"/>
        <v>0.61557220667245816</v>
      </c>
      <c r="D100">
        <f t="shared" si="11"/>
        <v>7.6946525834057269E-2</v>
      </c>
      <c r="E100">
        <f t="shared" si="12"/>
        <v>-7.6946525834057269E-2</v>
      </c>
    </row>
    <row r="101" spans="1:5">
      <c r="A101">
        <v>-0.6</v>
      </c>
      <c r="C101">
        <f t="shared" si="10"/>
        <v>0.65975395538644721</v>
      </c>
      <c r="D101">
        <f t="shared" si="11"/>
        <v>8.2469244423305901E-2</v>
      </c>
      <c r="E101">
        <f t="shared" si="12"/>
        <v>-8.2469244423305901E-2</v>
      </c>
    </row>
    <row r="102" spans="1:5">
      <c r="A102">
        <v>-0.5</v>
      </c>
      <c r="C102">
        <f t="shared" si="10"/>
        <v>0.70710678118654746</v>
      </c>
      <c r="D102">
        <f t="shared" si="11"/>
        <v>8.8388347648318447E-2</v>
      </c>
      <c r="E102">
        <f t="shared" si="12"/>
        <v>-8.8388347648318447E-2</v>
      </c>
    </row>
    <row r="103" spans="1:5">
      <c r="A103">
        <v>-0.4</v>
      </c>
      <c r="C103">
        <f t="shared" si="10"/>
        <v>0.75785828325519911</v>
      </c>
      <c r="D103">
        <f t="shared" si="11"/>
        <v>9.4732285406899902E-2</v>
      </c>
      <c r="E103">
        <f t="shared" si="12"/>
        <v>-9.4732285406899902E-2</v>
      </c>
    </row>
    <row r="104" spans="1:5">
      <c r="A104">
        <v>-0.3</v>
      </c>
      <c r="C104">
        <f t="shared" si="10"/>
        <v>0.81225239635623547</v>
      </c>
      <c r="D104">
        <f t="shared" si="11"/>
        <v>0.10153154954452946</v>
      </c>
      <c r="E104">
        <f t="shared" si="12"/>
        <v>-0.10153154954452946</v>
      </c>
    </row>
    <row r="105" spans="1:5">
      <c r="A105">
        <v>-0.2</v>
      </c>
      <c r="C105">
        <f t="shared" si="10"/>
        <v>0.87055056329612412</v>
      </c>
      <c r="D105">
        <f t="shared" si="11"/>
        <v>0.10881882041201553</v>
      </c>
      <c r="E105">
        <f t="shared" si="12"/>
        <v>-0.10881882041201553</v>
      </c>
    </row>
    <row r="106" spans="1:5">
      <c r="A106">
        <v>-0.1</v>
      </c>
      <c r="C106">
        <f t="shared" si="10"/>
        <v>0.93303299153680741</v>
      </c>
      <c r="D106">
        <f t="shared" si="11"/>
        <v>0.11662912394210095</v>
      </c>
      <c r="E106">
        <f t="shared" si="12"/>
        <v>-0.11662912394210095</v>
      </c>
    </row>
    <row r="107" spans="1:5">
      <c r="A107">
        <v>0</v>
      </c>
      <c r="C107">
        <f t="shared" si="10"/>
        <v>1</v>
      </c>
      <c r="D107">
        <f t="shared" si="11"/>
        <v>0.125</v>
      </c>
      <c r="E107">
        <f t="shared" si="12"/>
        <v>-0.125</v>
      </c>
    </row>
    <row r="108" spans="1:5">
      <c r="A108">
        <v>0.1</v>
      </c>
      <c r="C108">
        <f t="shared" si="10"/>
        <v>1.0717734625362931</v>
      </c>
      <c r="D108">
        <f t="shared" si="11"/>
        <v>0.13397168281703667</v>
      </c>
      <c r="E108">
        <f t="shared" si="12"/>
        <v>-0.13397168281703667</v>
      </c>
    </row>
    <row r="109" spans="1:5">
      <c r="A109">
        <v>0.2</v>
      </c>
      <c r="C109">
        <f t="shared" si="10"/>
        <v>1.1486983549970351</v>
      </c>
      <c r="D109">
        <f t="shared" si="11"/>
        <v>0.14358729437462939</v>
      </c>
      <c r="E109">
        <f t="shared" si="12"/>
        <v>-0.14358729437462939</v>
      </c>
    </row>
    <row r="110" spans="1:5">
      <c r="A110">
        <v>0.3</v>
      </c>
      <c r="C110">
        <f t="shared" si="10"/>
        <v>1.2311444133449163</v>
      </c>
      <c r="D110">
        <f t="shared" si="11"/>
        <v>0.15389305166811451</v>
      </c>
      <c r="E110">
        <f t="shared" si="12"/>
        <v>-0.15389305166811451</v>
      </c>
    </row>
    <row r="111" spans="1:5">
      <c r="A111">
        <v>0.4</v>
      </c>
      <c r="C111">
        <f t="shared" si="10"/>
        <v>1.3195079107728942</v>
      </c>
      <c r="D111">
        <f t="shared" si="11"/>
        <v>0.1649384888466118</v>
      </c>
      <c r="E111">
        <f t="shared" si="12"/>
        <v>-0.1649384888466118</v>
      </c>
    </row>
    <row r="112" spans="1:5">
      <c r="A112">
        <v>0.5</v>
      </c>
      <c r="C112">
        <f t="shared" si="10"/>
        <v>1.4142135623730951</v>
      </c>
      <c r="D112">
        <f t="shared" si="11"/>
        <v>0.17677669529663687</v>
      </c>
      <c r="E112">
        <f t="shared" si="12"/>
        <v>-0.17677669529663687</v>
      </c>
    </row>
    <row r="113" spans="1:35">
      <c r="A113">
        <v>0.6</v>
      </c>
      <c r="C113">
        <f t="shared" si="10"/>
        <v>1.515716566510398</v>
      </c>
      <c r="D113">
        <f t="shared" si="11"/>
        <v>0.18946457081379978</v>
      </c>
      <c r="E113">
        <f t="shared" si="12"/>
        <v>-0.18946457081379978</v>
      </c>
    </row>
    <row r="114" spans="1:35">
      <c r="A114">
        <v>0.7</v>
      </c>
      <c r="C114">
        <f t="shared" si="10"/>
        <v>1.6245047927124709</v>
      </c>
      <c r="D114">
        <f t="shared" si="11"/>
        <v>0.20306309908905892</v>
      </c>
      <c r="E114">
        <f t="shared" si="12"/>
        <v>-0.20306309908905892</v>
      </c>
    </row>
    <row r="115" spans="1:35">
      <c r="A115">
        <v>0.8</v>
      </c>
      <c r="C115">
        <f t="shared" si="10"/>
        <v>1.7411011265922482</v>
      </c>
      <c r="D115">
        <f t="shared" si="11"/>
        <v>0.21763764082403106</v>
      </c>
      <c r="E115">
        <f t="shared" si="12"/>
        <v>-0.21763764082403106</v>
      </c>
    </row>
    <row r="116" spans="1:35">
      <c r="A116">
        <v>0.9</v>
      </c>
      <c r="C116">
        <f t="shared" si="10"/>
        <v>1.8660659830736148</v>
      </c>
      <c r="D116">
        <f t="shared" si="11"/>
        <v>0.23325824788420185</v>
      </c>
      <c r="E116">
        <f t="shared" si="12"/>
        <v>-0.23325824788420185</v>
      </c>
    </row>
    <row r="117" spans="1:35">
      <c r="A117">
        <v>1</v>
      </c>
      <c r="C117">
        <f t="shared" si="10"/>
        <v>2</v>
      </c>
      <c r="D117">
        <f t="shared" si="11"/>
        <v>0.25</v>
      </c>
      <c r="E117">
        <f t="shared" si="12"/>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3" xml:space="preserve"> 1 / (1 + $Q$126^(-M129))</f>
        <v>8.1940126239918622E-40</v>
      </c>
      <c r="X129">
        <v>-1.9</v>
      </c>
      <c r="Y129">
        <f t="shared" ref="Y129:Y168" si="14">1 / (1 + $Q$126^(-X129))</f>
        <v>0.13010847436299824</v>
      </c>
      <c r="AH129">
        <v>-2</v>
      </c>
      <c r="AI129">
        <f>1 / (1 + $Q$126^(-AH129))</f>
        <v>0.11920292202211794</v>
      </c>
    </row>
    <row r="130" spans="13:35">
      <c r="M130">
        <v>-80</v>
      </c>
      <c r="N130">
        <f t="shared" si="13"/>
        <v>1.8048513878456791E-35</v>
      </c>
      <c r="X130">
        <v>-1.8</v>
      </c>
      <c r="Y130">
        <f t="shared" si="14"/>
        <v>0.14185106490048818</v>
      </c>
      <c r="AH130">
        <v>-1.9</v>
      </c>
      <c r="AI130">
        <f t="shared" ref="AI130:AI169" si="15">1 / (1 + $Q$126^(-AH130))</f>
        <v>0.13010847436299824</v>
      </c>
    </row>
    <row r="131" spans="13:35">
      <c r="M131">
        <v>-70</v>
      </c>
      <c r="N131">
        <f t="shared" si="13"/>
        <v>3.9754497359091557E-31</v>
      </c>
      <c r="X131">
        <v>-1.7</v>
      </c>
      <c r="Y131">
        <f t="shared" si="14"/>
        <v>0.15446526508353511</v>
      </c>
      <c r="AH131">
        <v>-1.8</v>
      </c>
      <c r="AI131">
        <f t="shared" si="15"/>
        <v>0.14185106490048818</v>
      </c>
    </row>
    <row r="132" spans="13:35">
      <c r="M132">
        <v>-60</v>
      </c>
      <c r="N132">
        <f t="shared" si="13"/>
        <v>8.7565107626974814E-27</v>
      </c>
      <c r="X132">
        <v>-1.6</v>
      </c>
      <c r="Y132">
        <f t="shared" si="14"/>
        <v>0.16798161486607593</v>
      </c>
      <c r="AH132">
        <v>-1.7</v>
      </c>
      <c r="AI132">
        <f t="shared" si="15"/>
        <v>0.15446526508353511</v>
      </c>
    </row>
    <row r="133" spans="13:35">
      <c r="M133">
        <v>-50</v>
      </c>
      <c r="N133">
        <f t="shared" si="13"/>
        <v>1.9287498479640941E-22</v>
      </c>
      <c r="X133">
        <v>-1.5</v>
      </c>
      <c r="Y133">
        <f t="shared" si="14"/>
        <v>0.18242552380635677</v>
      </c>
      <c r="AH133">
        <v>-1.6</v>
      </c>
      <c r="AI133">
        <f t="shared" si="15"/>
        <v>0.16798161486607593</v>
      </c>
    </row>
    <row r="134" spans="13:35">
      <c r="M134">
        <v>-40</v>
      </c>
      <c r="N134">
        <f t="shared" si="13"/>
        <v>4.2483542552918993E-18</v>
      </c>
      <c r="X134">
        <v>-1.4</v>
      </c>
      <c r="Y134">
        <f t="shared" si="14"/>
        <v>0.1978161114414187</v>
      </c>
      <c r="AH134">
        <v>-1.5</v>
      </c>
      <c r="AI134">
        <f t="shared" si="15"/>
        <v>0.18242552380635677</v>
      </c>
    </row>
    <row r="135" spans="13:35">
      <c r="M135">
        <v>-30</v>
      </c>
      <c r="N135">
        <f t="shared" si="13"/>
        <v>9.3576229688398126E-14</v>
      </c>
      <c r="X135">
        <v>-1.3</v>
      </c>
      <c r="Y135">
        <f t="shared" si="14"/>
        <v>0.21416501695744178</v>
      </c>
      <c r="AH135">
        <v>-1.4</v>
      </c>
      <c r="AI135">
        <f t="shared" si="15"/>
        <v>0.1978161114414187</v>
      </c>
    </row>
    <row r="136" spans="13:35">
      <c r="M136">
        <v>-20</v>
      </c>
      <c r="N136">
        <f t="shared" si="13"/>
        <v>2.0611536181902786E-9</v>
      </c>
      <c r="X136">
        <v>-1.2</v>
      </c>
      <c r="Y136">
        <f t="shared" si="14"/>
        <v>0.23147521650098274</v>
      </c>
      <c r="AH136">
        <v>-1.3</v>
      </c>
      <c r="AI136">
        <f t="shared" si="15"/>
        <v>0.21416501695744178</v>
      </c>
    </row>
    <row r="137" spans="13:35">
      <c r="M137">
        <v>-10</v>
      </c>
      <c r="N137">
        <f t="shared" si="13"/>
        <v>4.5397868702435221E-5</v>
      </c>
      <c r="X137">
        <v>-1.1000000000000001</v>
      </c>
      <c r="Y137">
        <f t="shared" si="14"/>
        <v>0.24973989440488278</v>
      </c>
      <c r="AH137">
        <v>-1.2</v>
      </c>
      <c r="AI137">
        <f t="shared" si="15"/>
        <v>0.23147521650098274</v>
      </c>
    </row>
    <row r="138" spans="13:35">
      <c r="M138">
        <v>0</v>
      </c>
      <c r="N138">
        <f t="shared" si="13"/>
        <v>0.5</v>
      </c>
      <c r="X138">
        <v>-1</v>
      </c>
      <c r="Y138">
        <f t="shared" si="14"/>
        <v>0.26894142136999549</v>
      </c>
      <c r="AH138">
        <v>-1.1000000000000001</v>
      </c>
      <c r="AI138">
        <f t="shared" si="15"/>
        <v>0.24973989440488278</v>
      </c>
    </row>
    <row r="139" spans="13:35">
      <c r="M139">
        <v>10</v>
      </c>
      <c r="N139">
        <f t="shared" si="13"/>
        <v>0.99995460213129761</v>
      </c>
      <c r="X139">
        <v>-0.9</v>
      </c>
      <c r="Y139">
        <f t="shared" si="14"/>
        <v>0.28905049737499638</v>
      </c>
      <c r="AH139">
        <v>-1</v>
      </c>
      <c r="AI139">
        <f t="shared" si="15"/>
        <v>0.26894142136999549</v>
      </c>
    </row>
    <row r="140" spans="13:35">
      <c r="M140">
        <v>20</v>
      </c>
      <c r="N140">
        <f t="shared" si="13"/>
        <v>0.99999999793884631</v>
      </c>
      <c r="X140">
        <v>-0.8</v>
      </c>
      <c r="Y140">
        <f t="shared" si="14"/>
        <v>0.31002551887238788</v>
      </c>
      <c r="AH140">
        <v>-0.9</v>
      </c>
      <c r="AI140">
        <f t="shared" si="15"/>
        <v>0.28905049737499638</v>
      </c>
    </row>
    <row r="141" spans="13:35">
      <c r="M141">
        <v>30</v>
      </c>
      <c r="N141">
        <f t="shared" si="13"/>
        <v>0.99999999999990652</v>
      </c>
      <c r="X141">
        <v>-0.7</v>
      </c>
      <c r="Y141">
        <f t="shared" si="14"/>
        <v>0.33181222783183417</v>
      </c>
      <c r="AH141">
        <v>-0.8</v>
      </c>
      <c r="AI141">
        <f t="shared" si="15"/>
        <v>0.31002551887238788</v>
      </c>
    </row>
    <row r="142" spans="13:35">
      <c r="M142">
        <v>40</v>
      </c>
      <c r="N142">
        <f t="shared" si="13"/>
        <v>1</v>
      </c>
      <c r="X142">
        <v>-0.6</v>
      </c>
      <c r="Y142">
        <f t="shared" si="14"/>
        <v>0.35434369377420483</v>
      </c>
      <c r="AH142">
        <v>-0.7</v>
      </c>
      <c r="AI142">
        <f t="shared" si="15"/>
        <v>0.33181222783183417</v>
      </c>
    </row>
    <row r="143" spans="13:35">
      <c r="M143">
        <v>50</v>
      </c>
      <c r="N143">
        <f t="shared" si="13"/>
        <v>1</v>
      </c>
      <c r="X143">
        <v>-0.5</v>
      </c>
      <c r="Y143">
        <f t="shared" si="14"/>
        <v>0.37754066879814568</v>
      </c>
      <c r="AH143">
        <v>-0.6</v>
      </c>
      <c r="AI143">
        <f t="shared" si="15"/>
        <v>0.35434369377420483</v>
      </c>
    </row>
    <row r="144" spans="13:35">
      <c r="M144">
        <v>60</v>
      </c>
      <c r="N144">
        <f t="shared" si="13"/>
        <v>1</v>
      </c>
      <c r="X144">
        <v>-0.4</v>
      </c>
      <c r="Y144">
        <f t="shared" si="14"/>
        <v>0.40131233988754816</v>
      </c>
      <c r="AH144">
        <v>-0.5</v>
      </c>
      <c r="AI144">
        <f t="shared" si="15"/>
        <v>0.37754066879814568</v>
      </c>
    </row>
    <row r="145" spans="13:35">
      <c r="M145">
        <v>70</v>
      </c>
      <c r="N145">
        <f t="shared" si="13"/>
        <v>1</v>
      </c>
      <c r="X145">
        <v>-0.3</v>
      </c>
      <c r="Y145">
        <f t="shared" si="14"/>
        <v>0.42555748318834113</v>
      </c>
      <c r="AH145">
        <v>-0.4</v>
      </c>
      <c r="AI145">
        <f t="shared" si="15"/>
        <v>0.40131233988754816</v>
      </c>
    </row>
    <row r="146" spans="13:35">
      <c r="M146">
        <v>80</v>
      </c>
      <c r="N146">
        <f t="shared" si="13"/>
        <v>1</v>
      </c>
      <c r="X146">
        <v>-0.2</v>
      </c>
      <c r="Y146">
        <f t="shared" si="14"/>
        <v>0.45016600268752216</v>
      </c>
      <c r="AH146">
        <v>-0.3</v>
      </c>
      <c r="AI146">
        <f t="shared" si="15"/>
        <v>0.42555748318834113</v>
      </c>
    </row>
    <row r="147" spans="13:35">
      <c r="M147">
        <v>90</v>
      </c>
      <c r="N147">
        <f t="shared" si="13"/>
        <v>1</v>
      </c>
      <c r="X147">
        <v>-0.1</v>
      </c>
      <c r="Y147">
        <f t="shared" si="14"/>
        <v>0.47502081252105999</v>
      </c>
      <c r="AH147">
        <v>-0.2</v>
      </c>
      <c r="AI147">
        <f t="shared" si="15"/>
        <v>0.45016600268752216</v>
      </c>
    </row>
    <row r="148" spans="13:35">
      <c r="M148">
        <v>100</v>
      </c>
      <c r="N148">
        <f t="shared" si="13"/>
        <v>1</v>
      </c>
      <c r="X148">
        <v>0</v>
      </c>
      <c r="Y148">
        <f t="shared" si="14"/>
        <v>0.5</v>
      </c>
      <c r="AH148">
        <v>-0.1</v>
      </c>
      <c r="AI148">
        <f t="shared" si="15"/>
        <v>0.47502081252105999</v>
      </c>
    </row>
    <row r="149" spans="13:35">
      <c r="X149">
        <v>0.1</v>
      </c>
      <c r="Y149">
        <f t="shared" si="14"/>
        <v>0.5249791874789399</v>
      </c>
      <c r="AH149">
        <v>0</v>
      </c>
      <c r="AI149">
        <f t="shared" si="15"/>
        <v>0.5</v>
      </c>
    </row>
    <row r="150" spans="13:35">
      <c r="X150">
        <v>0.2</v>
      </c>
      <c r="Y150">
        <f t="shared" si="14"/>
        <v>0.54983399731247784</v>
      </c>
      <c r="AH150">
        <v>0.1</v>
      </c>
      <c r="AI150">
        <f t="shared" si="15"/>
        <v>0.5249791874789399</v>
      </c>
    </row>
    <row r="151" spans="13:35">
      <c r="X151">
        <v>0.3</v>
      </c>
      <c r="Y151">
        <f t="shared" si="14"/>
        <v>0.57444251681165892</v>
      </c>
      <c r="AH151">
        <v>0.2</v>
      </c>
      <c r="AI151">
        <f t="shared" si="15"/>
        <v>0.54983399731247784</v>
      </c>
    </row>
    <row r="152" spans="13:35">
      <c r="X152">
        <v>0.4</v>
      </c>
      <c r="Y152">
        <f t="shared" si="14"/>
        <v>0.59868766011245178</v>
      </c>
      <c r="AH152">
        <v>0.3</v>
      </c>
      <c r="AI152">
        <f t="shared" si="15"/>
        <v>0.57444251681165892</v>
      </c>
    </row>
    <row r="153" spans="13:35">
      <c r="X153">
        <v>0.5</v>
      </c>
      <c r="Y153">
        <f t="shared" si="14"/>
        <v>0.62245933120185426</v>
      </c>
      <c r="AH153">
        <v>0.4</v>
      </c>
      <c r="AI153">
        <f t="shared" si="15"/>
        <v>0.59868766011245178</v>
      </c>
    </row>
    <row r="154" spans="13:35">
      <c r="X154">
        <v>0.6</v>
      </c>
      <c r="Y154">
        <f t="shared" si="14"/>
        <v>0.64565630622579528</v>
      </c>
      <c r="AH154">
        <v>0.5</v>
      </c>
      <c r="AI154">
        <f t="shared" si="15"/>
        <v>0.62245933120185426</v>
      </c>
    </row>
    <row r="155" spans="13:35">
      <c r="X155">
        <v>0.7</v>
      </c>
      <c r="Y155">
        <f t="shared" si="14"/>
        <v>0.66818777216816583</v>
      </c>
      <c r="AH155">
        <v>0.6</v>
      </c>
      <c r="AI155">
        <f t="shared" si="15"/>
        <v>0.64565630622579528</v>
      </c>
    </row>
    <row r="156" spans="13:35">
      <c r="X156">
        <v>0.8</v>
      </c>
      <c r="Y156">
        <f t="shared" si="14"/>
        <v>0.68997448112761217</v>
      </c>
      <c r="AH156">
        <v>0.7</v>
      </c>
      <c r="AI156">
        <f t="shared" si="15"/>
        <v>0.66818777216816583</v>
      </c>
    </row>
    <row r="157" spans="13:35">
      <c r="X157">
        <v>0.9</v>
      </c>
      <c r="Y157">
        <f t="shared" si="14"/>
        <v>0.71094950262500356</v>
      </c>
      <c r="AH157">
        <v>0.8</v>
      </c>
      <c r="AI157">
        <f t="shared" si="15"/>
        <v>0.68997448112761217</v>
      </c>
    </row>
    <row r="158" spans="13:35">
      <c r="X158">
        <v>1</v>
      </c>
      <c r="Y158">
        <f t="shared" si="14"/>
        <v>0.73105857863000456</v>
      </c>
      <c r="AH158">
        <v>0.9</v>
      </c>
      <c r="AI158">
        <f t="shared" si="15"/>
        <v>0.71094950262500356</v>
      </c>
    </row>
    <row r="159" spans="13:35">
      <c r="X159">
        <v>1.1000000000000001</v>
      </c>
      <c r="Y159">
        <f t="shared" si="14"/>
        <v>0.75026010559511724</v>
      </c>
      <c r="AH159">
        <v>1</v>
      </c>
      <c r="AI159">
        <f t="shared" si="15"/>
        <v>0.73105857863000456</v>
      </c>
    </row>
    <row r="160" spans="13:35">
      <c r="X160">
        <v>1.2</v>
      </c>
      <c r="Y160">
        <f t="shared" si="14"/>
        <v>0.76852478349901732</v>
      </c>
      <c r="AH160">
        <v>1.1000000000000001</v>
      </c>
      <c r="AI160">
        <f t="shared" si="15"/>
        <v>0.75026010559511724</v>
      </c>
    </row>
    <row r="161" spans="24:35">
      <c r="X161">
        <v>1.3</v>
      </c>
      <c r="Y161">
        <f t="shared" si="14"/>
        <v>0.78583498304255828</v>
      </c>
      <c r="AH161">
        <v>1.2</v>
      </c>
      <c r="AI161">
        <f t="shared" si="15"/>
        <v>0.76852478349901732</v>
      </c>
    </row>
    <row r="162" spans="24:35">
      <c r="X162">
        <v>1.4</v>
      </c>
      <c r="Y162">
        <f t="shared" si="14"/>
        <v>0.80218388855858125</v>
      </c>
      <c r="AH162">
        <v>1.3</v>
      </c>
      <c r="AI162">
        <f t="shared" si="15"/>
        <v>0.78583498304255828</v>
      </c>
    </row>
    <row r="163" spans="24:35">
      <c r="X163">
        <v>1.5</v>
      </c>
      <c r="Y163">
        <f t="shared" si="14"/>
        <v>0.81757447619364332</v>
      </c>
      <c r="AH163">
        <v>1.4</v>
      </c>
      <c r="AI163">
        <f t="shared" si="15"/>
        <v>0.80218388855858125</v>
      </c>
    </row>
    <row r="164" spans="24:35">
      <c r="X164">
        <v>1.6</v>
      </c>
      <c r="Y164">
        <f t="shared" si="14"/>
        <v>0.83201838513392401</v>
      </c>
      <c r="AH164">
        <v>1.5</v>
      </c>
      <c r="AI164">
        <f t="shared" si="15"/>
        <v>0.81757447619364332</v>
      </c>
    </row>
    <row r="165" spans="24:35">
      <c r="X165">
        <v>1.7</v>
      </c>
      <c r="Y165">
        <f t="shared" si="14"/>
        <v>0.8455347349164648</v>
      </c>
      <c r="AH165">
        <v>1.6</v>
      </c>
      <c r="AI165">
        <f t="shared" si="15"/>
        <v>0.83201838513392401</v>
      </c>
    </row>
    <row r="166" spans="24:35">
      <c r="X166">
        <v>1.8</v>
      </c>
      <c r="Y166">
        <f t="shared" si="14"/>
        <v>0.85814893509951173</v>
      </c>
      <c r="AH166">
        <v>1.7</v>
      </c>
      <c r="AI166">
        <f t="shared" si="15"/>
        <v>0.8455347349164648</v>
      </c>
    </row>
    <row r="167" spans="24:35">
      <c r="X167">
        <v>1.9</v>
      </c>
      <c r="Y167">
        <f t="shared" si="14"/>
        <v>0.86989152563700178</v>
      </c>
      <c r="AH167">
        <v>1.8</v>
      </c>
      <c r="AI167">
        <f t="shared" si="15"/>
        <v>0.85814893509951173</v>
      </c>
    </row>
    <row r="168" spans="24:35">
      <c r="X168">
        <v>2</v>
      </c>
      <c r="Y168">
        <f t="shared" si="14"/>
        <v>0.88079707797788198</v>
      </c>
      <c r="AH168">
        <v>1.9</v>
      </c>
      <c r="AI168">
        <f t="shared" si="15"/>
        <v>0.86989152563700178</v>
      </c>
    </row>
    <row r="169" spans="24:35">
      <c r="AH169">
        <v>2</v>
      </c>
      <c r="AI169">
        <f t="shared" si="15"/>
        <v>0.88079707797788198</v>
      </c>
    </row>
    <row r="170" spans="24:35">
      <c r="AH170">
        <v>100</v>
      </c>
      <c r="AI170">
        <v>1</v>
      </c>
    </row>
  </sheetData>
  <mergeCells count="3">
    <mergeCell ref="B1:G1"/>
    <mergeCell ref="A30:E30"/>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6" zoomScale="85" zoomScaleNormal="85" workbookViewId="0">
      <selection activeCell="Q83" sqref="Q83"/>
    </sheetView>
  </sheetViews>
  <sheetFormatPr defaultRowHeight="16.5"/>
  <cols>
    <col min="14" max="14" width="16.375" customWidth="1"/>
    <col min="17" max="17" width="21" customWidth="1"/>
  </cols>
  <sheetData>
    <row r="1" spans="1:10">
      <c r="A1" s="18" t="s">
        <v>37</v>
      </c>
      <c r="B1" s="162" t="s">
        <v>86</v>
      </c>
      <c r="C1" s="162"/>
      <c r="D1" s="162"/>
      <c r="E1" s="162"/>
      <c r="F1" s="162"/>
      <c r="G1" s="162"/>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163"/>
      <c r="B59" s="163"/>
      <c r="C59" s="163"/>
      <c r="D59" s="163"/>
      <c r="E59" s="163"/>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 t="shared" ref="D7:D10" si="0">B7-$B$19</f>
        <v>-8</v>
      </c>
      <c r="E7">
        <f t="shared" ref="E7:E10" si="1">C7-$B$20</f>
        <v>-7</v>
      </c>
      <c r="F7">
        <f t="shared" ref="F7:F10" si="2">D7^2</f>
        <v>64</v>
      </c>
      <c r="G7">
        <f t="shared" ref="G7:G10" si="3">D7*E7</f>
        <v>56</v>
      </c>
    </row>
    <row r="8" spans="2:9">
      <c r="B8">
        <v>150</v>
      </c>
      <c r="C8">
        <v>45</v>
      </c>
      <c r="D8">
        <f t="shared" si="0"/>
        <v>-13</v>
      </c>
      <c r="E8">
        <f t="shared" si="1"/>
        <v>-12</v>
      </c>
      <c r="F8">
        <f t="shared" si="2"/>
        <v>169</v>
      </c>
      <c r="G8">
        <f t="shared" si="3"/>
        <v>156</v>
      </c>
      <c r="I8" t="s">
        <v>62</v>
      </c>
    </row>
    <row r="9" spans="2:9">
      <c r="B9">
        <v>175</v>
      </c>
      <c r="C9">
        <v>70</v>
      </c>
      <c r="D9">
        <f t="shared" si="0"/>
        <v>12</v>
      </c>
      <c r="E9">
        <f t="shared" si="1"/>
        <v>13</v>
      </c>
      <c r="F9">
        <f t="shared" si="2"/>
        <v>144</v>
      </c>
      <c r="G9">
        <f t="shared" si="3"/>
        <v>156</v>
      </c>
    </row>
    <row r="10" spans="2:9">
      <c r="B10">
        <v>165</v>
      </c>
      <c r="C10">
        <v>55</v>
      </c>
      <c r="D10">
        <f t="shared" si="0"/>
        <v>2</v>
      </c>
      <c r="E10">
        <f t="shared" si="1"/>
        <v>-2</v>
      </c>
      <c r="F10">
        <f t="shared" si="2"/>
        <v>4</v>
      </c>
      <c r="G10">
        <f t="shared" si="3"/>
        <v>-4</v>
      </c>
    </row>
    <row r="17" spans="1:12">
      <c r="J17" t="s">
        <v>55</v>
      </c>
    </row>
    <row r="19" spans="1:12">
      <c r="A19" t="s">
        <v>51</v>
      </c>
      <c r="B19">
        <f>AVERAGE($B$6:$B$10)</f>
        <v>163</v>
      </c>
    </row>
    <row r="20" spans="1:12">
      <c r="A20" t="s">
        <v>52</v>
      </c>
      <c r="B20">
        <f>AVERAGE($C$6:$C$10)</f>
        <v>57</v>
      </c>
    </row>
    <row r="23" spans="1:12" ht="17.25" thickBot="1">
      <c r="A23" s="164" t="s">
        <v>63</v>
      </c>
      <c r="B23" s="165" t="s">
        <v>53</v>
      </c>
      <c r="C23" s="165"/>
      <c r="D23" s="165"/>
      <c r="E23" s="17"/>
      <c r="F23" s="17"/>
      <c r="G23" s="17">
        <f>SUM(G6:G10)</f>
        <v>420</v>
      </c>
      <c r="H23" s="167">
        <f>G23/G24</f>
        <v>0.97674418604651159</v>
      </c>
      <c r="I23" s="17"/>
    </row>
    <row r="24" spans="1:12" ht="16.5" customHeight="1">
      <c r="A24" s="164"/>
      <c r="B24" s="166" t="s">
        <v>54</v>
      </c>
      <c r="C24" s="166"/>
      <c r="D24" s="166"/>
      <c r="E24" s="17"/>
      <c r="F24" s="17"/>
      <c r="G24" s="17">
        <f>SUM(F6:F10)</f>
        <v>430</v>
      </c>
      <c r="H24" s="167"/>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4">N38^2</f>
        <v>81</v>
      </c>
      <c r="V38">
        <v>-10</v>
      </c>
      <c r="W38">
        <f>V38^2</f>
        <v>100</v>
      </c>
      <c r="X38">
        <f t="shared" ref="X38:X58" si="5">V38^2*2</f>
        <v>200</v>
      </c>
      <c r="Y38">
        <f t="shared" ref="Y38:Y58" si="6">V38^2*3</f>
        <v>300</v>
      </c>
    </row>
    <row r="39" spans="2:25">
      <c r="N39">
        <v>-8</v>
      </c>
      <c r="O39">
        <f t="shared" si="4"/>
        <v>64</v>
      </c>
      <c r="V39">
        <v>-9</v>
      </c>
      <c r="W39">
        <f t="shared" ref="W39:W58" si="7">V39^2</f>
        <v>81</v>
      </c>
      <c r="X39">
        <f t="shared" si="5"/>
        <v>162</v>
      </c>
      <c r="Y39">
        <f t="shared" si="6"/>
        <v>243</v>
      </c>
    </row>
    <row r="40" spans="2:25">
      <c r="N40">
        <v>-7</v>
      </c>
      <c r="O40">
        <f t="shared" si="4"/>
        <v>49</v>
      </c>
      <c r="V40">
        <v>-8</v>
      </c>
      <c r="W40">
        <f t="shared" si="7"/>
        <v>64</v>
      </c>
      <c r="X40">
        <f t="shared" si="5"/>
        <v>128</v>
      </c>
      <c r="Y40">
        <f t="shared" si="6"/>
        <v>192</v>
      </c>
    </row>
    <row r="41" spans="2:25">
      <c r="N41">
        <v>-6</v>
      </c>
      <c r="O41">
        <f t="shared" si="4"/>
        <v>36</v>
      </c>
      <c r="V41">
        <v>-7</v>
      </c>
      <c r="W41">
        <f t="shared" si="7"/>
        <v>49</v>
      </c>
      <c r="X41">
        <f t="shared" si="5"/>
        <v>98</v>
      </c>
      <c r="Y41">
        <f t="shared" si="6"/>
        <v>147</v>
      </c>
    </row>
    <row r="42" spans="2:25">
      <c r="N42">
        <v>-5</v>
      </c>
      <c r="O42">
        <f t="shared" si="4"/>
        <v>25</v>
      </c>
      <c r="V42">
        <v>-6</v>
      </c>
      <c r="W42">
        <f t="shared" si="7"/>
        <v>36</v>
      </c>
      <c r="X42">
        <f t="shared" si="5"/>
        <v>72</v>
      </c>
      <c r="Y42">
        <f t="shared" si="6"/>
        <v>108</v>
      </c>
    </row>
    <row r="43" spans="2:25">
      <c r="N43">
        <v>-4</v>
      </c>
      <c r="O43">
        <f t="shared" si="4"/>
        <v>16</v>
      </c>
      <c r="V43">
        <v>-5</v>
      </c>
      <c r="W43">
        <f t="shared" si="7"/>
        <v>25</v>
      </c>
      <c r="X43">
        <f t="shared" si="5"/>
        <v>50</v>
      </c>
      <c r="Y43">
        <f t="shared" si="6"/>
        <v>75</v>
      </c>
    </row>
    <row r="44" spans="2:25">
      <c r="N44">
        <v>-3</v>
      </c>
      <c r="O44">
        <f t="shared" si="4"/>
        <v>9</v>
      </c>
      <c r="V44">
        <v>-4</v>
      </c>
      <c r="W44">
        <f t="shared" si="7"/>
        <v>16</v>
      </c>
      <c r="X44">
        <f t="shared" si="5"/>
        <v>32</v>
      </c>
      <c r="Y44">
        <f t="shared" si="6"/>
        <v>48</v>
      </c>
    </row>
    <row r="45" spans="2:25">
      <c r="N45">
        <v>-2</v>
      </c>
      <c r="O45">
        <f t="shared" si="4"/>
        <v>4</v>
      </c>
      <c r="V45">
        <v>-3</v>
      </c>
      <c r="W45">
        <f t="shared" si="7"/>
        <v>9</v>
      </c>
      <c r="X45">
        <f t="shared" si="5"/>
        <v>18</v>
      </c>
      <c r="Y45">
        <f t="shared" si="6"/>
        <v>27</v>
      </c>
    </row>
    <row r="46" spans="2:25">
      <c r="N46">
        <v>-1</v>
      </c>
      <c r="O46">
        <f t="shared" si="4"/>
        <v>1</v>
      </c>
      <c r="V46">
        <v>-2</v>
      </c>
      <c r="W46">
        <f t="shared" si="7"/>
        <v>4</v>
      </c>
      <c r="X46">
        <f t="shared" si="5"/>
        <v>8</v>
      </c>
      <c r="Y46">
        <f t="shared" si="6"/>
        <v>12</v>
      </c>
    </row>
    <row r="47" spans="2:25">
      <c r="N47">
        <v>0</v>
      </c>
      <c r="O47">
        <f t="shared" si="4"/>
        <v>0</v>
      </c>
      <c r="V47">
        <v>-1</v>
      </c>
      <c r="W47">
        <f t="shared" si="7"/>
        <v>1</v>
      </c>
      <c r="X47">
        <f t="shared" si="5"/>
        <v>2</v>
      </c>
      <c r="Y47">
        <f t="shared" si="6"/>
        <v>3</v>
      </c>
    </row>
    <row r="48" spans="2:25">
      <c r="N48">
        <v>1</v>
      </c>
      <c r="O48">
        <f t="shared" si="4"/>
        <v>1</v>
      </c>
      <c r="V48">
        <v>0</v>
      </c>
      <c r="W48">
        <f t="shared" si="7"/>
        <v>0</v>
      </c>
      <c r="X48">
        <f t="shared" si="5"/>
        <v>0</v>
      </c>
      <c r="Y48">
        <f t="shared" si="6"/>
        <v>0</v>
      </c>
    </row>
    <row r="49" spans="14:25">
      <c r="N49">
        <v>2</v>
      </c>
      <c r="O49">
        <f t="shared" si="4"/>
        <v>4</v>
      </c>
      <c r="V49">
        <v>1</v>
      </c>
      <c r="W49">
        <f t="shared" si="7"/>
        <v>1</v>
      </c>
      <c r="X49">
        <f t="shared" si="5"/>
        <v>2</v>
      </c>
      <c r="Y49">
        <f t="shared" si="6"/>
        <v>3</v>
      </c>
    </row>
    <row r="50" spans="14:25">
      <c r="N50">
        <v>3</v>
      </c>
      <c r="O50">
        <f t="shared" si="4"/>
        <v>9</v>
      </c>
      <c r="V50">
        <v>2</v>
      </c>
      <c r="W50">
        <f t="shared" si="7"/>
        <v>4</v>
      </c>
      <c r="X50">
        <f t="shared" si="5"/>
        <v>8</v>
      </c>
      <c r="Y50">
        <f t="shared" si="6"/>
        <v>12</v>
      </c>
    </row>
    <row r="51" spans="14:25">
      <c r="N51">
        <v>4</v>
      </c>
      <c r="O51">
        <f t="shared" si="4"/>
        <v>16</v>
      </c>
      <c r="V51">
        <v>3</v>
      </c>
      <c r="W51">
        <f t="shared" si="7"/>
        <v>9</v>
      </c>
      <c r="X51">
        <f t="shared" si="5"/>
        <v>18</v>
      </c>
      <c r="Y51">
        <f t="shared" si="6"/>
        <v>27</v>
      </c>
    </row>
    <row r="52" spans="14:25">
      <c r="N52">
        <v>5</v>
      </c>
      <c r="O52">
        <f t="shared" si="4"/>
        <v>25</v>
      </c>
      <c r="V52">
        <v>4</v>
      </c>
      <c r="W52">
        <f t="shared" si="7"/>
        <v>16</v>
      </c>
      <c r="X52">
        <f t="shared" si="5"/>
        <v>32</v>
      </c>
      <c r="Y52">
        <f t="shared" si="6"/>
        <v>48</v>
      </c>
    </row>
    <row r="53" spans="14:25">
      <c r="N53">
        <v>6</v>
      </c>
      <c r="O53">
        <f t="shared" si="4"/>
        <v>36</v>
      </c>
      <c r="V53">
        <v>5</v>
      </c>
      <c r="W53">
        <f t="shared" si="7"/>
        <v>25</v>
      </c>
      <c r="X53">
        <f t="shared" si="5"/>
        <v>50</v>
      </c>
      <c r="Y53">
        <f t="shared" si="6"/>
        <v>75</v>
      </c>
    </row>
    <row r="54" spans="14:25">
      <c r="N54">
        <v>7</v>
      </c>
      <c r="O54">
        <f t="shared" si="4"/>
        <v>49</v>
      </c>
      <c r="V54">
        <v>6</v>
      </c>
      <c r="W54">
        <f t="shared" si="7"/>
        <v>36</v>
      </c>
      <c r="X54">
        <f t="shared" si="5"/>
        <v>72</v>
      </c>
      <c r="Y54">
        <f t="shared" si="6"/>
        <v>108</v>
      </c>
    </row>
    <row r="55" spans="14:25">
      <c r="N55">
        <v>8</v>
      </c>
      <c r="O55">
        <f t="shared" si="4"/>
        <v>64</v>
      </c>
      <c r="V55">
        <v>7</v>
      </c>
      <c r="W55">
        <f t="shared" si="7"/>
        <v>49</v>
      </c>
      <c r="X55">
        <f t="shared" si="5"/>
        <v>98</v>
      </c>
      <c r="Y55">
        <f t="shared" si="6"/>
        <v>147</v>
      </c>
    </row>
    <row r="56" spans="14:25">
      <c r="N56">
        <v>9</v>
      </c>
      <c r="O56">
        <f t="shared" si="4"/>
        <v>81</v>
      </c>
      <c r="V56">
        <v>8</v>
      </c>
      <c r="W56">
        <f t="shared" si="7"/>
        <v>64</v>
      </c>
      <c r="X56">
        <f t="shared" si="5"/>
        <v>128</v>
      </c>
      <c r="Y56">
        <f t="shared" si="6"/>
        <v>192</v>
      </c>
    </row>
    <row r="57" spans="14:25">
      <c r="N57">
        <v>10</v>
      </c>
      <c r="O57">
        <f t="shared" si="4"/>
        <v>100</v>
      </c>
      <c r="V57">
        <v>9</v>
      </c>
      <c r="W57">
        <f t="shared" si="7"/>
        <v>81</v>
      </c>
      <c r="X57">
        <f t="shared" si="5"/>
        <v>162</v>
      </c>
      <c r="Y57">
        <f t="shared" si="6"/>
        <v>243</v>
      </c>
    </row>
    <row r="58" spans="14:25">
      <c r="V58">
        <v>10</v>
      </c>
      <c r="W58">
        <f t="shared" si="7"/>
        <v>100</v>
      </c>
      <c r="X58">
        <f t="shared" si="5"/>
        <v>200</v>
      </c>
      <c r="Y58">
        <f t="shared" si="6"/>
        <v>300</v>
      </c>
    </row>
    <row r="59" spans="14:25">
      <c r="P59" t="s">
        <v>73</v>
      </c>
    </row>
    <row r="60" spans="14:25">
      <c r="N60" s="14" t="s">
        <v>70</v>
      </c>
      <c r="O60" s="14" t="s">
        <v>71</v>
      </c>
    </row>
    <row r="61" spans="14:25">
      <c r="N61">
        <v>-10</v>
      </c>
      <c r="O61">
        <f>-(N61^2)</f>
        <v>-100</v>
      </c>
    </row>
    <row r="62" spans="14:25">
      <c r="N62">
        <v>-9</v>
      </c>
      <c r="O62">
        <f t="shared" ref="O62:O81" si="8">-(N62^2)</f>
        <v>-81</v>
      </c>
      <c r="W62" s="14" t="s">
        <v>70</v>
      </c>
    </row>
    <row r="63" spans="14:25">
      <c r="N63">
        <v>-8</v>
      </c>
      <c r="O63">
        <f t="shared" si="8"/>
        <v>-64</v>
      </c>
      <c r="W63">
        <v>-10</v>
      </c>
      <c r="X63">
        <f>2 * ((W63 - 3)^2) + 5</f>
        <v>343</v>
      </c>
    </row>
    <row r="64" spans="14:25">
      <c r="N64">
        <v>-7</v>
      </c>
      <c r="O64">
        <f t="shared" si="8"/>
        <v>-49</v>
      </c>
      <c r="W64">
        <v>-9</v>
      </c>
      <c r="X64">
        <f t="shared" ref="X64:X83" si="9">2 * ((W64 - 3)^2) + 5</f>
        <v>293</v>
      </c>
    </row>
    <row r="65" spans="14:24">
      <c r="N65">
        <v>-6</v>
      </c>
      <c r="O65">
        <f t="shared" si="8"/>
        <v>-36</v>
      </c>
      <c r="W65">
        <v>-8</v>
      </c>
      <c r="X65">
        <f t="shared" si="9"/>
        <v>247</v>
      </c>
    </row>
    <row r="66" spans="14:24">
      <c r="N66">
        <v>-5</v>
      </c>
      <c r="O66">
        <f t="shared" si="8"/>
        <v>-25</v>
      </c>
      <c r="W66">
        <v>-7</v>
      </c>
      <c r="X66">
        <f t="shared" si="9"/>
        <v>205</v>
      </c>
    </row>
    <row r="67" spans="14:24">
      <c r="N67">
        <v>-4</v>
      </c>
      <c r="O67">
        <f t="shared" si="8"/>
        <v>-16</v>
      </c>
      <c r="W67">
        <v>-6</v>
      </c>
      <c r="X67">
        <f t="shared" si="9"/>
        <v>167</v>
      </c>
    </row>
    <row r="68" spans="14:24">
      <c r="N68">
        <v>-3</v>
      </c>
      <c r="O68">
        <f t="shared" si="8"/>
        <v>-9</v>
      </c>
      <c r="W68">
        <v>-5</v>
      </c>
      <c r="X68">
        <f t="shared" si="9"/>
        <v>133</v>
      </c>
    </row>
    <row r="69" spans="14:24">
      <c r="N69">
        <v>-2</v>
      </c>
      <c r="O69">
        <f t="shared" si="8"/>
        <v>-4</v>
      </c>
      <c r="W69">
        <v>-4</v>
      </c>
      <c r="X69">
        <f t="shared" si="9"/>
        <v>103</v>
      </c>
    </row>
    <row r="70" spans="14:24">
      <c r="N70">
        <v>-1</v>
      </c>
      <c r="O70">
        <f t="shared" si="8"/>
        <v>-1</v>
      </c>
      <c r="W70">
        <v>-3</v>
      </c>
      <c r="X70">
        <f t="shared" si="9"/>
        <v>77</v>
      </c>
    </row>
    <row r="71" spans="14:24">
      <c r="N71">
        <v>0</v>
      </c>
      <c r="O71">
        <f t="shared" si="8"/>
        <v>0</v>
      </c>
      <c r="W71">
        <v>-2</v>
      </c>
      <c r="X71">
        <f t="shared" si="9"/>
        <v>55</v>
      </c>
    </row>
    <row r="72" spans="14:24">
      <c r="N72">
        <v>1</v>
      </c>
      <c r="O72">
        <f t="shared" si="8"/>
        <v>-1</v>
      </c>
      <c r="W72">
        <v>-1</v>
      </c>
      <c r="X72">
        <f t="shared" si="9"/>
        <v>37</v>
      </c>
    </row>
    <row r="73" spans="14:24">
      <c r="N73">
        <v>2</v>
      </c>
      <c r="O73">
        <f t="shared" si="8"/>
        <v>-4</v>
      </c>
      <c r="W73">
        <v>0</v>
      </c>
      <c r="X73">
        <f t="shared" si="9"/>
        <v>23</v>
      </c>
    </row>
    <row r="74" spans="14:24">
      <c r="N74">
        <v>3</v>
      </c>
      <c r="O74">
        <f t="shared" si="8"/>
        <v>-9</v>
      </c>
      <c r="W74">
        <v>1</v>
      </c>
      <c r="X74">
        <f t="shared" si="9"/>
        <v>13</v>
      </c>
    </row>
    <row r="75" spans="14:24">
      <c r="N75">
        <v>4</v>
      </c>
      <c r="O75">
        <f t="shared" si="8"/>
        <v>-16</v>
      </c>
      <c r="W75">
        <v>2</v>
      </c>
      <c r="X75">
        <f t="shared" si="9"/>
        <v>7</v>
      </c>
    </row>
    <row r="76" spans="14:24">
      <c r="N76">
        <v>5</v>
      </c>
      <c r="O76">
        <f t="shared" si="8"/>
        <v>-25</v>
      </c>
      <c r="W76">
        <v>3</v>
      </c>
      <c r="X76">
        <f t="shared" si="9"/>
        <v>5</v>
      </c>
    </row>
    <row r="77" spans="14:24">
      <c r="N77">
        <v>6</v>
      </c>
      <c r="O77">
        <f t="shared" si="8"/>
        <v>-36</v>
      </c>
      <c r="W77">
        <v>4</v>
      </c>
      <c r="X77">
        <f t="shared" si="9"/>
        <v>7</v>
      </c>
    </row>
    <row r="78" spans="14:24">
      <c r="N78">
        <v>7</v>
      </c>
      <c r="O78">
        <f t="shared" si="8"/>
        <v>-49</v>
      </c>
      <c r="W78">
        <v>5</v>
      </c>
      <c r="X78">
        <f t="shared" si="9"/>
        <v>13</v>
      </c>
    </row>
    <row r="79" spans="14:24">
      <c r="N79">
        <v>8</v>
      </c>
      <c r="O79">
        <f t="shared" si="8"/>
        <v>-64</v>
      </c>
      <c r="W79">
        <v>6</v>
      </c>
      <c r="X79">
        <f t="shared" si="9"/>
        <v>23</v>
      </c>
    </row>
    <row r="80" spans="14:24">
      <c r="N80">
        <v>9</v>
      </c>
      <c r="O80">
        <f t="shared" si="8"/>
        <v>-81</v>
      </c>
      <c r="W80">
        <v>7</v>
      </c>
      <c r="X80">
        <f t="shared" si="9"/>
        <v>37</v>
      </c>
    </row>
    <row r="81" spans="14:24">
      <c r="N81">
        <v>10</v>
      </c>
      <c r="O81">
        <f t="shared" si="8"/>
        <v>-100</v>
      </c>
      <c r="W81">
        <v>8</v>
      </c>
      <c r="X81">
        <f t="shared" si="9"/>
        <v>55</v>
      </c>
    </row>
    <row r="82" spans="14:24">
      <c r="W82">
        <v>9</v>
      </c>
      <c r="X82">
        <f t="shared" si="9"/>
        <v>77</v>
      </c>
    </row>
    <row r="83" spans="14:24">
      <c r="W83">
        <v>10</v>
      </c>
      <c r="X83">
        <f t="shared" si="9"/>
        <v>103</v>
      </c>
    </row>
  </sheetData>
  <mergeCells count="4">
    <mergeCell ref="A23:A24"/>
    <mergeCell ref="B23:D23"/>
    <mergeCell ref="B24:D24"/>
    <mergeCell ref="H23:H24"/>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37</vt:i4>
      </vt:variant>
    </vt:vector>
  </HeadingPairs>
  <TitlesOfParts>
    <vt:vector size="37"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분류모델</vt:lpstr>
      <vt:lpstr>미분공식</vt:lpstr>
      <vt:lpstr>다항회귀_다중회귀</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lpstr>앙상블</vt:lpstr>
      <vt:lpstr>도커</vt:lpstr>
      <vt:lpstr>합성곱(컨볼루션)</vt:lpstr>
      <vt:lpstr>MNIST_정규화</vt:lpstr>
      <vt:lpstr>CNN모델설계_MLP_MNIST</vt:lpstr>
      <vt:lpstr>CNN모델설계_CNN_MNIST</vt:lpstr>
      <vt:lpstr>CNN모델설계_CNN_fashion_MNIST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2024-08-26T11:05:59Z</dcterms:modified>
</cp:coreProperties>
</file>