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5" activeTab="10"/>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다항회귀_다중회귀" sheetId="32" r:id="rId16"/>
    <sheet name="미분공식" sheetId="18" r:id="rId17"/>
    <sheet name="퍼셉트론" sheetId="19" r:id="rId18"/>
    <sheet name="다층퍼셉트론" sheetId="20" r:id="rId19"/>
    <sheet name="활성화함수" sheetId="21" r:id="rId20"/>
    <sheet name="경사하강법" sheetId="22" r:id="rId21"/>
    <sheet name="모델설계" sheetId="23" r:id="rId22"/>
    <sheet name="모델설계2" sheetId="24" r:id="rId23"/>
    <sheet name="모델설계3" sheetId="27" r:id="rId24"/>
    <sheet name="모델설계4" sheetId="30" r:id="rId25"/>
    <sheet name="모델설계5" sheetId="31" r:id="rId26"/>
    <sheet name="모델최적화" sheetId="29" r:id="rId27"/>
    <sheet name="희소행렬" sheetId="25" r:id="rId28"/>
    <sheet name="제대로된 모델 만드는 방법" sheetId="28" r:id="rId29"/>
  </sheets>
  <externalReferences>
    <externalReference r:id="rId30"/>
    <externalReference r:id="rId31"/>
  </externalReferences>
  <definedNames>
    <definedName name="_xlchart.0" hidden="1">[1]이상치가없는경우!$B$2:$B$31</definedName>
    <definedName name="_xlchart.1" hidden="1">[1]이상치가있는경우!$B$2:$B$31</definedName>
  </definedNames>
  <calcPr calcId="162913"/>
  <pivotCaches>
    <pivotCache cacheId="0" r:id="rId32"/>
    <pivotCache cacheId="1" r:id="rId3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6" i="13" l="1"/>
  <c r="G82" i="13"/>
  <c r="G83" i="13"/>
  <c r="G84" i="13"/>
  <c r="G85" i="13"/>
  <c r="G81" i="13"/>
  <c r="H36" i="28" l="1"/>
  <c r="D30" i="28"/>
  <c r="D29" i="28"/>
  <c r="J38" i="27" l="1"/>
  <c r="K36" i="27"/>
  <c r="N34" i="27"/>
  <c r="N32" i="27"/>
  <c r="N31" i="27"/>
  <c r="N30" i="27"/>
  <c r="L32" i="27"/>
  <c r="J32" i="27"/>
  <c r="L30" i="27"/>
  <c r="J31" i="27"/>
  <c r="J30" i="27"/>
  <c r="G99" i="21"/>
  <c r="H99" i="21"/>
  <c r="F99" i="21"/>
  <c r="F95" i="21"/>
  <c r="G92" i="21"/>
  <c r="H92" i="21"/>
  <c r="F92" i="21"/>
  <c r="G86" i="21"/>
  <c r="H86" i="21"/>
  <c r="F86" i="21"/>
  <c r="G80" i="21"/>
  <c r="H80" i="21"/>
  <c r="F80" i="21"/>
  <c r="G78" i="21"/>
  <c r="H78" i="21"/>
  <c r="F78" i="21"/>
  <c r="J38" i="24"/>
  <c r="J40" i="24"/>
  <c r="K31" i="24"/>
  <c r="N33" i="24"/>
  <c r="M33" i="24"/>
  <c r="K33" i="24"/>
  <c r="I33" i="24"/>
  <c r="I31" i="24"/>
  <c r="I46" i="24"/>
  <c r="I45" i="23"/>
  <c r="L67" i="21" l="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T17" i="20"/>
  <c r="T18" i="20"/>
  <c r="T19" i="20"/>
  <c r="T16" i="20"/>
  <c r="P20" i="20"/>
  <c r="Q20" i="20" s="1"/>
  <c r="R20" i="20" s="1"/>
  <c r="P21" i="20"/>
  <c r="Q21" i="20" s="1"/>
  <c r="R21" i="20" s="1"/>
  <c r="P22" i="20"/>
  <c r="Q22" i="20" s="1"/>
  <c r="R22" i="20" s="1"/>
  <c r="P19" i="20"/>
  <c r="Q19" i="20" s="1"/>
  <c r="R19" i="20" s="1"/>
  <c r="R13" i="20"/>
  <c r="R14" i="20"/>
  <c r="R15" i="20"/>
  <c r="R12" i="20"/>
  <c r="Q13" i="20"/>
  <c r="Q14" i="20"/>
  <c r="Q15" i="20"/>
  <c r="Q12" i="20"/>
  <c r="P13" i="20"/>
  <c r="P14" i="20"/>
  <c r="P15" i="20"/>
  <c r="P12" i="20"/>
  <c r="O35" i="19"/>
  <c r="P35" i="19" s="1"/>
  <c r="O36" i="19"/>
  <c r="P36" i="19" s="1"/>
  <c r="O37" i="19"/>
  <c r="P37" i="19" s="1"/>
  <c r="O34" i="19"/>
  <c r="P34" i="19" s="1"/>
  <c r="T5" i="19"/>
  <c r="T6" i="19"/>
  <c r="T7" i="19"/>
  <c r="T8" i="19"/>
  <c r="T10" i="19"/>
  <c r="T11" i="19"/>
  <c r="T12" i="19"/>
  <c r="T13" i="19"/>
  <c r="T14" i="19"/>
  <c r="T4" i="19"/>
  <c r="P12" i="19"/>
  <c r="P13" i="19"/>
  <c r="P14" i="19"/>
  <c r="O12" i="19"/>
  <c r="O13" i="19"/>
  <c r="O14" i="19"/>
  <c r="P11" i="19"/>
  <c r="O11" i="19"/>
  <c r="C57" i="17" l="1"/>
  <c r="E57" i="17" s="1"/>
  <c r="C58" i="17"/>
  <c r="C59" i="17"/>
  <c r="C56" i="17"/>
  <c r="E56" i="17" s="1"/>
  <c r="E59" i="17"/>
  <c r="F59" i="17" s="1"/>
  <c r="E58" i="17"/>
  <c r="E51" i="17"/>
  <c r="E49" i="17"/>
  <c r="E52" i="17"/>
  <c r="C44" i="17"/>
  <c r="E44" i="17" s="1"/>
  <c r="C45" i="17"/>
  <c r="C46" i="17"/>
  <c r="C43" i="17"/>
  <c r="E46" i="17"/>
  <c r="E45" i="17"/>
  <c r="E43" i="17"/>
  <c r="E26" i="17"/>
  <c r="E25" i="17"/>
  <c r="G12" i="17"/>
  <c r="G13" i="17"/>
  <c r="G14" i="17"/>
  <c r="G11" i="17"/>
  <c r="E23" i="17"/>
  <c r="F12" i="17"/>
  <c r="F13" i="17"/>
  <c r="F14" i="17"/>
  <c r="F11" i="17"/>
  <c r="E12" i="17"/>
  <c r="E13" i="17"/>
  <c r="E14" i="17"/>
  <c r="E11" i="17"/>
  <c r="C12" i="17"/>
  <c r="C13" i="17"/>
  <c r="C14" i="17"/>
  <c r="C11" i="17"/>
  <c r="D22" i="15"/>
  <c r="D21" i="15"/>
  <c r="D17" i="15"/>
  <c r="D3" i="15"/>
  <c r="D4" i="15"/>
  <c r="D5" i="15"/>
  <c r="D6" i="15"/>
  <c r="D7" i="15"/>
  <c r="D8" i="15"/>
  <c r="D9" i="15"/>
  <c r="D10" i="15"/>
  <c r="D11" i="15"/>
  <c r="D12" i="15"/>
  <c r="D13" i="15"/>
  <c r="D14" i="15"/>
  <c r="D15" i="15"/>
  <c r="D16" i="15"/>
  <c r="D2" i="15"/>
  <c r="I12" i="17"/>
  <c r="I13" i="17"/>
  <c r="I14" i="17"/>
  <c r="I11" i="17"/>
  <c r="K15" i="17"/>
  <c r="K12" i="17"/>
  <c r="K13" i="17"/>
  <c r="K14" i="17"/>
  <c r="K11" i="17"/>
  <c r="H12" i="17"/>
  <c r="H13" i="17"/>
  <c r="H14" i="17"/>
  <c r="H11" i="17"/>
  <c r="J12" i="17"/>
  <c r="J13" i="17"/>
  <c r="J14" i="17"/>
  <c r="J11" i="17"/>
  <c r="D18" i="17"/>
  <c r="D17" i="17"/>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F56" i="17" l="1"/>
  <c r="G56" i="17"/>
  <c r="G57" i="17"/>
  <c r="F57" i="17"/>
  <c r="G58" i="17"/>
  <c r="F58" i="17"/>
  <c r="G59" i="17"/>
  <c r="G43" i="17"/>
  <c r="F43" i="17"/>
  <c r="G44" i="17"/>
  <c r="F44" i="17"/>
  <c r="G46" i="17"/>
  <c r="F46" i="17"/>
  <c r="F45" i="17"/>
  <c r="G45" i="17"/>
  <c r="I15" i="17"/>
  <c r="D20" i="17" s="1"/>
  <c r="D21" i="17" s="1"/>
  <c r="F154" i="13"/>
  <c r="F153" i="13"/>
  <c r="H152" i="13"/>
  <c r="F152" i="13"/>
  <c r="F151" i="13"/>
  <c r="F150" i="13"/>
  <c r="F149" i="13"/>
  <c r="F120" i="13"/>
  <c r="F119" i="13"/>
  <c r="H118" i="13"/>
  <c r="F118" i="13"/>
  <c r="F117" i="13"/>
  <c r="F116" i="13"/>
  <c r="F115" i="13"/>
  <c r="J76" i="13"/>
  <c r="J75" i="13"/>
  <c r="I82" i="13" s="1"/>
  <c r="G76" i="13"/>
  <c r="G75" i="13"/>
  <c r="F81" i="13" s="1"/>
  <c r="L57" i="13"/>
  <c r="L56" i="13"/>
  <c r="H57" i="13"/>
  <c r="H56" i="13"/>
  <c r="E64" i="17" l="1"/>
  <c r="E65" i="17" s="1"/>
  <c r="E62" i="17"/>
  <c r="F82" i="13"/>
  <c r="F83" i="13"/>
  <c r="I84" i="13"/>
  <c r="I83" i="13"/>
  <c r="F84" i="13"/>
  <c r="F85" i="13"/>
  <c r="I85" i="13"/>
  <c r="F63" i="13"/>
  <c r="G62" i="13"/>
  <c r="F62" i="13"/>
  <c r="I81" i="13"/>
  <c r="F65" i="13"/>
  <c r="F64" i="13"/>
  <c r="G65" i="13"/>
  <c r="G64" i="13"/>
  <c r="G63" i="13"/>
  <c r="N27" i="15" l="1"/>
  <c r="J27" i="15"/>
  <c r="O26" i="15"/>
  <c r="K26" i="15" l="1"/>
  <c r="B25" i="15"/>
  <c r="B24" i="15"/>
  <c r="B22" i="15"/>
  <c r="B21" i="15"/>
  <c r="I22" i="15"/>
  <c r="I21" i="15"/>
  <c r="K18" i="15"/>
  <c r="J19" i="15"/>
  <c r="N19" i="15" s="1"/>
  <c r="O18" i="15" s="1"/>
  <c r="C2" i="15"/>
  <c r="F3" i="15"/>
  <c r="C3" i="15"/>
  <c r="G3" i="15" s="1"/>
  <c r="C4" i="15"/>
  <c r="G4" i="15" s="1"/>
  <c r="B19" i="15"/>
  <c r="F4" i="15" s="1"/>
  <c r="B18" i="15"/>
  <c r="C5" i="15" s="1"/>
  <c r="R17" i="13"/>
  <c r="Q17" i="13"/>
  <c r="P17" i="13"/>
  <c r="O17" i="13"/>
  <c r="O18" i="13" s="1"/>
  <c r="N17" i="13"/>
  <c r="N18" i="13" s="1"/>
  <c r="M22" i="13"/>
  <c r="M23" i="13"/>
  <c r="M24" i="13"/>
  <c r="M25" i="13"/>
  <c r="M21" i="13"/>
  <c r="C15" i="15" l="1"/>
  <c r="F14" i="15"/>
  <c r="F16" i="15"/>
  <c r="C16" i="15"/>
  <c r="G16" i="15" s="1"/>
  <c r="F15" i="15"/>
  <c r="C14" i="15"/>
  <c r="G14" i="15" s="1"/>
  <c r="F13" i="15"/>
  <c r="C13" i="15"/>
  <c r="G13" i="15" s="1"/>
  <c r="F12" i="15"/>
  <c r="C10" i="15"/>
  <c r="C9" i="15"/>
  <c r="G9" i="15" s="1"/>
  <c r="F11" i="15"/>
  <c r="C11" i="15"/>
  <c r="G11" i="15" s="1"/>
  <c r="F10" i="15"/>
  <c r="F9" i="15"/>
  <c r="F8" i="15"/>
  <c r="C8" i="15"/>
  <c r="G8" i="15" s="1"/>
  <c r="F7" i="15"/>
  <c r="C7" i="15"/>
  <c r="G7" i="15" s="1"/>
  <c r="F6" i="15"/>
  <c r="C6" i="15"/>
  <c r="G6" i="15" s="1"/>
  <c r="F5" i="15"/>
  <c r="G5" i="15" s="1"/>
  <c r="F2" i="15"/>
  <c r="G2" i="15" s="1"/>
  <c r="C12" i="15"/>
  <c r="G12" i="15" s="1"/>
  <c r="R149" i="2"/>
  <c r="P149" i="2"/>
  <c r="G10" i="15" l="1"/>
  <c r="G17" i="15" s="1"/>
  <c r="G15" i="15"/>
  <c r="K19" i="12"/>
  <c r="K20" i="12"/>
  <c r="I20" i="12"/>
  <c r="I19" i="12"/>
  <c r="I17" i="12"/>
  <c r="I16" i="12"/>
  <c r="D13" i="12"/>
  <c r="D6" i="12"/>
  <c r="D7" i="12"/>
  <c r="D8" i="12"/>
  <c r="D9" i="12"/>
  <c r="D5" i="12"/>
  <c r="C6" i="12"/>
  <c r="C7" i="12"/>
  <c r="C8" i="12"/>
  <c r="C9" i="12"/>
  <c r="C5" i="12"/>
  <c r="B12" i="12"/>
  <c r="B24" i="11" l="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X64" i="3" l="1"/>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L28" i="3"/>
  <c r="G26" i="3"/>
  <c r="H23" i="3"/>
  <c r="G24" i="3"/>
  <c r="F6" i="3"/>
  <c r="F7" i="3"/>
  <c r="F8" i="3"/>
  <c r="F9" i="3"/>
  <c r="F10" i="3"/>
  <c r="G23" i="3"/>
  <c r="G7" i="3"/>
  <c r="G8" i="3"/>
  <c r="G9" i="3"/>
  <c r="G10" i="3"/>
  <c r="G6" i="3"/>
  <c r="E7" i="3"/>
  <c r="E8" i="3"/>
  <c r="E9" i="3"/>
  <c r="E10" i="3"/>
  <c r="E6" i="3"/>
  <c r="D7" i="3"/>
  <c r="D8" i="3"/>
  <c r="D9" i="3"/>
  <c r="D10" i="3"/>
  <c r="D6" i="3"/>
  <c r="B19" i="3"/>
  <c r="B20" i="3"/>
  <c r="F122" i="1" l="1"/>
  <c r="G122" i="1"/>
  <c r="H122" i="1"/>
  <c r="I122" i="1"/>
  <c r="J122" i="1"/>
  <c r="K122" i="1" s="1"/>
  <c r="L122" i="1" s="1"/>
  <c r="E122" i="1"/>
</calcChain>
</file>

<file path=xl/sharedStrings.xml><?xml version="1.0" encoding="utf-8"?>
<sst xmlns="http://schemas.openxmlformats.org/spreadsheetml/2006/main" count="794" uniqueCount="569">
  <si>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</si>
  <si>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</si>
  <si>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</si>
  <si>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</si>
  <si>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</si>
  <si>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</si>
  <si>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</si>
  <si>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</si>
  <si>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</si>
  <si>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</si>
  <si>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</si>
  <si>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</si>
  <si>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</si>
  <si>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</si>
  <si>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</si>
  <si>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</si>
  <si>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</si>
  <si>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</si>
  <si>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</si>
  <si>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</si>
  <si>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</si>
  <si>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</si>
  <si>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</si>
  <si>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</si>
  <si>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</si>
  <si>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</si>
  <si>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</si>
  <si>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</si>
  <si>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</si>
  <si>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</si>
  <si>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</si>
  <si>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</si>
  <si>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</si>
  <si>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</si>
  <si>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</si>
  <si>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</si>
  <si>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</si>
  <si>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</si>
  <si>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</si>
  <si>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 = ax</t>
    <phoneticPr fontId="2" type="noConversion"/>
  </si>
  <si>
    <t>a</t>
    <phoneticPr fontId="2" type="noConversion"/>
  </si>
  <si>
    <t>y</t>
    <phoneticPr fontId="2" type="noConversion"/>
  </si>
  <si>
    <t>1x</t>
    <phoneticPr fontId="2" type="noConversion"/>
  </si>
  <si>
    <t>2x</t>
    <phoneticPr fontId="2" type="noConversion"/>
  </si>
  <si>
    <t>3x</t>
    <phoneticPr fontId="2" type="noConversion"/>
  </si>
  <si>
    <t>-1x</t>
    <phoneticPr fontId="2" type="noConversion"/>
  </si>
  <si>
    <t>-2x</t>
    <phoneticPr fontId="2" type="noConversion"/>
  </si>
  <si>
    <t>-3x</t>
    <phoneticPr fontId="2" type="noConversion"/>
  </si>
  <si>
    <t>일차함수 그래프</t>
    <phoneticPr fontId="2" type="noConversion"/>
  </si>
  <si>
    <t>키</t>
  </si>
  <si>
    <t>몸무게</t>
  </si>
  <si>
    <t>키 평균</t>
    <phoneticPr fontId="2" type="noConversion"/>
  </si>
  <si>
    <t>몸무게 평균</t>
    <phoneticPr fontId="2" type="noConversion"/>
  </si>
  <si>
    <t>(x-x평균)(y-y평균)의 합</t>
  </si>
  <si>
    <t>(x-x평균) 제곱의 합</t>
  </si>
  <si>
    <t xml:space="preserve"> </t>
    <phoneticPr fontId="2" type="noConversion"/>
  </si>
  <si>
    <t>키 편차
deviation</t>
    <phoneticPr fontId="2" type="noConversion"/>
  </si>
  <si>
    <t>몸무게 편차
deviation</t>
    <phoneticPr fontId="2" type="noConversion"/>
  </si>
  <si>
    <t>편차는 평균과의 차</t>
    <phoneticPr fontId="2" type="noConversion"/>
  </si>
  <si>
    <t>키 편차 x 몸무게 편차</t>
    <phoneticPr fontId="2" type="noConversion"/>
  </si>
  <si>
    <t>키 편차의
제곱</t>
    <phoneticPr fontId="2" type="noConversion"/>
  </si>
  <si>
    <t xml:space="preserve">mean(y) - (mean(x)*a)  </t>
    <phoneticPr fontId="2" type="noConversion"/>
  </si>
  <si>
    <t>y=ax+b</t>
    <phoneticPr fontId="2" type="noConversion"/>
  </si>
  <si>
    <t>기울기(a)</t>
    <phoneticPr fontId="2" type="noConversion"/>
  </si>
  <si>
    <t>y절편(b)</t>
    <phoneticPr fontId="2" type="noConversion"/>
  </si>
  <si>
    <t>y=0.98x-102</t>
    <phoneticPr fontId="2" type="noConversion"/>
  </si>
  <si>
    <t>만약에 키가 163이면</t>
    <phoneticPr fontId="2" type="noConversion"/>
  </si>
  <si>
    <t>이차함수와 그래프</t>
    <phoneticPr fontId="2" type="noConversion"/>
  </si>
  <si>
    <t xml:space="preserve"> </t>
    <phoneticPr fontId="2" type="noConversion"/>
  </si>
  <si>
    <t xml:space="preserve">  </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</si>
  <si>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</si>
  <si>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</si>
  <si>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</si>
  <si>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</si>
  <si>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</si>
  <si>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y값</t>
    <phoneticPr fontId="2" type="noConversion"/>
  </si>
  <si>
    <t>a값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</si>
  <si>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</si>
  <si>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</si>
  <si>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</si>
  <si>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</si>
  <si>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컴퓨터공학과에서의 벡터는 여러 개의 데이터를 하나의 정보로 표현한다는 관점에서 리스트, 배열과 비슷함.</t>
    <phoneticPr fontId="2" type="noConversion"/>
  </si>
  <si>
    <t>수학에서 어떤 정보를 표현할 때 크기와 방향을 모두 가지는 것을 벡터라고 하고, 크기만 가지는 것을 스칼라라고 부름</t>
    <phoneticPr fontId="2" type="noConversion"/>
  </si>
  <si>
    <t>행렬(matrix)</t>
    <phoneticPr fontId="2" type="noConversion"/>
  </si>
  <si>
    <t>원래 격자를 뜻하는 말로, 수학에서는 사각형으로 된 수의 배열을 지칭함. 1개 이상의 벡터 모임</t>
    <phoneticPr fontId="2" type="noConversion"/>
  </si>
  <si>
    <t>y</t>
    <phoneticPr fontId="2" type="noConversion"/>
  </si>
  <si>
    <t>a</t>
    <phoneticPr fontId="2" type="noConversion"/>
  </si>
  <si>
    <t>자연상수 또는 오일러 수</t>
    <phoneticPr fontId="2" type="noConversion"/>
  </si>
  <si>
    <t>기호 e로 표기</t>
    <phoneticPr fontId="2" type="noConversion"/>
  </si>
  <si>
    <t>import numpy as np</t>
    <phoneticPr fontId="2" type="noConversion"/>
  </si>
  <si>
    <t>np.exp(1)</t>
    <phoneticPr fontId="2" type="noConversion"/>
  </si>
  <si>
    <t>== math.e</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</si>
  <si>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</si>
  <si>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</si>
  <si>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</si>
  <si>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</si>
  <si>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</si>
  <si>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</si>
  <si>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</si>
  <si>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 xml:space="preserve"> </t>
    <phoneticPr fontId="2" type="noConversion"/>
  </si>
  <si>
    <t>원점에 대해 대칭이동</t>
    <phoneticPr fontId="2" type="noConversion"/>
  </si>
  <si>
    <t>p</t>
    <phoneticPr fontId="2" type="noConversion"/>
  </si>
  <si>
    <t>로지스틱 함수</t>
    <phoneticPr fontId="2" type="noConversion"/>
  </si>
  <si>
    <t>x</t>
    <phoneticPr fontId="2" type="noConversion"/>
  </si>
  <si>
    <t>e</t>
    <phoneticPr fontId="2" type="noConversion"/>
  </si>
  <si>
    <t>통계 기초</t>
    <phoneticPr fontId="2" type="noConversion"/>
  </si>
  <si>
    <t>평균</t>
    <phoneticPr fontId="2" type="noConversion"/>
  </si>
  <si>
    <r>
      <t>키(x</t>
    </r>
    <r>
      <rPr>
        <vertAlign val="subscript"/>
        <sz val="11"/>
        <color theme="1"/>
        <rFont val="맑은 고딕"/>
        <family val="3"/>
        <charset val="129"/>
        <scheme val="minor"/>
      </rPr>
      <t>1</t>
    </r>
    <r>
      <rPr>
        <sz val="11"/>
        <color theme="1"/>
        <rFont val="맑은 고딕"/>
        <family val="2"/>
        <scheme val="minor"/>
      </rPr>
      <t>)</t>
    </r>
    <phoneticPr fontId="2" type="noConversion"/>
  </si>
  <si>
    <t>편차(deviation)</t>
    <phoneticPr fontId="2" type="noConversion"/>
  </si>
  <si>
    <t>편차 제곱</t>
    <phoneticPr fontId="2" type="noConversion"/>
  </si>
  <si>
    <t>편차제곱의 합</t>
    <phoneticPr fontId="2" type="noConversion"/>
  </si>
  <si>
    <t>분산=</t>
    <phoneticPr fontId="2" type="noConversion"/>
  </si>
  <si>
    <t>편차제곱의 합</t>
    <phoneticPr fontId="2" type="noConversion"/>
  </si>
  <si>
    <t>개수</t>
    <phoneticPr fontId="2" type="noConversion"/>
  </si>
  <si>
    <t>엑셀에서 분산 구하는 함수</t>
    <phoneticPr fontId="2" type="noConversion"/>
  </si>
  <si>
    <t>n 샘플의 수</t>
    <phoneticPr fontId="2" type="noConversion"/>
  </si>
  <si>
    <t>n - 1</t>
    <phoneticPr fontId="2" type="noConversion"/>
  </si>
  <si>
    <t>자유도</t>
    <phoneticPr fontId="2" type="noConversion"/>
  </si>
  <si>
    <t>degree of freedom</t>
    <phoneticPr fontId="2" type="noConversion"/>
  </si>
  <si>
    <t>dof</t>
    <phoneticPr fontId="2" type="noConversion"/>
  </si>
  <si>
    <t>모분산</t>
    <phoneticPr fontId="2" type="noConversion"/>
  </si>
  <si>
    <t>표본분산</t>
    <phoneticPr fontId="2" type="noConversion"/>
  </si>
  <si>
    <t>모표준편차</t>
    <phoneticPr fontId="2" type="noConversion"/>
  </si>
  <si>
    <t>표본표준편차</t>
    <phoneticPr fontId="2" type="noConversion"/>
  </si>
  <si>
    <t>단위벡터</t>
    <phoneticPr fontId="2" type="noConversion"/>
  </si>
  <si>
    <t>길이가 1인 벡터</t>
    <phoneticPr fontId="2" type="noConversion"/>
  </si>
  <si>
    <t>벡터의 길이(크기) 구하기</t>
    <phoneticPr fontId="2" type="noConversion"/>
  </si>
  <si>
    <t>피타고라스정리</t>
    <phoneticPr fontId="2" type="noConversion"/>
  </si>
  <si>
    <t>(4, 3)</t>
    <phoneticPr fontId="2" type="noConversion"/>
  </si>
  <si>
    <t>단위 벡터</t>
    <phoneticPr fontId="2" type="noConversion"/>
  </si>
  <si>
    <t>(4/5, 3/5)</t>
    <phoneticPr fontId="2" type="noConversion"/>
  </si>
  <si>
    <t>위치 벡터 성분 구하기</t>
    <phoneticPr fontId="2" type="noConversion"/>
  </si>
  <si>
    <t>영 벡터</t>
    <phoneticPr fontId="2" type="noConversion"/>
  </si>
  <si>
    <t>Name</t>
  </si>
  <si>
    <t>Gender</t>
  </si>
  <si>
    <t>Age</t>
  </si>
  <si>
    <t>Harry Potter</t>
  </si>
  <si>
    <t>Male</t>
  </si>
  <si>
    <t>David Baker</t>
  </si>
  <si>
    <t>John Smith</t>
  </si>
  <si>
    <t>Juan Martinez</t>
  </si>
  <si>
    <t>Jane Connor</t>
  </si>
  <si>
    <t>Female</t>
  </si>
  <si>
    <t>데이터 병합</t>
    <phoneticPr fontId="2" type="noConversion"/>
  </si>
  <si>
    <t>A반</t>
    <phoneticPr fontId="2" type="noConversion"/>
  </si>
  <si>
    <t>B반</t>
    <phoneticPr fontId="2" type="noConversion"/>
  </si>
  <si>
    <t>A반</t>
    <phoneticPr fontId="2" type="noConversion"/>
  </si>
  <si>
    <t>B반</t>
    <phoneticPr fontId="2" type="noConversion"/>
  </si>
  <si>
    <t>D반</t>
    <phoneticPr fontId="2" type="noConversion"/>
  </si>
  <si>
    <t>표 만드는 일반적인 방법</t>
    <phoneticPr fontId="2" type="noConversion"/>
  </si>
  <si>
    <t>id</t>
    <phoneticPr fontId="2" type="noConversion"/>
  </si>
  <si>
    <t>hang1</t>
    <phoneticPr fontId="2" type="noConversion"/>
  </si>
  <si>
    <t>hang2</t>
  </si>
  <si>
    <t>hang3</t>
  </si>
  <si>
    <t>hang4</t>
  </si>
  <si>
    <t>hang5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</si>
  <si>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</si>
  <si>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</si>
  <si>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</si>
  <si>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</si>
  <si>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</si>
  <si>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</si>
  <si>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</si>
  <si>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데이터프레임1.join(데이터프레임2)</t>
    <phoneticPr fontId="2" type="noConversion"/>
  </si>
  <si>
    <t>pandas.concat([데이터프레임1, 데이터프레임2])</t>
    <phoneticPr fontId="2" type="noConversion"/>
  </si>
  <si>
    <t>인덱스</t>
    <phoneticPr fontId="2" type="noConversion"/>
  </si>
  <si>
    <t>칼럼명(헤더)</t>
    <phoneticPr fontId="2" type="noConversion"/>
  </si>
  <si>
    <t>'</t>
    <phoneticPr fontId="2" type="noConversion"/>
  </si>
  <si>
    <t>,</t>
    <phoneticPr fontId="2" type="noConversion"/>
  </si>
  <si>
    <t>'Harry Potter',</t>
  </si>
  <si>
    <t>'David Baker',</t>
  </si>
  <si>
    <t>'John Smith',</t>
  </si>
  <si>
    <t>'Juan Martinez',</t>
  </si>
  <si>
    <t>'Jane Connor',</t>
  </si>
  <si>
    <t>Position</t>
  </si>
  <si>
    <t>Wage</t>
  </si>
  <si>
    <t>Manager</t>
  </si>
  <si>
    <t>John Smith</t>
    <phoneticPr fontId="2" type="noConversion"/>
  </si>
  <si>
    <t>Alex Du Bois</t>
    <phoneticPr fontId="2" type="noConversion"/>
  </si>
  <si>
    <t>Joanne Rowling</t>
    <phoneticPr fontId="2" type="noConversion"/>
  </si>
  <si>
    <t>Jane Connor</t>
    <phoneticPr fontId="2" type="noConversion"/>
  </si>
  <si>
    <t>Intern</t>
    <phoneticPr fontId="2" type="noConversion"/>
  </si>
  <si>
    <t>Team Lead</t>
    <phoneticPr fontId="2" type="noConversion"/>
  </si>
  <si>
    <t>Manager</t>
    <phoneticPr fontId="2" type="noConversion"/>
  </si>
  <si>
    <t>학생</t>
    <phoneticPr fontId="14" type="noConversion"/>
  </si>
  <si>
    <t>국</t>
    <phoneticPr fontId="14" type="noConversion"/>
  </si>
  <si>
    <t>영</t>
    <phoneticPr fontId="14" type="noConversion"/>
  </si>
  <si>
    <t>수</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</si>
  <si>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</si>
  <si>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</si>
  <si>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</si>
  <si>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</si>
  <si>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</si>
  <si>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행 레이블</t>
  </si>
  <si>
    <t>A</t>
  </si>
  <si>
    <t>B</t>
  </si>
  <si>
    <t>C</t>
  </si>
  <si>
    <t>D</t>
  </si>
  <si>
    <t>E</t>
  </si>
  <si>
    <t>총합계</t>
  </si>
  <si>
    <t>평균 : 국</t>
  </si>
  <si>
    <t>평균 : 영</t>
  </si>
  <si>
    <t>평균 : 수</t>
  </si>
  <si>
    <t>과목</t>
    <phoneticPr fontId="14" type="noConversion"/>
  </si>
  <si>
    <t>수</t>
  </si>
  <si>
    <t>국</t>
  </si>
  <si>
    <t>영</t>
  </si>
  <si>
    <t>평균 : A</t>
  </si>
  <si>
    <t>평균 : B</t>
  </si>
  <si>
    <t>평균 : C</t>
  </si>
  <si>
    <t>평균 : D</t>
  </si>
  <si>
    <t>평균 : E</t>
  </si>
  <si>
    <t>연도</t>
  </si>
  <si>
    <t>광고비</t>
  </si>
  <si>
    <t>매출액</t>
  </si>
  <si>
    <t>광고비 평균</t>
    <phoneticPr fontId="2" type="noConversion"/>
  </si>
  <si>
    <t>매출액 평균</t>
    <phoneticPr fontId="2" type="noConversion"/>
  </si>
  <si>
    <t>광고비 편차</t>
    <phoneticPr fontId="2" type="noConversion"/>
  </si>
  <si>
    <t>매출액 편차</t>
    <phoneticPr fontId="2" type="noConversion"/>
  </si>
  <si>
    <t>광고비 편차 X 매출액 편차</t>
    <phoneticPr fontId="2" type="noConversion"/>
  </si>
  <si>
    <t>공분산 =</t>
    <phoneticPr fontId="2" type="noConversion"/>
  </si>
  <si>
    <t>광고비 모표준편차</t>
    <phoneticPr fontId="2" type="noConversion"/>
  </si>
  <si>
    <t>공분산=</t>
    <phoneticPr fontId="2" type="noConversion"/>
  </si>
  <si>
    <t>모</t>
    <phoneticPr fontId="2" type="noConversion"/>
  </si>
  <si>
    <t>표본</t>
    <phoneticPr fontId="2" type="noConversion"/>
  </si>
  <si>
    <t>매출액 모표준편차</t>
    <phoneticPr fontId="2" type="noConversion"/>
  </si>
  <si>
    <t>매출액 표본표준편차</t>
    <phoneticPr fontId="2" type="noConversion"/>
  </si>
  <si>
    <t>광고비 표본표준편차</t>
    <phoneticPr fontId="2" type="noConversion"/>
  </si>
  <si>
    <t>상관 =</t>
    <phoneticPr fontId="2" type="noConversion"/>
  </si>
  <si>
    <t>상관=</t>
    <phoneticPr fontId="2" type="noConversion"/>
  </si>
  <si>
    <t>정규화</t>
    <phoneticPr fontId="2" type="noConversion"/>
  </si>
  <si>
    <t>1) 최소 최대 정규화</t>
    <phoneticPr fontId="2" type="noConversion"/>
  </si>
  <si>
    <t>Min-Max Normalization</t>
    <phoneticPr fontId="2" type="noConversion"/>
  </si>
  <si>
    <t>각 특성의 값을 0과 1사이의 범위로 변환</t>
    <phoneticPr fontId="2"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</si>
  <si>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</si>
  <si>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2" type="noConversion"/>
  </si>
  <si>
    <t>x2</t>
    <phoneticPr fontId="2" type="noConversion"/>
  </si>
  <si>
    <t>x1</t>
    <phoneticPr fontId="2" type="noConversion"/>
  </si>
  <si>
    <t>최대값</t>
    <phoneticPr fontId="2" type="noConversion"/>
  </si>
  <si>
    <t>최솟값</t>
    <phoneticPr fontId="2" type="noConversion"/>
  </si>
  <si>
    <t>해당값-최솟값</t>
    <phoneticPr fontId="2" type="noConversion"/>
  </si>
  <si>
    <t>최댓값-최솟값</t>
    <phoneticPr fontId="2" type="noConversion"/>
  </si>
  <si>
    <t>x'1</t>
    <phoneticPr fontId="2" type="noConversion"/>
  </si>
  <si>
    <t>x2</t>
    <phoneticPr fontId="2" type="noConversion"/>
  </si>
  <si>
    <t>x'2</t>
    <phoneticPr fontId="2" type="noConversion"/>
  </si>
  <si>
    <t>2) 표준화(Z-score normalization)</t>
    <phoneticPr fontId="2" type="noConversion"/>
  </si>
  <si>
    <t>평균 0 표준편차 1로 변화</t>
    <phoneticPr fontId="2" type="noConversion"/>
  </si>
  <si>
    <t>특징 간 척도 차이가 커서 정규화가 필요한 경우 유용</t>
    <phoneticPr fontId="2" type="noConversion"/>
  </si>
  <si>
    <t>이상치에 민감할 수 있음</t>
    <phoneticPr fontId="2" type="noConversion"/>
  </si>
  <si>
    <t>키</t>
    <phoneticPr fontId="2" type="noConversion"/>
  </si>
  <si>
    <t>몸무게</t>
    <phoneticPr fontId="2" type="noConversion"/>
  </si>
  <si>
    <t>키 평균</t>
    <phoneticPr fontId="2" type="noConversion"/>
  </si>
  <si>
    <t>표준편차</t>
    <phoneticPr fontId="2" type="noConversion"/>
  </si>
  <si>
    <t>키에 대한 z값</t>
    <phoneticPr fontId="2" type="noConversion"/>
  </si>
  <si>
    <t>편차</t>
    <phoneticPr fontId="2" type="noConversion"/>
  </si>
  <si>
    <t>표준편차</t>
    <phoneticPr fontId="2" type="noConversion"/>
  </si>
  <si>
    <t>z값</t>
    <phoneticPr fontId="2" type="noConversion"/>
  </si>
  <si>
    <t>몸무게에 대한 z값</t>
    <phoneticPr fontId="2" type="noConversion"/>
  </si>
  <si>
    <t>몸무게 평균</t>
    <phoneticPr fontId="2" type="noConversion"/>
  </si>
  <si>
    <t xml:space="preserve">상자수염(boxplot) - 이상치(outlier)를 보고자할 때 </t>
    <phoneticPr fontId="2" type="noConversion"/>
  </si>
  <si>
    <t>번호</t>
    <phoneticPr fontId="14" type="noConversion"/>
  </si>
  <si>
    <t>키</t>
    <phoneticPr fontId="14" type="noConversion"/>
  </si>
  <si>
    <t>최대값</t>
    <phoneticPr fontId="14" type="noConversion"/>
  </si>
  <si>
    <t>3사분위수</t>
    <phoneticPr fontId="14" type="noConversion"/>
  </si>
  <si>
    <t>평균</t>
    <phoneticPr fontId="14" type="noConversion"/>
  </si>
  <si>
    <t>중위수</t>
    <phoneticPr fontId="14" type="noConversion"/>
  </si>
  <si>
    <t>1사분위수</t>
    <phoneticPr fontId="14" type="noConversion"/>
  </si>
  <si>
    <t>최소값</t>
    <phoneticPr fontId="14" type="noConversion"/>
  </si>
  <si>
    <t>1) 이상치가 없을 때</t>
    <phoneticPr fontId="2" type="noConversion"/>
  </si>
  <si>
    <t>키</t>
    <phoneticPr fontId="14" type="noConversion"/>
  </si>
  <si>
    <t>최대값</t>
    <phoneticPr fontId="14" type="noConversion"/>
  </si>
  <si>
    <t>3사분위수</t>
    <phoneticPr fontId="14" type="noConversion"/>
  </si>
  <si>
    <t>평균</t>
    <phoneticPr fontId="14" type="noConversion"/>
  </si>
  <si>
    <t>2) 이상치가 있을 때</t>
    <phoneticPr fontId="2" type="noConversion"/>
  </si>
  <si>
    <t>import  itertools</t>
    <phoneticPr fontId="2" type="noConversion"/>
  </si>
  <si>
    <t>elements = ['A', 'B', 'C']</t>
    <phoneticPr fontId="2" type="noConversion"/>
  </si>
  <si>
    <t>A B C</t>
    <phoneticPr fontId="2" type="noConversion"/>
  </si>
  <si>
    <t>A C B</t>
    <phoneticPr fontId="2" type="noConversion"/>
  </si>
  <si>
    <t>B A C</t>
    <phoneticPr fontId="2" type="noConversion"/>
  </si>
  <si>
    <t>B C A</t>
    <phoneticPr fontId="2" type="noConversion"/>
  </si>
  <si>
    <t>C A B</t>
    <phoneticPr fontId="2" type="noConversion"/>
  </si>
  <si>
    <t>C B A</t>
    <phoneticPr fontId="2" type="noConversion"/>
  </si>
  <si>
    <t>3개 중에 3개뽑기(순서를 고려)</t>
    <phoneticPr fontId="2" type="noConversion"/>
  </si>
  <si>
    <t>로그함수 변형</t>
    <phoneticPr fontId="2" type="noConversion"/>
  </si>
  <si>
    <t>교차(cross) 엔트로피(entropy)</t>
    <phoneticPr fontId="2" type="noConversion"/>
  </si>
  <si>
    <t>위 그래프를 이동</t>
    <phoneticPr fontId="2" type="noConversion"/>
  </si>
  <si>
    <t>a</t>
    <phoneticPr fontId="2" type="noConversion"/>
  </si>
  <si>
    <t>1-x</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</si>
  <si>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</si>
  <si>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</si>
  <si>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</si>
  <si>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</si>
  <si>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</si>
  <si>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x평균</t>
    <phoneticPr fontId="2" type="noConversion"/>
  </si>
  <si>
    <t>y평균</t>
    <phoneticPr fontId="2" type="noConversion"/>
  </si>
  <si>
    <t>x편차</t>
    <phoneticPr fontId="2" type="noConversion"/>
  </si>
  <si>
    <t>y편차</t>
    <phoneticPr fontId="2" type="noConversion"/>
  </si>
  <si>
    <t>기울기</t>
    <phoneticPr fontId="2" type="noConversion"/>
  </si>
  <si>
    <t>x편차 * y편차</t>
    <phoneticPr fontId="2" type="noConversion"/>
  </si>
  <si>
    <t>x편차^2</t>
    <phoneticPr fontId="2" type="noConversion"/>
  </si>
  <si>
    <t>y절편</t>
    <phoneticPr fontId="2" type="noConversion"/>
  </si>
  <si>
    <t>y = 2.3x + 79</t>
    <phoneticPr fontId="2" type="noConversion"/>
  </si>
  <si>
    <t>사람이 공식에 의해 구한 단순 선형 모델</t>
    <phoneticPr fontId="2" type="noConversion"/>
  </si>
  <si>
    <t>머신러닝은 임의의 선을 긋고 그 기울기를 조정해가면서 오차가 가장 적은 기울기를 찾아나가야한다</t>
    <phoneticPr fontId="2" type="noConversion"/>
  </si>
  <si>
    <t>광고비 편차^2</t>
    <phoneticPr fontId="2" type="noConversion"/>
  </si>
  <si>
    <t>오차 = 실제값 - 예측값</t>
    <phoneticPr fontId="2" type="noConversion"/>
  </si>
  <si>
    <t>임의로 머신이 예측한 선</t>
    <phoneticPr fontId="2" type="noConversion"/>
  </si>
  <si>
    <t>기울기</t>
    <phoneticPr fontId="2" type="noConversion"/>
  </si>
  <si>
    <t>y = 3x + 76</t>
    <phoneticPr fontId="2" type="noConversion"/>
  </si>
  <si>
    <t>예측모델</t>
    <phoneticPr fontId="2" type="noConversion"/>
  </si>
  <si>
    <t>예측값</t>
    <phoneticPr fontId="2" type="noConversion"/>
  </si>
  <si>
    <t>y(실제성적, 
실제값)</t>
    <phoneticPr fontId="2" type="noConversion"/>
  </si>
  <si>
    <t>mean absolute error
(mae)</t>
    <phoneticPr fontId="2" type="noConversion"/>
  </si>
  <si>
    <t>오차 = 
실제값 - 예측값</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</si>
  <si>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</si>
  <si>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</si>
  <si>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</si>
  <si>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</si>
  <si>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 2.5x + 76</t>
    <phoneticPr fontId="2" type="noConversion"/>
  </si>
  <si>
    <t>경사하강법(gradient descent)</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</si>
  <si>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</si>
  <si>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</si>
  <si>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</si>
  <si>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</si>
  <si>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</si>
  <si>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</si>
  <si>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</si>
  <si>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w2</t>
    <phoneticPr fontId="2" type="noConversion"/>
  </si>
  <si>
    <t>x1</t>
    <phoneticPr fontId="2" type="noConversion"/>
  </si>
  <si>
    <t>x2</t>
    <phoneticPr fontId="2" type="noConversion"/>
  </si>
  <si>
    <t>x2</t>
    <phoneticPr fontId="2" type="noConversion"/>
  </si>
  <si>
    <t>x0</t>
    <phoneticPr fontId="2" type="noConversion"/>
  </si>
  <si>
    <t>w0</t>
    <phoneticPr fontId="2" type="noConversion"/>
  </si>
  <si>
    <t>w1</t>
    <phoneticPr fontId="2" type="noConversion"/>
  </si>
  <si>
    <t>출력값</t>
    <phoneticPr fontId="2" type="noConversion"/>
  </si>
  <si>
    <t>w0</t>
    <phoneticPr fontId="2" type="noConversion"/>
  </si>
  <si>
    <t>w1</t>
    <phoneticPr fontId="2" type="noConversion"/>
  </si>
  <si>
    <t>w2</t>
    <phoneticPr fontId="2" type="noConversion"/>
  </si>
  <si>
    <t>OR 문제를 해결하는 최적의 weight(가중치)</t>
    <phoneticPr fontId="2" type="noConversion"/>
  </si>
  <si>
    <t>계단함수</t>
    <phoneticPr fontId="2" type="noConversion"/>
  </si>
  <si>
    <t>계단함수 적용 후</t>
    <phoneticPr fontId="2" type="noConversion"/>
  </si>
  <si>
    <t>y</t>
    <phoneticPr fontId="2" type="noConversion"/>
  </si>
  <si>
    <t>계단함수</t>
    <phoneticPr fontId="2" type="noConversion"/>
  </si>
  <si>
    <t>AND 연산</t>
    <phoneticPr fontId="2" type="noConversion"/>
  </si>
  <si>
    <t>OR 분류기</t>
    <phoneticPr fontId="2" type="noConversion"/>
  </si>
  <si>
    <t>AND 문제를 해결하는 최적의 weight(가중치)</t>
    <phoneticPr fontId="2" type="noConversion"/>
  </si>
  <si>
    <t>AND 분류기</t>
    <phoneticPr fontId="2" type="noConversion"/>
  </si>
  <si>
    <t>b1</t>
    <phoneticPr fontId="2" type="noConversion"/>
  </si>
  <si>
    <t>출력(y)</t>
    <phoneticPr fontId="2" type="noConversion"/>
  </si>
  <si>
    <t>시그모이드 함수</t>
    <phoneticPr fontId="2" type="noConversion"/>
  </si>
  <si>
    <t>n1</t>
    <phoneticPr fontId="2" type="noConversion"/>
  </si>
  <si>
    <t>n2</t>
    <phoneticPr fontId="2" type="noConversion"/>
  </si>
  <si>
    <t>n1</t>
    <phoneticPr fontId="2" type="noConversion"/>
  </si>
  <si>
    <t>시그모이드 함수 적용 후</t>
    <phoneticPr fontId="2" type="noConversion"/>
  </si>
  <si>
    <t>출력값</t>
    <phoneticPr fontId="2" type="noConversion"/>
  </si>
  <si>
    <t>w3</t>
    <phoneticPr fontId="2" type="noConversion"/>
  </si>
  <si>
    <t>XOR 문제를 해결하는 최적의 weight(가중치)</t>
    <phoneticPr fontId="2" type="noConversion"/>
  </si>
  <si>
    <t>XOR 분류기</t>
    <phoneticPr fontId="2" type="noConversion"/>
  </si>
  <si>
    <t>n2</t>
    <phoneticPr fontId="2" type="noConversion"/>
  </si>
  <si>
    <t>b2</t>
    <phoneticPr fontId="2" type="noConversion"/>
  </si>
  <si>
    <t>w4</t>
    <phoneticPr fontId="2" type="noConversion"/>
  </si>
  <si>
    <t>w5</t>
    <phoneticPr fontId="2" type="noConversion"/>
  </si>
  <si>
    <t>원하는 값</t>
    <phoneticPr fontId="2" type="noConversion"/>
  </si>
  <si>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</si>
  <si>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</si>
  <si>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</si>
  <si>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</si>
  <si>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</si>
  <si>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</si>
  <si>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model = Sequential()</t>
  </si>
  <si>
    <t>model.add(Dense(30, input_dim=16, activation='relu'))</t>
  </si>
  <si>
    <t>model.add(Dense(1, activation='sigmoid'))</t>
  </si>
  <si>
    <t>model.fit(X, y, epochs=5, batch_size=32)</t>
  </si>
  <si>
    <t>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</si>
  <si>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</si>
  <si>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</si>
  <si>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</si>
  <si>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W1</t>
    <phoneticPr fontId="2" type="noConversion"/>
  </si>
  <si>
    <t>W2</t>
    <phoneticPr fontId="2" type="noConversion"/>
  </si>
  <si>
    <t>16개</t>
    <phoneticPr fontId="2" type="noConversion"/>
  </si>
  <si>
    <t>30개</t>
    <phoneticPr fontId="2" type="noConversion"/>
  </si>
  <si>
    <t>relu</t>
    <phoneticPr fontId="2" type="noConversion"/>
  </si>
  <si>
    <t>sigmoid</t>
    <phoneticPr fontId="2" type="noConversion"/>
  </si>
  <si>
    <t>오차 발생</t>
    <phoneticPr fontId="2" type="noConversion"/>
  </si>
  <si>
    <t>adam</t>
    <phoneticPr fontId="2" type="noConversion"/>
  </si>
  <si>
    <t>숫자 예측</t>
    <phoneticPr fontId="2" type="noConversion"/>
  </si>
  <si>
    <t>분류</t>
    <phoneticPr fontId="2" type="noConversion"/>
  </si>
  <si>
    <t>rmse</t>
    <phoneticPr fontId="2" type="noConversion"/>
  </si>
  <si>
    <t>샘플1</t>
    <phoneticPr fontId="2" type="noConversion"/>
  </si>
  <si>
    <t>칼럼명1</t>
    <phoneticPr fontId="2" type="noConversion"/>
  </si>
  <si>
    <t>칼럼명2</t>
    <phoneticPr fontId="2" type="noConversion"/>
  </si>
  <si>
    <t>칼럼명3…</t>
    <phoneticPr fontId="2" type="noConversion"/>
  </si>
  <si>
    <t>칼럼명16</t>
    <phoneticPr fontId="2" type="noConversion"/>
  </si>
  <si>
    <t>x1</t>
    <phoneticPr fontId="2" type="noConversion"/>
  </si>
  <si>
    <t>x2</t>
    <phoneticPr fontId="2" type="noConversion"/>
  </si>
  <si>
    <t>x16</t>
    <phoneticPr fontId="2" type="noConversion"/>
  </si>
  <si>
    <t>샘플2</t>
  </si>
  <si>
    <t>샘플3</t>
  </si>
  <si>
    <t>샘플470</t>
    <phoneticPr fontId="2" type="noConversion"/>
  </si>
  <si>
    <t>model.compile(loss='binary_crossentropy', optimizer='adam', metrics=['accuracy'])</t>
  </si>
  <si>
    <t>15는</t>
    <phoneticPr fontId="2" type="noConversion"/>
  </si>
  <si>
    <t>470 / 32 '=</t>
    <phoneticPr fontId="2" type="noConversion"/>
  </si>
  <si>
    <t>이므로</t>
    <phoneticPr fontId="2" type="noConversion"/>
  </si>
  <si>
    <t>use_bias=True</t>
    <phoneticPr fontId="2" type="noConversion"/>
  </si>
  <si>
    <t>16 * 30</t>
    <phoneticPr fontId="2" type="noConversion"/>
  </si>
  <si>
    <t>30 * 1</t>
    <phoneticPr fontId="2" type="noConversion"/>
  </si>
  <si>
    <t>bias 1개</t>
  </si>
  <si>
    <t>bias 1개</t>
    <phoneticPr fontId="2" type="noConversion"/>
  </si>
  <si>
    <t>폐암수술 후 생존자 예측</t>
    <phoneticPr fontId="2" type="noConversion"/>
  </si>
  <si>
    <t>피마인디언당뇨병예측</t>
    <phoneticPr fontId="2" type="noConversion"/>
  </si>
  <si>
    <t>샘플768</t>
    <phoneticPr fontId="2" type="noConversion"/>
  </si>
  <si>
    <t>칼럼명8</t>
    <phoneticPr fontId="2" type="noConversion"/>
  </si>
  <si>
    <t>x8</t>
    <phoneticPr fontId="2" type="noConversion"/>
  </si>
  <si>
    <r>
      <t>x</t>
    </r>
    <r>
      <rPr>
        <vertAlign val="subscript"/>
        <sz val="11"/>
        <color theme="1"/>
        <rFont val="맑은 고딕"/>
        <family val="2"/>
        <scheme val="minor"/>
      </rPr>
      <t>8</t>
    </r>
    <phoneticPr fontId="2" type="noConversion"/>
  </si>
  <si>
    <t>8개</t>
    <phoneticPr fontId="2" type="noConversion"/>
  </si>
  <si>
    <t>model.fit(X, y, epochs=5)</t>
    <phoneticPr fontId="2" type="noConversion"/>
  </si>
  <si>
    <t>model.add(Dense(12, input_dim=8, activation='relu'))</t>
    <phoneticPr fontId="2" type="noConversion"/>
  </si>
  <si>
    <t>12개</t>
    <phoneticPr fontId="2" type="noConversion"/>
  </si>
  <si>
    <t>8개</t>
    <phoneticPr fontId="2" type="noConversion"/>
  </si>
  <si>
    <t>Dense2</t>
    <phoneticPr fontId="2" type="noConversion"/>
  </si>
  <si>
    <t>Dense1</t>
    <phoneticPr fontId="2" type="noConversion"/>
  </si>
  <si>
    <t>Dense3</t>
    <phoneticPr fontId="2" type="noConversion"/>
  </si>
  <si>
    <t>768 / 32 '=</t>
    <phoneticPr fontId="2" type="noConversion"/>
  </si>
  <si>
    <t>24는</t>
    <phoneticPr fontId="2" type="noConversion"/>
  </si>
  <si>
    <t>8 * 12</t>
    <phoneticPr fontId="2" type="noConversion"/>
  </si>
  <si>
    <t>8 * 12</t>
    <phoneticPr fontId="2" type="noConversion"/>
  </si>
  <si>
    <t>옵티마이저 파라미터 계수</t>
    <phoneticPr fontId="2" type="noConversion"/>
  </si>
  <si>
    <t>최종 파라미터 개수</t>
    <phoneticPr fontId="2" type="noConversion"/>
  </si>
  <si>
    <t>희소행렬</t>
    <phoneticPr fontId="2" type="noConversion"/>
  </si>
  <si>
    <t>성긴 행렬(sparse matrix) 또는 희소행렬은 행렬의 값이 대부분 0인 경우를 가리키는 표현이다. 그와 반대되는 표현으로는 밀집행렬(dense matrix), 조밀행렬이 사용된다.</t>
    <phoneticPr fontId="2" type="noConversion"/>
  </si>
  <si>
    <t>model.add(Dense(12, input_dim=4, activation='relu'))</t>
    <phoneticPr fontId="2" type="noConversion"/>
  </si>
  <si>
    <r>
      <t>x</t>
    </r>
    <r>
      <rPr>
        <vertAlign val="subscript"/>
        <sz val="11"/>
        <color theme="1"/>
        <rFont val="맑은 고딕"/>
        <family val="2"/>
        <scheme val="minor"/>
      </rPr>
      <t>3</t>
    </r>
    <phoneticPr fontId="2" type="noConversion"/>
  </si>
  <si>
    <r>
      <t>x</t>
    </r>
    <r>
      <rPr>
        <vertAlign val="subscript"/>
        <sz val="11"/>
        <color theme="1"/>
        <rFont val="맑은 고딕"/>
        <family val="2"/>
        <scheme val="minor"/>
      </rPr>
      <t>4</t>
    </r>
    <phoneticPr fontId="2" type="noConversion"/>
  </si>
  <si>
    <t>model.add(Dense(8, activation='relu'))</t>
    <phoneticPr fontId="2" type="noConversion"/>
  </si>
  <si>
    <t>model.add(Dense(8, activation='relu'))</t>
    <phoneticPr fontId="2" type="noConversion"/>
  </si>
  <si>
    <t>softmax</t>
    <phoneticPr fontId="2" type="noConversion"/>
  </si>
  <si>
    <t>W2</t>
    <phoneticPr fontId="2" type="noConversion"/>
  </si>
  <si>
    <t>W3</t>
    <phoneticPr fontId="2" type="noConversion"/>
  </si>
  <si>
    <t>세토사일 확률</t>
    <phoneticPr fontId="2" type="noConversion"/>
  </si>
  <si>
    <t>버지칼라일 확률</t>
    <phoneticPr fontId="2" type="noConversion"/>
  </si>
  <si>
    <t>버지니카일 확률</t>
    <phoneticPr fontId="2" type="noConversion"/>
  </si>
  <si>
    <t>소프트 맥스 함수 설계</t>
    <phoneticPr fontId="2" type="noConversion"/>
  </si>
  <si>
    <t>odds</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</si>
  <si>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</si>
  <si>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</si>
  <si>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</si>
  <si>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</si>
  <si>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</si>
  <si>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</si>
  <si>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성공확률</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</si>
  <si>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</si>
  <si>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</si>
  <si>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</si>
  <si>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</si>
  <si>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</si>
  <si>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 맥스 함수 정의</t>
    <phoneticPr fontId="2" type="noConversion"/>
  </si>
  <si>
    <t>로짓 벡터에 대해 지수함수 적용</t>
    <phoneticPr fontId="2" type="noConversion"/>
  </si>
  <si>
    <t>지수 값들의 합 계산</t>
    <phoneticPr fontId="2" type="noConversion"/>
  </si>
  <si>
    <t>각 클래스에 대해 소프트맥스 확률 계산</t>
    <phoneticPr fontId="2" type="noConversion"/>
  </si>
  <si>
    <t>로지스틱회귀랑 연결이 됨</t>
    <phoneticPr fontId="2" type="noConversion"/>
  </si>
  <si>
    <t>활성화함수 sheet의 소프트 맥스 함수 참조</t>
    <phoneticPr fontId="2" type="noConversion"/>
  </si>
  <si>
    <t>4 * 12</t>
    <phoneticPr fontId="2" type="noConversion"/>
  </si>
  <si>
    <t>12 * 8</t>
    <phoneticPr fontId="2" type="noConversion"/>
  </si>
  <si>
    <t>bias 1개</t>
    <phoneticPr fontId="2" type="noConversion"/>
  </si>
  <si>
    <t>8 * 3</t>
    <phoneticPr fontId="2" type="noConversion"/>
  </si>
  <si>
    <t>총 파라미터 개수</t>
    <phoneticPr fontId="2" type="noConversion"/>
  </si>
  <si>
    <t>옵티마이저 파라미터 개수</t>
    <phoneticPr fontId="2" type="noConversion"/>
  </si>
  <si>
    <t>훈련데이터     7</t>
    <phoneticPr fontId="2" type="noConversion"/>
  </si>
  <si>
    <t>테스트 데이터 셋  3</t>
    <phoneticPr fontId="2" type="noConversion"/>
  </si>
  <si>
    <t>y(정답)</t>
    <phoneticPr fontId="2" type="noConversion"/>
  </si>
  <si>
    <t>모델</t>
    <phoneticPr fontId="2" type="noConversion"/>
  </si>
  <si>
    <t>테스트 데이터셋으로 모델을 테스트했을 때의 정확도가 좋아야 좋은 모델이 됨(일반화가 잘 됨).</t>
    <phoneticPr fontId="2" type="noConversion"/>
  </si>
  <si>
    <t>Hold-out 방법</t>
    <phoneticPr fontId="2" type="noConversion"/>
  </si>
  <si>
    <t>X_train</t>
    <phoneticPr fontId="2" type="noConversion"/>
  </si>
  <si>
    <t>X_test</t>
    <phoneticPr fontId="2" type="noConversion"/>
  </si>
  <si>
    <t>y_train</t>
    <phoneticPr fontId="2" type="noConversion"/>
  </si>
  <si>
    <t>y_test</t>
    <phoneticPr fontId="2"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</si>
  <si>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</si>
  <si>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</si>
  <si>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</si>
  <si>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</si>
  <si>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phoneticPr fontId="2" type="noConversion"/>
  </si>
  <si>
    <t>신경망 하이퍼파라미터 튜닝</t>
    <phoneticPr fontId="2"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</si>
  <si>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</si>
  <si>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</si>
  <si>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</si>
  <si>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2" type="noConversion"/>
  </si>
  <si>
    <t>model.add(Dense(18, activation='relu'))</t>
    <phoneticPr fontId="2" type="noConversion"/>
  </si>
  <si>
    <t>광석인지여부 판별</t>
    <phoneticPr fontId="2" type="noConversion"/>
  </si>
  <si>
    <t>model.add(Dense(1, activation='sigmoid'))</t>
    <phoneticPr fontId="2" type="noConversion"/>
  </si>
  <si>
    <t>model.fit(X, y, epochs=200)</t>
    <phoneticPr fontId="2" type="noConversion"/>
  </si>
  <si>
    <t>광석</t>
    <phoneticPr fontId="2" type="noConversion"/>
  </si>
  <si>
    <t>암석</t>
    <phoneticPr fontId="2" type="noConversion"/>
  </si>
  <si>
    <t>교차 검증 방법</t>
    <phoneticPr fontId="2" type="noConversion"/>
  </si>
  <si>
    <t>HDF5</t>
    <phoneticPr fontId="2" type="noConversion"/>
  </si>
  <si>
    <t>HDF5의 특징</t>
  </si>
  <si>
    <t xml:space="preserve">HDF5를 이해하는 가장 중요한 개념은 그룹(Group), 데이터셋(Dataset), 속성(attribute)이다. </t>
    <phoneticPr fontId="2" type="noConversion"/>
  </si>
  <si>
    <t xml:space="preserve">디렉토리 구조와 비슷한데, 그룹=디렉토리, 데이터셋=파일로 이해하면 쉽다. 속성은 일종의 메타데이터로 그룹이나 데이터셋을 부연 설명하는 것을 의미한다. </t>
    <phoneticPr fontId="2" type="noConversion"/>
  </si>
  <si>
    <t xml:space="preserve">HDF5 파일을 생성하면 먼저 /라는 루트 그룹이 생성되고 그 하위에 트리 구조로 다른 그룹을 생성할 수 있다. 그룹하위에 다른 그룹이 있을 수도 있고, 데이터셋이 존재할 수도 있다. </t>
    <phoneticPr fontId="2" type="noConversion"/>
  </si>
  <si>
    <t xml:space="preserve">즉 완전히 운영체계의 디렉토리-파일 구조와 일치한다. 또 다른 특징은 속성인데 속성은 데이터셋이나 그룹을 설명하는데 사용하는데 이를 사용자가 정의하게 된다. </t>
    <phoneticPr fontId="2" type="noConversion"/>
  </si>
  <si>
    <t>정리하면 HDF5는 Hierarchical Data Format이며 self-describing이 되는 고성능 데이터포맷 또는 DB 정도로 이해할 수 있다. 운영체계와 무관하게 사용할 수 있으며, 대용량 데이터를 빠르게 읽고 쓸 수 있다.</t>
  </si>
  <si>
    <t>k = 5</t>
    <phoneticPr fontId="2" type="noConversion"/>
  </si>
  <si>
    <t>훈련데이터</t>
    <phoneticPr fontId="2" type="noConversion"/>
  </si>
  <si>
    <t>검증(테스트) 데이터</t>
    <phoneticPr fontId="2" type="noConversion"/>
  </si>
  <si>
    <t>테스트데이터로 평가한 모델 정확도</t>
    <phoneticPr fontId="2" type="noConversion"/>
  </si>
  <si>
    <t>검증용 데이터로 검증한 최종 모델 정확도</t>
    <phoneticPr fontId="2" type="noConversion"/>
  </si>
  <si>
    <t>와인종류(레드, 화이트) 판별</t>
    <phoneticPr fontId="2" type="noConversion"/>
  </si>
  <si>
    <t>model.add(Dense(12, activation='relu'))</t>
    <phoneticPr fontId="2" type="noConversion"/>
  </si>
  <si>
    <t>model.add(Dense(8, activation='relu'))</t>
    <phoneticPr fontId="2" type="noConversion"/>
  </si>
  <si>
    <t>model.compile(loss='binary_crossentropy', optimizer='adam', metrics=['accuracy'])</t>
    <phoneticPr fontId="2" type="noConversion"/>
  </si>
  <si>
    <t>아이리스 품종 판별</t>
    <phoneticPr fontId="2" type="noConversion"/>
  </si>
  <si>
    <t>Dense3</t>
    <phoneticPr fontId="2" type="noConversion"/>
  </si>
  <si>
    <t>Dense4</t>
    <phoneticPr fontId="2"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</si>
  <si>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2"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</si>
  <si>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2" type="noConversion"/>
  </si>
  <si>
    <t>레드와인</t>
    <phoneticPr fontId="2" type="noConversion"/>
  </si>
  <si>
    <t>화이트와인</t>
    <phoneticPr fontId="2" type="noConversion"/>
  </si>
  <si>
    <t>model.compile(loss='binary_crossentropy', optimizer='adam', metrics=['accuracy'])</t>
    <phoneticPr fontId="2"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</si>
  <si>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2" type="noConversion"/>
  </si>
  <si>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</si>
  <si>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</si>
  <si>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</si>
  <si>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</si>
  <si>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</si>
  <si>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</si>
  <si>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</si>
  <si>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</si>
  <si>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 xml:space="preserve"> </t>
    <phoneticPr fontId="2" type="noConversion"/>
  </si>
  <si>
    <t>model.add(Dense(36, input_dim=12, activation='relu'))</t>
    <phoneticPr fontId="2" type="noConversion"/>
  </si>
  <si>
    <t>validation_accuracy</t>
    <phoneticPr fontId="2" type="noConversion"/>
  </si>
  <si>
    <t>텐서플로우 2.x에서는 .keras로 변경되었다.</t>
    <phoneticPr fontId="2" type="noConversion"/>
  </si>
  <si>
    <t>y값이 두가지 부류일 경우(예: 도미와 빙어)</t>
    <phoneticPr fontId="2" type="noConversion"/>
  </si>
  <si>
    <t>두 가지 부류(클래스)의 비율이 일정하지 않다면</t>
    <phoneticPr fontId="2" type="noConversion"/>
  </si>
  <si>
    <t>데이터셋을 구분할 경우(train_test_split)</t>
    <phoneticPr fontId="2" type="noConversion"/>
  </si>
  <si>
    <t>모델이 일부 심플을 올바르게 학습할 수 없습니다.</t>
    <phoneticPr fontId="2" type="noConversion"/>
  </si>
  <si>
    <t>stratify 매개변수에 타겟 데이터(y)를 전달하면 클래스 비율에 맞게 데이터를 나눔, 특정 클래스의 샘플이 적을 때 유용</t>
    <phoneticPr fontId="2" type="noConversion"/>
  </si>
  <si>
    <t>사이킷런 vs 텐서플로우</t>
  </si>
  <si>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</si>
  <si>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</si>
  <si>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</si>
  <si>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</si>
  <si>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</si>
  <si>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</si>
  <si>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비례 층화 표본추출</t>
    <phoneticPr fontId="2" type="noConversion"/>
  </si>
  <si>
    <t>다항 회귀</t>
    <phoneticPr fontId="2" type="noConversion"/>
  </si>
  <si>
    <t>다중회귀</t>
    <phoneticPr fontId="2" type="noConversion"/>
  </si>
  <si>
    <t>변수가 1개일 경우</t>
    <phoneticPr fontId="2" type="noConversion"/>
  </si>
  <si>
    <t>단순선형(직선)-모델이 과소적합일 경우 다항회귀(곡선)를 검토</t>
    <phoneticPr fontId="2" type="noConversion"/>
  </si>
  <si>
    <t>변수의 개수가 늘어남, 변수간의 상호(교호) 작용 포함됨</t>
    <phoneticPr fontId="2" type="noConversion"/>
  </si>
  <si>
    <t>mutiple regression</t>
    <phoneticPr fontId="2" type="noConversion"/>
  </si>
  <si>
    <t>x1</t>
    <phoneticPr fontId="2" type="noConversion"/>
  </si>
  <si>
    <t>x2</t>
    <phoneticPr fontId="2" type="noConversion"/>
  </si>
  <si>
    <t>x3</t>
    <phoneticPr fontId="2" type="noConversion"/>
  </si>
  <si>
    <t>여러 개의 독립 변수를 사용하여 종속 변수를 예측하는 회귀 분석 방법 입니다.</t>
    <phoneticPr fontId="2" type="noConversion"/>
  </si>
  <si>
    <t>length</t>
    <phoneticPr fontId="2" type="noConversion"/>
  </si>
  <si>
    <t>height</t>
    <phoneticPr fontId="2" type="noConversion"/>
  </si>
  <si>
    <t>width</t>
    <phoneticPr fontId="2" type="noConversion"/>
  </si>
  <si>
    <t>변수가 3개일 경우</t>
    <phoneticPr fontId="2" type="noConversion"/>
  </si>
  <si>
    <t>변수^2</t>
    <phoneticPr fontId="2" type="noConversion"/>
  </si>
  <si>
    <t>원래 변수</t>
    <phoneticPr fontId="2" type="noConversion"/>
  </si>
  <si>
    <t>3개</t>
    <phoneticPr fontId="2" type="noConversion"/>
  </si>
  <si>
    <t>변수끼리 곱한항</t>
    <phoneticPr fontId="2" type="noConversion"/>
  </si>
  <si>
    <t>x1 * x2</t>
    <phoneticPr fontId="2" type="noConversion"/>
  </si>
  <si>
    <t>x2 * x3</t>
    <phoneticPr fontId="2" type="noConversion"/>
  </si>
  <si>
    <t>x3 * x1</t>
    <phoneticPr fontId="2" type="noConversion"/>
  </si>
  <si>
    <t>총 9개</t>
    <phoneticPr fontId="2" type="noConversion"/>
  </si>
  <si>
    <t>바이어스(y절편)</t>
    <phoneticPr fontId="2" type="noConversion"/>
  </si>
  <si>
    <t>에 따라 1개가 추가될 수도 있다.</t>
    <phoneticPr fontId="2" type="noConversion"/>
  </si>
  <si>
    <t>9개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</si>
</sst>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s>
  <fills count="1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3">
    <xf numFmtId="0" fontId="0" fillId="0" borderId="0"/>
    <xf numFmtId="0" fontId="6" fillId="0" borderId="0" applyNumberFormat="0" applyFill="0" applyBorder="0" applyAlignment="0" applyProtection="0"/>
    <xf numFmtId="0" fontId="1" fillId="0" borderId="0">
      <alignment vertical="center"/>
    </xf>
  </cellStyleXfs>
  <cellXfs count="155">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xf>
    <xf numFmtId="0" fontId="9" fillId="0" borderId="0" xfId="0" applyFont="1" applyAlignment="1">
      <alignment horizontal="left" vertical="center" indent="2" readingOrder="1"/>
    </xf>
    <xf numFmtId="0" fontId="0" fillId="2" borderId="0" xfId="0" applyFill="1" applyAlignment="1">
      <alignment vertical="center"/>
    </xf>
    <xf numFmtId="0" fontId="9"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4" fillId="0" borderId="0" xfId="0" applyFont="1"/>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5"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0" fillId="0" borderId="0" xfId="0" applyFont="1"/>
    <xf numFmtId="0" fontId="21" fillId="0" borderId="0" xfId="0" applyFont="1"/>
    <xf numFmtId="0" fontId="22"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Fill="1" applyAlignment="1">
      <alignment horizontal="center" vertical="center" wrapText="1"/>
    </xf>
    <xf numFmtId="0" fontId="25" fillId="13" borderId="0" xfId="0" applyFont="1" applyFill="1" applyAlignment="1">
      <alignment horizontal="center" vertical="center" wrapText="1"/>
    </xf>
    <xf numFmtId="0" fontId="0" fillId="0" borderId="0" xfId="0" applyFill="1" applyAlignment="1">
      <alignment horizontal="center"/>
    </xf>
    <xf numFmtId="0" fontId="26" fillId="0" borderId="0" xfId="0" applyFont="1" applyAlignment="1">
      <alignment horizontal="center" vertical="center" wrapText="1"/>
    </xf>
    <xf numFmtId="0" fontId="2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3" fillId="0" borderId="0" xfId="0" applyFont="1" applyAlignment="1">
      <alignment horizontal="left" vertical="center"/>
    </xf>
    <xf numFmtId="0" fontId="0" fillId="0" borderId="0" xfId="0" applyBorder="1" applyAlignment="1">
      <alignment horizontal="center" vertical="center"/>
    </xf>
    <xf numFmtId="0" fontId="27" fillId="0" borderId="7" xfId="0" applyFont="1" applyBorder="1" applyAlignment="1">
      <alignment horizontal="center"/>
    </xf>
    <xf numFmtId="0" fontId="28" fillId="0" borderId="7" xfId="0" applyFont="1" applyBorder="1" applyAlignment="1">
      <alignment horizontal="center"/>
    </xf>
    <xf numFmtId="0" fontId="29"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6" fillId="0" borderId="0" xfId="0" applyFont="1"/>
    <xf numFmtId="0" fontId="29" fillId="0" borderId="0" xfId="0" applyFont="1"/>
    <xf numFmtId="0" fontId="30" fillId="0" borderId="0" xfId="0" applyFont="1"/>
    <xf numFmtId="0" fontId="0" fillId="0" borderId="0" xfId="0" applyAlignment="1">
      <alignment horizontal="right"/>
    </xf>
    <xf numFmtId="0" fontId="26" fillId="0" borderId="0" xfId="0" applyFont="1" applyAlignment="1">
      <alignment horizontal="center"/>
    </xf>
    <xf numFmtId="0" fontId="26"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14" xfId="0" applyBorder="1"/>
    <xf numFmtId="0" fontId="0" fillId="0" borderId="0" xfId="0" applyBorder="1" applyAlignment="1">
      <alignment horizontal="center"/>
    </xf>
    <xf numFmtId="0" fontId="0" fillId="15" borderId="7" xfId="0" applyFill="1"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14" borderId="13" xfId="0" applyFill="1" applyBorder="1"/>
    <xf numFmtId="0" fontId="26"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32" fillId="0" borderId="0" xfId="0" applyFont="1" applyAlignment="1">
      <alignment vertical="center"/>
    </xf>
    <xf numFmtId="0" fontId="0" fillId="2" borderId="13" xfId="0" applyFill="1" applyBorder="1"/>
    <xf numFmtId="0" fontId="0" fillId="2" borderId="13" xfId="0" applyFill="1" applyBorder="1" applyAlignment="1">
      <alignment horizontal="center"/>
    </xf>
    <xf numFmtId="0" fontId="0" fillId="16" borderId="7" xfId="0" applyFill="1" applyBorder="1"/>
    <xf numFmtId="0" fontId="0" fillId="16" borderId="7" xfId="0" applyFill="1" applyBorder="1" applyAlignment="1">
      <alignment horizontal="center"/>
    </xf>
    <xf numFmtId="0" fontId="0" fillId="16" borderId="13" xfId="0" applyFill="1" applyBorder="1"/>
    <xf numFmtId="0" fontId="0" fillId="16" borderId="13"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6"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5" fillId="2" borderId="0" xfId="0" applyFont="1" applyFill="1"/>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29"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cellXfs>
  <cellStyles count="3">
    <cellStyle name="표준" xfId="0" builtinId="0"/>
    <cellStyle name="표준 2" xfId="2"/>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5.png"/><Relationship Id="rId1" Type="http://schemas.openxmlformats.org/officeDocument/2006/relationships/chart" Target="../charts/chart28.xml"/><Relationship Id="rId4" Type="http://schemas.openxmlformats.org/officeDocument/2006/relationships/chart" Target="../charts/chart30.xml"/></Relationships>
</file>

<file path=xl/drawings/_rels/drawing16.xml.rels><?xml version="1.0" encoding="UTF-8" standalone="yes"?>
<Relationships xmlns="http://schemas.openxmlformats.org/package/2006/relationships"><Relationship Id="rId8" Type="http://schemas.openxmlformats.org/officeDocument/2006/relationships/image" Target="../media/image39.png"/><Relationship Id="rId3" Type="http://schemas.openxmlformats.org/officeDocument/2006/relationships/chart" Target="../charts/chart32.xml"/><Relationship Id="rId7" Type="http://schemas.openxmlformats.org/officeDocument/2006/relationships/image" Target="../media/image38.png"/><Relationship Id="rId2" Type="http://schemas.openxmlformats.org/officeDocument/2006/relationships/image" Target="../media/image36.png"/><Relationship Id="rId1" Type="http://schemas.openxmlformats.org/officeDocument/2006/relationships/chart" Target="../charts/chart31.xml"/><Relationship Id="rId6" Type="http://schemas.openxmlformats.org/officeDocument/2006/relationships/image" Target="../media/image37.jpg"/><Relationship Id="rId5" Type="http://schemas.openxmlformats.org/officeDocument/2006/relationships/chart" Target="../charts/chart34.xml"/><Relationship Id="rId4" Type="http://schemas.openxmlformats.org/officeDocument/2006/relationships/chart" Target="../charts/chart33.xml"/></Relationships>
</file>

<file path=xl/drawings/_rels/drawing1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18.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4" Type="http://schemas.openxmlformats.org/officeDocument/2006/relationships/image" Target="../media/image45.png"/></Relationships>
</file>

<file path=xl/drawings/_rels/drawing19.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47.png"/><Relationship Id="rId1" Type="http://schemas.openxmlformats.org/officeDocument/2006/relationships/image" Target="../media/image4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8.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abSelected="1"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 t="shared" ref="M22:M25" si="0">CONCATENATE(I22,J22,K22,L22)</f>
        <v>'David Baker',</v>
      </c>
      <c r="O22" t="s">
        <v>170</v>
      </c>
    </row>
    <row r="23" spans="2:20">
      <c r="B23" s="46">
        <v>98</v>
      </c>
      <c r="C23" s="46">
        <v>97</v>
      </c>
      <c r="I23" s="2" t="s">
        <v>167</v>
      </c>
      <c r="J23" t="s">
        <v>139</v>
      </c>
      <c r="K23" s="2" t="s">
        <v>167</v>
      </c>
      <c r="L23" t="s">
        <v>168</v>
      </c>
      <c r="M23" t="str">
        <f t="shared" si="0"/>
        <v>'John Smith',</v>
      </c>
      <c r="O23" t="s">
        <v>171</v>
      </c>
    </row>
    <row r="24" spans="2:20">
      <c r="B24" s="46">
        <v>100</v>
      </c>
      <c r="C24" s="46">
        <v>99</v>
      </c>
      <c r="I24" s="2" t="s">
        <v>167</v>
      </c>
      <c r="J24" t="s">
        <v>140</v>
      </c>
      <c r="K24" s="2" t="s">
        <v>167</v>
      </c>
      <c r="L24" t="s">
        <v>168</v>
      </c>
      <c r="M24" t="str">
        <f t="shared" si="0"/>
        <v>'Juan Martinez',</v>
      </c>
      <c r="O24" t="s">
        <v>172</v>
      </c>
    </row>
    <row r="25" spans="2:20">
      <c r="B25" s="48">
        <v>87</v>
      </c>
      <c r="C25" s="48">
        <v>85</v>
      </c>
      <c r="I25" s="2" t="s">
        <v>167</v>
      </c>
      <c r="J25" t="s">
        <v>141</v>
      </c>
      <c r="K25" s="2" t="s">
        <v>167</v>
      </c>
      <c r="L25" t="s">
        <v>168</v>
      </c>
      <c r="M25" t="str">
        <f t="shared" si="0"/>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151"/>
      <c r="C40" s="152"/>
      <c r="D40" s="152"/>
      <c r="F40" s="151"/>
      <c r="G40" s="152"/>
      <c r="H40" s="152"/>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145" t="s">
        <v>256</v>
      </c>
      <c r="G77" s="61" t="s">
        <v>254</v>
      </c>
    </row>
    <row r="78" spans="2:10">
      <c r="B78" s="59">
        <v>168</v>
      </c>
      <c r="C78" s="59">
        <v>40</v>
      </c>
      <c r="F78" s="145"/>
      <c r="G78" s="59" t="s">
        <v>255</v>
      </c>
    </row>
    <row r="79" spans="2:10">
      <c r="B79" s="59">
        <v>170</v>
      </c>
      <c r="C79" s="59">
        <v>80</v>
      </c>
      <c r="F79" s="145" t="s">
        <v>253</v>
      </c>
      <c r="I79" s="145" t="s">
        <v>257</v>
      </c>
    </row>
    <row r="80" spans="2:10">
      <c r="B80" s="59">
        <v>172</v>
      </c>
      <c r="C80" s="59">
        <v>93</v>
      </c>
      <c r="F80" s="145"/>
      <c r="I80" s="145"/>
    </row>
    <row r="81" spans="2:14">
      <c r="B81" s="59">
        <v>174</v>
      </c>
      <c r="C81" s="59">
        <v>77</v>
      </c>
      <c r="F81" s="59">
        <f>(B77-$G$75) / $G$76</f>
        <v>-1.2649110640673518</v>
      </c>
      <c r="G81">
        <f>F81^2</f>
        <v>1.6</v>
      </c>
      <c r="I81">
        <f>(C77-$J$75) / $J$76</f>
        <v>-0.66033328289120952</v>
      </c>
    </row>
    <row r="82" spans="2:14">
      <c r="B82" s="59"/>
      <c r="C82" s="59"/>
      <c r="F82" s="59">
        <f t="shared" ref="F82:F85" si="1">(B78-$G$75) / $G$76</f>
        <v>-0.63245553203367588</v>
      </c>
      <c r="G82" s="139">
        <f t="shared" ref="G82:G85" si="2">F82^2</f>
        <v>0.4</v>
      </c>
      <c r="I82">
        <f t="shared" ref="I82:I85" si="3">(C78-$J$75) / $J$76</f>
        <v>-1.3678332288460768</v>
      </c>
    </row>
    <row r="83" spans="2:14">
      <c r="F83" s="59">
        <f t="shared" si="1"/>
        <v>0</v>
      </c>
      <c r="G83" s="139">
        <f t="shared" si="2"/>
        <v>0</v>
      </c>
      <c r="I83">
        <f t="shared" si="3"/>
        <v>0.51883329370023601</v>
      </c>
    </row>
    <row r="84" spans="2:14">
      <c r="F84" s="59">
        <f t="shared" si="1"/>
        <v>0.63245553203367588</v>
      </c>
      <c r="G84" s="139">
        <f t="shared" si="2"/>
        <v>0.4</v>
      </c>
      <c r="I84">
        <f t="shared" si="3"/>
        <v>1.1319999135277878</v>
      </c>
    </row>
    <row r="85" spans="2:14">
      <c r="F85" s="59">
        <f t="shared" si="1"/>
        <v>1.2649110640673518</v>
      </c>
      <c r="G85" s="139">
        <f t="shared" si="2"/>
        <v>1.6</v>
      </c>
      <c r="I85">
        <f t="shared" si="3"/>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2"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21" sqref="B21"/>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145" t="s">
        <v>220</v>
      </c>
      <c r="J18" s="31">
        <v>703.4666666666667</v>
      </c>
      <c r="K18" s="145">
        <f>J18/J19</f>
        <v>46.897777777777783</v>
      </c>
      <c r="M18" s="145" t="s">
        <v>222</v>
      </c>
      <c r="N18" s="31">
        <v>703.4666666666667</v>
      </c>
      <c r="O18" s="145">
        <f>N18/N19</f>
        <v>50.247619047619047</v>
      </c>
    </row>
    <row r="19" spans="1:15">
      <c r="A19" t="s">
        <v>216</v>
      </c>
      <c r="B19">
        <f>AVERAGE(E2:E16)</f>
        <v>98.933333333333337</v>
      </c>
      <c r="I19" s="145"/>
      <c r="J19" s="31">
        <f>COUNT(B2:B16)</f>
        <v>15</v>
      </c>
      <c r="K19" s="145"/>
      <c r="M19" s="145"/>
      <c r="N19">
        <f>J19-1</f>
        <v>14</v>
      </c>
      <c r="O19" s="145"/>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145" t="s">
        <v>228</v>
      </c>
      <c r="J26">
        <v>46.897777777777783</v>
      </c>
      <c r="K26" s="145">
        <f>J26/J27</f>
        <v>0.88792090224061171</v>
      </c>
      <c r="M26" s="145" t="s">
        <v>229</v>
      </c>
      <c r="N26">
        <v>50.247619047619047</v>
      </c>
      <c r="O26" s="145">
        <f>N26/N27</f>
        <v>0.88792090224061504</v>
      </c>
    </row>
    <row r="27" spans="1:15">
      <c r="I27" s="145"/>
      <c r="J27">
        <f>B21*B24</f>
        <v>52.817517483183735</v>
      </c>
      <c r="K27" s="145"/>
      <c r="M27" s="145"/>
      <c r="N27">
        <f>B22*B25</f>
        <v>56.590197303410925</v>
      </c>
      <c r="O27" s="145"/>
    </row>
  </sheetData>
  <mergeCells count="8">
    <mergeCell ref="I18:I19"/>
    <mergeCell ref="K18:K19"/>
    <mergeCell ref="M18:M19"/>
    <mergeCell ref="O18:O19"/>
    <mergeCell ref="I26:I27"/>
    <mergeCell ref="K26:K27"/>
    <mergeCell ref="M26:M27"/>
    <mergeCell ref="O26:O27"/>
  </mergeCells>
  <phoneticPr fontId="2"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topLeftCell="A31" workbookViewId="0">
      <selection activeCell="E23" sqref="E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 t="shared" ref="C12:C14" si="0">$D$20*B12+$D$21</f>
        <v>88.2</v>
      </c>
      <c r="D12" s="69">
        <v>93</v>
      </c>
      <c r="E12" s="69">
        <f t="shared" ref="E12:E14" si="1">D12-C12</f>
        <v>4.7999999999999972</v>
      </c>
      <c r="F12" s="80">
        <f t="shared" ref="F12:F14" si="2">ABS(E12)</f>
        <v>4.7999999999999972</v>
      </c>
      <c r="G12" s="80">
        <f t="shared" ref="G12:G14" si="3">E12^2</f>
        <v>23.039999999999974</v>
      </c>
      <c r="H12" s="69">
        <f t="shared" ref="H12:H14" si="4">B12-$D$17</f>
        <v>-1</v>
      </c>
      <c r="I12" s="69">
        <f>H12^2</f>
        <v>1</v>
      </c>
      <c r="J12" s="69">
        <f t="shared" ref="J12:J14" si="5">D12-$D$18</f>
        <v>2.5</v>
      </c>
      <c r="K12" s="69">
        <f t="shared" ref="K12:K14" si="6">H12*J12</f>
        <v>-2.5</v>
      </c>
    </row>
    <row r="13" spans="2:11">
      <c r="B13" s="69">
        <v>6</v>
      </c>
      <c r="C13" s="69">
        <f t="shared" si="0"/>
        <v>92.8</v>
      </c>
      <c r="D13" s="69">
        <v>91</v>
      </c>
      <c r="E13" s="69">
        <f t="shared" si="1"/>
        <v>-1.7999999999999972</v>
      </c>
      <c r="F13" s="80">
        <f t="shared" si="2"/>
        <v>1.7999999999999972</v>
      </c>
      <c r="G13" s="80">
        <f t="shared" si="3"/>
        <v>3.2399999999999896</v>
      </c>
      <c r="H13" s="69">
        <f t="shared" si="4"/>
        <v>1</v>
      </c>
      <c r="I13" s="69">
        <f>H13^2</f>
        <v>1</v>
      </c>
      <c r="J13" s="69">
        <f t="shared" si="5"/>
        <v>0.5</v>
      </c>
      <c r="K13" s="69">
        <f t="shared" si="6"/>
        <v>0.5</v>
      </c>
    </row>
    <row r="14" spans="2:11">
      <c r="B14" s="69">
        <v>8</v>
      </c>
      <c r="C14" s="69">
        <f t="shared" si="0"/>
        <v>97.4</v>
      </c>
      <c r="D14" s="69">
        <v>97</v>
      </c>
      <c r="E14" s="69">
        <f t="shared" si="1"/>
        <v>-0.40000000000000568</v>
      </c>
      <c r="F14" s="80">
        <f t="shared" si="2"/>
        <v>0.40000000000000568</v>
      </c>
      <c r="G14" s="80">
        <f t="shared" si="3"/>
        <v>0.16000000000000456</v>
      </c>
      <c r="H14" s="69">
        <f t="shared" si="4"/>
        <v>3</v>
      </c>
      <c r="I14" s="69">
        <f>H14^2</f>
        <v>9</v>
      </c>
      <c r="J14" s="69">
        <f t="shared" si="5"/>
        <v>6.5</v>
      </c>
      <c r="K14" s="69">
        <f t="shared" si="6"/>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 t="shared" ref="C44:C46" si="7">$M$37*B44+$M$38</f>
        <v>88</v>
      </c>
      <c r="D44" s="69">
        <v>93</v>
      </c>
      <c r="E44" s="69">
        <f t="shared" ref="E44:E46" si="8">D44-C44</f>
        <v>5</v>
      </c>
      <c r="F44" s="80">
        <f t="shared" ref="F44:F46" si="9">ABS(E44)</f>
        <v>5</v>
      </c>
      <c r="G44" s="80">
        <f t="shared" ref="G44:G46" si="10">E44^2</f>
        <v>25</v>
      </c>
    </row>
    <row r="45" spans="2:13">
      <c r="B45" s="69">
        <v>6</v>
      </c>
      <c r="C45" s="69">
        <f t="shared" si="7"/>
        <v>94</v>
      </c>
      <c r="D45" s="69">
        <v>91</v>
      </c>
      <c r="E45" s="69">
        <f t="shared" si="8"/>
        <v>-3</v>
      </c>
      <c r="F45" s="80">
        <f t="shared" si="9"/>
        <v>3</v>
      </c>
      <c r="G45" s="80">
        <f t="shared" si="10"/>
        <v>9</v>
      </c>
    </row>
    <row r="46" spans="2:13">
      <c r="B46" s="69">
        <v>8</v>
      </c>
      <c r="C46" s="69">
        <f t="shared" si="7"/>
        <v>100</v>
      </c>
      <c r="D46" s="69">
        <v>97</v>
      </c>
      <c r="E46" s="69">
        <f t="shared" si="8"/>
        <v>-3</v>
      </c>
      <c r="F46" s="80">
        <f t="shared" si="9"/>
        <v>3</v>
      </c>
      <c r="G46" s="80">
        <f t="shared" si="10"/>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 t="shared" ref="C57:C59" si="11">$J$55*B57+$J$56</f>
        <v>87</v>
      </c>
      <c r="D57" s="69">
        <v>93</v>
      </c>
      <c r="E57" s="69">
        <f t="shared" ref="E57:E59" si="12">D57-C57</f>
        <v>6</v>
      </c>
      <c r="F57" s="80">
        <f t="shared" ref="F57:F59" si="13">ABS(E57)</f>
        <v>6</v>
      </c>
      <c r="G57" s="80">
        <f t="shared" ref="G57:G59" si="14">E57^2</f>
        <v>36</v>
      </c>
      <c r="I57" s="63" t="s">
        <v>318</v>
      </c>
      <c r="J57" s="68"/>
    </row>
    <row r="58" spans="2:10">
      <c r="B58" s="69">
        <v>6</v>
      </c>
      <c r="C58" s="69">
        <f t="shared" si="11"/>
        <v>92</v>
      </c>
      <c r="D58" s="69">
        <v>91</v>
      </c>
      <c r="E58" s="69">
        <f t="shared" si="12"/>
        <v>-1</v>
      </c>
      <c r="F58" s="80">
        <f t="shared" si="13"/>
        <v>1</v>
      </c>
      <c r="G58" s="80">
        <f t="shared" si="14"/>
        <v>1</v>
      </c>
    </row>
    <row r="59" spans="2:10">
      <c r="B59" s="69">
        <v>8</v>
      </c>
      <c r="C59" s="69">
        <f t="shared" si="11"/>
        <v>97</v>
      </c>
      <c r="D59" s="69">
        <v>97</v>
      </c>
      <c r="E59" s="69">
        <f t="shared" si="12"/>
        <v>0</v>
      </c>
      <c r="F59" s="80">
        <f t="shared" si="13"/>
        <v>0</v>
      </c>
      <c r="G59" s="80">
        <f t="shared" si="14"/>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37" workbookViewId="0">
      <selection activeCell="H55" sqref="H55"/>
    </sheetView>
  </sheetViews>
  <sheetFormatPr defaultRowHeight="16.5"/>
  <cols>
    <col min="6" max="6" width="17.25" customWidth="1"/>
  </cols>
  <sheetData>
    <row r="1" spans="2:4">
      <c r="D1" t="s">
        <v>546</v>
      </c>
    </row>
    <row r="2" spans="2:4" s="140" customFormat="1">
      <c r="B2" s="140" t="s">
        <v>544</v>
      </c>
      <c r="D2" s="140" t="s">
        <v>547</v>
      </c>
    </row>
    <row r="44" spans="2:7" s="140" customFormat="1">
      <c r="B44" s="140" t="s">
        <v>545</v>
      </c>
      <c r="D44" s="140" t="s">
        <v>548</v>
      </c>
    </row>
    <row r="45" spans="2:7">
      <c r="C45" t="s">
        <v>549</v>
      </c>
    </row>
    <row r="46" spans="2:7">
      <c r="E46" s="95" t="s">
        <v>553</v>
      </c>
    </row>
    <row r="48" spans="2:7">
      <c r="B48" s="144" t="s">
        <v>550</v>
      </c>
      <c r="C48" s="144" t="s">
        <v>551</v>
      </c>
      <c r="D48" s="144" t="s">
        <v>552</v>
      </c>
      <c r="E48" s="146" t="s">
        <v>557</v>
      </c>
      <c r="F48" s="146"/>
      <c r="G48" s="146"/>
    </row>
    <row r="49" spans="2:8">
      <c r="B49" s="144" t="s">
        <v>554</v>
      </c>
      <c r="C49" s="144" t="s">
        <v>555</v>
      </c>
      <c r="D49" s="144" t="s">
        <v>556</v>
      </c>
    </row>
    <row r="50" spans="2:8">
      <c r="F50" t="s">
        <v>559</v>
      </c>
      <c r="G50" t="s">
        <v>560</v>
      </c>
    </row>
    <row r="51" spans="2:8">
      <c r="F51" t="s">
        <v>558</v>
      </c>
      <c r="G51" t="s">
        <v>560</v>
      </c>
    </row>
    <row r="52" spans="2:8">
      <c r="F52" t="s">
        <v>561</v>
      </c>
      <c r="G52" t="s">
        <v>560</v>
      </c>
      <c r="H52" t="s">
        <v>562</v>
      </c>
    </row>
    <row r="53" spans="2:8">
      <c r="H53" t="s">
        <v>563</v>
      </c>
    </row>
    <row r="54" spans="2:8">
      <c r="H54" t="s">
        <v>564</v>
      </c>
    </row>
    <row r="55" spans="2:8">
      <c r="F55" t="s">
        <v>565</v>
      </c>
      <c r="G55" t="s">
        <v>568</v>
      </c>
    </row>
    <row r="57" spans="2:8">
      <c r="F57" t="s">
        <v>566</v>
      </c>
      <c r="G57" t="s">
        <v>567</v>
      </c>
    </row>
  </sheetData>
  <mergeCells count="1">
    <mergeCell ref="E48:G48"/>
  </mergeCells>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2"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 t="shared" ref="O12:O14" si="1">B12*$H$2 + C12*$H$3 + D12*$H$4</f>
        <v>0.5</v>
      </c>
      <c r="P12" s="71">
        <f t="shared" ref="P12:P14" si="2">IF(O12 &gt;= 0, 1, -1)</f>
        <v>1</v>
      </c>
      <c r="S12" s="71">
        <v>3</v>
      </c>
      <c r="T12">
        <f t="shared" si="0"/>
        <v>1</v>
      </c>
    </row>
    <row r="13" spans="1:20">
      <c r="A13" t="s">
        <v>322</v>
      </c>
      <c r="B13" s="71">
        <v>1</v>
      </c>
      <c r="C13" s="71">
        <v>0</v>
      </c>
      <c r="D13" s="71">
        <v>1</v>
      </c>
      <c r="L13" s="71" t="s">
        <v>339</v>
      </c>
      <c r="O13">
        <f t="shared" si="1"/>
        <v>0.5</v>
      </c>
      <c r="P13" s="71">
        <f t="shared" si="2"/>
        <v>1</v>
      </c>
      <c r="S13" s="71">
        <v>4</v>
      </c>
      <c r="T13">
        <f t="shared" si="0"/>
        <v>1</v>
      </c>
    </row>
    <row r="14" spans="1:20">
      <c r="A14" t="s">
        <v>323</v>
      </c>
      <c r="B14" s="71">
        <v>1</v>
      </c>
      <c r="C14" s="71">
        <v>1</v>
      </c>
      <c r="D14" s="71">
        <v>1</v>
      </c>
      <c r="I14" s="70">
        <v>0</v>
      </c>
      <c r="J14" s="71" t="s">
        <v>327</v>
      </c>
      <c r="O14">
        <f t="shared" si="1"/>
        <v>1.5</v>
      </c>
      <c r="P14" s="71">
        <f t="shared" si="2"/>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 t="shared" ref="O35:O37" si="3">B12*$I$2 + C12*$I$3 +D12*$I$4</f>
        <v>0</v>
      </c>
      <c r="P35" s="71">
        <f t="shared" ref="P35:P37" si="4">IF(O35 &gt;= 0, 1, -1)</f>
        <v>1</v>
      </c>
    </row>
    <row r="36" spans="15:16">
      <c r="O36">
        <f t="shared" si="3"/>
        <v>0.4</v>
      </c>
      <c r="P36" s="71">
        <f t="shared" si="4"/>
        <v>1</v>
      </c>
    </row>
    <row r="37" spans="15:16">
      <c r="O37">
        <f t="shared" si="3"/>
        <v>-0.1</v>
      </c>
      <c r="P37" s="71">
        <f t="shared" si="4"/>
        <v>-1</v>
      </c>
    </row>
    <row r="39" spans="15:16">
      <c r="P39" s="71" t="s">
        <v>346</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 t="shared" ref="P13:P15" si="0">$I$8+C12*$H$2+D12*$H$4</f>
        <v>1</v>
      </c>
      <c r="Q13">
        <f t="shared" ref="Q13:Q15" si="1">1/(1+EXP(-(P13)))</f>
        <v>0.7310585786300049</v>
      </c>
      <c r="R13" s="71">
        <f t="shared" ref="R13:R15" si="2">IF(Q13&gt;=0.5,1,0)</f>
        <v>1</v>
      </c>
    </row>
    <row r="14" spans="1:22">
      <c r="A14" t="s">
        <v>323</v>
      </c>
      <c r="B14" s="80"/>
      <c r="C14" s="71">
        <v>1</v>
      </c>
      <c r="D14" s="71">
        <v>1</v>
      </c>
      <c r="H14" s="70"/>
      <c r="I14" s="56"/>
      <c r="J14" s="71"/>
      <c r="M14" t="s">
        <v>348</v>
      </c>
      <c r="P14" s="71">
        <f t="shared" si="0"/>
        <v>1</v>
      </c>
      <c r="Q14">
        <f t="shared" si="1"/>
        <v>0.7310585786300049</v>
      </c>
      <c r="R14" s="71">
        <f t="shared" si="2"/>
        <v>1</v>
      </c>
    </row>
    <row r="15" spans="1:22">
      <c r="H15" s="70"/>
      <c r="I15" s="71"/>
      <c r="J15" s="71" t="s">
        <v>350</v>
      </c>
      <c r="M15"/>
      <c r="P15" s="71">
        <f t="shared" si="0"/>
        <v>-1</v>
      </c>
      <c r="Q15">
        <f t="shared" si="1"/>
        <v>0.2689414213699951</v>
      </c>
      <c r="R15" s="71">
        <f t="shared" si="2"/>
        <v>0</v>
      </c>
      <c r="T15" s="70" t="s">
        <v>334</v>
      </c>
      <c r="V15" s="86" t="s">
        <v>362</v>
      </c>
    </row>
    <row r="16" spans="1:22">
      <c r="H16" s="70"/>
      <c r="I16" s="71"/>
      <c r="J16" s="71"/>
      <c r="M16"/>
      <c r="T16" s="70">
        <f>$K$8+R12*$K$3+R19*$K$4</f>
        <v>0</v>
      </c>
      <c r="V16" s="86">
        <v>0</v>
      </c>
    </row>
    <row r="17" spans="8:22">
      <c r="H17" s="70"/>
      <c r="I17"/>
      <c r="J17" s="71"/>
      <c r="M17"/>
      <c r="T17" s="70">
        <f t="shared" ref="T17:T19" si="3">$K$8+R13*$K$3+R20*$K$4</f>
        <v>1</v>
      </c>
      <c r="V17" s="86">
        <v>1</v>
      </c>
    </row>
    <row r="18" spans="8:22">
      <c r="H18" s="70"/>
      <c r="I18" s="71"/>
      <c r="J18" s="71" t="s">
        <v>351</v>
      </c>
      <c r="M18" t="s">
        <v>349</v>
      </c>
      <c r="P18" s="71" t="s">
        <v>358</v>
      </c>
      <c r="Q18" t="s">
        <v>353</v>
      </c>
      <c r="T18" s="70">
        <f t="shared" si="3"/>
        <v>1</v>
      </c>
      <c r="V18" s="86">
        <v>1</v>
      </c>
    </row>
    <row r="19" spans="8:22">
      <c r="H19" s="70"/>
      <c r="I19"/>
      <c r="J19" s="71"/>
      <c r="M19"/>
      <c r="P19" s="71">
        <f>$K$8+C11*$H$3+D11*$H$5</f>
        <v>-1</v>
      </c>
      <c r="Q19" s="71">
        <f>1/(1+EXP(-(P19)))</f>
        <v>0.2689414213699951</v>
      </c>
      <c r="R19">
        <f>IF(Q19&gt;=0.5,1,0)</f>
        <v>0</v>
      </c>
      <c r="T19" s="70">
        <f t="shared" si="3"/>
        <v>0</v>
      </c>
      <c r="V19" s="86">
        <v>0</v>
      </c>
    </row>
    <row r="20" spans="8:22">
      <c r="H20" s="70"/>
      <c r="I20"/>
      <c r="J20" s="71"/>
      <c r="M20"/>
      <c r="P20" s="71">
        <f>$K$8+C12*$H$3+D12*$H$5</f>
        <v>1</v>
      </c>
      <c r="Q20" s="71">
        <f t="shared" ref="Q20:Q22" si="4">1/(1+EXP(-(P20)))</f>
        <v>0.7310585786300049</v>
      </c>
      <c r="R20">
        <f t="shared" ref="R20:R22" si="5">IF(Q20&gt;=0.5,1,0)</f>
        <v>1</v>
      </c>
    </row>
    <row r="21" spans="8:22">
      <c r="H21" s="70"/>
      <c r="I21"/>
      <c r="J21" s="71"/>
      <c r="M21"/>
      <c r="P21" s="71">
        <f>$K$8+C13*$H$3+D13*$H$5</f>
        <v>1</v>
      </c>
      <c r="Q21" s="71">
        <f t="shared" si="4"/>
        <v>0.7310585786300049</v>
      </c>
      <c r="R21">
        <f t="shared" si="5"/>
        <v>1</v>
      </c>
    </row>
    <row r="22" spans="8:22">
      <c r="P22" s="71">
        <f>$K$8+C14*$H$3+D14*$H$5</f>
        <v>3</v>
      </c>
      <c r="Q22" s="71">
        <f t="shared" si="4"/>
        <v>0.95257412682243336</v>
      </c>
      <c r="R22">
        <f t="shared" si="5"/>
        <v>1</v>
      </c>
    </row>
    <row r="24" spans="8:22">
      <c r="Q24" s="71" t="s">
        <v>357</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2"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A52" workbookViewId="0">
      <selection activeCell="P97" sqref="P97"/>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145" t="s">
        <v>442</v>
      </c>
      <c r="C77" s="103" t="s">
        <v>449</v>
      </c>
      <c r="D77" s="32" t="s">
        <v>444</v>
      </c>
      <c r="F77" s="103">
        <v>0.7</v>
      </c>
      <c r="G77" s="103">
        <v>0.2</v>
      </c>
      <c r="H77" s="103">
        <v>0.1</v>
      </c>
    </row>
    <row r="78" spans="2:12">
      <c r="B78" s="145"/>
      <c r="C78" t="s">
        <v>443</v>
      </c>
      <c r="D78" s="83" t="s">
        <v>445</v>
      </c>
      <c r="F78">
        <f>1-F77</f>
        <v>0.30000000000000004</v>
      </c>
      <c r="G78">
        <f t="shared" ref="G78:H78" si="4">1-G77</f>
        <v>0.8</v>
      </c>
      <c r="H78">
        <f t="shared" si="4"/>
        <v>0.9</v>
      </c>
    </row>
    <row r="80" spans="2:12">
      <c r="B80" t="s">
        <v>450</v>
      </c>
      <c r="F80" s="145">
        <f>LOG(F77/F78)</f>
        <v>0.36797678529459432</v>
      </c>
      <c r="G80" s="145">
        <f t="shared" ref="G80:H80" si="5">LOG(G77/G78)</f>
        <v>-0.6020599913279624</v>
      </c>
      <c r="H80" s="145">
        <f t="shared" si="5"/>
        <v>-0.95424250943932487</v>
      </c>
    </row>
    <row r="81" spans="2:14">
      <c r="F81" s="145"/>
      <c r="G81" s="145"/>
      <c r="H81" s="145"/>
    </row>
    <row r="83" spans="2:14">
      <c r="E83" t="s">
        <v>451</v>
      </c>
      <c r="F83">
        <v>0.36797678529459432</v>
      </c>
      <c r="G83">
        <v>-0.6020599913279624</v>
      </c>
      <c r="H83">
        <v>-0.95424250943932487</v>
      </c>
      <c r="J83" t="s">
        <v>454</v>
      </c>
    </row>
    <row r="86" spans="2:14">
      <c r="B86" t="s">
        <v>452</v>
      </c>
      <c r="F86">
        <f>1/(1+EXP(-F83))</f>
        <v>0.59097000811815192</v>
      </c>
      <c r="G86">
        <f t="shared" ref="G86:H86" si="6">1/(1+EXP(-G83))</f>
        <v>0.35387254175900806</v>
      </c>
      <c r="H86">
        <f t="shared" si="6"/>
        <v>0.27803241996025485</v>
      </c>
      <c r="J86" t="s">
        <v>453</v>
      </c>
      <c r="N86" t="s">
        <v>459</v>
      </c>
    </row>
    <row r="91" spans="2:14">
      <c r="B91" t="s">
        <v>455</v>
      </c>
      <c r="E91" t="s">
        <v>456</v>
      </c>
    </row>
    <row r="92" spans="2:14">
      <c r="F92">
        <f>EXP(F83)</f>
        <v>1.4448084977809126</v>
      </c>
      <c r="G92">
        <f t="shared" ref="G92:H92" si="7">EXP(G83)</f>
        <v>0.54768225254253322</v>
      </c>
      <c r="H92">
        <f t="shared" si="7"/>
        <v>0.38510374654904711</v>
      </c>
    </row>
    <row r="94" spans="2:14">
      <c r="E94" t="s">
        <v>457</v>
      </c>
    </row>
    <row r="95" spans="2:14">
      <c r="F95">
        <f>SUM(F92:H92)</f>
        <v>2.3775944968724927</v>
      </c>
    </row>
    <row r="97" spans="5:8">
      <c r="E97" t="s">
        <v>458</v>
      </c>
    </row>
    <row r="99" spans="5:8">
      <c r="F99">
        <f>F92/$F$95</f>
        <v>0.60767658222687915</v>
      </c>
      <c r="G99">
        <f t="shared" ref="G99:H99" si="8">G92/$F$95</f>
        <v>0.23035141327209452</v>
      </c>
      <c r="H99">
        <f t="shared" si="8"/>
        <v>0.16197200450102645</v>
      </c>
    </row>
  </sheetData>
  <mergeCells count="4">
    <mergeCell ref="B77:B78"/>
    <mergeCell ref="F80:F81"/>
    <mergeCell ref="G80:G81"/>
    <mergeCell ref="H80:H81"/>
  </mergeCells>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2"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145" t="s">
        <v>383</v>
      </c>
      <c r="O21" t="s">
        <v>385</v>
      </c>
      <c r="P21" t="s">
        <v>387</v>
      </c>
    </row>
    <row r="22" spans="1:16" ht="18">
      <c r="H22" s="84" t="s">
        <v>376</v>
      </c>
      <c r="J22" s="1"/>
      <c r="N22" s="145"/>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145" t="s">
        <v>383</v>
      </c>
      <c r="P22" t="s">
        <v>385</v>
      </c>
      <c r="Q22" t="s">
        <v>387</v>
      </c>
    </row>
    <row r="23" spans="1:17" ht="18">
      <c r="H23" s="84" t="s">
        <v>413</v>
      </c>
      <c r="J23" s="1"/>
      <c r="L23" s="1"/>
      <c r="O23" s="145"/>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510</v>
      </c>
    </row>
    <row r="2" spans="2:16">
      <c r="I2" t="s">
        <v>369</v>
      </c>
      <c r="P2" s="97" t="s">
        <v>403</v>
      </c>
    </row>
    <row r="3" spans="2:16">
      <c r="I3" t="s">
        <v>430</v>
      </c>
    </row>
    <row r="4" spans="2:16">
      <c r="I4" t="s">
        <v>434</v>
      </c>
    </row>
    <row r="5" spans="2:16">
      <c r="I5" t="s">
        <v>514</v>
      </c>
    </row>
    <row r="6" spans="2:16">
      <c r="I6" t="s">
        <v>513</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153" t="s">
        <v>439</v>
      </c>
      <c r="P18" s="153"/>
      <c r="Q18" s="154">
        <v>0.2</v>
      </c>
    </row>
    <row r="19" spans="2:17">
      <c r="J19" s="1"/>
      <c r="L19" s="1"/>
      <c r="N19" s="1"/>
      <c r="O19" s="153"/>
      <c r="P19" s="153"/>
      <c r="Q19" s="154"/>
    </row>
    <row r="20" spans="2:17" ht="18">
      <c r="H20" s="84" t="s">
        <v>432</v>
      </c>
      <c r="J20" s="1"/>
      <c r="L20" s="1"/>
      <c r="N20" s="1"/>
      <c r="O20" t="s">
        <v>440</v>
      </c>
      <c r="Q20">
        <v>0.1</v>
      </c>
    </row>
    <row r="21" spans="2:17">
      <c r="J21" s="1"/>
      <c r="L21" s="1"/>
      <c r="O21" t="s">
        <v>435</v>
      </c>
      <c r="Q21">
        <v>1</v>
      </c>
    </row>
    <row r="22" spans="2:17">
      <c r="J22" s="1"/>
      <c r="L22" s="1"/>
      <c r="O22" s="145"/>
    </row>
    <row r="23" spans="2:17">
      <c r="J23" s="1"/>
      <c r="L23" s="1"/>
      <c r="O23" s="145"/>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488</v>
      </c>
    </row>
    <row r="2" spans="2:16">
      <c r="I2" t="s">
        <v>369</v>
      </c>
      <c r="P2" s="97" t="s">
        <v>403</v>
      </c>
    </row>
    <row r="3" spans="2:16">
      <c r="I3" t="s">
        <v>486</v>
      </c>
    </row>
    <row r="4" spans="2:16">
      <c r="I4" t="s">
        <v>487</v>
      </c>
    </row>
    <row r="5" spans="2:16">
      <c r="I5" t="s">
        <v>489</v>
      </c>
    </row>
    <row r="6" spans="2:16">
      <c r="I6" t="s">
        <v>509</v>
      </c>
    </row>
    <row r="7" spans="2:16">
      <c r="I7" t="s">
        <v>490</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491</v>
      </c>
      <c r="Q17" s="33"/>
    </row>
    <row r="18" spans="2:17" ht="18">
      <c r="B18" s="94"/>
      <c r="C18" s="94"/>
      <c r="D18" s="94"/>
      <c r="E18" s="94"/>
      <c r="H18" s="94" t="s">
        <v>431</v>
      </c>
      <c r="J18" s="1"/>
      <c r="L18" s="1"/>
      <c r="N18" s="1"/>
      <c r="O18" s="101" t="s">
        <v>492</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145"/>
    </row>
    <row r="23" spans="2:17">
      <c r="J23" s="1"/>
      <c r="L23" s="1"/>
      <c r="O23" s="145"/>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25" zoomScaleNormal="100" workbookViewId="0">
      <selection activeCell="P39" sqref="P39"/>
    </sheetView>
  </sheetViews>
  <sheetFormatPr defaultRowHeight="16.5"/>
  <cols>
    <col min="1" max="1" width="13.125" style="94" customWidth="1"/>
    <col min="8" max="8" width="10.5" style="94" customWidth="1"/>
    <col min="9" max="9" width="12.125" customWidth="1"/>
  </cols>
  <sheetData>
    <row r="1" spans="2:18">
      <c r="B1" t="s">
        <v>506</v>
      </c>
    </row>
    <row r="2" spans="2:18">
      <c r="I2" t="s">
        <v>369</v>
      </c>
      <c r="R2" s="97" t="s">
        <v>403</v>
      </c>
    </row>
    <row r="3" spans="2:18">
      <c r="I3" t="s">
        <v>528</v>
      </c>
    </row>
    <row r="4" spans="2:18">
      <c r="I4" t="s">
        <v>507</v>
      </c>
    </row>
    <row r="5" spans="2:18">
      <c r="I5" t="s">
        <v>508</v>
      </c>
    </row>
    <row r="6" spans="2:18">
      <c r="I6" t="s">
        <v>489</v>
      </c>
    </row>
    <row r="7" spans="2:18">
      <c r="I7" t="s">
        <v>517</v>
      </c>
    </row>
    <row r="8" spans="2:18">
      <c r="I8" t="s">
        <v>518</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511</v>
      </c>
      <c r="O14" s="94"/>
    </row>
    <row r="15" spans="2:18" ht="18">
      <c r="H15" s="94" t="s">
        <v>374</v>
      </c>
      <c r="J15" s="1"/>
      <c r="L15" s="1"/>
      <c r="N15" s="1"/>
    </row>
    <row r="16" spans="2:18">
      <c r="J16" s="1"/>
      <c r="L16" s="1"/>
      <c r="N16" s="1"/>
    </row>
    <row r="17" spans="2:20" ht="18">
      <c r="H17" s="94" t="s">
        <v>375</v>
      </c>
      <c r="J17" s="1"/>
      <c r="L17" s="1"/>
      <c r="N17" s="1"/>
      <c r="P17" s="94" t="s">
        <v>512</v>
      </c>
    </row>
    <row r="18" spans="2:20">
      <c r="B18" s="94"/>
      <c r="C18" s="94"/>
      <c r="D18" s="94"/>
      <c r="E18" s="94"/>
      <c r="J18" s="1"/>
      <c r="L18" s="1"/>
      <c r="N18" s="1"/>
      <c r="P18" s="1"/>
      <c r="Q18" t="s">
        <v>515</v>
      </c>
      <c r="S18" s="33"/>
    </row>
    <row r="19" spans="2:20" ht="18">
      <c r="B19" s="94"/>
      <c r="C19" s="94"/>
      <c r="D19" s="94"/>
      <c r="E19" s="94"/>
      <c r="H19" s="94" t="s">
        <v>431</v>
      </c>
      <c r="J19" s="1"/>
      <c r="L19" s="1"/>
      <c r="N19" s="1"/>
      <c r="P19" s="1"/>
      <c r="Q19" s="101" t="s">
        <v>516</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145"/>
    </row>
    <row r="24" spans="2:20">
      <c r="J24" s="1"/>
      <c r="L24" s="1"/>
      <c r="N24" s="1"/>
      <c r="Q24" s="145"/>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520</v>
      </c>
      <c r="D30" t="s">
        <v>519</v>
      </c>
      <c r="H30"/>
      <c r="T30" t="s">
        <v>527</v>
      </c>
    </row>
    <row r="31" spans="2:20">
      <c r="H31"/>
    </row>
    <row r="32" spans="2:20">
      <c r="C32" s="104"/>
      <c r="D32" s="113"/>
      <c r="E32" s="104"/>
      <c r="F32" s="104"/>
      <c r="G32" s="113"/>
      <c r="H32"/>
      <c r="J32" s="104"/>
      <c r="K32" s="113"/>
      <c r="L32" s="104"/>
      <c r="M32" s="104"/>
      <c r="N32" s="113"/>
    </row>
    <row r="33" spans="1:18">
      <c r="C33" s="104"/>
      <c r="D33" s="113"/>
      <c r="E33" s="104"/>
      <c r="F33" s="104"/>
      <c r="G33" s="113"/>
      <c r="H33"/>
      <c r="J33" s="104"/>
      <c r="K33" s="113"/>
      <c r="L33" s="104"/>
      <c r="M33" s="104"/>
      <c r="N33" s="113"/>
    </row>
    <row r="34" spans="1:18">
      <c r="C34" s="104"/>
      <c r="D34" s="113"/>
      <c r="E34" s="104"/>
      <c r="F34" s="104"/>
      <c r="G34" s="113"/>
      <c r="H34"/>
      <c r="J34" s="104"/>
      <c r="K34" s="113"/>
      <c r="L34" s="104"/>
      <c r="M34" s="104"/>
      <c r="N34" s="113"/>
      <c r="P34" s="95"/>
    </row>
    <row r="35" spans="1:18">
      <c r="C35" s="104"/>
      <c r="D35" s="113"/>
      <c r="E35" s="104"/>
      <c r="F35" s="104"/>
      <c r="G35" s="113"/>
      <c r="H35"/>
      <c r="J35" s="104"/>
      <c r="K35" s="113"/>
      <c r="L35" s="104"/>
      <c r="M35" s="104"/>
      <c r="N35" s="113"/>
    </row>
    <row r="36" spans="1:18">
      <c r="A36" s="94" t="s">
        <v>526</v>
      </c>
      <c r="B36" s="94">
        <v>8</v>
      </c>
      <c r="C36" s="104"/>
      <c r="D36" s="113"/>
      <c r="E36" s="104"/>
      <c r="F36" s="104"/>
      <c r="G36" s="113"/>
      <c r="H36"/>
      <c r="J36" s="104"/>
      <c r="K36" s="113"/>
      <c r="L36" s="104"/>
      <c r="M36" s="104"/>
      <c r="N36" s="113"/>
    </row>
    <row r="37" spans="1:18">
      <c r="B37" s="94"/>
      <c r="C37" s="104"/>
      <c r="D37" s="113"/>
      <c r="E37" s="104"/>
      <c r="F37" s="104"/>
      <c r="G37" s="113"/>
      <c r="H37"/>
      <c r="J37" s="104"/>
      <c r="K37" s="113"/>
      <c r="L37" s="104"/>
      <c r="M37" s="104"/>
      <c r="N37" s="113"/>
      <c r="P37" t="s">
        <v>525</v>
      </c>
    </row>
    <row r="38" spans="1:18">
      <c r="B38" s="94"/>
      <c r="C38" s="104"/>
      <c r="D38" s="113"/>
      <c r="E38" s="104"/>
      <c r="F38" s="104"/>
      <c r="G38" s="113"/>
      <c r="H38"/>
      <c r="I38" t="s">
        <v>523</v>
      </c>
      <c r="J38" s="134"/>
      <c r="K38" s="135"/>
      <c r="L38" s="134"/>
      <c r="M38" s="134"/>
      <c r="N38" s="135"/>
      <c r="P38" t="s">
        <v>529</v>
      </c>
      <c r="R38" t="s">
        <v>524</v>
      </c>
    </row>
    <row r="39" spans="1:18">
      <c r="B39" s="94"/>
      <c r="C39" s="127"/>
      <c r="D39" s="128"/>
      <c r="E39" s="127"/>
      <c r="F39" s="127"/>
      <c r="G39" s="128"/>
      <c r="H39"/>
      <c r="J39" s="136"/>
      <c r="K39" s="137"/>
      <c r="L39" s="136"/>
      <c r="M39" s="136"/>
      <c r="N39" s="137"/>
    </row>
    <row r="40" spans="1:18">
      <c r="B40" s="94"/>
      <c r="C40" s="131"/>
      <c r="D40" s="132"/>
      <c r="E40" s="131"/>
      <c r="F40" s="131"/>
      <c r="G40" s="132"/>
      <c r="H40"/>
      <c r="J40" s="129"/>
      <c r="K40" s="130"/>
      <c r="L40" s="129"/>
      <c r="M40" s="129"/>
      <c r="N40" s="130"/>
    </row>
    <row r="41" spans="1:18">
      <c r="A41" s="56" t="s">
        <v>522</v>
      </c>
      <c r="B41" s="94">
        <v>2</v>
      </c>
      <c r="C41" s="111"/>
      <c r="D41" s="114"/>
      <c r="E41" s="111"/>
      <c r="F41" s="111"/>
      <c r="G41" s="114"/>
      <c r="H41"/>
      <c r="J41" s="133"/>
      <c r="K41" s="10"/>
      <c r="L41" s="10" t="s">
        <v>521</v>
      </c>
      <c r="M41" s="10"/>
      <c r="N41" s="10"/>
    </row>
    <row r="42" spans="1:18">
      <c r="C42" s="105"/>
      <c r="D42" s="115"/>
      <c r="E42" s="105"/>
      <c r="F42" s="105"/>
      <c r="G42" s="115"/>
      <c r="H42"/>
    </row>
    <row r="47" spans="1:18">
      <c r="I47" s="2"/>
    </row>
  </sheetData>
  <mergeCells count="1">
    <mergeCell ref="Q23:Q24"/>
  </mergeCells>
  <phoneticPr fontId="2" type="noConversion"/>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482</v>
      </c>
    </row>
    <row r="3" spans="2:12" s="1" customFormat="1">
      <c r="C3" s="1" t="s">
        <v>480</v>
      </c>
    </row>
    <row r="4" spans="2:12">
      <c r="C4" s="116" t="s">
        <v>477</v>
      </c>
      <c r="D4" s="117" t="s">
        <v>478</v>
      </c>
      <c r="E4" s="116"/>
      <c r="F4" s="116"/>
      <c r="G4" s="116"/>
      <c r="H4" s="116"/>
      <c r="I4" s="116"/>
      <c r="J4" s="116"/>
      <c r="K4" s="116"/>
      <c r="L4" s="116"/>
    </row>
    <row r="5" spans="2:12">
      <c r="C5" s="116"/>
      <c r="D5" s="118" t="s">
        <v>479</v>
      </c>
      <c r="E5" s="116"/>
      <c r="F5" s="116"/>
      <c r="G5" s="116"/>
      <c r="H5" s="116"/>
      <c r="I5" s="116"/>
      <c r="J5" s="116"/>
      <c r="K5" s="116"/>
      <c r="L5" s="116"/>
    </row>
    <row r="8" spans="2:12" s="1" customFormat="1">
      <c r="C8" s="1" t="s">
        <v>481</v>
      </c>
    </row>
    <row r="10" spans="2:12">
      <c r="D10" s="116" t="s">
        <v>483</v>
      </c>
      <c r="E10" s="117" t="s">
        <v>484</v>
      </c>
      <c r="F10" s="116"/>
      <c r="G10" s="116"/>
      <c r="H10" s="116"/>
      <c r="I10" s="116"/>
      <c r="J10" s="116"/>
    </row>
    <row r="11" spans="2:12">
      <c r="D11" s="116"/>
      <c r="F11" s="116"/>
      <c r="G11" s="116"/>
      <c r="H11" s="116"/>
      <c r="I11" s="116"/>
      <c r="J11" s="116"/>
    </row>
    <row r="12" spans="2:12">
      <c r="E12" s="117" t="s">
        <v>485</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2"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showGridLines="0" topLeftCell="A31" zoomScale="85" zoomScaleNormal="85" workbookViewId="0">
      <selection activeCell="S13" sqref="S13"/>
    </sheetView>
  </sheetViews>
  <sheetFormatPr defaultRowHeight="16.5"/>
  <cols>
    <col min="1" max="1" width="19.375" style="84" customWidth="1"/>
    <col min="3" max="3" width="9" style="84"/>
    <col min="6" max="6" width="9" style="84"/>
  </cols>
  <sheetData>
    <row r="1" spans="1:22" s="1" customFormat="1">
      <c r="A1" s="112" t="s">
        <v>472</v>
      </c>
      <c r="C1" s="85"/>
      <c r="F1" s="85"/>
      <c r="L1" s="138" t="s">
        <v>543</v>
      </c>
      <c r="M1" s="138"/>
      <c r="N1" s="138"/>
      <c r="O1" s="138"/>
      <c r="P1" s="138"/>
      <c r="Q1" s="138"/>
      <c r="R1" s="138"/>
      <c r="S1" s="138"/>
      <c r="T1" s="138"/>
      <c r="U1" s="138"/>
      <c r="V1" s="138"/>
    </row>
    <row r="2" spans="1:22">
      <c r="F2" s="84" t="s">
        <v>469</v>
      </c>
      <c r="L2" s="97"/>
      <c r="M2" s="97"/>
      <c r="N2" s="97"/>
      <c r="O2" s="97"/>
      <c r="P2" s="97"/>
      <c r="Q2" s="97"/>
      <c r="R2" s="97"/>
      <c r="S2" s="97"/>
      <c r="T2" s="97"/>
      <c r="U2" s="97"/>
      <c r="V2" s="97"/>
    </row>
    <row r="3" spans="1:22">
      <c r="B3" s="104"/>
      <c r="C3" s="113"/>
      <c r="D3" s="104"/>
      <c r="E3" s="104"/>
      <c r="F3" s="108"/>
      <c r="L3" s="97" t="s">
        <v>533</v>
      </c>
      <c r="M3" s="97"/>
      <c r="N3" s="97"/>
      <c r="O3" s="97"/>
      <c r="P3" s="97"/>
      <c r="Q3" s="97"/>
      <c r="R3" s="97"/>
      <c r="S3" s="97"/>
      <c r="T3" s="97"/>
      <c r="U3" s="97"/>
      <c r="V3" s="97"/>
    </row>
    <row r="4" spans="1:22">
      <c r="B4" s="104"/>
      <c r="C4" s="113"/>
      <c r="D4" s="104"/>
      <c r="E4" s="104"/>
      <c r="F4" s="108"/>
      <c r="I4" s="84" t="s">
        <v>470</v>
      </c>
      <c r="L4" s="97" t="s">
        <v>531</v>
      </c>
      <c r="M4" s="97"/>
      <c r="N4" s="97"/>
      <c r="O4" s="97"/>
      <c r="P4" s="97"/>
      <c r="Q4" s="97"/>
      <c r="R4" s="97"/>
      <c r="S4" s="97"/>
      <c r="T4" s="97"/>
      <c r="U4" s="97"/>
      <c r="V4" s="97"/>
    </row>
    <row r="5" spans="1:22">
      <c r="B5" s="104"/>
      <c r="C5" s="113"/>
      <c r="D5" s="104"/>
      <c r="E5" s="104"/>
      <c r="F5" s="108"/>
      <c r="L5" s="97" t="s">
        <v>532</v>
      </c>
      <c r="M5" s="97"/>
      <c r="N5" s="97"/>
      <c r="O5" s="97"/>
      <c r="P5" s="97"/>
      <c r="Q5" s="97"/>
      <c r="R5" s="97"/>
      <c r="S5" s="97"/>
      <c r="T5" s="97"/>
      <c r="U5" s="97"/>
      <c r="V5" s="97"/>
    </row>
    <row r="6" spans="1:22">
      <c r="A6" s="84" t="s">
        <v>467</v>
      </c>
      <c r="B6" s="104"/>
      <c r="C6" s="113" t="s">
        <v>473</v>
      </c>
      <c r="D6" s="104"/>
      <c r="E6" s="104"/>
      <c r="F6" s="108" t="s">
        <v>475</v>
      </c>
      <c r="L6" s="97" t="s">
        <v>534</v>
      </c>
      <c r="M6" s="97"/>
      <c r="N6" s="97"/>
      <c r="O6" s="97"/>
      <c r="P6" s="97"/>
      <c r="Q6" s="97"/>
      <c r="R6" s="97"/>
      <c r="S6" s="97"/>
      <c r="T6" s="97"/>
      <c r="U6" s="97"/>
      <c r="V6" s="97"/>
    </row>
    <row r="7" spans="1:22">
      <c r="B7" s="104"/>
      <c r="C7" s="113"/>
      <c r="D7" s="104"/>
      <c r="E7" s="104"/>
      <c r="F7" s="108"/>
      <c r="L7" s="97" t="s">
        <v>535</v>
      </c>
      <c r="M7" s="97"/>
      <c r="N7" s="97"/>
      <c r="O7" s="97"/>
      <c r="P7" s="97"/>
      <c r="Q7" s="97"/>
      <c r="R7" s="97"/>
      <c r="S7" s="97"/>
      <c r="T7" s="97"/>
      <c r="U7" s="97"/>
      <c r="V7" s="97"/>
    </row>
    <row r="8" spans="1:22">
      <c r="B8" s="104"/>
      <c r="C8" s="113"/>
      <c r="D8" s="104"/>
      <c r="E8" s="104"/>
      <c r="F8" s="108"/>
    </row>
    <row r="9" spans="1:22">
      <c r="B9" s="104"/>
      <c r="C9" s="113"/>
      <c r="D9" s="104"/>
      <c r="E9" s="104"/>
      <c r="F9" s="108"/>
    </row>
    <row r="10" spans="1:22" s="10" customFormat="1">
      <c r="A10" s="107"/>
      <c r="B10" s="106"/>
      <c r="C10" s="109"/>
      <c r="D10" s="106"/>
      <c r="E10" s="106"/>
      <c r="F10" s="109"/>
    </row>
    <row r="11" spans="1:22">
      <c r="B11" s="111"/>
      <c r="C11" s="114"/>
      <c r="D11" s="111"/>
      <c r="E11" s="111"/>
      <c r="F11" s="110"/>
    </row>
    <row r="12" spans="1:22">
      <c r="A12" s="84" t="s">
        <v>468</v>
      </c>
      <c r="B12" s="105"/>
      <c r="C12" s="115" t="s">
        <v>474</v>
      </c>
      <c r="D12" s="105"/>
      <c r="E12" s="105"/>
      <c r="F12" s="86" t="s">
        <v>476</v>
      </c>
      <c r="I12" t="s">
        <v>471</v>
      </c>
    </row>
    <row r="13" spans="1:22">
      <c r="B13" s="105"/>
      <c r="C13" s="115"/>
      <c r="D13" s="105"/>
      <c r="E13" s="105"/>
      <c r="F13" s="86"/>
    </row>
    <row r="16" spans="1:22" s="1" customFormat="1">
      <c r="A16" s="112" t="s">
        <v>493</v>
      </c>
      <c r="C16" s="85"/>
      <c r="F16" s="85"/>
      <c r="H16" s="1" t="s">
        <v>501</v>
      </c>
    </row>
    <row r="18" spans="1:30">
      <c r="B18" s="121"/>
      <c r="C18" s="122"/>
      <c r="D18" s="121"/>
      <c r="E18" s="121"/>
      <c r="F18" s="122"/>
      <c r="H18" s="104"/>
      <c r="I18" s="113"/>
      <c r="J18" s="104"/>
      <c r="K18" s="104"/>
      <c r="L18" s="113"/>
      <c r="N18" s="104"/>
      <c r="O18" s="113"/>
      <c r="P18" s="104"/>
      <c r="Q18" s="104"/>
      <c r="R18" s="113"/>
      <c r="T18" s="104"/>
      <c r="U18" s="113"/>
      <c r="V18" s="104"/>
      <c r="W18" s="104"/>
      <c r="X18" s="113"/>
      <c r="Z18" s="104"/>
      <c r="AA18" s="113"/>
      <c r="AB18" s="104"/>
      <c r="AC18" s="104"/>
      <c r="AD18" s="113"/>
    </row>
    <row r="19" spans="1:30">
      <c r="A19" s="94"/>
      <c r="B19" s="121"/>
      <c r="C19" s="122"/>
      <c r="D19" s="121"/>
      <c r="E19" s="121"/>
      <c r="F19" s="122"/>
      <c r="H19" s="104"/>
      <c r="I19" s="113"/>
      <c r="J19" s="104"/>
      <c r="K19" s="104"/>
      <c r="L19" s="113"/>
      <c r="N19" s="104"/>
      <c r="O19" s="113"/>
      <c r="P19" s="104"/>
      <c r="Q19" s="104"/>
      <c r="R19" s="113"/>
      <c r="T19" s="104"/>
      <c r="U19" s="113"/>
      <c r="V19" s="104"/>
      <c r="W19" s="104"/>
      <c r="X19" s="113"/>
      <c r="Z19" s="104"/>
      <c r="AA19" s="113"/>
      <c r="AB19" s="104"/>
      <c r="AC19" s="104"/>
      <c r="AD19" s="113"/>
    </row>
    <row r="20" spans="1:30">
      <c r="A20" s="94"/>
      <c r="B20" s="104"/>
      <c r="C20" s="113"/>
      <c r="D20" s="104"/>
      <c r="E20" s="104"/>
      <c r="F20" s="113"/>
      <c r="H20" s="121"/>
      <c r="I20" s="122"/>
      <c r="J20" s="121"/>
      <c r="K20" s="121"/>
      <c r="L20" s="122"/>
      <c r="N20" s="104"/>
      <c r="O20" s="113"/>
      <c r="P20" s="104"/>
      <c r="Q20" s="104"/>
      <c r="R20" s="113"/>
      <c r="T20" s="104"/>
      <c r="U20" s="113"/>
      <c r="V20" s="104"/>
      <c r="W20" s="104"/>
      <c r="X20" s="113"/>
      <c r="Z20" s="104"/>
      <c r="AA20" s="113"/>
      <c r="AB20" s="104"/>
      <c r="AC20" s="104"/>
      <c r="AD20" s="113"/>
    </row>
    <row r="21" spans="1:30">
      <c r="A21" s="94"/>
      <c r="B21" s="104"/>
      <c r="C21" s="113"/>
      <c r="D21" s="104"/>
      <c r="E21" s="104"/>
      <c r="F21" s="113"/>
      <c r="H21" s="121"/>
      <c r="I21" s="122"/>
      <c r="J21" s="121"/>
      <c r="K21" s="121"/>
      <c r="L21" s="122"/>
      <c r="N21" s="104"/>
      <c r="O21" s="113"/>
      <c r="P21" s="104"/>
      <c r="Q21" s="104"/>
      <c r="R21" s="113"/>
      <c r="T21" s="104"/>
      <c r="U21" s="113"/>
      <c r="V21" s="104"/>
      <c r="W21" s="104"/>
      <c r="X21" s="113"/>
      <c r="Z21" s="104"/>
      <c r="AA21" s="113"/>
      <c r="AB21" s="104"/>
      <c r="AC21" s="104"/>
      <c r="AD21" s="113"/>
    </row>
    <row r="22" spans="1:30">
      <c r="A22" s="94"/>
      <c r="B22" s="104"/>
      <c r="C22" s="113"/>
      <c r="D22" s="104"/>
      <c r="E22" s="104"/>
      <c r="F22" s="113"/>
      <c r="H22" s="104"/>
      <c r="I22" s="113"/>
      <c r="J22" s="104"/>
      <c r="K22" s="104"/>
      <c r="L22" s="113"/>
      <c r="N22" s="121"/>
      <c r="O22" s="122"/>
      <c r="P22" s="121"/>
      <c r="Q22" s="121"/>
      <c r="R22" s="122"/>
      <c r="T22" s="104"/>
      <c r="U22" s="113"/>
      <c r="V22" s="104"/>
      <c r="W22" s="104"/>
      <c r="X22" s="113"/>
      <c r="Z22" s="104"/>
      <c r="AA22" s="113"/>
      <c r="AB22" s="104"/>
      <c r="AC22" s="104"/>
      <c r="AD22" s="113"/>
    </row>
    <row r="23" spans="1:30">
      <c r="A23" s="94"/>
      <c r="B23" s="104"/>
      <c r="C23" s="113"/>
      <c r="D23" s="104"/>
      <c r="E23" s="104"/>
      <c r="F23" s="113"/>
      <c r="H23" s="104"/>
      <c r="I23" s="113"/>
      <c r="J23" s="104"/>
      <c r="K23" s="104"/>
      <c r="L23" s="113"/>
      <c r="N23" s="121"/>
      <c r="O23" s="122"/>
      <c r="P23" s="121"/>
      <c r="Q23" s="121"/>
      <c r="R23" s="122"/>
      <c r="T23" s="104"/>
      <c r="U23" s="113"/>
      <c r="V23" s="104"/>
      <c r="W23" s="104"/>
      <c r="X23" s="113"/>
      <c r="Z23" s="104"/>
      <c r="AA23" s="113"/>
      <c r="AB23" s="104"/>
      <c r="AC23" s="104"/>
      <c r="AD23" s="113"/>
    </row>
    <row r="24" spans="1:30">
      <c r="A24" s="94"/>
      <c r="B24" s="104"/>
      <c r="C24" s="113"/>
      <c r="D24" s="104"/>
      <c r="E24" s="104"/>
      <c r="F24" s="113"/>
      <c r="H24" s="104"/>
      <c r="I24" s="113"/>
      <c r="J24" s="104"/>
      <c r="K24" s="104"/>
      <c r="L24" s="113"/>
      <c r="N24" s="104"/>
      <c r="O24" s="113"/>
      <c r="P24" s="104"/>
      <c r="Q24" s="104"/>
      <c r="R24" s="113"/>
      <c r="T24" s="121"/>
      <c r="U24" s="122"/>
      <c r="V24" s="121"/>
      <c r="W24" s="121"/>
      <c r="X24" s="122"/>
      <c r="Z24" s="104"/>
      <c r="AA24" s="113"/>
      <c r="AB24" s="104"/>
      <c r="AC24" s="104"/>
      <c r="AD24" s="113"/>
    </row>
    <row r="25" spans="1:30">
      <c r="A25" s="94"/>
      <c r="B25" s="119"/>
      <c r="C25" s="120"/>
      <c r="D25" s="119"/>
      <c r="E25" s="119"/>
      <c r="F25" s="120"/>
      <c r="H25" s="119"/>
      <c r="I25" s="120"/>
      <c r="J25" s="119"/>
      <c r="K25" s="119"/>
      <c r="L25" s="120"/>
      <c r="N25" s="119"/>
      <c r="O25" s="120"/>
      <c r="P25" s="119"/>
      <c r="Q25" s="119"/>
      <c r="R25" s="120"/>
      <c r="T25" s="123"/>
      <c r="U25" s="124"/>
      <c r="V25" s="123"/>
      <c r="W25" s="123"/>
      <c r="X25" s="124"/>
      <c r="Z25" s="119"/>
      <c r="AA25" s="120"/>
      <c r="AB25" s="119"/>
      <c r="AC25" s="119"/>
      <c r="AD25" s="120"/>
    </row>
    <row r="26" spans="1:30">
      <c r="B26" s="104"/>
      <c r="C26" s="113"/>
      <c r="D26" s="104"/>
      <c r="E26" s="104"/>
      <c r="F26" s="113"/>
      <c r="H26" s="104"/>
      <c r="I26" s="113"/>
      <c r="J26" s="104"/>
      <c r="K26" s="104"/>
      <c r="L26" s="113"/>
      <c r="N26" s="104"/>
      <c r="O26" s="113"/>
      <c r="P26" s="104"/>
      <c r="Q26" s="104"/>
      <c r="R26" s="113"/>
      <c r="T26" s="104"/>
      <c r="U26" s="113"/>
      <c r="V26" s="104"/>
      <c r="W26" s="104"/>
      <c r="X26" s="113"/>
      <c r="Z26" s="121"/>
      <c r="AA26" s="122"/>
      <c r="AB26" s="121"/>
      <c r="AC26" s="121"/>
      <c r="AD26" s="122"/>
    </row>
    <row r="27" spans="1:30">
      <c r="B27" s="104"/>
      <c r="C27" s="113"/>
      <c r="D27" s="104"/>
      <c r="E27" s="104"/>
      <c r="F27" s="113"/>
      <c r="H27" s="104"/>
      <c r="I27" s="113"/>
      <c r="J27" s="104"/>
      <c r="K27" s="104"/>
      <c r="L27" s="113"/>
      <c r="N27" s="104"/>
      <c r="O27" s="113"/>
      <c r="P27" s="104"/>
      <c r="Q27" s="104"/>
      <c r="R27" s="113"/>
      <c r="T27" s="104"/>
      <c r="U27" s="113"/>
      <c r="V27" s="104"/>
      <c r="W27" s="104"/>
      <c r="X27" s="113"/>
      <c r="Z27" s="121"/>
      <c r="AA27" s="122"/>
      <c r="AB27" s="121"/>
      <c r="AC27" s="121"/>
      <c r="AD27" s="122"/>
    </row>
    <row r="29" spans="1:30">
      <c r="A29" s="94"/>
      <c r="B29" t="s">
        <v>502</v>
      </c>
      <c r="C29" s="94"/>
      <c r="D29">
        <f>208 * 0.8</f>
        <v>166.4</v>
      </c>
      <c r="F29" s="125">
        <v>0.8</v>
      </c>
    </row>
    <row r="30" spans="1:30">
      <c r="A30" s="94"/>
      <c r="B30" t="s">
        <v>503</v>
      </c>
      <c r="C30" s="94"/>
      <c r="D30">
        <f>208 * 0.2</f>
        <v>41.6</v>
      </c>
      <c r="F30" s="125">
        <v>0.2</v>
      </c>
    </row>
    <row r="31" spans="1:30">
      <c r="A31" s="94"/>
      <c r="C31" s="94"/>
      <c r="F31" s="94"/>
    </row>
    <row r="32" spans="1:30">
      <c r="A32" s="94"/>
      <c r="C32" s="94"/>
      <c r="F32" s="94"/>
    </row>
    <row r="33" spans="1:30">
      <c r="A33" s="94"/>
      <c r="B33" t="s">
        <v>504</v>
      </c>
      <c r="C33" s="94"/>
      <c r="F33" s="125">
        <v>0.85</v>
      </c>
      <c r="L33" s="126">
        <v>0.76</v>
      </c>
      <c r="R33" s="126">
        <v>0.78</v>
      </c>
      <c r="X33" s="126">
        <v>0.85</v>
      </c>
      <c r="AD33" s="126">
        <v>0.9</v>
      </c>
    </row>
    <row r="34" spans="1:30">
      <c r="A34" s="94"/>
      <c r="C34" s="94"/>
      <c r="F34" s="94"/>
    </row>
    <row r="35" spans="1:30">
      <c r="A35" s="94"/>
      <c r="C35" s="94"/>
      <c r="F35" s="94"/>
    </row>
    <row r="36" spans="1:30">
      <c r="A36" s="94"/>
      <c r="B36" t="s">
        <v>505</v>
      </c>
      <c r="C36" s="94"/>
      <c r="F36" s="94"/>
      <c r="H36">
        <f>AVERAGE(85,76,78,85,90)</f>
        <v>82.8</v>
      </c>
    </row>
    <row r="37" spans="1:30">
      <c r="A37" s="94"/>
      <c r="C37" s="94"/>
      <c r="F37" s="94"/>
    </row>
    <row r="38" spans="1:30">
      <c r="A38" s="94"/>
      <c r="C38" s="94"/>
      <c r="F38" s="94"/>
    </row>
    <row r="39" spans="1:30">
      <c r="A39" s="94"/>
      <c r="C39" s="94"/>
      <c r="F39" s="94"/>
    </row>
    <row r="40" spans="1:30">
      <c r="A40" s="94"/>
      <c r="C40" s="94"/>
      <c r="F40" s="94"/>
    </row>
    <row r="46" spans="1:30" s="1" customFormat="1">
      <c r="A46" s="85" t="s">
        <v>494</v>
      </c>
      <c r="B46" s="1" t="s">
        <v>530</v>
      </c>
      <c r="C46" s="85"/>
      <c r="F46" s="85"/>
    </row>
    <row r="48" spans="1:30">
      <c r="A48" s="84" t="s">
        <v>495</v>
      </c>
    </row>
    <row r="50" spans="1:6">
      <c r="A50" s="56" t="s">
        <v>496</v>
      </c>
    </row>
    <row r="51" spans="1:6">
      <c r="A51" s="56" t="s">
        <v>497</v>
      </c>
    </row>
    <row r="52" spans="1:6">
      <c r="A52" s="56" t="s">
        <v>498</v>
      </c>
    </row>
    <row r="53" spans="1:6">
      <c r="A53" s="56" t="s">
        <v>499</v>
      </c>
    </row>
    <row r="54" spans="1:6">
      <c r="A54" s="56" t="s">
        <v>500</v>
      </c>
    </row>
    <row r="55" spans="1:6">
      <c r="A55" s="56"/>
    </row>
    <row r="58" spans="1:6" s="140" customFormat="1">
      <c r="A58" s="140" t="s">
        <v>536</v>
      </c>
      <c r="F58" s="141"/>
    </row>
    <row r="61" spans="1:6">
      <c r="A61" s="139" t="s">
        <v>537</v>
      </c>
      <c r="B61" s="139"/>
      <c r="C61" s="139"/>
      <c r="D61" s="139"/>
      <c r="E61" s="139"/>
      <c r="F61" s="139"/>
    </row>
    <row r="62" spans="1:6">
      <c r="A62" s="142"/>
      <c r="B62" s="139"/>
      <c r="C62" s="139"/>
      <c r="D62" s="139"/>
      <c r="E62" s="139"/>
      <c r="F62" s="139"/>
    </row>
    <row r="63" spans="1:6">
      <c r="A63" s="143" t="s">
        <v>538</v>
      </c>
      <c r="B63" s="139"/>
      <c r="C63" s="139"/>
      <c r="D63" s="139"/>
      <c r="E63" s="139"/>
      <c r="F63" s="139"/>
    </row>
    <row r="64" spans="1:6">
      <c r="A64" s="142"/>
      <c r="B64" s="139"/>
      <c r="C64" s="139"/>
      <c r="D64" s="139"/>
      <c r="E64" s="139"/>
      <c r="F64" s="139"/>
    </row>
    <row r="65" spans="1:6">
      <c r="A65" s="143" t="s">
        <v>539</v>
      </c>
      <c r="B65" s="139"/>
      <c r="C65" s="139"/>
      <c r="D65" s="139"/>
      <c r="E65" s="139"/>
      <c r="F65" s="139"/>
    </row>
    <row r="66" spans="1:6">
      <c r="A66" s="142"/>
      <c r="B66" s="139"/>
      <c r="C66" s="139"/>
      <c r="D66" s="139"/>
      <c r="E66" s="139"/>
      <c r="F66" s="139"/>
    </row>
    <row r="67" spans="1:6">
      <c r="A67" s="143" t="s">
        <v>540</v>
      </c>
      <c r="B67" s="139"/>
      <c r="C67" s="139"/>
      <c r="D67" s="139"/>
      <c r="E67" s="139"/>
      <c r="F67" s="139"/>
    </row>
    <row r="68" spans="1:6">
      <c r="A68" s="142"/>
      <c r="B68" s="139"/>
      <c r="C68" s="139"/>
      <c r="D68" s="139"/>
      <c r="E68" s="139"/>
      <c r="F68" s="139"/>
    </row>
    <row r="69" spans="1:6">
      <c r="A69" s="143" t="s">
        <v>541</v>
      </c>
    </row>
    <row r="71" spans="1:6">
      <c r="A71" s="139" t="s">
        <v>542</v>
      </c>
    </row>
  </sheetData>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 t="shared" ref="C6:C9" si="0">B6-$B$12</f>
        <v>-2</v>
      </c>
      <c r="D6" s="26">
        <f t="shared" ref="D6:D9" si="1">C6^2</f>
        <v>4</v>
      </c>
    </row>
    <row r="7" spans="1:13">
      <c r="B7" s="26">
        <v>170</v>
      </c>
      <c r="C7" s="26">
        <f t="shared" si="0"/>
        <v>0</v>
      </c>
      <c r="D7" s="26">
        <f t="shared" si="1"/>
        <v>0</v>
      </c>
    </row>
    <row r="8" spans="1:13">
      <c r="B8" s="26">
        <v>172</v>
      </c>
      <c r="C8" s="26">
        <f t="shared" si="0"/>
        <v>2</v>
      </c>
      <c r="D8" s="26">
        <f t="shared" si="1"/>
        <v>4</v>
      </c>
    </row>
    <row r="9" spans="1:13">
      <c r="B9" s="26">
        <v>174</v>
      </c>
      <c r="C9" s="26">
        <f t="shared" si="0"/>
        <v>4</v>
      </c>
      <c r="D9" s="26">
        <f t="shared" si="1"/>
        <v>16</v>
      </c>
      <c r="I9" t="s">
        <v>115</v>
      </c>
    </row>
    <row r="10" spans="1:13">
      <c r="I10" t="s">
        <v>116</v>
      </c>
      <c r="J10" t="s">
        <v>117</v>
      </c>
      <c r="K10" t="s">
        <v>118</v>
      </c>
      <c r="M10" t="s">
        <v>119</v>
      </c>
    </row>
    <row r="12" spans="1:13">
      <c r="A12" t="s">
        <v>106</v>
      </c>
      <c r="B12">
        <f>AVERAGE(B5:B9)</f>
        <v>170</v>
      </c>
      <c r="D12" t="s">
        <v>110</v>
      </c>
      <c r="F12" s="145" t="s">
        <v>111</v>
      </c>
      <c r="G12" s="26" t="s">
        <v>112</v>
      </c>
      <c r="H12" s="145">
        <v>8</v>
      </c>
    </row>
    <row r="13" spans="1:13">
      <c r="D13">
        <f>SUM(D5:D9)</f>
        <v>40</v>
      </c>
      <c r="F13" s="145"/>
      <c r="G13" s="26" t="s">
        <v>113</v>
      </c>
      <c r="H13" s="145"/>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145" t="s">
        <v>86</v>
      </c>
      <c r="C1" s="145"/>
      <c r="D1" s="145"/>
      <c r="E1" s="145"/>
      <c r="F1" s="145"/>
      <c r="G1" s="145"/>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G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 t="shared" si="1"/>
        <v>1</v>
      </c>
      <c r="D19">
        <f t="shared" si="2"/>
        <v>0.6597539553864471</v>
      </c>
      <c r="E19">
        <f t="shared" si="1"/>
        <v>0</v>
      </c>
      <c r="F19" t="e">
        <f t="shared" si="1"/>
        <v>#NUM!</v>
      </c>
      <c r="G19" t="e">
        <f t="shared" si="1"/>
        <v>#NUM!</v>
      </c>
    </row>
    <row r="20" spans="1:7">
      <c r="A20">
        <v>0.7</v>
      </c>
      <c r="B20">
        <f t="shared" si="1"/>
        <v>1.6245047927124709</v>
      </c>
      <c r="C20">
        <f t="shared" si="1"/>
        <v>1</v>
      </c>
      <c r="D20">
        <f t="shared" si="1"/>
        <v>0.61557220667245816</v>
      </c>
      <c r="E20">
        <f t="shared" si="1"/>
        <v>0</v>
      </c>
      <c r="F20" t="e">
        <f t="shared" si="1"/>
        <v>#NUM!</v>
      </c>
      <c r="G20" t="e">
        <f t="shared" si="1"/>
        <v>#NUM!</v>
      </c>
    </row>
    <row r="21" spans="1:7">
      <c r="A21">
        <v>0.8</v>
      </c>
      <c r="B21">
        <f t="shared" si="1"/>
        <v>1.7411011265922482</v>
      </c>
      <c r="C21">
        <f t="shared" si="1"/>
        <v>1</v>
      </c>
      <c r="D21">
        <f t="shared" si="1"/>
        <v>0.57434917749851755</v>
      </c>
      <c r="E21">
        <f t="shared" si="1"/>
        <v>0</v>
      </c>
      <c r="F21" t="e">
        <f t="shared" si="1"/>
        <v>#NUM!</v>
      </c>
      <c r="G21" t="e">
        <f t="shared" si="1"/>
        <v>#NUM!</v>
      </c>
    </row>
    <row r="22" spans="1:7">
      <c r="A22">
        <v>0.9</v>
      </c>
      <c r="B22">
        <f t="shared" si="1"/>
        <v>1.8660659830736148</v>
      </c>
      <c r="C22">
        <f t="shared" si="1"/>
        <v>1</v>
      </c>
      <c r="D22">
        <f t="shared" si="1"/>
        <v>0.53588673126814657</v>
      </c>
      <c r="E22">
        <f t="shared" si="1"/>
        <v>0</v>
      </c>
      <c r="F22" t="e">
        <f t="shared" si="1"/>
        <v>#NUM!</v>
      </c>
      <c r="G22" t="e">
        <f t="shared" si="1"/>
        <v>#NUM!</v>
      </c>
    </row>
    <row r="23" spans="1:7">
      <c r="A23">
        <v>1</v>
      </c>
      <c r="B23">
        <f t="shared" si="1"/>
        <v>2</v>
      </c>
      <c r="C23">
        <f t="shared" si="1"/>
        <v>1</v>
      </c>
      <c r="D23">
        <f t="shared" si="1"/>
        <v>0.5</v>
      </c>
      <c r="E23">
        <f t="shared" si="1"/>
        <v>0</v>
      </c>
      <c r="F23">
        <f t="shared" si="1"/>
        <v>-1</v>
      </c>
      <c r="G23">
        <f t="shared" si="1"/>
        <v>-2</v>
      </c>
    </row>
    <row r="30" spans="1:7">
      <c r="A30" s="146" t="s">
        <v>95</v>
      </c>
      <c r="B30" s="146"/>
      <c r="C30" s="146"/>
      <c r="D30" s="146"/>
      <c r="E30" s="146"/>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3">$B$33^A35</f>
        <v>0.53588673126814657</v>
      </c>
      <c r="D35">
        <f t="shared" ref="D35:D54" si="4">$B$33^A35 - $D$33</f>
        <v>-2.4641132687318534</v>
      </c>
      <c r="E35">
        <f t="shared" ref="E35:E54" si="5">$B$33^A35 + $E$33</f>
        <v>3.5358867312681466</v>
      </c>
    </row>
    <row r="36" spans="1:5">
      <c r="A36">
        <v>-0.8</v>
      </c>
      <c r="C36">
        <f t="shared" si="3"/>
        <v>0.57434917749851755</v>
      </c>
      <c r="D36">
        <f t="shared" si="4"/>
        <v>-2.4256508225014826</v>
      </c>
      <c r="E36">
        <f t="shared" si="5"/>
        <v>3.5743491774985174</v>
      </c>
    </row>
    <row r="37" spans="1:5">
      <c r="A37">
        <v>-0.7</v>
      </c>
      <c r="C37">
        <f t="shared" si="3"/>
        <v>0.61557220667245816</v>
      </c>
      <c r="D37">
        <f t="shared" si="4"/>
        <v>-2.384427793327542</v>
      </c>
      <c r="E37">
        <f t="shared" si="5"/>
        <v>3.615572206672458</v>
      </c>
    </row>
    <row r="38" spans="1:5">
      <c r="A38">
        <v>-0.6</v>
      </c>
      <c r="C38">
        <f t="shared" si="3"/>
        <v>0.65975395538644721</v>
      </c>
      <c r="D38">
        <f t="shared" si="4"/>
        <v>-2.3402460446135529</v>
      </c>
      <c r="E38">
        <f t="shared" si="5"/>
        <v>3.6597539553864471</v>
      </c>
    </row>
    <row r="39" spans="1:5">
      <c r="A39">
        <v>-0.5</v>
      </c>
      <c r="C39">
        <f t="shared" si="3"/>
        <v>0.70710678118654746</v>
      </c>
      <c r="D39">
        <f t="shared" si="4"/>
        <v>-2.2928932188134525</v>
      </c>
      <c r="E39">
        <f t="shared" si="5"/>
        <v>3.7071067811865475</v>
      </c>
    </row>
    <row r="40" spans="1:5">
      <c r="A40">
        <v>-0.4</v>
      </c>
      <c r="C40">
        <f t="shared" si="3"/>
        <v>0.75785828325519911</v>
      </c>
      <c r="D40">
        <f t="shared" si="4"/>
        <v>-2.242141716744801</v>
      </c>
      <c r="E40">
        <f t="shared" si="5"/>
        <v>3.757858283255199</v>
      </c>
    </row>
    <row r="41" spans="1:5">
      <c r="A41">
        <v>-0.3</v>
      </c>
      <c r="C41">
        <f t="shared" si="3"/>
        <v>0.81225239635623547</v>
      </c>
      <c r="D41">
        <f t="shared" si="4"/>
        <v>-2.1877476036437646</v>
      </c>
      <c r="E41">
        <f t="shared" si="5"/>
        <v>3.8122523963562354</v>
      </c>
    </row>
    <row r="42" spans="1:5">
      <c r="A42">
        <v>-0.2</v>
      </c>
      <c r="C42">
        <f t="shared" si="3"/>
        <v>0.87055056329612412</v>
      </c>
      <c r="D42">
        <f t="shared" si="4"/>
        <v>-2.1294494367038759</v>
      </c>
      <c r="E42">
        <f t="shared" si="5"/>
        <v>3.8705505632961241</v>
      </c>
    </row>
    <row r="43" spans="1:5">
      <c r="A43">
        <v>-0.1</v>
      </c>
      <c r="C43">
        <f t="shared" si="3"/>
        <v>0.93303299153680741</v>
      </c>
      <c r="D43">
        <f t="shared" si="4"/>
        <v>-2.0669670084631928</v>
      </c>
      <c r="E43">
        <f t="shared" si="5"/>
        <v>3.9330329915368072</v>
      </c>
    </row>
    <row r="44" spans="1:5">
      <c r="A44">
        <v>0</v>
      </c>
      <c r="C44">
        <f t="shared" si="3"/>
        <v>1</v>
      </c>
      <c r="D44">
        <f t="shared" si="4"/>
        <v>-2</v>
      </c>
      <c r="E44">
        <f t="shared" si="5"/>
        <v>4</v>
      </c>
    </row>
    <row r="45" spans="1:5">
      <c r="A45">
        <v>0.1</v>
      </c>
      <c r="C45">
        <f t="shared" si="3"/>
        <v>1.0717734625362931</v>
      </c>
      <c r="D45">
        <f t="shared" si="4"/>
        <v>-1.9282265374637069</v>
      </c>
      <c r="E45">
        <f t="shared" si="5"/>
        <v>4.0717734625362931</v>
      </c>
    </row>
    <row r="46" spans="1:5">
      <c r="A46">
        <v>0.2</v>
      </c>
      <c r="C46">
        <f t="shared" si="3"/>
        <v>1.1486983549970351</v>
      </c>
      <c r="D46">
        <f t="shared" si="4"/>
        <v>-1.8513016450029649</v>
      </c>
      <c r="E46">
        <f t="shared" si="5"/>
        <v>4.1486983549970349</v>
      </c>
    </row>
    <row r="47" spans="1:5">
      <c r="A47">
        <v>0.3</v>
      </c>
      <c r="C47">
        <f t="shared" si="3"/>
        <v>1.2311444133449163</v>
      </c>
      <c r="D47">
        <f t="shared" si="4"/>
        <v>-1.7688555866550837</v>
      </c>
      <c r="E47">
        <f t="shared" si="5"/>
        <v>4.2311444133449161</v>
      </c>
    </row>
    <row r="48" spans="1:5">
      <c r="A48">
        <v>0.4</v>
      </c>
      <c r="C48">
        <f t="shared" si="3"/>
        <v>1.3195079107728942</v>
      </c>
      <c r="D48">
        <f t="shared" si="4"/>
        <v>-1.6804920892271058</v>
      </c>
      <c r="E48">
        <f t="shared" si="5"/>
        <v>4.3195079107728942</v>
      </c>
    </row>
    <row r="49" spans="1:8">
      <c r="A49">
        <v>0.5</v>
      </c>
      <c r="C49">
        <f t="shared" si="3"/>
        <v>1.4142135623730951</v>
      </c>
      <c r="D49">
        <f t="shared" si="4"/>
        <v>-1.5857864376269049</v>
      </c>
      <c r="E49">
        <f t="shared" si="5"/>
        <v>4.4142135623730949</v>
      </c>
    </row>
    <row r="50" spans="1:8">
      <c r="A50">
        <v>0.6</v>
      </c>
      <c r="C50">
        <f t="shared" si="3"/>
        <v>1.515716566510398</v>
      </c>
      <c r="D50">
        <f t="shared" si="4"/>
        <v>-1.484283433489602</v>
      </c>
      <c r="E50">
        <f t="shared" si="5"/>
        <v>4.515716566510398</v>
      </c>
    </row>
    <row r="51" spans="1:8">
      <c r="A51">
        <v>0.7</v>
      </c>
      <c r="C51">
        <f t="shared" si="3"/>
        <v>1.6245047927124709</v>
      </c>
      <c r="D51">
        <f t="shared" si="4"/>
        <v>-1.3754952072875291</v>
      </c>
      <c r="E51">
        <f t="shared" si="5"/>
        <v>4.6245047927124707</v>
      </c>
    </row>
    <row r="52" spans="1:8">
      <c r="A52">
        <v>0.8</v>
      </c>
      <c r="C52">
        <f t="shared" si="3"/>
        <v>1.7411011265922482</v>
      </c>
      <c r="D52">
        <f t="shared" si="4"/>
        <v>-1.2588988734077518</v>
      </c>
      <c r="E52">
        <f t="shared" si="5"/>
        <v>4.7411011265922482</v>
      </c>
    </row>
    <row r="53" spans="1:8">
      <c r="A53">
        <v>0.9</v>
      </c>
      <c r="C53">
        <f t="shared" si="3"/>
        <v>1.8660659830736148</v>
      </c>
      <c r="D53">
        <f t="shared" si="4"/>
        <v>-1.1339340169263852</v>
      </c>
      <c r="E53">
        <f t="shared" si="5"/>
        <v>4.8660659830736144</v>
      </c>
    </row>
    <row r="54" spans="1:8">
      <c r="A54">
        <v>1</v>
      </c>
      <c r="C54">
        <f t="shared" si="3"/>
        <v>2</v>
      </c>
      <c r="D54">
        <f t="shared" si="4"/>
        <v>-1</v>
      </c>
      <c r="E54">
        <f t="shared" si="5"/>
        <v>5</v>
      </c>
    </row>
    <row r="60" spans="1:8">
      <c r="A60" s="146" t="s">
        <v>96</v>
      </c>
      <c r="B60" s="146"/>
      <c r="C60" s="146"/>
      <c r="D60" s="146"/>
      <c r="E60" s="146"/>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6">$B$33^A65</f>
        <v>0.53588673126814657</v>
      </c>
      <c r="D65">
        <f t="shared" ref="D65:D84" si="7">$B$63^-(A65)</f>
        <v>1.8660659830736148</v>
      </c>
      <c r="F65">
        <f t="shared" ref="F65:F84" si="8">-($B$63^A65)</f>
        <v>-0.53588673126814657</v>
      </c>
      <c r="H65">
        <f t="shared" ref="H65:H84" si="9">-($B$63^-(A65))</f>
        <v>-1.8660659830736148</v>
      </c>
    </row>
    <row r="66" spans="1:21">
      <c r="A66">
        <v>-0.8</v>
      </c>
      <c r="C66">
        <f t="shared" si="6"/>
        <v>0.57434917749851755</v>
      </c>
      <c r="D66">
        <f t="shared" si="7"/>
        <v>1.7411011265922482</v>
      </c>
      <c r="F66">
        <f t="shared" si="8"/>
        <v>-0.57434917749851755</v>
      </c>
      <c r="H66">
        <f t="shared" si="9"/>
        <v>-1.7411011265922482</v>
      </c>
    </row>
    <row r="67" spans="1:21">
      <c r="A67">
        <v>-0.7</v>
      </c>
      <c r="C67">
        <f t="shared" si="6"/>
        <v>0.61557220667245816</v>
      </c>
      <c r="D67">
        <f t="shared" si="7"/>
        <v>1.6245047927124709</v>
      </c>
      <c r="F67">
        <f t="shared" si="8"/>
        <v>-0.61557220667245816</v>
      </c>
      <c r="H67">
        <f t="shared" si="9"/>
        <v>-1.6245047927124709</v>
      </c>
    </row>
    <row r="68" spans="1:21">
      <c r="A68">
        <v>-0.6</v>
      </c>
      <c r="C68">
        <f t="shared" si="6"/>
        <v>0.65975395538644721</v>
      </c>
      <c r="D68">
        <f t="shared" si="7"/>
        <v>1.515716566510398</v>
      </c>
      <c r="F68">
        <f t="shared" si="8"/>
        <v>-0.65975395538644721</v>
      </c>
      <c r="H68">
        <f t="shared" si="9"/>
        <v>-1.515716566510398</v>
      </c>
    </row>
    <row r="69" spans="1:21">
      <c r="A69">
        <v>-0.5</v>
      </c>
      <c r="C69">
        <f t="shared" si="6"/>
        <v>0.70710678118654746</v>
      </c>
      <c r="D69">
        <f t="shared" si="7"/>
        <v>1.4142135623730951</v>
      </c>
      <c r="F69">
        <f t="shared" si="8"/>
        <v>-0.70710678118654746</v>
      </c>
      <c r="H69">
        <f t="shared" si="9"/>
        <v>-1.4142135623730951</v>
      </c>
    </row>
    <row r="70" spans="1:21">
      <c r="A70">
        <v>-0.4</v>
      </c>
      <c r="C70">
        <f t="shared" si="6"/>
        <v>0.75785828325519911</v>
      </c>
      <c r="D70">
        <f t="shared" si="7"/>
        <v>1.3195079107728942</v>
      </c>
      <c r="F70">
        <f t="shared" si="8"/>
        <v>-0.75785828325519911</v>
      </c>
      <c r="H70">
        <f t="shared" si="9"/>
        <v>-1.3195079107728942</v>
      </c>
    </row>
    <row r="71" spans="1:21">
      <c r="A71">
        <v>-0.3</v>
      </c>
      <c r="C71">
        <f t="shared" si="6"/>
        <v>0.81225239635623547</v>
      </c>
      <c r="D71">
        <f t="shared" si="7"/>
        <v>1.2311444133449163</v>
      </c>
      <c r="F71">
        <f t="shared" si="8"/>
        <v>-0.81225239635623547</v>
      </c>
      <c r="H71">
        <f t="shared" si="9"/>
        <v>-1.2311444133449163</v>
      </c>
    </row>
    <row r="72" spans="1:21">
      <c r="A72">
        <v>-0.2</v>
      </c>
      <c r="C72">
        <f t="shared" si="6"/>
        <v>0.87055056329612412</v>
      </c>
      <c r="D72">
        <f t="shared" si="7"/>
        <v>1.1486983549970351</v>
      </c>
      <c r="F72">
        <f t="shared" si="8"/>
        <v>-0.87055056329612412</v>
      </c>
      <c r="H72">
        <f t="shared" si="9"/>
        <v>-1.1486983549970351</v>
      </c>
    </row>
    <row r="73" spans="1:21">
      <c r="A73">
        <v>-0.1</v>
      </c>
      <c r="C73">
        <f t="shared" si="6"/>
        <v>0.93303299153680741</v>
      </c>
      <c r="D73">
        <f t="shared" si="7"/>
        <v>1.0717734625362931</v>
      </c>
      <c r="F73">
        <f t="shared" si="8"/>
        <v>-0.93303299153680741</v>
      </c>
      <c r="H73">
        <f t="shared" si="9"/>
        <v>-1.0717734625362931</v>
      </c>
    </row>
    <row r="74" spans="1:21">
      <c r="A74">
        <v>0</v>
      </c>
      <c r="C74">
        <f t="shared" si="6"/>
        <v>1</v>
      </c>
      <c r="D74">
        <f t="shared" si="7"/>
        <v>1</v>
      </c>
      <c r="F74">
        <f t="shared" si="8"/>
        <v>-1</v>
      </c>
      <c r="H74">
        <f t="shared" si="9"/>
        <v>-1</v>
      </c>
    </row>
    <row r="75" spans="1:21">
      <c r="A75">
        <v>0.1</v>
      </c>
      <c r="C75">
        <f t="shared" si="6"/>
        <v>1.0717734625362931</v>
      </c>
      <c r="D75">
        <f t="shared" si="7"/>
        <v>0.93303299153680741</v>
      </c>
      <c r="F75">
        <f t="shared" si="8"/>
        <v>-1.0717734625362931</v>
      </c>
      <c r="H75">
        <f t="shared" si="9"/>
        <v>-0.93303299153680741</v>
      </c>
    </row>
    <row r="76" spans="1:21">
      <c r="A76">
        <v>0.2</v>
      </c>
      <c r="C76">
        <f t="shared" si="6"/>
        <v>1.1486983549970351</v>
      </c>
      <c r="D76">
        <f t="shared" si="7"/>
        <v>0.87055056329612412</v>
      </c>
      <c r="F76">
        <f t="shared" si="8"/>
        <v>-1.1486983549970351</v>
      </c>
      <c r="H76">
        <f t="shared" si="9"/>
        <v>-0.87055056329612412</v>
      </c>
    </row>
    <row r="77" spans="1:21">
      <c r="A77">
        <v>0.3</v>
      </c>
      <c r="C77">
        <f t="shared" si="6"/>
        <v>1.2311444133449163</v>
      </c>
      <c r="D77">
        <f t="shared" si="7"/>
        <v>0.81225239635623547</v>
      </c>
      <c r="F77">
        <f t="shared" si="8"/>
        <v>-1.2311444133449163</v>
      </c>
      <c r="H77">
        <f t="shared" si="9"/>
        <v>-0.81225239635623547</v>
      </c>
    </row>
    <row r="78" spans="1:21">
      <c r="A78">
        <v>0.4</v>
      </c>
      <c r="C78">
        <f t="shared" si="6"/>
        <v>1.3195079107728942</v>
      </c>
      <c r="D78">
        <f t="shared" si="7"/>
        <v>0.75785828325519911</v>
      </c>
      <c r="F78">
        <f t="shared" si="8"/>
        <v>-1.3195079107728942</v>
      </c>
      <c r="H78">
        <f t="shared" si="9"/>
        <v>-0.75785828325519911</v>
      </c>
    </row>
    <row r="79" spans="1:21">
      <c r="A79">
        <v>0.5</v>
      </c>
      <c r="C79">
        <f t="shared" si="6"/>
        <v>1.4142135623730951</v>
      </c>
      <c r="D79">
        <f t="shared" si="7"/>
        <v>0.70710678118654746</v>
      </c>
      <c r="F79">
        <f t="shared" si="8"/>
        <v>-1.4142135623730951</v>
      </c>
      <c r="H79">
        <f t="shared" si="9"/>
        <v>-0.70710678118654746</v>
      </c>
    </row>
    <row r="80" spans="1:21">
      <c r="A80">
        <v>0.6</v>
      </c>
      <c r="C80">
        <f t="shared" si="6"/>
        <v>1.515716566510398</v>
      </c>
      <c r="D80">
        <f t="shared" si="7"/>
        <v>0.65975395538644721</v>
      </c>
      <c r="F80">
        <f t="shared" si="8"/>
        <v>-1.515716566510398</v>
      </c>
      <c r="H80">
        <f t="shared" si="9"/>
        <v>-0.65975395538644721</v>
      </c>
      <c r="U80" t="s">
        <v>99</v>
      </c>
    </row>
    <row r="81" spans="1:20">
      <c r="A81">
        <v>0.7</v>
      </c>
      <c r="C81">
        <f t="shared" si="6"/>
        <v>1.6245047927124709</v>
      </c>
      <c r="D81">
        <f t="shared" si="7"/>
        <v>0.61557220667245816</v>
      </c>
      <c r="F81">
        <f t="shared" si="8"/>
        <v>-1.6245047927124709</v>
      </c>
      <c r="H81">
        <f t="shared" si="9"/>
        <v>-0.61557220667245816</v>
      </c>
      <c r="T81" t="s">
        <v>55</v>
      </c>
    </row>
    <row r="82" spans="1:20">
      <c r="A82">
        <v>0.8</v>
      </c>
      <c r="C82">
        <f t="shared" si="6"/>
        <v>1.7411011265922482</v>
      </c>
      <c r="D82">
        <f t="shared" si="7"/>
        <v>0.57434917749851755</v>
      </c>
      <c r="F82">
        <f t="shared" si="8"/>
        <v>-1.7411011265922482</v>
      </c>
      <c r="H82">
        <f t="shared" si="9"/>
        <v>-0.57434917749851755</v>
      </c>
    </row>
    <row r="83" spans="1:20">
      <c r="A83">
        <v>0.9</v>
      </c>
      <c r="C83">
        <f t="shared" si="6"/>
        <v>1.8660659830736148</v>
      </c>
      <c r="D83">
        <f t="shared" si="7"/>
        <v>0.53588673126814657</v>
      </c>
      <c r="F83">
        <f t="shared" si="8"/>
        <v>-1.8660659830736148</v>
      </c>
      <c r="H83">
        <f t="shared" si="9"/>
        <v>-0.53588673126814657</v>
      </c>
    </row>
    <row r="84" spans="1:20">
      <c r="A84">
        <v>1</v>
      </c>
      <c r="C84">
        <f t="shared" si="6"/>
        <v>2</v>
      </c>
      <c r="D84">
        <f t="shared" si="7"/>
        <v>0.5</v>
      </c>
      <c r="F84">
        <f t="shared" si="8"/>
        <v>-2</v>
      </c>
      <c r="H84">
        <f t="shared" si="9"/>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0">$B$96^A98</f>
        <v>0.53588673126814657</v>
      </c>
      <c r="D98">
        <f t="shared" ref="D98:D117" si="11">$B$96^(A98-$D$96)</f>
        <v>6.6985841408518335E-2</v>
      </c>
      <c r="E98">
        <f t="shared" ref="E98:E117" si="12">-($B$96^(A98-$D$96))</f>
        <v>-6.6985841408518335E-2</v>
      </c>
    </row>
    <row r="99" spans="1:5">
      <c r="A99">
        <v>-0.8</v>
      </c>
      <c r="C99">
        <f t="shared" si="10"/>
        <v>0.57434917749851755</v>
      </c>
      <c r="D99">
        <f t="shared" si="11"/>
        <v>7.1793647187314694E-2</v>
      </c>
      <c r="E99">
        <f t="shared" si="12"/>
        <v>-7.1793647187314694E-2</v>
      </c>
    </row>
    <row r="100" spans="1:5">
      <c r="A100">
        <v>-0.7</v>
      </c>
      <c r="C100">
        <f t="shared" si="10"/>
        <v>0.61557220667245816</v>
      </c>
      <c r="D100">
        <f t="shared" si="11"/>
        <v>7.6946525834057269E-2</v>
      </c>
      <c r="E100">
        <f t="shared" si="12"/>
        <v>-7.6946525834057269E-2</v>
      </c>
    </row>
    <row r="101" spans="1:5">
      <c r="A101">
        <v>-0.6</v>
      </c>
      <c r="C101">
        <f t="shared" si="10"/>
        <v>0.65975395538644721</v>
      </c>
      <c r="D101">
        <f t="shared" si="11"/>
        <v>8.2469244423305901E-2</v>
      </c>
      <c r="E101">
        <f t="shared" si="12"/>
        <v>-8.2469244423305901E-2</v>
      </c>
    </row>
    <row r="102" spans="1:5">
      <c r="A102">
        <v>-0.5</v>
      </c>
      <c r="C102">
        <f t="shared" si="10"/>
        <v>0.70710678118654746</v>
      </c>
      <c r="D102">
        <f t="shared" si="11"/>
        <v>8.8388347648318447E-2</v>
      </c>
      <c r="E102">
        <f t="shared" si="12"/>
        <v>-8.8388347648318447E-2</v>
      </c>
    </row>
    <row r="103" spans="1:5">
      <c r="A103">
        <v>-0.4</v>
      </c>
      <c r="C103">
        <f t="shared" si="10"/>
        <v>0.75785828325519911</v>
      </c>
      <c r="D103">
        <f t="shared" si="11"/>
        <v>9.4732285406899902E-2</v>
      </c>
      <c r="E103">
        <f t="shared" si="12"/>
        <v>-9.4732285406899902E-2</v>
      </c>
    </row>
    <row r="104" spans="1:5">
      <c r="A104">
        <v>-0.3</v>
      </c>
      <c r="C104">
        <f t="shared" si="10"/>
        <v>0.81225239635623547</v>
      </c>
      <c r="D104">
        <f t="shared" si="11"/>
        <v>0.10153154954452946</v>
      </c>
      <c r="E104">
        <f t="shared" si="12"/>
        <v>-0.10153154954452946</v>
      </c>
    </row>
    <row r="105" spans="1:5">
      <c r="A105">
        <v>-0.2</v>
      </c>
      <c r="C105">
        <f t="shared" si="10"/>
        <v>0.87055056329612412</v>
      </c>
      <c r="D105">
        <f t="shared" si="11"/>
        <v>0.10881882041201553</v>
      </c>
      <c r="E105">
        <f t="shared" si="12"/>
        <v>-0.10881882041201553</v>
      </c>
    </row>
    <row r="106" spans="1:5">
      <c r="A106">
        <v>-0.1</v>
      </c>
      <c r="C106">
        <f t="shared" si="10"/>
        <v>0.93303299153680741</v>
      </c>
      <c r="D106">
        <f t="shared" si="11"/>
        <v>0.11662912394210095</v>
      </c>
      <c r="E106">
        <f t="shared" si="12"/>
        <v>-0.11662912394210095</v>
      </c>
    </row>
    <row r="107" spans="1:5">
      <c r="A107">
        <v>0</v>
      </c>
      <c r="C107">
        <f t="shared" si="10"/>
        <v>1</v>
      </c>
      <c r="D107">
        <f t="shared" si="11"/>
        <v>0.125</v>
      </c>
      <c r="E107">
        <f t="shared" si="12"/>
        <v>-0.125</v>
      </c>
    </row>
    <row r="108" spans="1:5">
      <c r="A108">
        <v>0.1</v>
      </c>
      <c r="C108">
        <f t="shared" si="10"/>
        <v>1.0717734625362931</v>
      </c>
      <c r="D108">
        <f t="shared" si="11"/>
        <v>0.13397168281703667</v>
      </c>
      <c r="E108">
        <f t="shared" si="12"/>
        <v>-0.13397168281703667</v>
      </c>
    </row>
    <row r="109" spans="1:5">
      <c r="A109">
        <v>0.2</v>
      </c>
      <c r="C109">
        <f t="shared" si="10"/>
        <v>1.1486983549970351</v>
      </c>
      <c r="D109">
        <f t="shared" si="11"/>
        <v>0.14358729437462939</v>
      </c>
      <c r="E109">
        <f t="shared" si="12"/>
        <v>-0.14358729437462939</v>
      </c>
    </row>
    <row r="110" spans="1:5">
      <c r="A110">
        <v>0.3</v>
      </c>
      <c r="C110">
        <f t="shared" si="10"/>
        <v>1.2311444133449163</v>
      </c>
      <c r="D110">
        <f t="shared" si="11"/>
        <v>0.15389305166811451</v>
      </c>
      <c r="E110">
        <f t="shared" si="12"/>
        <v>-0.15389305166811451</v>
      </c>
    </row>
    <row r="111" spans="1:5">
      <c r="A111">
        <v>0.4</v>
      </c>
      <c r="C111">
        <f t="shared" si="10"/>
        <v>1.3195079107728942</v>
      </c>
      <c r="D111">
        <f t="shared" si="11"/>
        <v>0.1649384888466118</v>
      </c>
      <c r="E111">
        <f t="shared" si="12"/>
        <v>-0.1649384888466118</v>
      </c>
    </row>
    <row r="112" spans="1:5">
      <c r="A112">
        <v>0.5</v>
      </c>
      <c r="C112">
        <f t="shared" si="10"/>
        <v>1.4142135623730951</v>
      </c>
      <c r="D112">
        <f t="shared" si="11"/>
        <v>0.17677669529663687</v>
      </c>
      <c r="E112">
        <f t="shared" si="12"/>
        <v>-0.17677669529663687</v>
      </c>
    </row>
    <row r="113" spans="1:35">
      <c r="A113">
        <v>0.6</v>
      </c>
      <c r="C113">
        <f t="shared" si="10"/>
        <v>1.515716566510398</v>
      </c>
      <c r="D113">
        <f t="shared" si="11"/>
        <v>0.18946457081379978</v>
      </c>
      <c r="E113">
        <f t="shared" si="12"/>
        <v>-0.18946457081379978</v>
      </c>
    </row>
    <row r="114" spans="1:35">
      <c r="A114">
        <v>0.7</v>
      </c>
      <c r="C114">
        <f t="shared" si="10"/>
        <v>1.6245047927124709</v>
      </c>
      <c r="D114">
        <f t="shared" si="11"/>
        <v>0.20306309908905892</v>
      </c>
      <c r="E114">
        <f t="shared" si="12"/>
        <v>-0.20306309908905892</v>
      </c>
    </row>
    <row r="115" spans="1:35">
      <c r="A115">
        <v>0.8</v>
      </c>
      <c r="C115">
        <f t="shared" si="10"/>
        <v>1.7411011265922482</v>
      </c>
      <c r="D115">
        <f t="shared" si="11"/>
        <v>0.21763764082403106</v>
      </c>
      <c r="E115">
        <f t="shared" si="12"/>
        <v>-0.21763764082403106</v>
      </c>
    </row>
    <row r="116" spans="1:35">
      <c r="A116">
        <v>0.9</v>
      </c>
      <c r="C116">
        <f t="shared" si="10"/>
        <v>1.8660659830736148</v>
      </c>
      <c r="D116">
        <f t="shared" si="11"/>
        <v>0.23325824788420185</v>
      </c>
      <c r="E116">
        <f t="shared" si="12"/>
        <v>-0.23325824788420185</v>
      </c>
    </row>
    <row r="117" spans="1:35">
      <c r="A117">
        <v>1</v>
      </c>
      <c r="C117">
        <f t="shared" si="10"/>
        <v>2</v>
      </c>
      <c r="D117">
        <f t="shared" si="11"/>
        <v>0.25</v>
      </c>
      <c r="E117">
        <f t="shared" si="12"/>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3" xml:space="preserve"> 1 / (1 + $Q$126^(-M129))</f>
        <v>8.1940126239918622E-40</v>
      </c>
      <c r="X129">
        <v>-1.9</v>
      </c>
      <c r="Y129">
        <f t="shared" ref="Y129:Y168" si="14">1 / (1 + $Q$126^(-X129))</f>
        <v>0.13010847436299824</v>
      </c>
      <c r="AH129">
        <v>-2</v>
      </c>
      <c r="AI129">
        <f>1 / (1 + $Q$126^(-AH129))</f>
        <v>0.11920292202211794</v>
      </c>
    </row>
    <row r="130" spans="13:35">
      <c r="M130">
        <v>-80</v>
      </c>
      <c r="N130">
        <f t="shared" si="13"/>
        <v>1.8048513878456791E-35</v>
      </c>
      <c r="X130">
        <v>-1.8</v>
      </c>
      <c r="Y130">
        <f t="shared" si="14"/>
        <v>0.14185106490048818</v>
      </c>
      <c r="AH130">
        <v>-1.9</v>
      </c>
      <c r="AI130">
        <f t="shared" ref="AI130:AI169" si="15">1 / (1 + $Q$126^(-AH130))</f>
        <v>0.13010847436299824</v>
      </c>
    </row>
    <row r="131" spans="13:35">
      <c r="M131">
        <v>-70</v>
      </c>
      <c r="N131">
        <f t="shared" si="13"/>
        <v>3.9754497359091557E-31</v>
      </c>
      <c r="X131">
        <v>-1.7</v>
      </c>
      <c r="Y131">
        <f t="shared" si="14"/>
        <v>0.15446526508353511</v>
      </c>
      <c r="AH131">
        <v>-1.8</v>
      </c>
      <c r="AI131">
        <f t="shared" si="15"/>
        <v>0.14185106490048818</v>
      </c>
    </row>
    <row r="132" spans="13:35">
      <c r="M132">
        <v>-60</v>
      </c>
      <c r="N132">
        <f t="shared" si="13"/>
        <v>8.7565107626974814E-27</v>
      </c>
      <c r="X132">
        <v>-1.6</v>
      </c>
      <c r="Y132">
        <f t="shared" si="14"/>
        <v>0.16798161486607593</v>
      </c>
      <c r="AH132">
        <v>-1.7</v>
      </c>
      <c r="AI132">
        <f t="shared" si="15"/>
        <v>0.15446526508353511</v>
      </c>
    </row>
    <row r="133" spans="13:35">
      <c r="M133">
        <v>-50</v>
      </c>
      <c r="N133">
        <f t="shared" si="13"/>
        <v>1.9287498479640941E-22</v>
      </c>
      <c r="X133">
        <v>-1.5</v>
      </c>
      <c r="Y133">
        <f t="shared" si="14"/>
        <v>0.18242552380635677</v>
      </c>
      <c r="AH133">
        <v>-1.6</v>
      </c>
      <c r="AI133">
        <f t="shared" si="15"/>
        <v>0.16798161486607593</v>
      </c>
    </row>
    <row r="134" spans="13:35">
      <c r="M134">
        <v>-40</v>
      </c>
      <c r="N134">
        <f t="shared" si="13"/>
        <v>4.2483542552918993E-18</v>
      </c>
      <c r="X134">
        <v>-1.4</v>
      </c>
      <c r="Y134">
        <f t="shared" si="14"/>
        <v>0.1978161114414187</v>
      </c>
      <c r="AH134">
        <v>-1.5</v>
      </c>
      <c r="AI134">
        <f t="shared" si="15"/>
        <v>0.18242552380635677</v>
      </c>
    </row>
    <row r="135" spans="13:35">
      <c r="M135">
        <v>-30</v>
      </c>
      <c r="N135">
        <f t="shared" si="13"/>
        <v>9.3576229688398126E-14</v>
      </c>
      <c r="X135">
        <v>-1.3</v>
      </c>
      <c r="Y135">
        <f t="shared" si="14"/>
        <v>0.21416501695744178</v>
      </c>
      <c r="AH135">
        <v>-1.4</v>
      </c>
      <c r="AI135">
        <f t="shared" si="15"/>
        <v>0.1978161114414187</v>
      </c>
    </row>
    <row r="136" spans="13:35">
      <c r="M136">
        <v>-20</v>
      </c>
      <c r="N136">
        <f t="shared" si="13"/>
        <v>2.0611536181902786E-9</v>
      </c>
      <c r="X136">
        <v>-1.2</v>
      </c>
      <c r="Y136">
        <f t="shared" si="14"/>
        <v>0.23147521650098274</v>
      </c>
      <c r="AH136">
        <v>-1.3</v>
      </c>
      <c r="AI136">
        <f t="shared" si="15"/>
        <v>0.21416501695744178</v>
      </c>
    </row>
    <row r="137" spans="13:35">
      <c r="M137">
        <v>-10</v>
      </c>
      <c r="N137">
        <f t="shared" si="13"/>
        <v>4.5397868702435221E-5</v>
      </c>
      <c r="X137">
        <v>-1.1000000000000001</v>
      </c>
      <c r="Y137">
        <f t="shared" si="14"/>
        <v>0.24973989440488278</v>
      </c>
      <c r="AH137">
        <v>-1.2</v>
      </c>
      <c r="AI137">
        <f t="shared" si="15"/>
        <v>0.23147521650098274</v>
      </c>
    </row>
    <row r="138" spans="13:35">
      <c r="M138">
        <v>0</v>
      </c>
      <c r="N138">
        <f t="shared" si="13"/>
        <v>0.5</v>
      </c>
      <c r="X138">
        <v>-1</v>
      </c>
      <c r="Y138">
        <f t="shared" si="14"/>
        <v>0.26894142136999549</v>
      </c>
      <c r="AH138">
        <v>-1.1000000000000001</v>
      </c>
      <c r="AI138">
        <f t="shared" si="15"/>
        <v>0.24973989440488278</v>
      </c>
    </row>
    <row r="139" spans="13:35">
      <c r="M139">
        <v>10</v>
      </c>
      <c r="N139">
        <f t="shared" si="13"/>
        <v>0.99995460213129761</v>
      </c>
      <c r="X139">
        <v>-0.9</v>
      </c>
      <c r="Y139">
        <f t="shared" si="14"/>
        <v>0.28905049737499638</v>
      </c>
      <c r="AH139">
        <v>-1</v>
      </c>
      <c r="AI139">
        <f t="shared" si="15"/>
        <v>0.26894142136999549</v>
      </c>
    </row>
    <row r="140" spans="13:35">
      <c r="M140">
        <v>20</v>
      </c>
      <c r="N140">
        <f t="shared" si="13"/>
        <v>0.99999999793884631</v>
      </c>
      <c r="X140">
        <v>-0.8</v>
      </c>
      <c r="Y140">
        <f t="shared" si="14"/>
        <v>0.31002551887238788</v>
      </c>
      <c r="AH140">
        <v>-0.9</v>
      </c>
      <c r="AI140">
        <f t="shared" si="15"/>
        <v>0.28905049737499638</v>
      </c>
    </row>
    <row r="141" spans="13:35">
      <c r="M141">
        <v>30</v>
      </c>
      <c r="N141">
        <f t="shared" si="13"/>
        <v>0.99999999999990652</v>
      </c>
      <c r="X141">
        <v>-0.7</v>
      </c>
      <c r="Y141">
        <f t="shared" si="14"/>
        <v>0.33181222783183417</v>
      </c>
      <c r="AH141">
        <v>-0.8</v>
      </c>
      <c r="AI141">
        <f t="shared" si="15"/>
        <v>0.31002551887238788</v>
      </c>
    </row>
    <row r="142" spans="13:35">
      <c r="M142">
        <v>40</v>
      </c>
      <c r="N142">
        <f t="shared" si="13"/>
        <v>1</v>
      </c>
      <c r="X142">
        <v>-0.6</v>
      </c>
      <c r="Y142">
        <f t="shared" si="14"/>
        <v>0.35434369377420483</v>
      </c>
      <c r="AH142">
        <v>-0.7</v>
      </c>
      <c r="AI142">
        <f t="shared" si="15"/>
        <v>0.33181222783183417</v>
      </c>
    </row>
    <row r="143" spans="13:35">
      <c r="M143">
        <v>50</v>
      </c>
      <c r="N143">
        <f t="shared" si="13"/>
        <v>1</v>
      </c>
      <c r="X143">
        <v>-0.5</v>
      </c>
      <c r="Y143">
        <f t="shared" si="14"/>
        <v>0.37754066879814568</v>
      </c>
      <c r="AH143">
        <v>-0.6</v>
      </c>
      <c r="AI143">
        <f t="shared" si="15"/>
        <v>0.35434369377420483</v>
      </c>
    </row>
    <row r="144" spans="13:35">
      <c r="M144">
        <v>60</v>
      </c>
      <c r="N144">
        <f t="shared" si="13"/>
        <v>1</v>
      </c>
      <c r="X144">
        <v>-0.4</v>
      </c>
      <c r="Y144">
        <f t="shared" si="14"/>
        <v>0.40131233988754816</v>
      </c>
      <c r="AH144">
        <v>-0.5</v>
      </c>
      <c r="AI144">
        <f t="shared" si="15"/>
        <v>0.37754066879814568</v>
      </c>
    </row>
    <row r="145" spans="13:35">
      <c r="M145">
        <v>70</v>
      </c>
      <c r="N145">
        <f t="shared" si="13"/>
        <v>1</v>
      </c>
      <c r="X145">
        <v>-0.3</v>
      </c>
      <c r="Y145">
        <f t="shared" si="14"/>
        <v>0.42555748318834113</v>
      </c>
      <c r="AH145">
        <v>-0.4</v>
      </c>
      <c r="AI145">
        <f t="shared" si="15"/>
        <v>0.40131233988754816</v>
      </c>
    </row>
    <row r="146" spans="13:35">
      <c r="M146">
        <v>80</v>
      </c>
      <c r="N146">
        <f t="shared" si="13"/>
        <v>1</v>
      </c>
      <c r="X146">
        <v>-0.2</v>
      </c>
      <c r="Y146">
        <f t="shared" si="14"/>
        <v>0.45016600268752216</v>
      </c>
      <c r="AH146">
        <v>-0.3</v>
      </c>
      <c r="AI146">
        <f t="shared" si="15"/>
        <v>0.42555748318834113</v>
      </c>
    </row>
    <row r="147" spans="13:35">
      <c r="M147">
        <v>90</v>
      </c>
      <c r="N147">
        <f t="shared" si="13"/>
        <v>1</v>
      </c>
      <c r="X147">
        <v>-0.1</v>
      </c>
      <c r="Y147">
        <f t="shared" si="14"/>
        <v>0.47502081252105999</v>
      </c>
      <c r="AH147">
        <v>-0.2</v>
      </c>
      <c r="AI147">
        <f t="shared" si="15"/>
        <v>0.45016600268752216</v>
      </c>
    </row>
    <row r="148" spans="13:35">
      <c r="M148">
        <v>100</v>
      </c>
      <c r="N148">
        <f t="shared" si="13"/>
        <v>1</v>
      </c>
      <c r="X148">
        <v>0</v>
      </c>
      <c r="Y148">
        <f t="shared" si="14"/>
        <v>0.5</v>
      </c>
      <c r="AH148">
        <v>-0.1</v>
      </c>
      <c r="AI148">
        <f t="shared" si="15"/>
        <v>0.47502081252105999</v>
      </c>
    </row>
    <row r="149" spans="13:35">
      <c r="X149">
        <v>0.1</v>
      </c>
      <c r="Y149">
        <f t="shared" si="14"/>
        <v>0.5249791874789399</v>
      </c>
      <c r="AH149">
        <v>0</v>
      </c>
      <c r="AI149">
        <f t="shared" si="15"/>
        <v>0.5</v>
      </c>
    </row>
    <row r="150" spans="13:35">
      <c r="X150">
        <v>0.2</v>
      </c>
      <c r="Y150">
        <f t="shared" si="14"/>
        <v>0.54983399731247784</v>
      </c>
      <c r="AH150">
        <v>0.1</v>
      </c>
      <c r="AI150">
        <f t="shared" si="15"/>
        <v>0.5249791874789399</v>
      </c>
    </row>
    <row r="151" spans="13:35">
      <c r="X151">
        <v>0.3</v>
      </c>
      <c r="Y151">
        <f t="shared" si="14"/>
        <v>0.57444251681165892</v>
      </c>
      <c r="AH151">
        <v>0.2</v>
      </c>
      <c r="AI151">
        <f t="shared" si="15"/>
        <v>0.54983399731247784</v>
      </c>
    </row>
    <row r="152" spans="13:35">
      <c r="X152">
        <v>0.4</v>
      </c>
      <c r="Y152">
        <f t="shared" si="14"/>
        <v>0.59868766011245178</v>
      </c>
      <c r="AH152">
        <v>0.3</v>
      </c>
      <c r="AI152">
        <f t="shared" si="15"/>
        <v>0.57444251681165892</v>
      </c>
    </row>
    <row r="153" spans="13:35">
      <c r="X153">
        <v>0.5</v>
      </c>
      <c r="Y153">
        <f t="shared" si="14"/>
        <v>0.62245933120185426</v>
      </c>
      <c r="AH153">
        <v>0.4</v>
      </c>
      <c r="AI153">
        <f t="shared" si="15"/>
        <v>0.59868766011245178</v>
      </c>
    </row>
    <row r="154" spans="13:35">
      <c r="X154">
        <v>0.6</v>
      </c>
      <c r="Y154">
        <f t="shared" si="14"/>
        <v>0.64565630622579528</v>
      </c>
      <c r="AH154">
        <v>0.5</v>
      </c>
      <c r="AI154">
        <f t="shared" si="15"/>
        <v>0.62245933120185426</v>
      </c>
    </row>
    <row r="155" spans="13:35">
      <c r="X155">
        <v>0.7</v>
      </c>
      <c r="Y155">
        <f t="shared" si="14"/>
        <v>0.66818777216816583</v>
      </c>
      <c r="AH155">
        <v>0.6</v>
      </c>
      <c r="AI155">
        <f t="shared" si="15"/>
        <v>0.64565630622579528</v>
      </c>
    </row>
    <row r="156" spans="13:35">
      <c r="X156">
        <v>0.8</v>
      </c>
      <c r="Y156">
        <f t="shared" si="14"/>
        <v>0.68997448112761217</v>
      </c>
      <c r="AH156">
        <v>0.7</v>
      </c>
      <c r="AI156">
        <f t="shared" si="15"/>
        <v>0.66818777216816583</v>
      </c>
    </row>
    <row r="157" spans="13:35">
      <c r="X157">
        <v>0.9</v>
      </c>
      <c r="Y157">
        <f t="shared" si="14"/>
        <v>0.71094950262500356</v>
      </c>
      <c r="AH157">
        <v>0.8</v>
      </c>
      <c r="AI157">
        <f t="shared" si="15"/>
        <v>0.68997448112761217</v>
      </c>
    </row>
    <row r="158" spans="13:35">
      <c r="X158">
        <v>1</v>
      </c>
      <c r="Y158">
        <f t="shared" si="14"/>
        <v>0.73105857863000456</v>
      </c>
      <c r="AH158">
        <v>0.9</v>
      </c>
      <c r="AI158">
        <f t="shared" si="15"/>
        <v>0.71094950262500356</v>
      </c>
    </row>
    <row r="159" spans="13:35">
      <c r="X159">
        <v>1.1000000000000001</v>
      </c>
      <c r="Y159">
        <f t="shared" si="14"/>
        <v>0.75026010559511724</v>
      </c>
      <c r="AH159">
        <v>1</v>
      </c>
      <c r="AI159">
        <f t="shared" si="15"/>
        <v>0.73105857863000456</v>
      </c>
    </row>
    <row r="160" spans="13:35">
      <c r="X160">
        <v>1.2</v>
      </c>
      <c r="Y160">
        <f t="shared" si="14"/>
        <v>0.76852478349901732</v>
      </c>
      <c r="AH160">
        <v>1.1000000000000001</v>
      </c>
      <c r="AI160">
        <f t="shared" si="15"/>
        <v>0.75026010559511724</v>
      </c>
    </row>
    <row r="161" spans="24:35">
      <c r="X161">
        <v>1.3</v>
      </c>
      <c r="Y161">
        <f t="shared" si="14"/>
        <v>0.78583498304255828</v>
      </c>
      <c r="AH161">
        <v>1.2</v>
      </c>
      <c r="AI161">
        <f t="shared" si="15"/>
        <v>0.76852478349901732</v>
      </c>
    </row>
    <row r="162" spans="24:35">
      <c r="X162">
        <v>1.4</v>
      </c>
      <c r="Y162">
        <f t="shared" si="14"/>
        <v>0.80218388855858125</v>
      </c>
      <c r="AH162">
        <v>1.3</v>
      </c>
      <c r="AI162">
        <f t="shared" si="15"/>
        <v>0.78583498304255828</v>
      </c>
    </row>
    <row r="163" spans="24:35">
      <c r="X163">
        <v>1.5</v>
      </c>
      <c r="Y163">
        <f t="shared" si="14"/>
        <v>0.81757447619364332</v>
      </c>
      <c r="AH163">
        <v>1.4</v>
      </c>
      <c r="AI163">
        <f t="shared" si="15"/>
        <v>0.80218388855858125</v>
      </c>
    </row>
    <row r="164" spans="24:35">
      <c r="X164">
        <v>1.6</v>
      </c>
      <c r="Y164">
        <f t="shared" si="14"/>
        <v>0.83201838513392401</v>
      </c>
      <c r="AH164">
        <v>1.5</v>
      </c>
      <c r="AI164">
        <f t="shared" si="15"/>
        <v>0.81757447619364332</v>
      </c>
    </row>
    <row r="165" spans="24:35">
      <c r="X165">
        <v>1.7</v>
      </c>
      <c r="Y165">
        <f t="shared" si="14"/>
        <v>0.8455347349164648</v>
      </c>
      <c r="AH165">
        <v>1.6</v>
      </c>
      <c r="AI165">
        <f t="shared" si="15"/>
        <v>0.83201838513392401</v>
      </c>
    </row>
    <row r="166" spans="24:35">
      <c r="X166">
        <v>1.8</v>
      </c>
      <c r="Y166">
        <f t="shared" si="14"/>
        <v>0.85814893509951173</v>
      </c>
      <c r="AH166">
        <v>1.7</v>
      </c>
      <c r="AI166">
        <f t="shared" si="15"/>
        <v>0.8455347349164648</v>
      </c>
    </row>
    <row r="167" spans="24:35">
      <c r="X167">
        <v>1.9</v>
      </c>
      <c r="Y167">
        <f t="shared" si="14"/>
        <v>0.86989152563700178</v>
      </c>
      <c r="AH167">
        <v>1.8</v>
      </c>
      <c r="AI167">
        <f t="shared" si="15"/>
        <v>0.85814893509951173</v>
      </c>
    </row>
    <row r="168" spans="24:35">
      <c r="X168">
        <v>2</v>
      </c>
      <c r="Y168">
        <f t="shared" si="14"/>
        <v>0.88079707797788198</v>
      </c>
      <c r="AH168">
        <v>1.9</v>
      </c>
      <c r="AI168">
        <f t="shared" si="15"/>
        <v>0.86989152563700178</v>
      </c>
    </row>
    <row r="169" spans="24:35">
      <c r="AH169">
        <v>2</v>
      </c>
      <c r="AI169">
        <f t="shared" si="15"/>
        <v>0.88079707797788198</v>
      </c>
    </row>
    <row r="170" spans="24:35">
      <c r="AH170">
        <v>100</v>
      </c>
      <c r="AI170">
        <v>1</v>
      </c>
    </row>
  </sheetData>
  <mergeCells count="3">
    <mergeCell ref="B1:G1"/>
    <mergeCell ref="A30:E30"/>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0" zoomScale="85" zoomScaleNormal="85" workbookViewId="0">
      <selection activeCell="Q83" sqref="Q83"/>
    </sheetView>
  </sheetViews>
  <sheetFormatPr defaultRowHeight="16.5"/>
  <cols>
    <col min="14" max="14" width="16.375" customWidth="1"/>
    <col min="17" max="17" width="21" customWidth="1"/>
  </cols>
  <sheetData>
    <row r="1" spans="1:10">
      <c r="A1" s="18" t="s">
        <v>37</v>
      </c>
      <c r="B1" s="145" t="s">
        <v>86</v>
      </c>
      <c r="C1" s="145"/>
      <c r="D1" s="145"/>
      <c r="E1" s="145"/>
      <c r="F1" s="145"/>
      <c r="G1" s="145"/>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146"/>
      <c r="B59" s="146"/>
      <c r="C59" s="146"/>
      <c r="D59" s="146"/>
      <c r="E59" s="146"/>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 t="shared" ref="D7:D10" si="0">B7-$B$19</f>
        <v>-8</v>
      </c>
      <c r="E7">
        <f t="shared" ref="E7:E10" si="1">C7-$B$20</f>
        <v>-7</v>
      </c>
      <c r="F7">
        <f t="shared" ref="F7:F10" si="2">D7^2</f>
        <v>64</v>
      </c>
      <c r="G7">
        <f t="shared" ref="G7:G10" si="3">D7*E7</f>
        <v>56</v>
      </c>
    </row>
    <row r="8" spans="2:9">
      <c r="B8">
        <v>150</v>
      </c>
      <c r="C8">
        <v>45</v>
      </c>
      <c r="D8">
        <f t="shared" si="0"/>
        <v>-13</v>
      </c>
      <c r="E8">
        <f t="shared" si="1"/>
        <v>-12</v>
      </c>
      <c r="F8">
        <f t="shared" si="2"/>
        <v>169</v>
      </c>
      <c r="G8">
        <f t="shared" si="3"/>
        <v>156</v>
      </c>
      <c r="I8" t="s">
        <v>62</v>
      </c>
    </row>
    <row r="9" spans="2:9">
      <c r="B9">
        <v>175</v>
      </c>
      <c r="C9">
        <v>70</v>
      </c>
      <c r="D9">
        <f t="shared" si="0"/>
        <v>12</v>
      </c>
      <c r="E9">
        <f t="shared" si="1"/>
        <v>13</v>
      </c>
      <c r="F9">
        <f t="shared" si="2"/>
        <v>144</v>
      </c>
      <c r="G9">
        <f t="shared" si="3"/>
        <v>156</v>
      </c>
    </row>
    <row r="10" spans="2:9">
      <c r="B10">
        <v>165</v>
      </c>
      <c r="C10">
        <v>55</v>
      </c>
      <c r="D10">
        <f t="shared" si="0"/>
        <v>2</v>
      </c>
      <c r="E10">
        <f t="shared" si="1"/>
        <v>-2</v>
      </c>
      <c r="F10">
        <f t="shared" si="2"/>
        <v>4</v>
      </c>
      <c r="G10">
        <f t="shared" si="3"/>
        <v>-4</v>
      </c>
    </row>
    <row r="17" spans="1:12">
      <c r="J17" t="s">
        <v>55</v>
      </c>
    </row>
    <row r="19" spans="1:12">
      <c r="A19" t="s">
        <v>51</v>
      </c>
      <c r="B19">
        <f>AVERAGE($B$6:$B$10)</f>
        <v>163</v>
      </c>
    </row>
    <row r="20" spans="1:12">
      <c r="A20" t="s">
        <v>52</v>
      </c>
      <c r="B20">
        <f>AVERAGE($C$6:$C$10)</f>
        <v>57</v>
      </c>
    </row>
    <row r="23" spans="1:12" ht="17.25" thickBot="1">
      <c r="A23" s="147" t="s">
        <v>63</v>
      </c>
      <c r="B23" s="148" t="s">
        <v>53</v>
      </c>
      <c r="C23" s="148"/>
      <c r="D23" s="148"/>
      <c r="E23" s="17"/>
      <c r="F23" s="17"/>
      <c r="G23" s="17">
        <f>SUM(G6:G10)</f>
        <v>420</v>
      </c>
      <c r="H23" s="150">
        <f>G23/G24</f>
        <v>0.97674418604651159</v>
      </c>
      <c r="I23" s="17"/>
    </row>
    <row r="24" spans="1:12" ht="16.5" customHeight="1">
      <c r="A24" s="147"/>
      <c r="B24" s="149" t="s">
        <v>54</v>
      </c>
      <c r="C24" s="149"/>
      <c r="D24" s="149"/>
      <c r="E24" s="17"/>
      <c r="F24" s="17"/>
      <c r="G24" s="17">
        <f>SUM(F6:F10)</f>
        <v>430</v>
      </c>
      <c r="H24" s="150"/>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4">N38^2</f>
        <v>81</v>
      </c>
      <c r="V38">
        <v>-10</v>
      </c>
      <c r="W38">
        <f>V38^2</f>
        <v>100</v>
      </c>
      <c r="X38">
        <f t="shared" ref="X38:X58" si="5">V38^2*2</f>
        <v>200</v>
      </c>
      <c r="Y38">
        <f t="shared" ref="Y38:Y58" si="6">V38^2*3</f>
        <v>300</v>
      </c>
    </row>
    <row r="39" spans="2:25">
      <c r="N39">
        <v>-8</v>
      </c>
      <c r="O39">
        <f t="shared" si="4"/>
        <v>64</v>
      </c>
      <c r="V39">
        <v>-9</v>
      </c>
      <c r="W39">
        <f t="shared" ref="W39:W58" si="7">V39^2</f>
        <v>81</v>
      </c>
      <c r="X39">
        <f t="shared" si="5"/>
        <v>162</v>
      </c>
      <c r="Y39">
        <f t="shared" si="6"/>
        <v>243</v>
      </c>
    </row>
    <row r="40" spans="2:25">
      <c r="N40">
        <v>-7</v>
      </c>
      <c r="O40">
        <f t="shared" si="4"/>
        <v>49</v>
      </c>
      <c r="V40">
        <v>-8</v>
      </c>
      <c r="W40">
        <f t="shared" si="7"/>
        <v>64</v>
      </c>
      <c r="X40">
        <f t="shared" si="5"/>
        <v>128</v>
      </c>
      <c r="Y40">
        <f t="shared" si="6"/>
        <v>192</v>
      </c>
    </row>
    <row r="41" spans="2:25">
      <c r="N41">
        <v>-6</v>
      </c>
      <c r="O41">
        <f t="shared" si="4"/>
        <v>36</v>
      </c>
      <c r="V41">
        <v>-7</v>
      </c>
      <c r="W41">
        <f t="shared" si="7"/>
        <v>49</v>
      </c>
      <c r="X41">
        <f t="shared" si="5"/>
        <v>98</v>
      </c>
      <c r="Y41">
        <f t="shared" si="6"/>
        <v>147</v>
      </c>
    </row>
    <row r="42" spans="2:25">
      <c r="N42">
        <v>-5</v>
      </c>
      <c r="O42">
        <f t="shared" si="4"/>
        <v>25</v>
      </c>
      <c r="V42">
        <v>-6</v>
      </c>
      <c r="W42">
        <f t="shared" si="7"/>
        <v>36</v>
      </c>
      <c r="X42">
        <f t="shared" si="5"/>
        <v>72</v>
      </c>
      <c r="Y42">
        <f t="shared" si="6"/>
        <v>108</v>
      </c>
    </row>
    <row r="43" spans="2:25">
      <c r="N43">
        <v>-4</v>
      </c>
      <c r="O43">
        <f t="shared" si="4"/>
        <v>16</v>
      </c>
      <c r="V43">
        <v>-5</v>
      </c>
      <c r="W43">
        <f t="shared" si="7"/>
        <v>25</v>
      </c>
      <c r="X43">
        <f t="shared" si="5"/>
        <v>50</v>
      </c>
      <c r="Y43">
        <f t="shared" si="6"/>
        <v>75</v>
      </c>
    </row>
    <row r="44" spans="2:25">
      <c r="N44">
        <v>-3</v>
      </c>
      <c r="O44">
        <f t="shared" si="4"/>
        <v>9</v>
      </c>
      <c r="V44">
        <v>-4</v>
      </c>
      <c r="W44">
        <f t="shared" si="7"/>
        <v>16</v>
      </c>
      <c r="X44">
        <f t="shared" si="5"/>
        <v>32</v>
      </c>
      <c r="Y44">
        <f t="shared" si="6"/>
        <v>48</v>
      </c>
    </row>
    <row r="45" spans="2:25">
      <c r="N45">
        <v>-2</v>
      </c>
      <c r="O45">
        <f t="shared" si="4"/>
        <v>4</v>
      </c>
      <c r="V45">
        <v>-3</v>
      </c>
      <c r="W45">
        <f t="shared" si="7"/>
        <v>9</v>
      </c>
      <c r="X45">
        <f t="shared" si="5"/>
        <v>18</v>
      </c>
      <c r="Y45">
        <f t="shared" si="6"/>
        <v>27</v>
      </c>
    </row>
    <row r="46" spans="2:25">
      <c r="N46">
        <v>-1</v>
      </c>
      <c r="O46">
        <f t="shared" si="4"/>
        <v>1</v>
      </c>
      <c r="V46">
        <v>-2</v>
      </c>
      <c r="W46">
        <f t="shared" si="7"/>
        <v>4</v>
      </c>
      <c r="X46">
        <f t="shared" si="5"/>
        <v>8</v>
      </c>
      <c r="Y46">
        <f t="shared" si="6"/>
        <v>12</v>
      </c>
    </row>
    <row r="47" spans="2:25">
      <c r="N47">
        <v>0</v>
      </c>
      <c r="O47">
        <f t="shared" si="4"/>
        <v>0</v>
      </c>
      <c r="V47">
        <v>-1</v>
      </c>
      <c r="W47">
        <f t="shared" si="7"/>
        <v>1</v>
      </c>
      <c r="X47">
        <f t="shared" si="5"/>
        <v>2</v>
      </c>
      <c r="Y47">
        <f t="shared" si="6"/>
        <v>3</v>
      </c>
    </row>
    <row r="48" spans="2:25">
      <c r="N48">
        <v>1</v>
      </c>
      <c r="O48">
        <f t="shared" si="4"/>
        <v>1</v>
      </c>
      <c r="V48">
        <v>0</v>
      </c>
      <c r="W48">
        <f t="shared" si="7"/>
        <v>0</v>
      </c>
      <c r="X48">
        <f t="shared" si="5"/>
        <v>0</v>
      </c>
      <c r="Y48">
        <f t="shared" si="6"/>
        <v>0</v>
      </c>
    </row>
    <row r="49" spans="14:25">
      <c r="N49">
        <v>2</v>
      </c>
      <c r="O49">
        <f t="shared" si="4"/>
        <v>4</v>
      </c>
      <c r="V49">
        <v>1</v>
      </c>
      <c r="W49">
        <f t="shared" si="7"/>
        <v>1</v>
      </c>
      <c r="X49">
        <f t="shared" si="5"/>
        <v>2</v>
      </c>
      <c r="Y49">
        <f t="shared" si="6"/>
        <v>3</v>
      </c>
    </row>
    <row r="50" spans="14:25">
      <c r="N50">
        <v>3</v>
      </c>
      <c r="O50">
        <f t="shared" si="4"/>
        <v>9</v>
      </c>
      <c r="V50">
        <v>2</v>
      </c>
      <c r="W50">
        <f t="shared" si="7"/>
        <v>4</v>
      </c>
      <c r="X50">
        <f t="shared" si="5"/>
        <v>8</v>
      </c>
      <c r="Y50">
        <f t="shared" si="6"/>
        <v>12</v>
      </c>
    </row>
    <row r="51" spans="14:25">
      <c r="N51">
        <v>4</v>
      </c>
      <c r="O51">
        <f t="shared" si="4"/>
        <v>16</v>
      </c>
      <c r="V51">
        <v>3</v>
      </c>
      <c r="W51">
        <f t="shared" si="7"/>
        <v>9</v>
      </c>
      <c r="X51">
        <f t="shared" si="5"/>
        <v>18</v>
      </c>
      <c r="Y51">
        <f t="shared" si="6"/>
        <v>27</v>
      </c>
    </row>
    <row r="52" spans="14:25">
      <c r="N52">
        <v>5</v>
      </c>
      <c r="O52">
        <f t="shared" si="4"/>
        <v>25</v>
      </c>
      <c r="V52">
        <v>4</v>
      </c>
      <c r="W52">
        <f t="shared" si="7"/>
        <v>16</v>
      </c>
      <c r="X52">
        <f t="shared" si="5"/>
        <v>32</v>
      </c>
      <c r="Y52">
        <f t="shared" si="6"/>
        <v>48</v>
      </c>
    </row>
    <row r="53" spans="14:25">
      <c r="N53">
        <v>6</v>
      </c>
      <c r="O53">
        <f t="shared" si="4"/>
        <v>36</v>
      </c>
      <c r="V53">
        <v>5</v>
      </c>
      <c r="W53">
        <f t="shared" si="7"/>
        <v>25</v>
      </c>
      <c r="X53">
        <f t="shared" si="5"/>
        <v>50</v>
      </c>
      <c r="Y53">
        <f t="shared" si="6"/>
        <v>75</v>
      </c>
    </row>
    <row r="54" spans="14:25">
      <c r="N54">
        <v>7</v>
      </c>
      <c r="O54">
        <f t="shared" si="4"/>
        <v>49</v>
      </c>
      <c r="V54">
        <v>6</v>
      </c>
      <c r="W54">
        <f t="shared" si="7"/>
        <v>36</v>
      </c>
      <c r="X54">
        <f t="shared" si="5"/>
        <v>72</v>
      </c>
      <c r="Y54">
        <f t="shared" si="6"/>
        <v>108</v>
      </c>
    </row>
    <row r="55" spans="14:25">
      <c r="N55">
        <v>8</v>
      </c>
      <c r="O55">
        <f t="shared" si="4"/>
        <v>64</v>
      </c>
      <c r="V55">
        <v>7</v>
      </c>
      <c r="W55">
        <f t="shared" si="7"/>
        <v>49</v>
      </c>
      <c r="X55">
        <f t="shared" si="5"/>
        <v>98</v>
      </c>
      <c r="Y55">
        <f t="shared" si="6"/>
        <v>147</v>
      </c>
    </row>
    <row r="56" spans="14:25">
      <c r="N56">
        <v>9</v>
      </c>
      <c r="O56">
        <f t="shared" si="4"/>
        <v>81</v>
      </c>
      <c r="V56">
        <v>8</v>
      </c>
      <c r="W56">
        <f t="shared" si="7"/>
        <v>64</v>
      </c>
      <c r="X56">
        <f t="shared" si="5"/>
        <v>128</v>
      </c>
      <c r="Y56">
        <f t="shared" si="6"/>
        <v>192</v>
      </c>
    </row>
    <row r="57" spans="14:25">
      <c r="N57">
        <v>10</v>
      </c>
      <c r="O57">
        <f t="shared" si="4"/>
        <v>100</v>
      </c>
      <c r="V57">
        <v>9</v>
      </c>
      <c r="W57">
        <f t="shared" si="7"/>
        <v>81</v>
      </c>
      <c r="X57">
        <f t="shared" si="5"/>
        <v>162</v>
      </c>
      <c r="Y57">
        <f t="shared" si="6"/>
        <v>243</v>
      </c>
    </row>
    <row r="58" spans="14:25">
      <c r="V58">
        <v>10</v>
      </c>
      <c r="W58">
        <f t="shared" si="7"/>
        <v>100</v>
      </c>
      <c r="X58">
        <f t="shared" si="5"/>
        <v>200</v>
      </c>
      <c r="Y58">
        <f t="shared" si="6"/>
        <v>300</v>
      </c>
    </row>
    <row r="59" spans="14:25">
      <c r="P59" t="s">
        <v>73</v>
      </c>
    </row>
    <row r="60" spans="14:25">
      <c r="N60" s="14" t="s">
        <v>70</v>
      </c>
      <c r="O60" s="14" t="s">
        <v>71</v>
      </c>
    </row>
    <row r="61" spans="14:25">
      <c r="N61">
        <v>-10</v>
      </c>
      <c r="O61">
        <f>-(N61^2)</f>
        <v>-100</v>
      </c>
    </row>
    <row r="62" spans="14:25">
      <c r="N62">
        <v>-9</v>
      </c>
      <c r="O62">
        <f t="shared" ref="O62:O81" si="8">-(N62^2)</f>
        <v>-81</v>
      </c>
      <c r="W62" s="14" t="s">
        <v>70</v>
      </c>
    </row>
    <row r="63" spans="14:25">
      <c r="N63">
        <v>-8</v>
      </c>
      <c r="O63">
        <f t="shared" si="8"/>
        <v>-64</v>
      </c>
      <c r="W63">
        <v>-10</v>
      </c>
      <c r="X63">
        <f>2 * ((W63 - 3)^2) + 5</f>
        <v>343</v>
      </c>
    </row>
    <row r="64" spans="14:25">
      <c r="N64">
        <v>-7</v>
      </c>
      <c r="O64">
        <f t="shared" si="8"/>
        <v>-49</v>
      </c>
      <c r="W64">
        <v>-9</v>
      </c>
      <c r="X64">
        <f t="shared" ref="X64:X83" si="9">2 * ((W64 - 3)^2) + 5</f>
        <v>293</v>
      </c>
    </row>
    <row r="65" spans="14:24">
      <c r="N65">
        <v>-6</v>
      </c>
      <c r="O65">
        <f t="shared" si="8"/>
        <v>-36</v>
      </c>
      <c r="W65">
        <v>-8</v>
      </c>
      <c r="X65">
        <f t="shared" si="9"/>
        <v>247</v>
      </c>
    </row>
    <row r="66" spans="14:24">
      <c r="N66">
        <v>-5</v>
      </c>
      <c r="O66">
        <f t="shared" si="8"/>
        <v>-25</v>
      </c>
      <c r="W66">
        <v>-7</v>
      </c>
      <c r="X66">
        <f t="shared" si="9"/>
        <v>205</v>
      </c>
    </row>
    <row r="67" spans="14:24">
      <c r="N67">
        <v>-4</v>
      </c>
      <c r="O67">
        <f t="shared" si="8"/>
        <v>-16</v>
      </c>
      <c r="W67">
        <v>-6</v>
      </c>
      <c r="X67">
        <f t="shared" si="9"/>
        <v>167</v>
      </c>
    </row>
    <row r="68" spans="14:24">
      <c r="N68">
        <v>-3</v>
      </c>
      <c r="O68">
        <f t="shared" si="8"/>
        <v>-9</v>
      </c>
      <c r="W68">
        <v>-5</v>
      </c>
      <c r="X68">
        <f t="shared" si="9"/>
        <v>133</v>
      </c>
    </row>
    <row r="69" spans="14:24">
      <c r="N69">
        <v>-2</v>
      </c>
      <c r="O69">
        <f t="shared" si="8"/>
        <v>-4</v>
      </c>
      <c r="W69">
        <v>-4</v>
      </c>
      <c r="X69">
        <f t="shared" si="9"/>
        <v>103</v>
      </c>
    </row>
    <row r="70" spans="14:24">
      <c r="N70">
        <v>-1</v>
      </c>
      <c r="O70">
        <f t="shared" si="8"/>
        <v>-1</v>
      </c>
      <c r="W70">
        <v>-3</v>
      </c>
      <c r="X70">
        <f t="shared" si="9"/>
        <v>77</v>
      </c>
    </row>
    <row r="71" spans="14:24">
      <c r="N71">
        <v>0</v>
      </c>
      <c r="O71">
        <f t="shared" si="8"/>
        <v>0</v>
      </c>
      <c r="W71">
        <v>-2</v>
      </c>
      <c r="X71">
        <f t="shared" si="9"/>
        <v>55</v>
      </c>
    </row>
    <row r="72" spans="14:24">
      <c r="N72">
        <v>1</v>
      </c>
      <c r="O72">
        <f t="shared" si="8"/>
        <v>-1</v>
      </c>
      <c r="W72">
        <v>-1</v>
      </c>
      <c r="X72">
        <f t="shared" si="9"/>
        <v>37</v>
      </c>
    </row>
    <row r="73" spans="14:24">
      <c r="N73">
        <v>2</v>
      </c>
      <c r="O73">
        <f t="shared" si="8"/>
        <v>-4</v>
      </c>
      <c r="W73">
        <v>0</v>
      </c>
      <c r="X73">
        <f t="shared" si="9"/>
        <v>23</v>
      </c>
    </row>
    <row r="74" spans="14:24">
      <c r="N74">
        <v>3</v>
      </c>
      <c r="O74">
        <f t="shared" si="8"/>
        <v>-9</v>
      </c>
      <c r="W74">
        <v>1</v>
      </c>
      <c r="X74">
        <f t="shared" si="9"/>
        <v>13</v>
      </c>
    </row>
    <row r="75" spans="14:24">
      <c r="N75">
        <v>4</v>
      </c>
      <c r="O75">
        <f t="shared" si="8"/>
        <v>-16</v>
      </c>
      <c r="W75">
        <v>2</v>
      </c>
      <c r="X75">
        <f t="shared" si="9"/>
        <v>7</v>
      </c>
    </row>
    <row r="76" spans="14:24">
      <c r="N76">
        <v>5</v>
      </c>
      <c r="O76">
        <f t="shared" si="8"/>
        <v>-25</v>
      </c>
      <c r="W76">
        <v>3</v>
      </c>
      <c r="X76">
        <f t="shared" si="9"/>
        <v>5</v>
      </c>
    </row>
    <row r="77" spans="14:24">
      <c r="N77">
        <v>6</v>
      </c>
      <c r="O77">
        <f t="shared" si="8"/>
        <v>-36</v>
      </c>
      <c r="W77">
        <v>4</v>
      </c>
      <c r="X77">
        <f t="shared" si="9"/>
        <v>7</v>
      </c>
    </row>
    <row r="78" spans="14:24">
      <c r="N78">
        <v>7</v>
      </c>
      <c r="O78">
        <f t="shared" si="8"/>
        <v>-49</v>
      </c>
      <c r="W78">
        <v>5</v>
      </c>
      <c r="X78">
        <f t="shared" si="9"/>
        <v>13</v>
      </c>
    </row>
    <row r="79" spans="14:24">
      <c r="N79">
        <v>8</v>
      </c>
      <c r="O79">
        <f t="shared" si="8"/>
        <v>-64</v>
      </c>
      <c r="W79">
        <v>6</v>
      </c>
      <c r="X79">
        <f t="shared" si="9"/>
        <v>23</v>
      </c>
    </row>
    <row r="80" spans="14:24">
      <c r="N80">
        <v>9</v>
      </c>
      <c r="O80">
        <f t="shared" si="8"/>
        <v>-81</v>
      </c>
      <c r="W80">
        <v>7</v>
      </c>
      <c r="X80">
        <f t="shared" si="9"/>
        <v>37</v>
      </c>
    </row>
    <row r="81" spans="14:24">
      <c r="N81">
        <v>10</v>
      </c>
      <c r="O81">
        <f t="shared" si="8"/>
        <v>-100</v>
      </c>
      <c r="W81">
        <v>8</v>
      </c>
      <c r="X81">
        <f t="shared" si="9"/>
        <v>55</v>
      </c>
    </row>
    <row r="82" spans="14:24">
      <c r="W82">
        <v>9</v>
      </c>
      <c r="X82">
        <f t="shared" si="9"/>
        <v>77</v>
      </c>
    </row>
    <row r="83" spans="14:24">
      <c r="W83">
        <v>10</v>
      </c>
      <c r="X83">
        <f t="shared" si="9"/>
        <v>103</v>
      </c>
    </row>
  </sheetData>
  <mergeCells count="4">
    <mergeCell ref="A23:A24"/>
    <mergeCell ref="B23:D23"/>
    <mergeCell ref="B24:D24"/>
    <mergeCell ref="H23:H24"/>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다항회귀_다중회귀</vt:lpstr>
      <vt:lpstr>미분공식</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2024-08-20T03:33:29Z</dcterms:modified>
</cp:coreProperties>
</file>