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165" firstSheet="1" activeTab="9"/>
  </bookViews>
  <sheets>
    <sheet name="기초수학" sheetId="1" r:id="rId1"/>
    <sheet name="선형대수" sheetId="2" r:id="rId2"/>
    <sheet name="통계" sheetId="12" r:id="rId3"/>
    <sheet name="기하학" sheetId="7" r:id="rId4"/>
    <sheet name="지수함수" sheetId="8" r:id="rId5"/>
    <sheet name="로그함수" sheetId="10" r:id="rId6"/>
    <sheet name="로그함수2" sheetId="11" r:id="rId7"/>
    <sheet name="자연상수" sheetId="9" r:id="rId8"/>
    <sheet name="머신러닝기초" sheetId="3" r:id="rId9"/>
    <sheet name="MNIST(데이터셋)" sheetId="4" r:id="rId10"/>
    <sheet name="EDA" sheetId="13" r:id="rId11"/>
    <sheet name="pivot_table" sheetId="14" r:id="rId12"/>
    <sheet name="adv" sheetId="15" r:id="rId13"/>
  </sheets>
  <calcPr calcId="162913"/>
  <pivotCaches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5" l="1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32" i="15"/>
  <c r="G32" i="15"/>
  <c r="H32" i="15"/>
  <c r="I32" i="15"/>
  <c r="J32" i="15"/>
  <c r="K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M27" i="15" l="1"/>
  <c r="I27" i="15"/>
  <c r="N26" i="15"/>
  <c r="J26" i="15" l="1"/>
  <c r="B25" i="15"/>
  <c r="B24" i="15"/>
  <c r="B22" i="15"/>
  <c r="B21" i="15"/>
  <c r="H22" i="15"/>
  <c r="H21" i="15"/>
  <c r="J18" i="15"/>
  <c r="I19" i="15"/>
  <c r="M19" i="15" s="1"/>
  <c r="N18" i="15" s="1"/>
  <c r="C2" i="15"/>
  <c r="E3" i="15"/>
  <c r="C3" i="15"/>
  <c r="F3" i="15" s="1"/>
  <c r="C4" i="15"/>
  <c r="F4" i="15" s="1"/>
  <c r="B19" i="15"/>
  <c r="E4" i="15" s="1"/>
  <c r="B18" i="15"/>
  <c r="C5" i="15" s="1"/>
  <c r="N18" i="13"/>
  <c r="R17" i="13"/>
  <c r="Q17" i="13"/>
  <c r="P17" i="13"/>
  <c r="O17" i="13"/>
  <c r="O18" i="13" s="1"/>
  <c r="N17" i="13"/>
  <c r="M22" i="13"/>
  <c r="M23" i="13"/>
  <c r="M24" i="13"/>
  <c r="M25" i="13"/>
  <c r="M21" i="13"/>
  <c r="C15" i="15" l="1"/>
  <c r="E14" i="15"/>
  <c r="E16" i="15"/>
  <c r="C16" i="15"/>
  <c r="F16" i="15" s="1"/>
  <c r="E15" i="15"/>
  <c r="C14" i="15"/>
  <c r="F14" i="15" s="1"/>
  <c r="E13" i="15"/>
  <c r="C13" i="15"/>
  <c r="F13" i="15" s="1"/>
  <c r="E12" i="15"/>
  <c r="C10" i="15"/>
  <c r="C9" i="15"/>
  <c r="F9" i="15" s="1"/>
  <c r="E11" i="15"/>
  <c r="C11" i="15"/>
  <c r="F11" i="15" s="1"/>
  <c r="E10" i="15"/>
  <c r="E9" i="15"/>
  <c r="E8" i="15"/>
  <c r="C8" i="15"/>
  <c r="F8" i="15" s="1"/>
  <c r="E7" i="15"/>
  <c r="C7" i="15"/>
  <c r="F7" i="15" s="1"/>
  <c r="E6" i="15"/>
  <c r="C6" i="15"/>
  <c r="F6" i="15" s="1"/>
  <c r="E5" i="15"/>
  <c r="F5" i="15" s="1"/>
  <c r="E2" i="15"/>
  <c r="F2" i="15" s="1"/>
  <c r="C12" i="15"/>
  <c r="F12" i="15" s="1"/>
  <c r="R149" i="2"/>
  <c r="P149" i="2"/>
  <c r="F10" i="15" l="1"/>
  <c r="F17" i="15" s="1"/>
  <c r="F15" i="15"/>
  <c r="K19" i="12"/>
  <c r="K20" i="12"/>
  <c r="I20" i="12"/>
  <c r="I19" i="12"/>
  <c r="I17" i="12"/>
  <c r="I16" i="12"/>
  <c r="D13" i="12"/>
  <c r="D6" i="12"/>
  <c r="D7" i="12"/>
  <c r="D8" i="12"/>
  <c r="D9" i="12"/>
  <c r="D5" i="12"/>
  <c r="C6" i="12"/>
  <c r="C7" i="12"/>
  <c r="C8" i="12"/>
  <c r="C9" i="12"/>
  <c r="C5" i="12"/>
  <c r="B12" i="12"/>
  <c r="B24" i="11" l="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3" i="11"/>
  <c r="AI139" i="11"/>
  <c r="AI138" i="11"/>
  <c r="Y138" i="11"/>
  <c r="AI137" i="11"/>
  <c r="Y137" i="11"/>
  <c r="AI136" i="11"/>
  <c r="Y136" i="11"/>
  <c r="AI135" i="11"/>
  <c r="Y135" i="11"/>
  <c r="AI134" i="11"/>
  <c r="Y134" i="11"/>
  <c r="AI133" i="11"/>
  <c r="Y133" i="11"/>
  <c r="AI132" i="11"/>
  <c r="Y132" i="11"/>
  <c r="AI131" i="11"/>
  <c r="Y131" i="11"/>
  <c r="AI130" i="11"/>
  <c r="Y130" i="11"/>
  <c r="AI129" i="11"/>
  <c r="Y129" i="11"/>
  <c r="AI128" i="11"/>
  <c r="Y128" i="11"/>
  <c r="AI127" i="11"/>
  <c r="Y127" i="11"/>
  <c r="AI126" i="11"/>
  <c r="Y126" i="11"/>
  <c r="AI125" i="11"/>
  <c r="Y125" i="11"/>
  <c r="AI124" i="11"/>
  <c r="Y124" i="11"/>
  <c r="S126" i="8"/>
  <c r="AI169" i="8"/>
  <c r="AI168" i="8"/>
  <c r="AI167" i="8"/>
  <c r="AI166" i="8"/>
  <c r="AI165" i="8"/>
  <c r="AI164" i="8"/>
  <c r="AI163" i="8"/>
  <c r="AI162" i="8"/>
  <c r="AI161" i="8"/>
  <c r="AI160" i="8"/>
  <c r="AI159" i="8"/>
  <c r="AI158" i="8"/>
  <c r="AI157" i="8"/>
  <c r="AI156" i="8"/>
  <c r="AI155" i="8"/>
  <c r="AI154" i="8"/>
  <c r="AI153" i="8"/>
  <c r="AI152" i="8"/>
  <c r="AI151" i="8"/>
  <c r="AI150" i="8"/>
  <c r="AI149" i="8"/>
  <c r="AI148" i="8"/>
  <c r="AI147" i="8"/>
  <c r="AI146" i="8"/>
  <c r="AI145" i="8"/>
  <c r="AI144" i="8"/>
  <c r="AI143" i="8"/>
  <c r="AI142" i="8"/>
  <c r="AI141" i="8"/>
  <c r="AI140" i="8"/>
  <c r="AI139" i="8"/>
  <c r="AI138" i="8"/>
  <c r="AI137" i="8"/>
  <c r="AI136" i="8"/>
  <c r="AI135" i="8"/>
  <c r="AI134" i="8"/>
  <c r="AI133" i="8"/>
  <c r="AI132" i="8"/>
  <c r="AI131" i="8"/>
  <c r="AI130" i="8"/>
  <c r="AI129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28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97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64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3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8"/>
  <c r="E14" i="8"/>
  <c r="C3" i="8"/>
  <c r="E3" i="8"/>
  <c r="G3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3" i="8"/>
  <c r="X64" i="3" l="1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63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38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61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L28" i="3"/>
  <c r="G26" i="3"/>
  <c r="H23" i="3"/>
  <c r="G24" i="3"/>
  <c r="F6" i="3"/>
  <c r="F7" i="3"/>
  <c r="F8" i="3"/>
  <c r="F9" i="3"/>
  <c r="F10" i="3"/>
  <c r="G23" i="3"/>
  <c r="G7" i="3"/>
  <c r="G8" i="3"/>
  <c r="G9" i="3"/>
  <c r="G10" i="3"/>
  <c r="G6" i="3"/>
  <c r="E7" i="3"/>
  <c r="E8" i="3"/>
  <c r="E9" i="3"/>
  <c r="E10" i="3"/>
  <c r="E6" i="3"/>
  <c r="D7" i="3"/>
  <c r="D8" i="3"/>
  <c r="D9" i="3"/>
  <c r="D10" i="3"/>
  <c r="D6" i="3"/>
  <c r="B19" i="3"/>
  <c r="B20" i="3"/>
  <c r="F122" i="1" l="1"/>
  <c r="G122" i="1"/>
  <c r="H122" i="1"/>
  <c r="I122" i="1"/>
  <c r="J122" i="1"/>
  <c r="K122" i="1" s="1"/>
  <c r="L122" i="1" s="1"/>
  <c r="E122" i="1"/>
</calcChain>
</file>

<file path=xl/sharedStrings.xml><?xml version="1.0" encoding="utf-8"?>
<sst xmlns="http://schemas.openxmlformats.org/spreadsheetml/2006/main" count="326" uniqueCount="230">
  <si>
    <t>항</t>
    <phoneticPr fontId="1" type="noConversion"/>
  </si>
  <si>
    <t>항은 숫자 또는 문자의 곱으로 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</si>
  <si>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</si>
  <si>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</si>
  <si>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</si>
  <si>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</si>
  <si>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 것이므로</t>
    <phoneticPr fontId="1" type="noConversion"/>
  </si>
  <si>
    <r>
      <t>2a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</si>
  <si>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</si>
  <si>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</si>
  <si>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</si>
  <si>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 1이 상수항</t>
    <phoneticPr fontId="1" type="noConversion"/>
  </si>
  <si>
    <t>계수</t>
    <phoneticPr fontId="1" type="noConversion"/>
  </si>
  <si>
    <t>coefficient</t>
    <phoneticPr fontId="1" type="noConversion"/>
  </si>
  <si>
    <t>상수와 변수로 구성된 단항식에서 변수와 곱해진 상수</t>
    <phoneticPr fontId="1" type="noConversion"/>
  </si>
  <si>
    <t>-3은 상수항이자 계수이다.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</si>
  <si>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3"/>
        <charset val="129"/>
        <scheme val="minor"/>
      </rPr>
      <t xml:space="preserve"> (x의 0제곱)과 -3의 곱으로 볼 수 있으므로 상수항인 -3도 계수에 포함됨</t>
    </r>
    <phoneticPr fontId="1" type="noConversion"/>
  </si>
  <si>
    <t>단항식과 다항식</t>
    <phoneticPr fontId="1" type="noConversion"/>
  </si>
  <si>
    <t>단항식</t>
    <phoneticPr fontId="1" type="noConversion"/>
  </si>
  <si>
    <t>: 항이 하나로 된 식</t>
    <phoneticPr fontId="1" type="noConversion"/>
  </si>
  <si>
    <t>다항식</t>
    <phoneticPr fontId="1" type="noConversion"/>
  </si>
  <si>
    <t>: 항이 두 개 이상인 항의 합으로 된 식</t>
    <phoneticPr fontId="1" type="noConversion"/>
  </si>
  <si>
    <t>차수</t>
    <phoneticPr fontId="1" type="noConversion"/>
  </si>
  <si>
    <t>차수는 문자를 곱한 횟수를 의미함</t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</si>
  <si>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은 x를 두 번 곱했기 때문에 차수가 2이고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</si>
  <si>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1 </t>
    </r>
    <r>
      <rPr>
        <sz val="11"/>
        <color theme="1"/>
        <rFont val="맑은 고딕"/>
        <family val="3"/>
        <charset val="129"/>
        <scheme val="minor"/>
      </rPr>
      <t>은 y를 한 번 곱했기 때문에 차수가 1이됨</t>
    </r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</si>
  <si>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은이므로 차수가 0이됨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</si>
  <si>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x를 기준으로 차수를 구하면 x에 대한 이차식</t>
    <phoneticPr fontId="1" type="noConversion"/>
  </si>
  <si>
    <t>y를 기준으로 차수를 구하면 y에 대한 일차식</t>
    <phoneticPr fontId="1" type="noConversion"/>
  </si>
  <si>
    <t>수식</t>
    <phoneticPr fontId="1" type="noConversion"/>
  </si>
  <si>
    <t>수식이란 변수와 상수를 연산자를 이용하여 표현한 식</t>
    <phoneticPr fontId="1" type="noConversion"/>
  </si>
  <si>
    <t>https://colab.research.google.com/drive/1bftNkhYWUaZJa0p-T1hfhgb8yycWZe5O#scrollTo=_Dt-Fv8CDnRs</t>
    <phoneticPr fontId="1" type="noConversion"/>
  </si>
  <si>
    <t>팩토리얼(factorial)</t>
    <phoneticPr fontId="1" type="noConversion"/>
  </si>
  <si>
    <t>피보나치</t>
  </si>
  <si>
    <t>첫째 및 둘째 항이 1이며 그 뒤의 모든 항은 바로 앞 두 항의 합인 수열(컴퓨터에서는 배열이나 리스트)</t>
  </si>
  <si>
    <t>재귀</t>
  </si>
  <si>
    <t>수열(sequence)</t>
    <phoneticPr fontId="1" type="noConversion"/>
  </si>
  <si>
    <t>x</t>
    <phoneticPr fontId="1" type="noConversion"/>
  </si>
  <si>
    <t>y</t>
    <phoneticPr fontId="1" type="noConversion"/>
  </si>
  <si>
    <t>y = 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</si>
  <si>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</si>
  <si>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</si>
  <si>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</si>
  <si>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</si>
  <si>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</si>
  <si>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</si>
  <si>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</si>
  <si>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</si>
  <si>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일차함수 그래프</t>
    <phoneticPr fontId="1" type="noConversion"/>
  </si>
  <si>
    <t>키</t>
  </si>
  <si>
    <t>몸무게</t>
  </si>
  <si>
    <t>키 평균</t>
    <phoneticPr fontId="1" type="noConversion"/>
  </si>
  <si>
    <t>몸무게 평균</t>
    <phoneticPr fontId="1" type="noConversion"/>
  </si>
  <si>
    <t>(x-x평균)(y-y평균)의 합</t>
  </si>
  <si>
    <t>(x-x평균) 제곱의 합</t>
  </si>
  <si>
    <t xml:space="preserve"> </t>
    <phoneticPr fontId="1" type="noConversion"/>
  </si>
  <si>
    <t>키 편차
deviation</t>
    <phoneticPr fontId="1" type="noConversion"/>
  </si>
  <si>
    <t>몸무게 편차
deviation</t>
    <phoneticPr fontId="1" type="noConversion"/>
  </si>
  <si>
    <t>편차는 평균과의 차</t>
    <phoneticPr fontId="1" type="noConversion"/>
  </si>
  <si>
    <t>키 편차 x 몸무게 편차</t>
    <phoneticPr fontId="1" type="noConversion"/>
  </si>
  <si>
    <t>키 편차의
제곱</t>
    <phoneticPr fontId="1" type="noConversion"/>
  </si>
  <si>
    <t xml:space="preserve">mean(y) - (mean(x)*a)  </t>
    <phoneticPr fontId="1" type="noConversion"/>
  </si>
  <si>
    <t>y=ax+b</t>
    <phoneticPr fontId="1" type="noConversion"/>
  </si>
  <si>
    <t>기울기(a)</t>
    <phoneticPr fontId="1" type="noConversion"/>
  </si>
  <si>
    <t>y절편(b)</t>
    <phoneticPr fontId="1" type="noConversion"/>
  </si>
  <si>
    <t>y=0.98x-102</t>
    <phoneticPr fontId="1" type="noConversion"/>
  </si>
  <si>
    <t>만약에 키가 163이면</t>
    <phoneticPr fontId="1" type="noConversion"/>
  </si>
  <si>
    <t>이차함수와 그래프</t>
    <phoneticPr fontId="1" type="noConversion"/>
  </si>
  <si>
    <t xml:space="preserve"> </t>
    <phoneticPr fontId="1" type="noConversion"/>
  </si>
  <si>
    <t xml:space="preserve">  </t>
    <phoneticPr fontId="1" type="noConversion"/>
  </si>
  <si>
    <t>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</si>
  <si>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</si>
  <si>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</si>
  <si>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</si>
  <si>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</si>
  <si>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y값</t>
    <phoneticPr fontId="1" type="noConversion"/>
  </si>
  <si>
    <t>a값</t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</si>
  <si>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</si>
  <si>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</si>
  <si>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</si>
  <si>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vector</t>
    <phoneticPr fontId="1" type="noConversion"/>
  </si>
  <si>
    <t>컴퓨터공학과에서의 벡터는 여러 개의 데이터를 하나의 정보로 표현한다는 관점에서 리스트, 배열과 비슷함.</t>
    <phoneticPr fontId="1" type="noConversion"/>
  </si>
  <si>
    <t>수학에서 어떤 정보를 표현할 때 크기와 방향을 모두 가지는 것을 벡터라고 하고, 크기만 가지는 것을 스칼라라고 부름</t>
    <phoneticPr fontId="1" type="noConversion"/>
  </si>
  <si>
    <t>행렬(matrix)</t>
    <phoneticPr fontId="1" type="noConversion"/>
  </si>
  <si>
    <t>원래 격자를 뜻하는 말로, 수학에서는 사각형으로 된 수의 배열을 지칭함. 1개 이상의 벡터 모임</t>
    <phoneticPr fontId="1" type="noConversion"/>
  </si>
  <si>
    <t>y</t>
    <phoneticPr fontId="1" type="noConversion"/>
  </si>
  <si>
    <t>a</t>
    <phoneticPr fontId="1" type="noConversion"/>
  </si>
  <si>
    <t>자연상수 또는 오일러 수</t>
    <phoneticPr fontId="1" type="noConversion"/>
  </si>
  <si>
    <t>기호 e로 표기</t>
    <phoneticPr fontId="1" type="noConversion"/>
  </si>
  <si>
    <t>import numpy as np</t>
    <phoneticPr fontId="1" type="noConversion"/>
  </si>
  <si>
    <t>np.exp(1)</t>
    <phoneticPr fontId="1" type="noConversion"/>
  </si>
  <si>
    <t>== math.e</t>
    <phoneticPr fontId="1" type="noConversion"/>
  </si>
  <si>
    <t>y</t>
    <phoneticPr fontId="1" type="noConversion"/>
  </si>
  <si>
    <t>p</t>
    <phoneticPr fontId="1" type="noConversion"/>
  </si>
  <si>
    <t>q</t>
    <phoneticPr fontId="1" type="noConversion"/>
  </si>
  <si>
    <t>지수함수의 평행이동</t>
    <phoneticPr fontId="1" type="noConversion"/>
  </si>
  <si>
    <t>지수함수의 대칭이동</t>
    <phoneticPr fontId="1" type="noConversion"/>
  </si>
  <si>
    <t>y축에 대해 대칭이동</t>
    <phoneticPr fontId="1" type="noConversion"/>
  </si>
  <si>
    <t>x축에 대해 대칭이동</t>
    <phoneticPr fontId="1" type="noConversion"/>
  </si>
  <si>
    <t xml:space="preserve"> </t>
    <phoneticPr fontId="1" type="noConversion"/>
  </si>
  <si>
    <t>원점에 대해 대칭이동</t>
    <phoneticPr fontId="1" type="noConversion"/>
  </si>
  <si>
    <t>p</t>
    <phoneticPr fontId="1" type="noConversion"/>
  </si>
  <si>
    <t>로지스틱 함수</t>
    <phoneticPr fontId="1" type="noConversion"/>
  </si>
  <si>
    <t>x</t>
    <phoneticPr fontId="1" type="noConversion"/>
  </si>
  <si>
    <t>e</t>
    <phoneticPr fontId="1" type="noConversion"/>
  </si>
  <si>
    <t>통계 기초</t>
    <phoneticPr fontId="1" type="noConversion"/>
  </si>
  <si>
    <t>평균</t>
    <phoneticPr fontId="1" type="noConversion"/>
  </si>
  <si>
    <r>
      <t>키(x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</si>
  <si>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편차(deviation)</t>
    <phoneticPr fontId="1" type="noConversion"/>
  </si>
  <si>
    <t>편차 제곱</t>
    <phoneticPr fontId="1" type="noConversion"/>
  </si>
  <si>
    <t>편차제곱의 합</t>
    <phoneticPr fontId="1" type="noConversion"/>
  </si>
  <si>
    <t>분산=</t>
    <phoneticPr fontId="1" type="noConversion"/>
  </si>
  <si>
    <t>편차제곱의 합</t>
    <phoneticPr fontId="1" type="noConversion"/>
  </si>
  <si>
    <t>개수</t>
    <phoneticPr fontId="1" type="noConversion"/>
  </si>
  <si>
    <t>엑셀에서 분산 구하는 함수</t>
    <phoneticPr fontId="1" type="noConversion"/>
  </si>
  <si>
    <t>n 샘플의 수</t>
    <phoneticPr fontId="1" type="noConversion"/>
  </si>
  <si>
    <t>n - 1</t>
    <phoneticPr fontId="1" type="noConversion"/>
  </si>
  <si>
    <t>자유도</t>
    <phoneticPr fontId="1" type="noConversion"/>
  </si>
  <si>
    <t>degree of freedom</t>
    <phoneticPr fontId="1" type="noConversion"/>
  </si>
  <si>
    <t>dof</t>
    <phoneticPr fontId="1" type="noConversion"/>
  </si>
  <si>
    <t>모분산</t>
    <phoneticPr fontId="1" type="noConversion"/>
  </si>
  <si>
    <t>표본분산</t>
    <phoneticPr fontId="1" type="noConversion"/>
  </si>
  <si>
    <t>모표준편차</t>
    <phoneticPr fontId="1" type="noConversion"/>
  </si>
  <si>
    <t>표본표준편차</t>
    <phoneticPr fontId="1" type="noConversion"/>
  </si>
  <si>
    <t>단위벡터</t>
    <phoneticPr fontId="1" type="noConversion"/>
  </si>
  <si>
    <t>길이가 1인 벡터</t>
    <phoneticPr fontId="1" type="noConversion"/>
  </si>
  <si>
    <t>벡터의 길이(크기) 구하기</t>
    <phoneticPr fontId="1" type="noConversion"/>
  </si>
  <si>
    <t>피타고라스정리</t>
    <phoneticPr fontId="1" type="noConversion"/>
  </si>
  <si>
    <t>(4, 3)</t>
    <phoneticPr fontId="1" type="noConversion"/>
  </si>
  <si>
    <t>단위 벡터</t>
    <phoneticPr fontId="1" type="noConversion"/>
  </si>
  <si>
    <t>(4/5, 3/5)</t>
    <phoneticPr fontId="1" type="noConversion"/>
  </si>
  <si>
    <t>위치 벡터 성분 구하기</t>
    <phoneticPr fontId="1" type="noConversion"/>
  </si>
  <si>
    <t>영 벡터</t>
    <phoneticPr fontId="1" type="noConversion"/>
  </si>
  <si>
    <t>Name</t>
  </si>
  <si>
    <t>Gender</t>
  </si>
  <si>
    <t>Age</t>
  </si>
  <si>
    <t>Harry Potter</t>
  </si>
  <si>
    <t>Male</t>
  </si>
  <si>
    <t>David Baker</t>
  </si>
  <si>
    <t>John Smith</t>
  </si>
  <si>
    <t>Juan Martinez</t>
  </si>
  <si>
    <t>Jane Connor</t>
  </si>
  <si>
    <t>Female</t>
  </si>
  <si>
    <t>데이터 병합</t>
    <phoneticPr fontId="1" type="noConversion"/>
  </si>
  <si>
    <t>A반</t>
    <phoneticPr fontId="1" type="noConversion"/>
  </si>
  <si>
    <t>B반</t>
    <phoneticPr fontId="1" type="noConversion"/>
  </si>
  <si>
    <t>A반</t>
    <phoneticPr fontId="1" type="noConversion"/>
  </si>
  <si>
    <t>B반</t>
    <phoneticPr fontId="1" type="noConversion"/>
  </si>
  <si>
    <t>D반</t>
    <phoneticPr fontId="1" type="noConversion"/>
  </si>
  <si>
    <t>표 만드는 일반적인 방법</t>
    <phoneticPr fontId="1" type="noConversion"/>
  </si>
  <si>
    <t>id</t>
    <phoneticPr fontId="1" type="noConversion"/>
  </si>
  <si>
    <t>hang1</t>
    <phoneticPr fontId="1" type="noConversion"/>
  </si>
  <si>
    <t>hang2</t>
  </si>
  <si>
    <t>hang3</t>
  </si>
  <si>
    <t>hang4</t>
  </si>
  <si>
    <t>hang5</t>
  </si>
  <si>
    <t>이름</t>
    <phoneticPr fontId="1" type="noConversion"/>
  </si>
  <si>
    <t>홍일동</t>
    <phoneticPr fontId="1" type="noConversion"/>
  </si>
  <si>
    <t>홍이동</t>
    <phoneticPr fontId="1" type="noConversion"/>
  </si>
  <si>
    <t>홍삼동</t>
    <phoneticPr fontId="1" type="noConversion"/>
  </si>
  <si>
    <t>홍사동</t>
    <phoneticPr fontId="1" type="noConversion"/>
  </si>
  <si>
    <t>홍오동</t>
    <phoneticPr fontId="1" type="noConversion"/>
  </si>
  <si>
    <t>키</t>
    <phoneticPr fontId="1" type="noConversion"/>
  </si>
  <si>
    <t>데이터프레임1.join(데이터프레임2)</t>
    <phoneticPr fontId="1" type="noConversion"/>
  </si>
  <si>
    <t>pandas.concat([데이터프레임1, 데이터프레임2])</t>
    <phoneticPr fontId="1" type="noConversion"/>
  </si>
  <si>
    <t>인덱스</t>
    <phoneticPr fontId="1" type="noConversion"/>
  </si>
  <si>
    <t>칼럼명(헤더)</t>
    <phoneticPr fontId="1" type="noConversion"/>
  </si>
  <si>
    <t>'</t>
    <phoneticPr fontId="1" type="noConversion"/>
  </si>
  <si>
    <t>,</t>
    <phoneticPr fontId="1" type="noConversion"/>
  </si>
  <si>
    <t>'Harry Potter',</t>
  </si>
  <si>
    <t>'David Baker',</t>
  </si>
  <si>
    <t>'John Smith',</t>
  </si>
  <si>
    <t>'Juan Martinez',</t>
  </si>
  <si>
    <t>'Jane Connor',</t>
  </si>
  <si>
    <t>Position</t>
  </si>
  <si>
    <t>Wage</t>
  </si>
  <si>
    <t>Manager</t>
  </si>
  <si>
    <t>John Smith</t>
    <phoneticPr fontId="1" type="noConversion"/>
  </si>
  <si>
    <t>Alex Du Bois</t>
    <phoneticPr fontId="1" type="noConversion"/>
  </si>
  <si>
    <t>Joanne Rowling</t>
    <phoneticPr fontId="1" type="noConversion"/>
  </si>
  <si>
    <t>Jane Connor</t>
    <phoneticPr fontId="1" type="noConversion"/>
  </si>
  <si>
    <t>Intern</t>
    <phoneticPr fontId="1" type="noConversion"/>
  </si>
  <si>
    <t>Team Lead</t>
    <phoneticPr fontId="1" type="noConversion"/>
  </si>
  <si>
    <t>Manager</t>
    <phoneticPr fontId="1" type="noConversion"/>
  </si>
  <si>
    <t>학생</t>
    <phoneticPr fontId="13" type="noConversion"/>
  </si>
  <si>
    <t>국</t>
    <phoneticPr fontId="13" type="noConversion"/>
  </si>
  <si>
    <t>영</t>
    <phoneticPr fontId="13" type="noConversion"/>
  </si>
  <si>
    <t>수</t>
    <phoneticPr fontId="1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</si>
  <si>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</si>
  <si>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</si>
  <si>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</si>
  <si>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</si>
  <si>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</si>
  <si>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행 레이블</t>
  </si>
  <si>
    <t>A</t>
  </si>
  <si>
    <t>B</t>
  </si>
  <si>
    <t>C</t>
  </si>
  <si>
    <t>D</t>
  </si>
  <si>
    <t>E</t>
  </si>
  <si>
    <t>총합계</t>
  </si>
  <si>
    <t>평균 : 국</t>
  </si>
  <si>
    <t>평균 : 영</t>
  </si>
  <si>
    <t>평균 : 수</t>
  </si>
  <si>
    <t>과목</t>
    <phoneticPr fontId="13" type="noConversion"/>
  </si>
  <si>
    <t>수</t>
  </si>
  <si>
    <t>국</t>
  </si>
  <si>
    <t>영</t>
  </si>
  <si>
    <t>평균 : A</t>
  </si>
  <si>
    <t>평균 : B</t>
  </si>
  <si>
    <t>평균 : C</t>
  </si>
  <si>
    <t>평균 : D</t>
  </si>
  <si>
    <t>평균 : E</t>
  </si>
  <si>
    <t>연도</t>
  </si>
  <si>
    <t>광고비</t>
  </si>
  <si>
    <t>매출액</t>
  </si>
  <si>
    <t>광고비 평균</t>
    <phoneticPr fontId="1" type="noConversion"/>
  </si>
  <si>
    <t>매출액 평균</t>
    <phoneticPr fontId="1" type="noConversion"/>
  </si>
  <si>
    <t>광고비 편차</t>
    <phoneticPr fontId="1" type="noConversion"/>
  </si>
  <si>
    <t>매출액 편차</t>
    <phoneticPr fontId="1" type="noConversion"/>
  </si>
  <si>
    <t>광고비 편차 X 매출액 편차</t>
    <phoneticPr fontId="1" type="noConversion"/>
  </si>
  <si>
    <t>공분산 =</t>
    <phoneticPr fontId="1" type="noConversion"/>
  </si>
  <si>
    <t>광고비 모표준편차</t>
    <phoneticPr fontId="1" type="noConversion"/>
  </si>
  <si>
    <t>공분산=</t>
    <phoneticPr fontId="1" type="noConversion"/>
  </si>
  <si>
    <t>모</t>
    <phoneticPr fontId="1" type="noConversion"/>
  </si>
  <si>
    <t>표본</t>
    <phoneticPr fontId="1" type="noConversion"/>
  </si>
  <si>
    <t>매출액 모표준편차</t>
    <phoneticPr fontId="1" type="noConversion"/>
  </si>
  <si>
    <t>매출액 표본표준편차</t>
    <phoneticPr fontId="1" type="noConversion"/>
  </si>
  <si>
    <t>광고비 표본표준편차</t>
    <phoneticPr fontId="1" type="noConversion"/>
  </si>
  <si>
    <t>상관 =</t>
    <phoneticPr fontId="1" type="noConversion"/>
  </si>
  <si>
    <t>상관=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</si>
</sst>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8"/>
      <color rgb="FF000000"/>
      <name val="맑은 고딕"/>
      <family val="3"/>
      <charset val="129"/>
      <scheme val="minor"/>
    </font>
    <font>
      <sz val="11"/>
      <color theme="1"/>
      <name val="Consolas"/>
      <family val="3"/>
    </font>
    <font>
      <vertAlign val="subscript"/>
      <sz val="11"/>
      <color theme="1"/>
      <name val="맑은 고딕"/>
      <family val="3"/>
      <charset val="129"/>
      <scheme val="minor"/>
    </font>
    <font>
      <sz val="13.95"/>
      <color rgb="FFFFFFFF"/>
      <name val="Arial"/>
      <family val="2"/>
    </font>
    <font>
      <sz val="13"/>
      <color rgb="FF262626"/>
      <name val="Arial"/>
      <family val="2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93EB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000000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0" borderId="0" xfId="0" quotePrefix="1"/>
    <xf numFmtId="0" fontId="4" fillId="0" borderId="0" xfId="0" applyFont="1"/>
    <xf numFmtId="0" fontId="5" fillId="0" borderId="0" xfId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 vertical="center" indent="2" readingOrder="1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3" borderId="7" xfId="0" applyFill="1" applyBorder="1"/>
    <xf numFmtId="0" fontId="0" fillId="0" borderId="0" xfId="0" applyFill="1"/>
    <xf numFmtId="0" fontId="0" fillId="4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3" fillId="0" borderId="0" xfId="0" applyFont="1"/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0" borderId="0" xfId="0" quotePrefix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12" xfId="0" applyFont="1" applyBorder="1"/>
    <xf numFmtId="0" fontId="0" fillId="0" borderId="12" xfId="0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</a:t>
            </a:r>
            <a:r>
              <a:rPr lang="ko-KR" altLang="en-US" baseline="0"/>
              <a:t> </a:t>
            </a:r>
            <a:r>
              <a:rPr lang="en-US" altLang="ko-KR" baseline="0"/>
              <a:t>&gt; </a:t>
            </a:r>
            <a:r>
              <a:rPr lang="en-US" altLang="ko-KR"/>
              <a:t>1</a:t>
            </a:r>
            <a:r>
              <a:rPr lang="ko-KR" altLang="en-US"/>
              <a:t>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650-A1CB-9489CFF6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7520"/>
        <c:axId val="252849184"/>
      </c:scatterChart>
      <c:valAx>
        <c:axId val="252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9184"/>
        <c:crosses val="autoZero"/>
        <c:crossBetween val="midCat"/>
      </c:valAx>
      <c:valAx>
        <c:axId val="2528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4B62-A7A6-B8F0442B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 = 2</a:t>
            </a:r>
            <a:r>
              <a:rPr lang="en-US" altLang="ko-KR" baseline="30000"/>
              <a:t>x-3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지수함수!$D$97:$D$117</c:f>
              <c:numCache>
                <c:formatCode>General</c:formatCode>
                <c:ptCount val="21"/>
                <c:pt idx="0">
                  <c:v>6.25E-2</c:v>
                </c:pt>
                <c:pt idx="1">
                  <c:v>6.6985841408518335E-2</c:v>
                </c:pt>
                <c:pt idx="2">
                  <c:v>7.1793647187314694E-2</c:v>
                </c:pt>
                <c:pt idx="3">
                  <c:v>7.6946525834057269E-2</c:v>
                </c:pt>
                <c:pt idx="4">
                  <c:v>8.2469244423305901E-2</c:v>
                </c:pt>
                <c:pt idx="5">
                  <c:v>8.8388347648318447E-2</c:v>
                </c:pt>
                <c:pt idx="6">
                  <c:v>9.4732285406899902E-2</c:v>
                </c:pt>
                <c:pt idx="7">
                  <c:v>0.10153154954452946</c:v>
                </c:pt>
                <c:pt idx="8">
                  <c:v>0.10881882041201553</c:v>
                </c:pt>
                <c:pt idx="9">
                  <c:v>0.11662912394210095</c:v>
                </c:pt>
                <c:pt idx="10">
                  <c:v>0.125</c:v>
                </c:pt>
                <c:pt idx="11">
                  <c:v>0.13397168281703667</c:v>
                </c:pt>
                <c:pt idx="12">
                  <c:v>0.14358729437462939</c:v>
                </c:pt>
                <c:pt idx="13">
                  <c:v>0.15389305166811451</c:v>
                </c:pt>
                <c:pt idx="14">
                  <c:v>0.1649384888466118</c:v>
                </c:pt>
                <c:pt idx="15">
                  <c:v>0.17677669529663687</c:v>
                </c:pt>
                <c:pt idx="16">
                  <c:v>0.18946457081379978</c:v>
                </c:pt>
                <c:pt idx="17">
                  <c:v>0.20306309908905892</c:v>
                </c:pt>
                <c:pt idx="18">
                  <c:v>0.21763764082403106</c:v>
                </c:pt>
                <c:pt idx="19">
                  <c:v>0.23325824788420185</c:v>
                </c:pt>
                <c:pt idx="2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B-4563-B876-CB7FFA03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0256"/>
        <c:axId val="254585696"/>
      </c:scatterChart>
      <c:valAx>
        <c:axId val="254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valAx>
        <c:axId val="254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y = -2</a:t>
            </a:r>
            <a:r>
              <a:rPr lang="en-US" altLang="ko-KR" sz="1800" b="0" i="0" baseline="30000">
                <a:effectLst/>
              </a:rPr>
              <a:t>x-3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지수함수!$E$97:$E$117</c:f>
              <c:numCache>
                <c:formatCode>General</c:formatCode>
                <c:ptCount val="21"/>
                <c:pt idx="0">
                  <c:v>-6.25E-2</c:v>
                </c:pt>
                <c:pt idx="1">
                  <c:v>-6.6985841408518335E-2</c:v>
                </c:pt>
                <c:pt idx="2">
                  <c:v>-7.1793647187314694E-2</c:v>
                </c:pt>
                <c:pt idx="3">
                  <c:v>-7.6946525834057269E-2</c:v>
                </c:pt>
                <c:pt idx="4">
                  <c:v>-8.2469244423305901E-2</c:v>
                </c:pt>
                <c:pt idx="5">
                  <c:v>-8.8388347648318447E-2</c:v>
                </c:pt>
                <c:pt idx="6">
                  <c:v>-9.4732285406899902E-2</c:v>
                </c:pt>
                <c:pt idx="7">
                  <c:v>-0.10153154954452946</c:v>
                </c:pt>
                <c:pt idx="8">
                  <c:v>-0.10881882041201553</c:v>
                </c:pt>
                <c:pt idx="9">
                  <c:v>-0.11662912394210095</c:v>
                </c:pt>
                <c:pt idx="10">
                  <c:v>-0.125</c:v>
                </c:pt>
                <c:pt idx="11">
                  <c:v>-0.13397168281703667</c:v>
                </c:pt>
                <c:pt idx="12">
                  <c:v>-0.14358729437462939</c:v>
                </c:pt>
                <c:pt idx="13">
                  <c:v>-0.15389305166811451</c:v>
                </c:pt>
                <c:pt idx="14">
                  <c:v>-0.1649384888466118</c:v>
                </c:pt>
                <c:pt idx="15">
                  <c:v>-0.17677669529663687</c:v>
                </c:pt>
                <c:pt idx="16">
                  <c:v>-0.18946457081379978</c:v>
                </c:pt>
                <c:pt idx="17">
                  <c:v>-0.20306309908905892</c:v>
                </c:pt>
                <c:pt idx="18">
                  <c:v>-0.21763764082403106</c:v>
                </c:pt>
                <c:pt idx="19">
                  <c:v>-0.23325824788420185</c:v>
                </c:pt>
                <c:pt idx="20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759-AFC6-B9141BCA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3600"/>
        <c:axId val="254603584"/>
      </c:scatterChart>
      <c:valAx>
        <c:axId val="2545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3584"/>
        <c:crosses val="autoZero"/>
        <c:crossBetween val="midCat"/>
      </c:valAx>
      <c:valAx>
        <c:axId val="254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지수함수!$M$128:$M$148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지수함수!$N$128:$N$148</c:f>
              <c:numCache>
                <c:formatCode>General</c:formatCode>
                <c:ptCount val="21"/>
                <c:pt idx="0">
                  <c:v>3.7200759760215157E-44</c:v>
                </c:pt>
                <c:pt idx="1">
                  <c:v>8.1940126239918622E-40</c:v>
                </c:pt>
                <c:pt idx="2">
                  <c:v>1.8048513878456791E-35</c:v>
                </c:pt>
                <c:pt idx="3">
                  <c:v>3.9754497359091557E-31</c:v>
                </c:pt>
                <c:pt idx="4">
                  <c:v>8.7565107626974814E-27</c:v>
                </c:pt>
                <c:pt idx="5">
                  <c:v>1.9287498479640941E-22</c:v>
                </c:pt>
                <c:pt idx="6">
                  <c:v>4.2483542552918993E-18</c:v>
                </c:pt>
                <c:pt idx="7">
                  <c:v>9.3576229688398126E-14</c:v>
                </c:pt>
                <c:pt idx="8">
                  <c:v>2.0611536181902786E-9</c:v>
                </c:pt>
                <c:pt idx="9">
                  <c:v>4.5397868702435221E-5</c:v>
                </c:pt>
                <c:pt idx="10">
                  <c:v>0.5</c:v>
                </c:pt>
                <c:pt idx="11">
                  <c:v>0.99995460213129761</c:v>
                </c:pt>
                <c:pt idx="12">
                  <c:v>0.99999999793884631</c:v>
                </c:pt>
                <c:pt idx="13">
                  <c:v>0.99999999999990652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1-40E8-811B-84BD6EB3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5888"/>
        <c:axId val="2131816304"/>
      </c:scatterChart>
      <c:valAx>
        <c:axId val="2131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6304"/>
        <c:crosses val="autoZero"/>
        <c:crossBetween val="midCat"/>
      </c:valAx>
      <c:valAx>
        <c:axId val="2131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지수함수!$X$128:$X$168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지수함수!$Y$128:$Y$168</c:f>
              <c:numCache>
                <c:formatCode>General</c:formatCode>
                <c:ptCount val="41"/>
                <c:pt idx="0">
                  <c:v>0.11920292202211794</c:v>
                </c:pt>
                <c:pt idx="1">
                  <c:v>0.13010847436299824</c:v>
                </c:pt>
                <c:pt idx="2">
                  <c:v>0.14185106490048818</c:v>
                </c:pt>
                <c:pt idx="3">
                  <c:v>0.15446526508353511</c:v>
                </c:pt>
                <c:pt idx="4">
                  <c:v>0.16798161486607593</c:v>
                </c:pt>
                <c:pt idx="5">
                  <c:v>0.18242552380635677</c:v>
                </c:pt>
                <c:pt idx="6">
                  <c:v>0.1978161114414187</c:v>
                </c:pt>
                <c:pt idx="7">
                  <c:v>0.21416501695744178</c:v>
                </c:pt>
                <c:pt idx="8">
                  <c:v>0.23147521650098274</c:v>
                </c:pt>
                <c:pt idx="9">
                  <c:v>0.24973989440488278</c:v>
                </c:pt>
                <c:pt idx="10">
                  <c:v>0.26894142136999549</c:v>
                </c:pt>
                <c:pt idx="11">
                  <c:v>0.28905049737499638</c:v>
                </c:pt>
                <c:pt idx="12">
                  <c:v>0.31002551887238788</c:v>
                </c:pt>
                <c:pt idx="13">
                  <c:v>0.33181222783183417</c:v>
                </c:pt>
                <c:pt idx="14">
                  <c:v>0.35434369377420483</c:v>
                </c:pt>
                <c:pt idx="15">
                  <c:v>0.37754066879814568</c:v>
                </c:pt>
                <c:pt idx="16">
                  <c:v>0.40131233988754816</c:v>
                </c:pt>
                <c:pt idx="17">
                  <c:v>0.42555748318834113</c:v>
                </c:pt>
                <c:pt idx="18">
                  <c:v>0.45016600268752216</c:v>
                </c:pt>
                <c:pt idx="19">
                  <c:v>0.47502081252105999</c:v>
                </c:pt>
                <c:pt idx="20">
                  <c:v>0.5</c:v>
                </c:pt>
                <c:pt idx="21">
                  <c:v>0.5249791874789399</c:v>
                </c:pt>
                <c:pt idx="22">
                  <c:v>0.54983399731247784</c:v>
                </c:pt>
                <c:pt idx="23">
                  <c:v>0.57444251681165892</c:v>
                </c:pt>
                <c:pt idx="24">
                  <c:v>0.59868766011245178</c:v>
                </c:pt>
                <c:pt idx="25">
                  <c:v>0.62245933120185426</c:v>
                </c:pt>
                <c:pt idx="26">
                  <c:v>0.64565630622579528</c:v>
                </c:pt>
                <c:pt idx="27">
                  <c:v>0.66818777216816583</c:v>
                </c:pt>
                <c:pt idx="28">
                  <c:v>0.68997448112761217</c:v>
                </c:pt>
                <c:pt idx="29">
                  <c:v>0.71094950262500356</c:v>
                </c:pt>
                <c:pt idx="30">
                  <c:v>0.73105857863000456</c:v>
                </c:pt>
                <c:pt idx="31">
                  <c:v>0.75026010559511724</c:v>
                </c:pt>
                <c:pt idx="32">
                  <c:v>0.76852478349901732</c:v>
                </c:pt>
                <c:pt idx="33">
                  <c:v>0.78583498304255828</c:v>
                </c:pt>
                <c:pt idx="34">
                  <c:v>0.80218388855858125</c:v>
                </c:pt>
                <c:pt idx="35">
                  <c:v>0.81757447619364332</c:v>
                </c:pt>
                <c:pt idx="36">
                  <c:v>0.83201838513392401</c:v>
                </c:pt>
                <c:pt idx="37">
                  <c:v>0.8455347349164648</c:v>
                </c:pt>
                <c:pt idx="38">
                  <c:v>0.85814893509951173</c:v>
                </c:pt>
                <c:pt idx="39">
                  <c:v>0.86989152563700178</c:v>
                </c:pt>
                <c:pt idx="40">
                  <c:v>0.88079707797788198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9EE-B8C1-3E2372B8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3360"/>
        <c:axId val="252853344"/>
      </c:scatterChart>
      <c:valAx>
        <c:axId val="25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3344"/>
        <c:crosses val="autoZero"/>
        <c:crossBetween val="midCat"/>
      </c:valAx>
      <c:valAx>
        <c:axId val="252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지수함수!$AH$128:$AH$170</c:f>
              <c:numCache>
                <c:formatCode>General</c:formatCode>
                <c:ptCount val="43"/>
                <c:pt idx="0">
                  <c:v>-100</c:v>
                </c:pt>
                <c:pt idx="1">
                  <c:v>-2</c:v>
                </c:pt>
                <c:pt idx="2">
                  <c:v>-1.9</c:v>
                </c:pt>
                <c:pt idx="3">
                  <c:v>-1.8</c:v>
                </c:pt>
                <c:pt idx="4">
                  <c:v>-1.7</c:v>
                </c:pt>
                <c:pt idx="5">
                  <c:v>-1.6</c:v>
                </c:pt>
                <c:pt idx="6">
                  <c:v>-1.5</c:v>
                </c:pt>
                <c:pt idx="7">
                  <c:v>-1.4</c:v>
                </c:pt>
                <c:pt idx="8">
                  <c:v>-1.3</c:v>
                </c:pt>
                <c:pt idx="9">
                  <c:v>-1.2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-0.9</c:v>
                </c:pt>
                <c:pt idx="13">
                  <c:v>-0.8</c:v>
                </c:pt>
                <c:pt idx="14">
                  <c:v>-0.7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-0.3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  <c:pt idx="42">
                  <c:v>100</c:v>
                </c:pt>
              </c:numCache>
            </c:numRef>
          </c:xVal>
          <c:yVal>
            <c:numRef>
              <c:f>지수함수!$AI$128:$AI$170</c:f>
              <c:numCache>
                <c:formatCode>General</c:formatCode>
                <c:ptCount val="43"/>
                <c:pt idx="0">
                  <c:v>3.7200759760215157E-44</c:v>
                </c:pt>
                <c:pt idx="1">
                  <c:v>0.11920292202211794</c:v>
                </c:pt>
                <c:pt idx="2">
                  <c:v>0.13010847436299824</c:v>
                </c:pt>
                <c:pt idx="3">
                  <c:v>0.14185106490048818</c:v>
                </c:pt>
                <c:pt idx="4">
                  <c:v>0.15446526508353511</c:v>
                </c:pt>
                <c:pt idx="5">
                  <c:v>0.16798161486607593</c:v>
                </c:pt>
                <c:pt idx="6">
                  <c:v>0.18242552380635677</c:v>
                </c:pt>
                <c:pt idx="7">
                  <c:v>0.1978161114414187</c:v>
                </c:pt>
                <c:pt idx="8">
                  <c:v>0.21416501695744178</c:v>
                </c:pt>
                <c:pt idx="9">
                  <c:v>0.23147521650098274</c:v>
                </c:pt>
                <c:pt idx="10">
                  <c:v>0.24973989440488278</c:v>
                </c:pt>
                <c:pt idx="11">
                  <c:v>0.26894142136999549</c:v>
                </c:pt>
                <c:pt idx="12">
                  <c:v>0.28905049737499638</c:v>
                </c:pt>
                <c:pt idx="13">
                  <c:v>0.31002551887238788</c:v>
                </c:pt>
                <c:pt idx="14">
                  <c:v>0.33181222783183417</c:v>
                </c:pt>
                <c:pt idx="15">
                  <c:v>0.35434369377420483</c:v>
                </c:pt>
                <c:pt idx="16">
                  <c:v>0.37754066879814568</c:v>
                </c:pt>
                <c:pt idx="17">
                  <c:v>0.40131233988754816</c:v>
                </c:pt>
                <c:pt idx="18">
                  <c:v>0.42555748318834113</c:v>
                </c:pt>
                <c:pt idx="19">
                  <c:v>0.45016600268752216</c:v>
                </c:pt>
                <c:pt idx="20">
                  <c:v>0.47502081252105999</c:v>
                </c:pt>
                <c:pt idx="21">
                  <c:v>0.5</c:v>
                </c:pt>
                <c:pt idx="22">
                  <c:v>0.5249791874789399</c:v>
                </c:pt>
                <c:pt idx="23">
                  <c:v>0.54983399731247784</c:v>
                </c:pt>
                <c:pt idx="24">
                  <c:v>0.57444251681165892</c:v>
                </c:pt>
                <c:pt idx="25">
                  <c:v>0.59868766011245178</c:v>
                </c:pt>
                <c:pt idx="26">
                  <c:v>0.62245933120185426</c:v>
                </c:pt>
                <c:pt idx="27">
                  <c:v>0.64565630622579528</c:v>
                </c:pt>
                <c:pt idx="28">
                  <c:v>0.66818777216816583</c:v>
                </c:pt>
                <c:pt idx="29">
                  <c:v>0.68997448112761217</c:v>
                </c:pt>
                <c:pt idx="30">
                  <c:v>0.71094950262500356</c:v>
                </c:pt>
                <c:pt idx="31">
                  <c:v>0.73105857863000456</c:v>
                </c:pt>
                <c:pt idx="32">
                  <c:v>0.75026010559511724</c:v>
                </c:pt>
                <c:pt idx="33">
                  <c:v>0.76852478349901732</c:v>
                </c:pt>
                <c:pt idx="34">
                  <c:v>0.78583498304255828</c:v>
                </c:pt>
                <c:pt idx="35">
                  <c:v>0.80218388855858125</c:v>
                </c:pt>
                <c:pt idx="36">
                  <c:v>0.81757447619364332</c:v>
                </c:pt>
                <c:pt idx="37">
                  <c:v>0.83201838513392401</c:v>
                </c:pt>
                <c:pt idx="38">
                  <c:v>0.8455347349164648</c:v>
                </c:pt>
                <c:pt idx="39">
                  <c:v>0.85814893509951173</c:v>
                </c:pt>
                <c:pt idx="40">
                  <c:v>0.86989152563700178</c:v>
                </c:pt>
                <c:pt idx="41">
                  <c:v>0.88079707797788198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536-9DF6-30E0793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1920"/>
        <c:axId val="253637664"/>
      </c:scatterChart>
      <c:valAx>
        <c:axId val="2546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37664"/>
        <c:crosses val="autoZero"/>
        <c:crossBetween val="midCat"/>
      </c:valAx>
      <c:valAx>
        <c:axId val="253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로그함수2!$B$14:$B$23</c:f>
              <c:numCache>
                <c:formatCode>General</c:formatCode>
                <c:ptCount val="1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5-4905-8377-3C80B3D0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6912"/>
        <c:axId val="254607328"/>
      </c:scatterChart>
      <c:valAx>
        <c:axId val="254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7328"/>
        <c:crosses val="autoZero"/>
        <c:crossBetween val="midCat"/>
      </c:valAx>
      <c:valAx>
        <c:axId val="254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로그함수2!$A$14:$A$43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로그함수2!$B$14:$B$43</c:f>
              <c:numCache>
                <c:formatCode>General</c:formatCode>
                <c:ptCount val="3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  <c:pt idx="20">
                  <c:v>1.0703893278913981</c:v>
                </c:pt>
                <c:pt idx="21">
                  <c:v>1.1375035237499351</c:v>
                </c:pt>
                <c:pt idx="22">
                  <c:v>1.2016338611696504</c:v>
                </c:pt>
                <c:pt idx="23">
                  <c:v>1.2630344058337937</c:v>
                </c:pt>
                <c:pt idx="24">
                  <c:v>1.3219280948873624</c:v>
                </c:pt>
                <c:pt idx="25">
                  <c:v>1.3785116232537298</c:v>
                </c:pt>
                <c:pt idx="26">
                  <c:v>1.4329594072761063</c:v>
                </c:pt>
                <c:pt idx="27">
                  <c:v>1.4854268271702415</c:v>
                </c:pt>
                <c:pt idx="28">
                  <c:v>1.5360529002402097</c:v>
                </c:pt>
                <c:pt idx="29">
                  <c:v>1.5849625007211563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A8-A09C-DBD64061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3584"/>
        <c:axId val="212327744"/>
      </c:scatterChart>
      <c:valAx>
        <c:axId val="2123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7744"/>
        <c:crosses val="autoZero"/>
        <c:crossBetween val="midCat"/>
      </c:valAx>
      <c:valAx>
        <c:axId val="212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머신러닝기초!$C$5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머신러닝기초!$B$6:$B$10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머신러닝기초!$C$6:$C$10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F-4E7A-9471-82A6F620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9632"/>
        <c:axId val="211534224"/>
      </c:scatterChart>
      <c:valAx>
        <c:axId val="2115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4224"/>
        <c:crosses val="autoZero"/>
        <c:crossBetween val="midCat"/>
      </c:valAx>
      <c:valAx>
        <c:axId val="21153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머신러닝기초!$N$37:$N$57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머신러닝기초!$O$37:$O$57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791-9F95-3ECC0F3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40032"/>
        <c:axId val="331540448"/>
      </c:scatterChart>
      <c:valAx>
        <c:axId val="3315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448"/>
        <c:crosses val="autoZero"/>
        <c:crossBetween val="midCat"/>
      </c:valAx>
      <c:valAx>
        <c:axId val="331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en-US" altLang="ko-KR" baseline="0"/>
              <a:t> &lt; a &lt; 1 </a:t>
            </a:r>
            <a:r>
              <a:rPr lang="ko-KR" altLang="en-US" baseline="0"/>
              <a:t>경우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지수함수!$D$3:$D$23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1.5157165665103982</c:v>
                </c:pt>
                <c:pt idx="5">
                  <c:v>1.4142135623730949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0.70710678118654757</c:v>
                </c:pt>
                <c:pt idx="16">
                  <c:v>0.6597539553864471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149-BA2D-93E4197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37952"/>
        <c:axId val="252851264"/>
      </c:scatterChart>
      <c:valAx>
        <c:axId val="252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1264"/>
        <c:crosses val="autoZero"/>
        <c:crossBetween val="midCat"/>
      </c:valAx>
      <c:valAx>
        <c:axId val="252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머신러닝기초!$N$61:$N$81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머신러닝기초!$O$61:$O$81</c:f>
              <c:numCache>
                <c:formatCode>General</c:formatCode>
                <c:ptCount val="21"/>
                <c:pt idx="0">
                  <c:v>-100</c:v>
                </c:pt>
                <c:pt idx="1">
                  <c:v>-81</c:v>
                </c:pt>
                <c:pt idx="2">
                  <c:v>-64</c:v>
                </c:pt>
                <c:pt idx="3">
                  <c:v>-49</c:v>
                </c:pt>
                <c:pt idx="4">
                  <c:v>-36</c:v>
                </c:pt>
                <c:pt idx="5">
                  <c:v>-25</c:v>
                </c:pt>
                <c:pt idx="6">
                  <c:v>-16</c:v>
                </c:pt>
                <c:pt idx="7">
                  <c:v>-9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-9</c:v>
                </c:pt>
                <c:pt idx="14">
                  <c:v>-16</c:v>
                </c:pt>
                <c:pt idx="15">
                  <c:v>-25</c:v>
                </c:pt>
                <c:pt idx="16">
                  <c:v>-36</c:v>
                </c:pt>
                <c:pt idx="17">
                  <c:v>-49</c:v>
                </c:pt>
                <c:pt idx="18">
                  <c:v>-64</c:v>
                </c:pt>
                <c:pt idx="19">
                  <c:v>-81</c:v>
                </c:pt>
                <c:pt idx="2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9-47FB-A3C7-53F11165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224"/>
        <c:axId val="207945056"/>
      </c:scatterChart>
      <c:valAx>
        <c:axId val="207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5056"/>
        <c:crosses val="autoZero"/>
        <c:crossBetween val="midCat"/>
      </c:valAx>
      <c:valAx>
        <c:axId val="207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머신러닝기초!$W$38:$W$58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168-8B1D-1FF35D4815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머신러닝기초!$X$38:$X$58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168-8B1D-1FF35D4815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머신러닝기초!$Y$38:$Y$58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B-4168-8B1D-1FF35D48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7968"/>
        <c:axId val="87290640"/>
      </c:lineChart>
      <c:catAx>
        <c:axId val="2115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90640"/>
        <c:crosses val="autoZero"/>
        <c:auto val="1"/>
        <c:lblAlgn val="ctr"/>
        <c:lblOffset val="100"/>
        <c:noMultiLvlLbl val="0"/>
      </c:catAx>
      <c:valAx>
        <c:axId val="87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머신러닝기초!$X$62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머신러닝기초!$W$63:$W$83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머신러닝기초!$X$63:$X$83</c:f>
              <c:numCache>
                <c:formatCode>General</c:formatCode>
                <c:ptCount val="21"/>
                <c:pt idx="0">
                  <c:v>343</c:v>
                </c:pt>
                <c:pt idx="1">
                  <c:v>293</c:v>
                </c:pt>
                <c:pt idx="2">
                  <c:v>247</c:v>
                </c:pt>
                <c:pt idx="3">
                  <c:v>205</c:v>
                </c:pt>
                <c:pt idx="4">
                  <c:v>167</c:v>
                </c:pt>
                <c:pt idx="5">
                  <c:v>133</c:v>
                </c:pt>
                <c:pt idx="6">
                  <c:v>103</c:v>
                </c:pt>
                <c:pt idx="7">
                  <c:v>77</c:v>
                </c:pt>
                <c:pt idx="8">
                  <c:v>55</c:v>
                </c:pt>
                <c:pt idx="9">
                  <c:v>37</c:v>
                </c:pt>
                <c:pt idx="10">
                  <c:v>23</c:v>
                </c:pt>
                <c:pt idx="11">
                  <c:v>13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13</c:v>
                </c:pt>
                <c:pt idx="16">
                  <c:v>23</c:v>
                </c:pt>
                <c:pt idx="17">
                  <c:v>37</c:v>
                </c:pt>
                <c:pt idx="18">
                  <c:v>55</c:v>
                </c:pt>
                <c:pt idx="19">
                  <c:v>77</c:v>
                </c:pt>
                <c:pt idx="2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D1C-9CFD-BB16674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5392"/>
        <c:axId val="343548736"/>
      </c:scatterChart>
      <c:valAx>
        <c:axId val="343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48736"/>
        <c:crosses val="autoZero"/>
        <c:crossBetween val="midCat"/>
      </c:valAx>
      <c:valAx>
        <c:axId val="343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adv!$D$1</c:f>
              <c:strCache>
                <c:ptCount val="1"/>
                <c:pt idx="0">
                  <c:v>매출액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adv!$B$2:$B$16</c:f>
              <c:numCache>
                <c:formatCode>General</c:formatCode>
                <c:ptCount val="15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25</c:v>
                </c:pt>
              </c:numCache>
            </c:numRef>
          </c:xVal>
          <c:yVal>
            <c:numRef>
              <c:f>adv!$D$2:$D$16</c:f>
              <c:numCache>
                <c:formatCode>General</c:formatCode>
                <c:ptCount val="15"/>
                <c:pt idx="0">
                  <c:v>94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105</c:v>
                </c:pt>
                <c:pt idx="10">
                  <c:v>110</c:v>
                </c:pt>
                <c:pt idx="11">
                  <c:v>105</c:v>
                </c:pt>
                <c:pt idx="12">
                  <c:v>104</c:v>
                </c:pt>
                <c:pt idx="13">
                  <c:v>105</c:v>
                </c:pt>
                <c:pt idx="14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4CAB-BFED-D2437AF5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46592"/>
        <c:axId val="1003848672"/>
      </c:scatterChart>
      <c:valAx>
        <c:axId val="10038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8672"/>
        <c:crosses val="autoZero"/>
        <c:crossBetween val="midCat"/>
      </c:valAx>
      <c:valAx>
        <c:axId val="10038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64C-820A-A28D7FD4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지수함수!$D$34:$D$54</c:f>
              <c:numCache>
                <c:formatCode>General</c:formatCode>
                <c:ptCount val="21"/>
                <c:pt idx="0">
                  <c:v>-2.5</c:v>
                </c:pt>
                <c:pt idx="1">
                  <c:v>-2.4641132687318534</c:v>
                </c:pt>
                <c:pt idx="2">
                  <c:v>-2.4256508225014826</c:v>
                </c:pt>
                <c:pt idx="3">
                  <c:v>-2.384427793327542</c:v>
                </c:pt>
                <c:pt idx="4">
                  <c:v>-2.3402460446135529</c:v>
                </c:pt>
                <c:pt idx="5">
                  <c:v>-2.2928932188134525</c:v>
                </c:pt>
                <c:pt idx="6">
                  <c:v>-2.242141716744801</c:v>
                </c:pt>
                <c:pt idx="7">
                  <c:v>-2.1877476036437646</c:v>
                </c:pt>
                <c:pt idx="8">
                  <c:v>-2.1294494367038759</c:v>
                </c:pt>
                <c:pt idx="9">
                  <c:v>-2.0669670084631928</c:v>
                </c:pt>
                <c:pt idx="10">
                  <c:v>-2</c:v>
                </c:pt>
                <c:pt idx="11">
                  <c:v>-1.9282265374637069</c:v>
                </c:pt>
                <c:pt idx="12">
                  <c:v>-1.8513016450029649</c:v>
                </c:pt>
                <c:pt idx="13">
                  <c:v>-1.7688555866550837</c:v>
                </c:pt>
                <c:pt idx="14">
                  <c:v>-1.6804920892271058</c:v>
                </c:pt>
                <c:pt idx="15">
                  <c:v>-1.5857864376269049</c:v>
                </c:pt>
                <c:pt idx="16">
                  <c:v>-1.484283433489602</c:v>
                </c:pt>
                <c:pt idx="17">
                  <c:v>-1.3754952072875291</c:v>
                </c:pt>
                <c:pt idx="18">
                  <c:v>-1.2588988734077518</c:v>
                </c:pt>
                <c:pt idx="19">
                  <c:v>-1.1339340169263852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2-4D6A-9EE4-EE74BEA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072"/>
        <c:axId val="2129628960"/>
      </c:scatterChart>
      <c:valAx>
        <c:axId val="21344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628960"/>
        <c:crosses val="autoZero"/>
        <c:crossBetween val="midCat"/>
      </c:valAx>
      <c:valAx>
        <c:axId val="2129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지수함수!$E$34:$E$54</c:f>
              <c:numCache>
                <c:formatCode>General</c:formatCode>
                <c:ptCount val="21"/>
                <c:pt idx="0">
                  <c:v>3.5</c:v>
                </c:pt>
                <c:pt idx="1">
                  <c:v>3.5358867312681466</c:v>
                </c:pt>
                <c:pt idx="2">
                  <c:v>3.5743491774985174</c:v>
                </c:pt>
                <c:pt idx="3">
                  <c:v>3.615572206672458</c:v>
                </c:pt>
                <c:pt idx="4">
                  <c:v>3.6597539553864471</c:v>
                </c:pt>
                <c:pt idx="5">
                  <c:v>3.7071067811865475</c:v>
                </c:pt>
                <c:pt idx="6">
                  <c:v>3.757858283255199</c:v>
                </c:pt>
                <c:pt idx="7">
                  <c:v>3.8122523963562354</c:v>
                </c:pt>
                <c:pt idx="8">
                  <c:v>3.8705505632961241</c:v>
                </c:pt>
                <c:pt idx="9">
                  <c:v>3.9330329915368072</c:v>
                </c:pt>
                <c:pt idx="10">
                  <c:v>4</c:v>
                </c:pt>
                <c:pt idx="11">
                  <c:v>4.0717734625362931</c:v>
                </c:pt>
                <c:pt idx="12">
                  <c:v>4.1486983549970349</c:v>
                </c:pt>
                <c:pt idx="13">
                  <c:v>4.2311444133449161</c:v>
                </c:pt>
                <c:pt idx="14">
                  <c:v>4.3195079107728942</c:v>
                </c:pt>
                <c:pt idx="15">
                  <c:v>4.4142135623730949</c:v>
                </c:pt>
                <c:pt idx="16">
                  <c:v>4.515716566510398</c:v>
                </c:pt>
                <c:pt idx="17">
                  <c:v>4.6245047927124707</c:v>
                </c:pt>
                <c:pt idx="18">
                  <c:v>4.7411011265922482</c:v>
                </c:pt>
                <c:pt idx="19">
                  <c:v>4.8660659830736144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7-4615-B445-4A85D5D8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656"/>
        <c:axId val="253648896"/>
      </c:scatterChart>
      <c:valAx>
        <c:axId val="21344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48896"/>
        <c:crosses val="autoZero"/>
        <c:crossBetween val="midCat"/>
      </c:valAx>
      <c:valAx>
        <c:axId val="253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지수함수!$D$64:$D$84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</c:v>
                </c:pt>
                <c:pt idx="5">
                  <c:v>1.4142135623730951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0.70710678118654746</c:v>
                </c:pt>
                <c:pt idx="16">
                  <c:v>0.65975395538644721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BE1-BA8A-C32F65C4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0304"/>
        <c:axId val="138871552"/>
      </c:scatterChart>
      <c:valAx>
        <c:axId val="138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552"/>
        <c:crosses val="autoZero"/>
        <c:crossBetween val="midCat"/>
      </c:valAx>
      <c:valAx>
        <c:axId val="138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지수함수!$F$64:$F$84</c:f>
              <c:numCache>
                <c:formatCode>General</c:formatCode>
                <c:ptCount val="21"/>
                <c:pt idx="0">
                  <c:v>-0.5</c:v>
                </c:pt>
                <c:pt idx="1">
                  <c:v>-0.53588673126814657</c:v>
                </c:pt>
                <c:pt idx="2">
                  <c:v>-0.57434917749851755</c:v>
                </c:pt>
                <c:pt idx="3">
                  <c:v>-0.61557220667245816</c:v>
                </c:pt>
                <c:pt idx="4">
                  <c:v>-0.65975395538644721</c:v>
                </c:pt>
                <c:pt idx="5">
                  <c:v>-0.70710678118654746</c:v>
                </c:pt>
                <c:pt idx="6">
                  <c:v>-0.75785828325519911</c:v>
                </c:pt>
                <c:pt idx="7">
                  <c:v>-0.81225239635623547</c:v>
                </c:pt>
                <c:pt idx="8">
                  <c:v>-0.87055056329612412</c:v>
                </c:pt>
                <c:pt idx="9">
                  <c:v>-0.93303299153680741</c:v>
                </c:pt>
                <c:pt idx="10">
                  <c:v>-1</c:v>
                </c:pt>
                <c:pt idx="11">
                  <c:v>-1.0717734625362931</c:v>
                </c:pt>
                <c:pt idx="12">
                  <c:v>-1.1486983549970351</c:v>
                </c:pt>
                <c:pt idx="13">
                  <c:v>-1.2311444133449163</c:v>
                </c:pt>
                <c:pt idx="14">
                  <c:v>-1.3195079107728942</c:v>
                </c:pt>
                <c:pt idx="15">
                  <c:v>-1.4142135623730951</c:v>
                </c:pt>
                <c:pt idx="16">
                  <c:v>-1.515716566510398</c:v>
                </c:pt>
                <c:pt idx="17">
                  <c:v>-1.6245047927124709</c:v>
                </c:pt>
                <c:pt idx="18">
                  <c:v>-1.7411011265922482</c:v>
                </c:pt>
                <c:pt idx="19">
                  <c:v>-1.8660659830736148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B-4935-A8ED-F6D3473B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8240"/>
        <c:axId val="2133891584"/>
      </c:scatterChart>
      <c:valAx>
        <c:axId val="213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1584"/>
        <c:crosses val="autoZero"/>
        <c:crossBetween val="midCat"/>
      </c:valAx>
      <c:valAx>
        <c:axId val="2133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3-4297-AA0E-90D3739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원점에 대해 대칭이동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지수함수!$H$64:$H$84</c:f>
              <c:numCache>
                <c:formatCode>General</c:formatCode>
                <c:ptCount val="21"/>
                <c:pt idx="0">
                  <c:v>-2</c:v>
                </c:pt>
                <c:pt idx="1">
                  <c:v>-1.8660659830736148</c:v>
                </c:pt>
                <c:pt idx="2">
                  <c:v>-1.7411011265922482</c:v>
                </c:pt>
                <c:pt idx="3">
                  <c:v>-1.6245047927124709</c:v>
                </c:pt>
                <c:pt idx="4">
                  <c:v>-1.515716566510398</c:v>
                </c:pt>
                <c:pt idx="5">
                  <c:v>-1.4142135623730951</c:v>
                </c:pt>
                <c:pt idx="6">
                  <c:v>-1.3195079107728942</c:v>
                </c:pt>
                <c:pt idx="7">
                  <c:v>-1.2311444133449163</c:v>
                </c:pt>
                <c:pt idx="8">
                  <c:v>-1.1486983549970351</c:v>
                </c:pt>
                <c:pt idx="9">
                  <c:v>-1.0717734625362931</c:v>
                </c:pt>
                <c:pt idx="10">
                  <c:v>-1</c:v>
                </c:pt>
                <c:pt idx="11">
                  <c:v>-0.93303299153680741</c:v>
                </c:pt>
                <c:pt idx="12">
                  <c:v>-0.87055056329612412</c:v>
                </c:pt>
                <c:pt idx="13">
                  <c:v>-0.81225239635623547</c:v>
                </c:pt>
                <c:pt idx="14">
                  <c:v>-0.75785828325519911</c:v>
                </c:pt>
                <c:pt idx="15">
                  <c:v>-0.70710678118654746</c:v>
                </c:pt>
                <c:pt idx="16">
                  <c:v>-0.65975395538644721</c:v>
                </c:pt>
                <c:pt idx="17">
                  <c:v>-0.61557220667245816</c:v>
                </c:pt>
                <c:pt idx="18">
                  <c:v>-0.57434917749851755</c:v>
                </c:pt>
                <c:pt idx="19">
                  <c:v>-0.53588673126814657</c:v>
                </c:pt>
                <c:pt idx="2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CB-B775-F847BFAD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5696"/>
        <c:axId val="254592768"/>
      </c:scatterChart>
      <c:valAx>
        <c:axId val="2545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2768"/>
        <c:crosses val="autoZero"/>
        <c:crossBetween val="midCat"/>
      </c:valAx>
      <c:valAx>
        <c:axId val="254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4.xml"/><Relationship Id="rId3" Type="http://schemas.openxmlformats.org/officeDocument/2006/relationships/chart" Target="../charts/chart2.xml"/><Relationship Id="rId7" Type="http://schemas.openxmlformats.org/officeDocument/2006/relationships/image" Target="../media/image12.png"/><Relationship Id="rId12" Type="http://schemas.openxmlformats.org/officeDocument/2006/relationships/image" Target="../media/image13.png"/><Relationship Id="rId17" Type="http://schemas.openxmlformats.org/officeDocument/2006/relationships/chart" Target="../charts/chart13.xml"/><Relationship Id="rId2" Type="http://schemas.openxmlformats.org/officeDocument/2006/relationships/chart" Target="../charts/chart1.xml"/><Relationship Id="rId16" Type="http://schemas.openxmlformats.org/officeDocument/2006/relationships/image" Target="../media/image14.png"/><Relationship Id="rId1" Type="http://schemas.openxmlformats.org/officeDocument/2006/relationships/image" Target="../media/image11.pn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5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16.xml"/><Relationship Id="rId1" Type="http://schemas.openxmlformats.org/officeDocument/2006/relationships/image" Target="../media/image16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18.png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18</xdr:row>
      <xdr:rowOff>39290</xdr:rowOff>
    </xdr:from>
    <xdr:to>
      <xdr:col>8</xdr:col>
      <xdr:colOff>626010</xdr:colOff>
      <xdr:row>31</xdr:row>
      <xdr:rowOff>132640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610" y="3789759"/>
          <a:ext cx="5418275" cy="2802022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42</xdr:row>
      <xdr:rowOff>0</xdr:rowOff>
    </xdr:from>
    <xdr:to>
      <xdr:col>8</xdr:col>
      <xdr:colOff>447748</xdr:colOff>
      <xdr:row>45</xdr:row>
      <xdr:rowOff>121960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172" y="8828690"/>
          <a:ext cx="5229955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56</xdr:row>
      <xdr:rowOff>0</xdr:rowOff>
    </xdr:from>
    <xdr:to>
      <xdr:col>4</xdr:col>
      <xdr:colOff>160590</xdr:colOff>
      <xdr:row>61</xdr:row>
      <xdr:rowOff>196914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72" y="11771586"/>
          <a:ext cx="2210108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52552</xdr:colOff>
      <xdr:row>70</xdr:row>
      <xdr:rowOff>111673</xdr:rowOff>
    </xdr:from>
    <xdr:to>
      <xdr:col>13</xdr:col>
      <xdr:colOff>580601</xdr:colOff>
      <xdr:row>77</xdr:row>
      <xdr:rowOff>126332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24" y="14826156"/>
          <a:ext cx="8726118" cy="1486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12</xdr:col>
      <xdr:colOff>304800</xdr:colOff>
      <xdr:row>117</xdr:row>
      <xdr:rowOff>85724</xdr:rowOff>
    </xdr:to>
    <xdr:sp macro="" textlink="">
      <xdr:nvSpPr>
        <xdr:cNvPr id="1025" name="AutoShape 1" descr="data:image/png;base64,iVBORw0KGgoAAAANSUhEUgAAAVoAAAAdCAYAAADre6QWAAAAAXNSR0IArs4c6QAABYBJREFUeF7tnc/rD10Ux9/fQjYWIilR/AksRJQeyUqSFAvKj1J+LCiFevQ8krKgsJAFiY2VLBQb5VcpYiPJysYOSxYWMqfm1DTdmblz7j0zd+73fDbq+7lz557XOfc995575mMG9jECRsAIGAFVAjOqvVvnRsAIGAEjABNaCwIjYASMgDIBE1plwNa9ETACRsCE1mLACBgBI6BMwIRWGbB1bwSMgBEwobUYMAJGwAgoEzChVQZs3RuBkQnMAXAIwE4A2wH8Gnk8U719EEcT2qm63cZtBLoJ/APgXwCbALwHsNGEthuao0UwRxNaEXe7yAgkTWA5gFMAtgB4DWC/Ca3IX9E4mtCK+Cd90XwAF4pVzDMAj5IeqQ1Oi8BFAD8AXAZA8fAZwHdb0fbGHY1jk9BWl8o0ug8AzgM4CuAmgPu9h5z2BTnZuxLAOwDXCuT/CbHnxMMXQa42Dym0uTKkGAri6BLaAwBuAbhdPBWPlzkd/tvv8qn4xjd6PdttAPDSs2212f8BYsL9jGGvwFTvS0KFNjcePuCGtHnoWA8SCB94ZZshGdItJ8WxLrQ8+IcAdlQg8+T9ktn2I0d7Q4Q2Rx5dWpG7zUMIbe4Mo65o2SGLANBk/eYQ2uc1Ae4K4pS/z8VezskuKGHPLQ8/KN1DByH8eQXgXotDcuHRJ+Zmg83aQjsbGEYV2qanUnWZHmOr3mciaLbNxV5ewS7sgFXfpdSb58KjT8zMBpu1hXY2MIwqtHRCebI4odzjOOyi744p5WfHyLfQPce0t0sMtgK4UxaY982HS1MHqfHgAnEqtl9TAqNVOsXnxy6Ant+H2Cz10aRyix4cJQxj+HZSHDlHS4Y/KLaaFDxU1Fyd3G1bAw8/JNkkVXurp7Y/HSkcH5gSoU2RB0/gfWXKg+2aJ+RSZye1OYaPfPwYq43milbKUNu3sdhV+wni6CO0fJrYtfXUME6rz7YAGcteekJTYTlVeuwuy7PquXIfHrGFdiweNBlX1c4EYu6sJDEQy0c+fozVJkggOgYhYci7SU3fxmI3mNDSpD1dbNV2NdRl7gVwtXiX+mtRnrW5rDW7O4FX/poCJBV7SdyoDnZsoU2FBwc8Ce1hB5e2PGHTpJPGAPcX4iMNIWjqs6tiiIV4qSA1GMqwOuYm3w7Jqu1eXRxbx1kt7+KVCx940RbpDIATAF6UE5/eOKIXFz6VvS4pUw5UIH8FwGIAZwGsLpz2VOC4IaGmbO8YkzhlHhQXLAj0zn619JC+kwgtXdfX5mrVxhg+kswPSgc+KeZlUw18iNCGMmR72nwrsVnjmi6O3kJLTycSS9q6klPOAbhe/PsHwONylUqHEfR3SiPwxxXkFIQ3EhdabXs5D9XmgKY87BiTOGUevHJa1lDHzTHYtypGajMLjHTXoSEE1T5p9UXzj8Sh/qG5TWV/tEulEs7Q1EIIQxpbl2+1WXWtYn05egut1CCXqKa+DZDayhOs/hCJbe8YQitlou1/noi0w2pKpYzxYJ+Sj9p8y6t6V7WRNCZ8r/PxrW9fSbcL/VEZ19NoCtsAqVOGsncqk1ibB/V/qczLrm0o6+IxUEpB+tsOkniYio/abBtzrvr4VuKXJK8JFVqXoySn3knCcQxqKHunMom1efhUGXAlwMGBg2gqPmrDQuwofys5dA3F7ePb0Hskc32o0LKoHqm85EDO44Mweltp3cArDU24Q9hbPcmlYv2212Y1bfXpW5MH513rW1qaoG9H/gW5KfnIx49Dt0nZtyosQoXWlRujVQ4dnq2vHKjl8t9naNrLq8MVDk/3PeRRCRZHp1o8WMi2Oe6p9QtyPsym6CMfu4Zsk6pvVRmECq3q4KxzI2AEjEAOBExoc/Ci2WAEjEDSBP4CuDt5PHAzWNsAAAAASUVORK5CYII="/>
        <xdr:cNvSpPr>
          <a:spLocks noChangeAspect="1" noChangeArrowheads="1"/>
        </xdr:cNvSpPr>
      </xdr:nvSpPr>
      <xdr:spPr bwMode="auto">
        <a:xfrm>
          <a:off x="8229600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109412</xdr:colOff>
      <xdr:row>81</xdr:row>
      <xdr:rowOff>26276</xdr:rowOff>
    </xdr:from>
    <xdr:to>
      <xdr:col>11</xdr:col>
      <xdr:colOff>425220</xdr:colOff>
      <xdr:row>107</xdr:row>
      <xdr:rowOff>62669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584" y="17053035"/>
          <a:ext cx="7147533" cy="5501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200025</xdr:rowOff>
    </xdr:from>
    <xdr:to>
      <xdr:col>11</xdr:col>
      <xdr:colOff>0</xdr:colOff>
      <xdr:row>12</xdr:row>
      <xdr:rowOff>0</xdr:rowOff>
    </xdr:to>
    <xdr:cxnSp macro="">
      <xdr:nvCxnSpPr>
        <xdr:cNvPr id="3" name="직선 연결선 2"/>
        <xdr:cNvCxnSpPr/>
      </xdr:nvCxnSpPr>
      <xdr:spPr>
        <a:xfrm flipV="1">
          <a:off x="419100" y="828675"/>
          <a:ext cx="1676400" cy="17049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0</xdr:rowOff>
    </xdr:from>
    <xdr:to>
      <xdr:col>10</xdr:col>
      <xdr:colOff>0</xdr:colOff>
      <xdr:row>14</xdr:row>
      <xdr:rowOff>9525</xdr:rowOff>
    </xdr:to>
    <xdr:cxnSp macro="">
      <xdr:nvCxnSpPr>
        <xdr:cNvPr id="6" name="직선 연결선 5"/>
        <xdr:cNvCxnSpPr/>
      </xdr:nvCxnSpPr>
      <xdr:spPr>
        <a:xfrm flipH="1">
          <a:off x="638175" y="419100"/>
          <a:ext cx="1247775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9525</xdr:rowOff>
    </xdr:from>
    <xdr:to>
      <xdr:col>9</xdr:col>
      <xdr:colOff>0</xdr:colOff>
      <xdr:row>14</xdr:row>
      <xdr:rowOff>85725</xdr:rowOff>
    </xdr:to>
    <xdr:cxnSp macro="">
      <xdr:nvCxnSpPr>
        <xdr:cNvPr id="9" name="직선 연결선 8"/>
        <xdr:cNvCxnSpPr/>
      </xdr:nvCxnSpPr>
      <xdr:spPr>
        <a:xfrm flipH="1">
          <a:off x="809625" y="428625"/>
          <a:ext cx="866775" cy="26098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19051</xdr:rowOff>
    </xdr:from>
    <xdr:to>
      <xdr:col>13</xdr:col>
      <xdr:colOff>180975</xdr:colOff>
      <xdr:row>5</xdr:row>
      <xdr:rowOff>114301</xdr:rowOff>
    </xdr:to>
    <xdr:sp macro="" textlink="">
      <xdr:nvSpPr>
        <xdr:cNvPr id="10" name="TextBox 9"/>
        <xdr:cNvSpPr txBox="1"/>
      </xdr:nvSpPr>
      <xdr:spPr>
        <a:xfrm>
          <a:off x="2152650" y="8572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10</xdr:col>
      <xdr:colOff>66675</xdr:colOff>
      <xdr:row>1</xdr:row>
      <xdr:rowOff>190501</xdr:rowOff>
    </xdr:from>
    <xdr:to>
      <xdr:col>12</xdr:col>
      <xdr:colOff>190500</xdr:colOff>
      <xdr:row>3</xdr:row>
      <xdr:rowOff>76201</xdr:rowOff>
    </xdr:to>
    <xdr:sp macro="" textlink="">
      <xdr:nvSpPr>
        <xdr:cNvPr id="11" name="TextBox 10"/>
        <xdr:cNvSpPr txBox="1"/>
      </xdr:nvSpPr>
      <xdr:spPr>
        <a:xfrm>
          <a:off x="1952625" y="4000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2x</a:t>
          </a:r>
          <a:endParaRPr lang="ko-KR" altLang="en-US" sz="1100"/>
        </a:p>
      </xdr:txBody>
    </xdr:sp>
    <xdr:clientData/>
  </xdr:twoCellAnchor>
  <xdr:twoCellAnchor>
    <xdr:from>
      <xdr:col>7</xdr:col>
      <xdr:colOff>85725</xdr:colOff>
      <xdr:row>0</xdr:row>
      <xdr:rowOff>76201</xdr:rowOff>
    </xdr:from>
    <xdr:to>
      <xdr:col>10</xdr:col>
      <xdr:colOff>0</xdr:colOff>
      <xdr:row>1</xdr:row>
      <xdr:rowOff>171451</xdr:rowOff>
    </xdr:to>
    <xdr:sp macro="" textlink="">
      <xdr:nvSpPr>
        <xdr:cNvPr id="12" name="TextBox 11"/>
        <xdr:cNvSpPr txBox="1"/>
      </xdr:nvSpPr>
      <xdr:spPr>
        <a:xfrm>
          <a:off x="1343025" y="7620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3x</a:t>
          </a:r>
          <a:endParaRPr lang="ko-KR" altLang="en-US" sz="1100"/>
        </a:p>
      </xdr:txBody>
    </xdr:sp>
    <xdr:clientData/>
  </xdr:twoCellAnchor>
  <xdr:twoCellAnchor>
    <xdr:from>
      <xdr:col>2</xdr:col>
      <xdr:colOff>168520</xdr:colOff>
      <xdr:row>19</xdr:row>
      <xdr:rowOff>168521</xdr:rowOff>
    </xdr:from>
    <xdr:to>
      <xdr:col>11</xdr:col>
      <xdr:colOff>205154</xdr:colOff>
      <xdr:row>29</xdr:row>
      <xdr:rowOff>0</xdr:rowOff>
    </xdr:to>
    <xdr:cxnSp macro="">
      <xdr:nvCxnSpPr>
        <xdr:cNvPr id="13" name="직선 연결선 12"/>
        <xdr:cNvCxnSpPr/>
      </xdr:nvCxnSpPr>
      <xdr:spPr>
        <a:xfrm flipH="1" flipV="1">
          <a:off x="381001" y="4220309"/>
          <a:ext cx="1948961" cy="197094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205153</xdr:colOff>
      <xdr:row>18</xdr:row>
      <xdr:rowOff>0</xdr:rowOff>
    </xdr:from>
    <xdr:to>
      <xdr:col>10</xdr:col>
      <xdr:colOff>36635</xdr:colOff>
      <xdr:row>30</xdr:row>
      <xdr:rowOff>95250</xdr:rowOff>
    </xdr:to>
    <xdr:cxnSp macro="">
      <xdr:nvCxnSpPr>
        <xdr:cNvPr id="14" name="직선 연결선 13"/>
        <xdr:cNvCxnSpPr/>
      </xdr:nvCxnSpPr>
      <xdr:spPr>
        <a:xfrm>
          <a:off x="630115" y="3839308"/>
          <a:ext cx="1318847" cy="2659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161193</xdr:colOff>
      <xdr:row>17</xdr:row>
      <xdr:rowOff>58615</xdr:rowOff>
    </xdr:from>
    <xdr:to>
      <xdr:col>9</xdr:col>
      <xdr:colOff>80596</xdr:colOff>
      <xdr:row>31</xdr:row>
      <xdr:rowOff>21980</xdr:rowOff>
    </xdr:to>
    <xdr:cxnSp macro="">
      <xdr:nvCxnSpPr>
        <xdr:cNvPr id="15" name="직선 연결선 14"/>
        <xdr:cNvCxnSpPr/>
      </xdr:nvCxnSpPr>
      <xdr:spPr>
        <a:xfrm>
          <a:off x="798635" y="3685442"/>
          <a:ext cx="981807" cy="29527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504092</xdr:colOff>
      <xdr:row>20</xdr:row>
      <xdr:rowOff>4397</xdr:rowOff>
    </xdr:from>
    <xdr:to>
      <xdr:col>3</xdr:col>
      <xdr:colOff>0</xdr:colOff>
      <xdr:row>21</xdr:row>
      <xdr:rowOff>99647</xdr:rowOff>
    </xdr:to>
    <xdr:sp macro="" textlink="">
      <xdr:nvSpPr>
        <xdr:cNvPr id="16" name="TextBox 15"/>
        <xdr:cNvSpPr txBox="1"/>
      </xdr:nvSpPr>
      <xdr:spPr>
        <a:xfrm>
          <a:off x="504092" y="4268666"/>
          <a:ext cx="609600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-1x</a:t>
          </a:r>
          <a:endParaRPr lang="ko-KR" altLang="en-US" sz="1100"/>
        </a:p>
      </xdr:txBody>
    </xdr:sp>
    <xdr:clientData/>
  </xdr:twoCellAnchor>
  <xdr:twoCellAnchor>
    <xdr:from>
      <xdr:col>1</xdr:col>
      <xdr:colOff>732</xdr:colOff>
      <xdr:row>16</xdr:row>
      <xdr:rowOff>168520</xdr:rowOff>
    </xdr:from>
    <xdr:to>
      <xdr:col>3</xdr:col>
      <xdr:colOff>168519</xdr:colOff>
      <xdr:row>18</xdr:row>
      <xdr:rowOff>54219</xdr:rowOff>
    </xdr:to>
    <xdr:sp macro="" textlink="">
      <xdr:nvSpPr>
        <xdr:cNvPr id="17" name="TextBox 16"/>
        <xdr:cNvSpPr txBox="1"/>
      </xdr:nvSpPr>
      <xdr:spPr>
        <a:xfrm>
          <a:off x="689463" y="3582866"/>
          <a:ext cx="592748" cy="310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-2x</a:t>
          </a:r>
          <a:endParaRPr lang="ko-KR" altLang="en-US" sz="1100"/>
        </a:p>
      </xdr:txBody>
    </xdr:sp>
    <xdr:clientData/>
  </xdr:twoCellAnchor>
  <xdr:twoCellAnchor>
    <xdr:from>
      <xdr:col>4</xdr:col>
      <xdr:colOff>63745</xdr:colOff>
      <xdr:row>15</xdr:row>
      <xdr:rowOff>105509</xdr:rowOff>
    </xdr:from>
    <xdr:to>
      <xdr:col>7</xdr:col>
      <xdr:colOff>14653</xdr:colOff>
      <xdr:row>16</xdr:row>
      <xdr:rowOff>200759</xdr:rowOff>
    </xdr:to>
    <xdr:sp macro="" textlink="">
      <xdr:nvSpPr>
        <xdr:cNvPr id="18" name="TextBox 17"/>
        <xdr:cNvSpPr txBox="1"/>
      </xdr:nvSpPr>
      <xdr:spPr>
        <a:xfrm>
          <a:off x="701187" y="3307374"/>
          <a:ext cx="588351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-3x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36</xdr:row>
      <xdr:rowOff>200025</xdr:rowOff>
    </xdr:from>
    <xdr:to>
      <xdr:col>11</xdr:col>
      <xdr:colOff>0</xdr:colOff>
      <xdr:row>45</xdr:row>
      <xdr:rowOff>0</xdr:rowOff>
    </xdr:to>
    <xdr:cxnSp macro="">
      <xdr:nvCxnSpPr>
        <xdr:cNvPr id="32" name="직선 연결선 31"/>
        <xdr:cNvCxnSpPr/>
      </xdr:nvCxnSpPr>
      <xdr:spPr>
        <a:xfrm flipV="1">
          <a:off x="740019" y="8374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42496</xdr:colOff>
      <xdr:row>36</xdr:row>
      <xdr:rowOff>4398</xdr:rowOff>
    </xdr:from>
    <xdr:to>
      <xdr:col>13</xdr:col>
      <xdr:colOff>166321</xdr:colOff>
      <xdr:row>37</xdr:row>
      <xdr:rowOff>99648</xdr:rowOff>
    </xdr:to>
    <xdr:sp macro="" textlink="">
      <xdr:nvSpPr>
        <xdr:cNvPr id="35" name="TextBox 34"/>
        <xdr:cNvSpPr txBox="1"/>
      </xdr:nvSpPr>
      <xdr:spPr>
        <a:xfrm>
          <a:off x="2482361" y="7683013"/>
          <a:ext cx="54878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3</xdr:col>
      <xdr:colOff>152400</xdr:colOff>
      <xdr:row>4</xdr:row>
      <xdr:rowOff>139944</xdr:rowOff>
    </xdr:from>
    <xdr:to>
      <xdr:col>11</xdr:col>
      <xdr:colOff>152400</xdr:colOff>
      <xdr:row>12</xdr:row>
      <xdr:rowOff>152400</xdr:rowOff>
    </xdr:to>
    <xdr:cxnSp macro="">
      <xdr:nvCxnSpPr>
        <xdr:cNvPr id="38" name="직선 연결선 37"/>
        <xdr:cNvCxnSpPr/>
      </xdr:nvCxnSpPr>
      <xdr:spPr>
        <a:xfrm flipV="1">
          <a:off x="892419" y="9898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168518</xdr:colOff>
      <xdr:row>35</xdr:row>
      <xdr:rowOff>24178</xdr:rowOff>
    </xdr:from>
    <xdr:to>
      <xdr:col>9</xdr:col>
      <xdr:colOff>168518</xdr:colOff>
      <xdr:row>43</xdr:row>
      <xdr:rowOff>36634</xdr:rowOff>
    </xdr:to>
    <xdr:cxnSp macro="">
      <xdr:nvCxnSpPr>
        <xdr:cNvPr id="39" name="직선 연결선 38"/>
        <xdr:cNvCxnSpPr/>
      </xdr:nvCxnSpPr>
      <xdr:spPr>
        <a:xfrm flipV="1">
          <a:off x="483576" y="7490313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29307</xdr:colOff>
      <xdr:row>38</xdr:row>
      <xdr:rowOff>185370</xdr:rowOff>
    </xdr:from>
    <xdr:to>
      <xdr:col>12</xdr:col>
      <xdr:colOff>29307</xdr:colOff>
      <xdr:row>46</xdr:row>
      <xdr:rowOff>197826</xdr:rowOff>
    </xdr:to>
    <xdr:cxnSp macro="">
      <xdr:nvCxnSpPr>
        <xdr:cNvPr id="40" name="직선 연결선 39"/>
        <xdr:cNvCxnSpPr/>
      </xdr:nvCxnSpPr>
      <xdr:spPr>
        <a:xfrm flipV="1">
          <a:off x="981807" y="828894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158261</xdr:colOff>
      <xdr:row>33</xdr:row>
      <xdr:rowOff>112836</xdr:rowOff>
    </xdr:from>
    <xdr:to>
      <xdr:col>13</xdr:col>
      <xdr:colOff>36635</xdr:colOff>
      <xdr:row>34</xdr:row>
      <xdr:rowOff>208086</xdr:rowOff>
    </xdr:to>
    <xdr:sp macro="" textlink="">
      <xdr:nvSpPr>
        <xdr:cNvPr id="41" name="TextBox 40"/>
        <xdr:cNvSpPr txBox="1"/>
      </xdr:nvSpPr>
      <xdr:spPr>
        <a:xfrm>
          <a:off x="2173165" y="7154009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+ 3</a:t>
          </a:r>
          <a:endParaRPr lang="ko-KR" altLang="en-US" sz="1100"/>
        </a:p>
      </xdr:txBody>
    </xdr:sp>
    <xdr:clientData/>
  </xdr:twoCellAnchor>
  <xdr:twoCellAnchor>
    <xdr:from>
      <xdr:col>12</xdr:col>
      <xdr:colOff>76200</xdr:colOff>
      <xdr:row>38</xdr:row>
      <xdr:rowOff>82063</xdr:rowOff>
    </xdr:from>
    <xdr:to>
      <xdr:col>14</xdr:col>
      <xdr:colOff>394189</xdr:colOff>
      <xdr:row>39</xdr:row>
      <xdr:rowOff>177313</xdr:rowOff>
    </xdr:to>
    <xdr:sp macro="" textlink="">
      <xdr:nvSpPr>
        <xdr:cNvPr id="42" name="TextBox 41"/>
        <xdr:cNvSpPr txBox="1"/>
      </xdr:nvSpPr>
      <xdr:spPr>
        <a:xfrm>
          <a:off x="2728546" y="8185640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- 3</a:t>
          </a:r>
          <a:endParaRPr lang="ko-KR" altLang="en-US" sz="1100"/>
        </a:p>
      </xdr:txBody>
    </xdr:sp>
    <xdr:clientData/>
  </xdr:twoCellAnchor>
  <xdr:oneCellAnchor>
    <xdr:from>
      <xdr:col>0</xdr:col>
      <xdr:colOff>205887</xdr:colOff>
      <xdr:row>53</xdr:row>
      <xdr:rowOff>147271</xdr:rowOff>
    </xdr:from>
    <xdr:ext cx="535339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n-US" sz="11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1@█(2))]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58</xdr:row>
      <xdr:rowOff>7327</xdr:rowOff>
    </xdr:from>
    <xdr:to>
      <xdr:col>8</xdr:col>
      <xdr:colOff>7327</xdr:colOff>
      <xdr:row>60</xdr:row>
      <xdr:rowOff>0</xdr:rowOff>
    </xdr:to>
    <xdr:cxnSp macro="">
      <xdr:nvCxnSpPr>
        <xdr:cNvPr id="7" name="직선 화살표 연결선 6"/>
        <xdr:cNvCxnSpPr/>
      </xdr:nvCxnSpPr>
      <xdr:spPr>
        <a:xfrm flipV="1">
          <a:off x="1589942" y="12375173"/>
          <a:ext cx="219808" cy="42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36635</xdr:colOff>
      <xdr:row>57</xdr:row>
      <xdr:rowOff>29309</xdr:rowOff>
    </xdr:from>
    <xdr:ext cx="205154" cy="23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211014</xdr:colOff>
      <xdr:row>59</xdr:row>
      <xdr:rowOff>203688</xdr:rowOff>
    </xdr:from>
    <xdr:to>
      <xdr:col>8</xdr:col>
      <xdr:colOff>14654</xdr:colOff>
      <xdr:row>62</xdr:row>
      <xdr:rowOff>29308</xdr:rowOff>
    </xdr:to>
    <xdr:cxnSp macro="">
      <xdr:nvCxnSpPr>
        <xdr:cNvPr id="33" name="직선 화살표 연결선 32"/>
        <xdr:cNvCxnSpPr/>
      </xdr:nvCxnSpPr>
      <xdr:spPr>
        <a:xfrm>
          <a:off x="1588476" y="12784015"/>
          <a:ext cx="228601" cy="477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22713</xdr:colOff>
      <xdr:row>62</xdr:row>
      <xdr:rowOff>37367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𝜐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55</xdr:row>
      <xdr:rowOff>169250</xdr:rowOff>
    </xdr:from>
    <xdr:ext cx="644036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eqArr>
                                <m:eqArr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−3</m:t>
                                  </m:r>
                                </m:e>
                              </m:eqArr>
                            </m:e>
                          </m:mr>
                        </m:m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𝜐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1@█(−3))]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57</xdr:row>
      <xdr:rowOff>147271</xdr:rowOff>
    </xdr:from>
    <xdr:ext cx="695325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−1@█(−2))]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59349</xdr:colOff>
      <xdr:row>61</xdr:row>
      <xdr:rowOff>169251</xdr:rowOff>
    </xdr:from>
    <xdr:ext cx="204421" cy="197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7326</xdr:colOff>
      <xdr:row>59</xdr:row>
      <xdr:rowOff>205155</xdr:rowOff>
    </xdr:from>
    <xdr:to>
      <xdr:col>7</xdr:col>
      <xdr:colOff>14656</xdr:colOff>
      <xdr:row>62</xdr:row>
      <xdr:rowOff>0</xdr:rowOff>
    </xdr:to>
    <xdr:cxnSp macro="">
      <xdr:nvCxnSpPr>
        <xdr:cNvPr id="45" name="직선 화살표 연결선 44"/>
        <xdr:cNvCxnSpPr/>
      </xdr:nvCxnSpPr>
      <xdr:spPr>
        <a:xfrm flipH="1">
          <a:off x="1384788" y="12785482"/>
          <a:ext cx="219810" cy="446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425823</xdr:colOff>
      <xdr:row>52</xdr:row>
      <xdr:rowOff>56031</xdr:rowOff>
    </xdr:from>
    <xdr:to>
      <xdr:col>22</xdr:col>
      <xdr:colOff>493059</xdr:colOff>
      <xdr:row>71</xdr:row>
      <xdr:rowOff>123267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235" y="11441207"/>
          <a:ext cx="5513295" cy="4134972"/>
        </a:xfrm>
        <a:prstGeom prst="rect">
          <a:avLst/>
        </a:prstGeom>
      </xdr:spPr>
    </xdr:pic>
    <xdr:clientData/>
  </xdr:twoCellAnchor>
  <xdr:oneCellAnchor>
    <xdr:from>
      <xdr:col>3</xdr:col>
      <xdr:colOff>156883</xdr:colOff>
      <xdr:row>77</xdr:row>
      <xdr:rowOff>19050</xdr:rowOff>
    </xdr:from>
    <xdr:ext cx="881641" cy="447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altLang="ko-K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Α</m:t>
                  </m:r>
                </m:oMath>
              </a14:m>
              <a:r>
                <a:rPr lang="en-US" altLang="ko-KR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altLang="ko-KR" sz="110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12</xdr:col>
      <xdr:colOff>168089</xdr:colOff>
      <xdr:row>75</xdr:row>
      <xdr:rowOff>212910</xdr:rowOff>
    </xdr:from>
    <xdr:to>
      <xdr:col>21</xdr:col>
      <xdr:colOff>8367</xdr:colOff>
      <xdr:row>92</xdr:row>
      <xdr:rowOff>189432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3883" y="16640734"/>
          <a:ext cx="5017396" cy="3596022"/>
        </a:xfrm>
        <a:prstGeom prst="rect">
          <a:avLst/>
        </a:prstGeom>
      </xdr:spPr>
    </xdr:pic>
    <xdr:clientData/>
  </xdr:twoCellAnchor>
  <xdr:twoCellAnchor editAs="oneCell">
    <xdr:from>
      <xdr:col>8</xdr:col>
      <xdr:colOff>157370</xdr:colOff>
      <xdr:row>96</xdr:row>
      <xdr:rowOff>146165</xdr:rowOff>
    </xdr:from>
    <xdr:to>
      <xdr:col>17</xdr:col>
      <xdr:colOff>74545</xdr:colOff>
      <xdr:row>108</xdr:row>
      <xdr:rowOff>200629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1566" y="20463404"/>
          <a:ext cx="3180522" cy="2539247"/>
        </a:xfrm>
        <a:prstGeom prst="rect">
          <a:avLst/>
        </a:prstGeom>
      </xdr:spPr>
    </xdr:pic>
    <xdr:clientData/>
  </xdr:twoCellAnchor>
  <xdr:oneCellAnchor>
    <xdr:from>
      <xdr:col>3</xdr:col>
      <xdr:colOff>14908</xdr:colOff>
      <xdr:row>113</xdr:row>
      <xdr:rowOff>22460</xdr:rowOff>
    </xdr:from>
    <xdr:ext cx="7964360" cy="886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14:m>
                <m:oMath xmlns:m="http://schemas.openxmlformats.org/officeDocument/2006/math">
                  <m:r>
                    <a:rPr lang="ko-KR" altLang="en-US" sz="40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40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4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40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40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4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4000"/>
                <a:t>||</a:t>
              </a:r>
              <a:endParaRPr lang="ko-KR" altLang="en-US" sz="4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40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4000" i="0">
                  <a:latin typeface="Cambria Math" panose="02040503050406030204" pitchFamily="18" charset="0"/>
                </a:rPr>
                <a:t>의</a:t>
              </a:r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:r>
                <a:rPr lang="en-US" altLang="ko-K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4000"/>
                <a:t>||</a:t>
              </a:r>
              <a:endParaRPr lang="ko-KR" altLang="en-US" sz="4000"/>
            </a:p>
          </xdr:txBody>
        </xdr:sp>
      </mc:Fallback>
    </mc:AlternateContent>
    <xdr:clientData/>
  </xdr:oneCellAnchor>
  <xdr:twoCellAnchor>
    <xdr:from>
      <xdr:col>7</xdr:col>
      <xdr:colOff>3594</xdr:colOff>
      <xdr:row>124</xdr:row>
      <xdr:rowOff>212912</xdr:rowOff>
    </xdr:from>
    <xdr:to>
      <xdr:col>11</xdr:col>
      <xdr:colOff>11206</xdr:colOff>
      <xdr:row>125</xdr:row>
      <xdr:rowOff>0</xdr:rowOff>
    </xdr:to>
    <xdr:cxnSp macro="">
      <xdr:nvCxnSpPr>
        <xdr:cNvPr id="50" name="직선 연결선 49"/>
        <xdr:cNvCxnSpPr/>
      </xdr:nvCxnSpPr>
      <xdr:spPr>
        <a:xfrm flipV="1">
          <a:off x="1575219" y="1679762"/>
          <a:ext cx="845812" cy="616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122</xdr:row>
      <xdr:rowOff>1</xdr:rowOff>
    </xdr:from>
    <xdr:to>
      <xdr:col>11</xdr:col>
      <xdr:colOff>3594</xdr:colOff>
      <xdr:row>125</xdr:row>
      <xdr:rowOff>0</xdr:rowOff>
    </xdr:to>
    <xdr:cxnSp macro="">
      <xdr:nvCxnSpPr>
        <xdr:cNvPr id="51" name="직선 연결선 50"/>
        <xdr:cNvCxnSpPr/>
      </xdr:nvCxnSpPr>
      <xdr:spPr>
        <a:xfrm flipV="1">
          <a:off x="1571625" y="1047751"/>
          <a:ext cx="841794" cy="638174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122</xdr:row>
      <xdr:rowOff>3596</xdr:rowOff>
    </xdr:from>
    <xdr:to>
      <xdr:col>11</xdr:col>
      <xdr:colOff>0</xdr:colOff>
      <xdr:row>125</xdr:row>
      <xdr:rowOff>7188</xdr:rowOff>
    </xdr:to>
    <xdr:cxnSp macro="">
      <xdr:nvCxnSpPr>
        <xdr:cNvPr id="52" name="직선 연결선 51"/>
        <xdr:cNvCxnSpPr/>
      </xdr:nvCxnSpPr>
      <xdr:spPr>
        <a:xfrm flipV="1">
          <a:off x="2409825" y="1051346"/>
          <a:ext cx="0" cy="641767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8</xdr:col>
      <xdr:colOff>16565</xdr:colOff>
      <xdr:row>126</xdr:row>
      <xdr:rowOff>41413</xdr:rowOff>
    </xdr:from>
    <xdr:ext cx="3776931" cy="620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14:m>
                <m:oMath xmlns:m="http://schemas.openxmlformats.org/officeDocument/2006/math">
                  <m:r>
                    <a:rPr lang="ko-KR" altLang="en-US" sz="28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28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2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28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28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28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2800" i="0">
                  <a:latin typeface="Cambria Math" panose="02040503050406030204" pitchFamily="18" charset="0"/>
                </a:rPr>
                <a:t>의</a:t>
              </a:r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Fallback>
    </mc:AlternateContent>
    <xdr:clientData/>
  </xdr:oneCellAnchor>
  <xdr:oneCellAnchor>
    <xdr:from>
      <xdr:col>5</xdr:col>
      <xdr:colOff>140805</xdr:colOff>
      <xdr:row>121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7</xdr:col>
      <xdr:colOff>11206</xdr:colOff>
      <xdr:row>133</xdr:row>
      <xdr:rowOff>33617</xdr:rowOff>
    </xdr:from>
    <xdr:to>
      <xdr:col>20</xdr:col>
      <xdr:colOff>597570</xdr:colOff>
      <xdr:row>142</xdr:row>
      <xdr:rowOff>98888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2441" y="28832735"/>
          <a:ext cx="6144482" cy="1981477"/>
        </a:xfrm>
        <a:prstGeom prst="rect">
          <a:avLst/>
        </a:prstGeom>
      </xdr:spPr>
    </xdr:pic>
    <xdr:clientData/>
  </xdr:twoCellAnchor>
  <xdr:twoCellAnchor>
    <xdr:from>
      <xdr:col>7</xdr:col>
      <xdr:colOff>3594</xdr:colOff>
      <xdr:row>150</xdr:row>
      <xdr:rowOff>212912</xdr:rowOff>
    </xdr:from>
    <xdr:to>
      <xdr:col>11</xdr:col>
      <xdr:colOff>11206</xdr:colOff>
      <xdr:row>151</xdr:row>
      <xdr:rowOff>0</xdr:rowOff>
    </xdr:to>
    <xdr:cxnSp macro="">
      <xdr:nvCxnSpPr>
        <xdr:cNvPr id="55" name="직선 연결선 54"/>
        <xdr:cNvCxnSpPr/>
      </xdr:nvCxnSpPr>
      <xdr:spPr>
        <a:xfrm flipV="1">
          <a:off x="1594829" y="27073412"/>
          <a:ext cx="859259" cy="11206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148</xdr:row>
      <xdr:rowOff>1</xdr:rowOff>
    </xdr:from>
    <xdr:to>
      <xdr:col>11</xdr:col>
      <xdr:colOff>3594</xdr:colOff>
      <xdr:row>151</xdr:row>
      <xdr:rowOff>0</xdr:rowOff>
    </xdr:to>
    <xdr:cxnSp macro="">
      <xdr:nvCxnSpPr>
        <xdr:cNvPr id="56" name="직선 연결선 55"/>
        <xdr:cNvCxnSpPr/>
      </xdr:nvCxnSpPr>
      <xdr:spPr>
        <a:xfrm flipV="1">
          <a:off x="1591235" y="26434677"/>
          <a:ext cx="855241" cy="649941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148</xdr:row>
      <xdr:rowOff>3596</xdr:rowOff>
    </xdr:from>
    <xdr:to>
      <xdr:col>11</xdr:col>
      <xdr:colOff>0</xdr:colOff>
      <xdr:row>151</xdr:row>
      <xdr:rowOff>7188</xdr:rowOff>
    </xdr:to>
    <xdr:cxnSp macro="">
      <xdr:nvCxnSpPr>
        <xdr:cNvPr id="57" name="직선 연결선 56"/>
        <xdr:cNvCxnSpPr/>
      </xdr:nvCxnSpPr>
      <xdr:spPr>
        <a:xfrm flipV="1">
          <a:off x="2442882" y="26438272"/>
          <a:ext cx="0" cy="653534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140805</xdr:colOff>
      <xdr:row>147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8</xdr:col>
      <xdr:colOff>0</xdr:colOff>
      <xdr:row>167</xdr:row>
      <xdr:rowOff>1</xdr:rowOff>
    </xdr:from>
    <xdr:to>
      <xdr:col>10</xdr:col>
      <xdr:colOff>8283</xdr:colOff>
      <xdr:row>169</xdr:row>
      <xdr:rowOff>0</xdr:rowOff>
    </xdr:to>
    <xdr:cxnSp macro="">
      <xdr:nvCxnSpPr>
        <xdr:cNvPr id="22" name="직선 화살표 연결선 21"/>
        <xdr:cNvCxnSpPr/>
      </xdr:nvCxnSpPr>
      <xdr:spPr>
        <a:xfrm flipV="1">
          <a:off x="1764196" y="35052001"/>
          <a:ext cx="422413" cy="414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60699</xdr:colOff>
      <xdr:row>167</xdr:row>
      <xdr:rowOff>11714</xdr:rowOff>
    </xdr:from>
    <xdr:ext cx="1449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𝑎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0</xdr:colOff>
      <xdr:row>166</xdr:row>
      <xdr:rowOff>8282</xdr:rowOff>
    </xdr:from>
    <xdr:to>
      <xdr:col>13</xdr:col>
      <xdr:colOff>8282</xdr:colOff>
      <xdr:row>169</xdr:row>
      <xdr:rowOff>8283</xdr:rowOff>
    </xdr:to>
    <xdr:cxnSp macro="">
      <xdr:nvCxnSpPr>
        <xdr:cNvPr id="63" name="직선 화살표 연결선 62"/>
        <xdr:cNvCxnSpPr/>
      </xdr:nvCxnSpPr>
      <xdr:spPr>
        <a:xfrm flipH="1" flipV="1">
          <a:off x="2178326" y="34853217"/>
          <a:ext cx="629478" cy="6211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123884</xdr:colOff>
      <xdr:row>166</xdr:row>
      <xdr:rowOff>66614</xdr:rowOff>
    </xdr:from>
    <xdr:ext cx="141321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1</xdr:col>
      <xdr:colOff>21981</xdr:colOff>
      <xdr:row>181</xdr:row>
      <xdr:rowOff>14653</xdr:rowOff>
    </xdr:from>
    <xdr:to>
      <xdr:col>20</xdr:col>
      <xdr:colOff>506582</xdr:colOff>
      <xdr:row>190</xdr:row>
      <xdr:rowOff>207645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039" y="38949922"/>
          <a:ext cx="7335274" cy="2105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3594</xdr:colOff>
      <xdr:row>7</xdr:row>
      <xdr:rowOff>212912</xdr:rowOff>
    </xdr:from>
    <xdr:to>
      <xdr:col>11</xdr:col>
      <xdr:colOff>11206</xdr:colOff>
      <xdr:row>8</xdr:row>
      <xdr:rowOff>0</xdr:rowOff>
    </xdr:to>
    <xdr:cxnSp macro="">
      <xdr:nvCxnSpPr>
        <xdr:cNvPr id="33" name="직선 연결선 32"/>
        <xdr:cNvCxnSpPr/>
      </xdr:nvCxnSpPr>
      <xdr:spPr>
        <a:xfrm flipV="1">
          <a:off x="1567132" y="1672214"/>
          <a:ext cx="841499" cy="634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</xdr:rowOff>
    </xdr:from>
    <xdr:to>
      <xdr:col>11</xdr:col>
      <xdr:colOff>3594</xdr:colOff>
      <xdr:row>8</xdr:row>
      <xdr:rowOff>0</xdr:rowOff>
    </xdr:to>
    <xdr:cxnSp macro="">
      <xdr:nvCxnSpPr>
        <xdr:cNvPr id="34" name="직선 연결선 33"/>
        <xdr:cNvCxnSpPr/>
      </xdr:nvCxnSpPr>
      <xdr:spPr>
        <a:xfrm flipV="1">
          <a:off x="1563538" y="1042359"/>
          <a:ext cx="837481" cy="636198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3596</xdr:rowOff>
    </xdr:from>
    <xdr:to>
      <xdr:col>11</xdr:col>
      <xdr:colOff>0</xdr:colOff>
      <xdr:row>8</xdr:row>
      <xdr:rowOff>7188</xdr:rowOff>
    </xdr:to>
    <xdr:cxnSp macro="">
      <xdr:nvCxnSpPr>
        <xdr:cNvPr id="36" name="직선 연결선 35"/>
        <xdr:cNvCxnSpPr/>
      </xdr:nvCxnSpPr>
      <xdr:spPr>
        <a:xfrm flipV="1">
          <a:off x="2397425" y="1045954"/>
          <a:ext cx="0" cy="639791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1</xdr:row>
      <xdr:rowOff>123825</xdr:rowOff>
    </xdr:from>
    <xdr:to>
      <xdr:col>21</xdr:col>
      <xdr:colOff>38866</xdr:colOff>
      <xdr:row>11</xdr:row>
      <xdr:rowOff>124117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333375"/>
          <a:ext cx="5487166" cy="2095792"/>
        </a:xfrm>
        <a:prstGeom prst="rect">
          <a:avLst/>
        </a:prstGeom>
      </xdr:spPr>
    </xdr:pic>
    <xdr:clientData/>
  </xdr:twoCellAnchor>
  <xdr:twoCellAnchor>
    <xdr:from>
      <xdr:col>7</xdr:col>
      <xdr:colOff>214312</xdr:colOff>
      <xdr:row>1</xdr:row>
      <xdr:rowOff>80962</xdr:rowOff>
    </xdr:from>
    <xdr:to>
      <xdr:col>13</xdr:col>
      <xdr:colOff>671512</xdr:colOff>
      <xdr:row>14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15</xdr:row>
      <xdr:rowOff>4762</xdr:rowOff>
    </xdr:from>
    <xdr:to>
      <xdr:col>13</xdr:col>
      <xdr:colOff>671512</xdr:colOff>
      <xdr:row>28</xdr:row>
      <xdr:rowOff>23812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528637</xdr:colOff>
      <xdr:row>29</xdr:row>
      <xdr:rowOff>138112</xdr:rowOff>
    </xdr:from>
    <xdr:to>
      <xdr:col>15</xdr:col>
      <xdr:colOff>300037</xdr:colOff>
      <xdr:row>42</xdr:row>
      <xdr:rowOff>157162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157162</xdr:colOff>
      <xdr:row>43</xdr:row>
      <xdr:rowOff>80962</xdr:rowOff>
    </xdr:from>
    <xdr:to>
      <xdr:col>11</xdr:col>
      <xdr:colOff>614362</xdr:colOff>
      <xdr:row>56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157162</xdr:colOff>
      <xdr:row>43</xdr:row>
      <xdr:rowOff>80962</xdr:rowOff>
    </xdr:from>
    <xdr:to>
      <xdr:col>18</xdr:col>
      <xdr:colOff>614362</xdr:colOff>
      <xdr:row>56</xdr:row>
      <xdr:rowOff>100012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114300</xdr:colOff>
      <xdr:row>31</xdr:row>
      <xdr:rowOff>38100</xdr:rowOff>
    </xdr:from>
    <xdr:to>
      <xdr:col>26</xdr:col>
      <xdr:colOff>530962</xdr:colOff>
      <xdr:row>55</xdr:row>
      <xdr:rowOff>171957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0" y="6534150"/>
          <a:ext cx="5217262" cy="5163057"/>
        </a:xfrm>
        <a:prstGeom prst="rect">
          <a:avLst/>
        </a:prstGeom>
      </xdr:spPr>
    </xdr:pic>
    <xdr:clientData/>
  </xdr:twoCellAnchor>
  <xdr:twoCellAnchor>
    <xdr:from>
      <xdr:col>16</xdr:col>
      <xdr:colOff>376237</xdr:colOff>
      <xdr:row>60</xdr:row>
      <xdr:rowOff>176212</xdr:rowOff>
    </xdr:from>
    <xdr:to>
      <xdr:col>23</xdr:col>
      <xdr:colOff>147637</xdr:colOff>
      <xdr:row>73</xdr:row>
      <xdr:rowOff>195262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538162</xdr:colOff>
      <xdr:row>75</xdr:row>
      <xdr:rowOff>33337</xdr:rowOff>
    </xdr:from>
    <xdr:to>
      <xdr:col>16</xdr:col>
      <xdr:colOff>309562</xdr:colOff>
      <xdr:row>88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533400</xdr:colOff>
      <xdr:row>60</xdr:row>
      <xdr:rowOff>171450</xdr:rowOff>
    </xdr:from>
    <xdr:to>
      <xdr:col>16</xdr:col>
      <xdr:colOff>304800</xdr:colOff>
      <xdr:row>73</xdr:row>
      <xdr:rowOff>190500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376237</xdr:colOff>
      <xdr:row>75</xdr:row>
      <xdr:rowOff>14287</xdr:rowOff>
    </xdr:from>
    <xdr:to>
      <xdr:col>23</xdr:col>
      <xdr:colOff>147637</xdr:colOff>
      <xdr:row>88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478843</xdr:colOff>
      <xdr:row>60</xdr:row>
      <xdr:rowOff>190501</xdr:rowOff>
    </xdr:from>
    <xdr:to>
      <xdr:col>31</xdr:col>
      <xdr:colOff>657225</xdr:colOff>
      <xdr:row>87</xdr:row>
      <xdr:rowOff>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52243" y="12763501"/>
          <a:ext cx="5664782" cy="5467350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93</xdr:row>
      <xdr:rowOff>161925</xdr:rowOff>
    </xdr:from>
    <xdr:to>
      <xdr:col>12</xdr:col>
      <xdr:colOff>619125</xdr:colOff>
      <xdr:row>106</xdr:row>
      <xdr:rowOff>180975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147637</xdr:colOff>
      <xdr:row>93</xdr:row>
      <xdr:rowOff>185737</xdr:rowOff>
    </xdr:from>
    <xdr:to>
      <xdr:col>19</xdr:col>
      <xdr:colOff>604837</xdr:colOff>
      <xdr:row>106</xdr:row>
      <xdr:rowOff>204787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157162</xdr:colOff>
      <xdr:row>107</xdr:row>
      <xdr:rowOff>147637</xdr:rowOff>
    </xdr:from>
    <xdr:to>
      <xdr:col>12</xdr:col>
      <xdr:colOff>614362</xdr:colOff>
      <xdr:row>120</xdr:row>
      <xdr:rowOff>166687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123825</xdr:colOff>
      <xdr:row>126</xdr:row>
      <xdr:rowOff>123825</xdr:rowOff>
    </xdr:from>
    <xdr:to>
      <xdr:col>10</xdr:col>
      <xdr:colOff>677214</xdr:colOff>
      <xdr:row>142</xdr:row>
      <xdr:rowOff>86188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9625" y="26527125"/>
          <a:ext cx="6725589" cy="3315163"/>
        </a:xfrm>
        <a:prstGeom prst="rect">
          <a:avLst/>
        </a:prstGeom>
      </xdr:spPr>
    </xdr:pic>
    <xdr:clientData/>
  </xdr:twoCellAnchor>
  <xdr:twoCellAnchor>
    <xdr:from>
      <xdr:col>14</xdr:col>
      <xdr:colOff>366712</xdr:colOff>
      <xdr:row>127</xdr:row>
      <xdr:rowOff>128587</xdr:rowOff>
    </xdr:from>
    <xdr:to>
      <xdr:col>19</xdr:col>
      <xdr:colOff>595312</xdr:colOff>
      <xdr:row>140</xdr:row>
      <xdr:rowOff>147637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404812</xdr:colOff>
      <xdr:row>129</xdr:row>
      <xdr:rowOff>157161</xdr:rowOff>
    </xdr:from>
    <xdr:to>
      <xdr:col>32</xdr:col>
      <xdr:colOff>176212</xdr:colOff>
      <xdr:row>159</xdr:row>
      <xdr:rowOff>171450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242887</xdr:colOff>
      <xdr:row>129</xdr:row>
      <xdr:rowOff>180975</xdr:rowOff>
    </xdr:from>
    <xdr:to>
      <xdr:col>42</xdr:col>
      <xdr:colOff>14287</xdr:colOff>
      <xdr:row>159</xdr:row>
      <xdr:rowOff>171450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133350</xdr:rowOff>
    </xdr:from>
    <xdr:to>
      <xdr:col>10</xdr:col>
      <xdr:colOff>371475</xdr:colOff>
      <xdr:row>19</xdr:row>
      <xdr:rowOff>158051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342900"/>
          <a:ext cx="6057900" cy="3796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638174</xdr:colOff>
      <xdr:row>1</xdr:row>
      <xdr:rowOff>180975</xdr:rowOff>
    </xdr:from>
    <xdr:to>
      <xdr:col>15</xdr:col>
      <xdr:colOff>469480</xdr:colOff>
      <xdr:row>7</xdr:row>
      <xdr:rowOff>114300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4" y="390525"/>
          <a:ext cx="4260431" cy="1190625"/>
        </a:xfrm>
        <a:prstGeom prst="rect">
          <a:avLst/>
        </a:prstGeom>
      </xdr:spPr>
    </xdr:pic>
    <xdr:clientData/>
  </xdr:twoCellAnchor>
  <xdr:twoCellAnchor>
    <xdr:from>
      <xdr:col>3</xdr:col>
      <xdr:colOff>119062</xdr:colOff>
      <xdr:row>8</xdr:row>
      <xdr:rowOff>9525</xdr:rowOff>
    </xdr:from>
    <xdr:to>
      <xdr:col>9</xdr:col>
      <xdr:colOff>576262</xdr:colOff>
      <xdr:row>22</xdr:row>
      <xdr:rowOff>176212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57150</xdr:colOff>
      <xdr:row>8</xdr:row>
      <xdr:rowOff>95250</xdr:rowOff>
    </xdr:from>
    <xdr:to>
      <xdr:col>19</xdr:col>
      <xdr:colOff>466627</xdr:colOff>
      <xdr:row>14</xdr:row>
      <xdr:rowOff>88596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1771650"/>
          <a:ext cx="7810402" cy="1250646"/>
        </a:xfrm>
        <a:prstGeom prst="rect">
          <a:avLst/>
        </a:prstGeom>
      </xdr:spPr>
    </xdr:pic>
    <xdr:clientData/>
  </xdr:twoCellAnchor>
  <xdr:twoCellAnchor>
    <xdr:from>
      <xdr:col>3</xdr:col>
      <xdr:colOff>140074</xdr:colOff>
      <xdr:row>25</xdr:row>
      <xdr:rowOff>90767</xdr:rowOff>
    </xdr:from>
    <xdr:to>
      <xdr:col>9</xdr:col>
      <xdr:colOff>610721</xdr:colOff>
      <xdr:row>38</xdr:row>
      <xdr:rowOff>66114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147637</xdr:rowOff>
    </xdr:from>
    <xdr:to>
      <xdr:col>17</xdr:col>
      <xdr:colOff>152399</xdr:colOff>
      <xdr:row>13</xdr:row>
      <xdr:rowOff>166687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133351</xdr:rowOff>
    </xdr:from>
    <xdr:to>
      <xdr:col>16</xdr:col>
      <xdr:colOff>438150</xdr:colOff>
      <xdr:row>6</xdr:row>
      <xdr:rowOff>171450</xdr:rowOff>
    </xdr:to>
    <xdr:cxnSp macro="">
      <xdr:nvCxnSpPr>
        <xdr:cNvPr id="4" name="직선 연결선 3"/>
        <xdr:cNvCxnSpPr/>
      </xdr:nvCxnSpPr>
      <xdr:spPr>
        <a:xfrm flipV="1">
          <a:off x="8886825" y="552451"/>
          <a:ext cx="4181475" cy="1085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</xdr:colOff>
      <xdr:row>34</xdr:row>
      <xdr:rowOff>28575</xdr:rowOff>
    </xdr:from>
    <xdr:to>
      <xdr:col>11</xdr:col>
      <xdr:colOff>600075</xdr:colOff>
      <xdr:row>52</xdr:row>
      <xdr:rowOff>51189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7372350"/>
          <a:ext cx="8924925" cy="3794514"/>
        </a:xfrm>
        <a:prstGeom prst="rect">
          <a:avLst/>
        </a:prstGeom>
      </xdr:spPr>
    </xdr:pic>
    <xdr:clientData/>
  </xdr:twoCellAnchor>
  <xdr:twoCellAnchor>
    <xdr:from>
      <xdr:col>16</xdr:col>
      <xdr:colOff>57150</xdr:colOff>
      <xdr:row>38</xdr:row>
      <xdr:rowOff>71437</xdr:rowOff>
    </xdr:from>
    <xdr:to>
      <xdr:col>20</xdr:col>
      <xdr:colOff>600075</xdr:colOff>
      <xdr:row>51</xdr:row>
      <xdr:rowOff>90487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61</xdr:row>
      <xdr:rowOff>23812</xdr:rowOff>
    </xdr:from>
    <xdr:to>
      <xdr:col>20</xdr:col>
      <xdr:colOff>561975</xdr:colOff>
      <xdr:row>74</xdr:row>
      <xdr:rowOff>42862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390526</xdr:colOff>
      <xdr:row>37</xdr:row>
      <xdr:rowOff>185737</xdr:rowOff>
    </xdr:from>
    <xdr:to>
      <xdr:col>28</xdr:col>
      <xdr:colOff>600076</xdr:colOff>
      <xdr:row>50</xdr:row>
      <xdr:rowOff>204787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62</xdr:row>
      <xdr:rowOff>9525</xdr:rowOff>
    </xdr:from>
    <xdr:to>
      <xdr:col>30</xdr:col>
      <xdr:colOff>219075</xdr:colOff>
      <xdr:row>82</xdr:row>
      <xdr:rowOff>200025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52387</xdr:rowOff>
    </xdr:from>
    <xdr:to>
      <xdr:col>13</xdr:col>
      <xdr:colOff>476250</xdr:colOff>
      <xdr:row>14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5512.513328819441" createdVersion="6" refreshedVersion="6" minRefreshableVersion="3" recordCount="5">
  <cacheSource type="worksheet">
    <worksheetSource ref="A1:D6" sheet="pivot_table" r:id="rId2"/>
  </cacheSource>
  <cacheFields count="4">
    <cacheField name="학생" numFmtId="0">
      <sharedItems count="5">
        <s v="A"/>
        <s v="B"/>
        <s v="C"/>
        <s v="D"/>
        <s v="E"/>
      </sharedItems>
    </cacheField>
    <cacheField name="국" numFmtId="0">
      <sharedItems containsSemiMixedTypes="0" containsString="0" containsNumber="1" containsInteger="1" minValue="70" maxValue="95" count="5">
        <n v="80"/>
        <n v="90"/>
        <n v="95"/>
        <n v="70"/>
        <n v="75"/>
      </sharedItems>
    </cacheField>
    <cacheField name="영" numFmtId="0">
      <sharedItems containsSemiMixedTypes="0" containsString="0" containsNumber="1" containsInteger="1" minValue="70" maxValue="95" count="4">
        <n v="90"/>
        <n v="95"/>
        <n v="70"/>
        <n v="85"/>
      </sharedItems>
    </cacheField>
    <cacheField name="수" numFmtId="0">
      <sharedItems containsSemiMixedTypes="0" containsString="0" containsNumber="1" containsInteger="1" minValue="75" maxValue="95" count="4">
        <n v="85"/>
        <n v="95"/>
        <n v="75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만든 이" refreshedDate="45512.517191550927" createdVersion="6" refreshedVersion="6" minRefreshableVersion="3" recordCount="3">
  <cacheSource type="worksheet">
    <worksheetSource ref="A11:F14" sheet="pivot_table" r:id="rId2"/>
  </cacheSource>
  <cacheFields count="6">
    <cacheField name="과목" numFmtId="0">
      <sharedItems count="3">
        <s v="국"/>
        <s v="영"/>
        <s v="수"/>
      </sharedItems>
    </cacheField>
    <cacheField name="A" numFmtId="0">
      <sharedItems containsSemiMixedTypes="0" containsString="0" containsNumber="1" containsInteger="1" minValue="80" maxValue="90"/>
    </cacheField>
    <cacheField name="B" numFmtId="0">
      <sharedItems containsSemiMixedTypes="0" containsString="0" containsNumber="1" containsInteger="1" minValue="90" maxValue="95"/>
    </cacheField>
    <cacheField name="C" numFmtId="0">
      <sharedItems containsSemiMixedTypes="0" containsString="0" containsNumber="1" containsInteger="1" minValue="70" maxValue="95"/>
    </cacheField>
    <cacheField name="D" numFmtId="0">
      <sharedItems containsSemiMixedTypes="0" containsString="0" containsNumber="1" containsInteger="1" minValue="70" maxValue="85"/>
    </cacheField>
    <cacheField name="E" numFmtId="0">
      <sharedItems containsSemiMixedTypes="0" containsString="0" containsNumber="1" containsInteger="1" minValue="75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0"/>
    <n v="90"/>
    <n v="95"/>
    <n v="70"/>
    <n v="75"/>
  </r>
  <r>
    <x v="1"/>
    <n v="90"/>
    <n v="95"/>
    <n v="70"/>
    <n v="85"/>
    <n v="90"/>
  </r>
  <r>
    <x v="2"/>
    <n v="85"/>
    <n v="95"/>
    <n v="75"/>
    <n v="80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1:N15" firstHeaderRow="0" firstDataRow="1" firstDataCol="1"/>
  <pivotFields count="6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평균 : A" fld="1" subtotal="average" baseField="0" baseItem="0"/>
    <dataField name="평균 : B" fld="2" subtotal="average" baseField="0" baseItem="0"/>
    <dataField name="평균 : C" fld="3" subtotal="average" baseField="0" baseItem="0"/>
    <dataField name="평균 : D" fld="4" subtotal="average" baseField="0" baseItem="0"/>
    <dataField name="평균 : 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L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국" fld="1" subtotal="average" baseField="0" baseItem="0"/>
    <dataField name="평균 : 영" fld="2" subtotal="average" baseField="0" baseItem="0"/>
    <dataField name="평균 : 수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bftNkhYWUaZJa0p-T1hfhgb8yycWZe5O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2"/>
  <sheetViews>
    <sheetView zoomScale="145" zoomScaleNormal="145" workbookViewId="0">
      <selection activeCell="M113" sqref="M113"/>
    </sheetView>
  </sheetViews>
  <sheetFormatPr defaultRowHeight="16.5"/>
  <sheetData>
    <row r="3" spans="2:8" s="1" customFormat="1">
      <c r="B3" s="1" t="s">
        <v>0</v>
      </c>
    </row>
    <row r="5" spans="2:8">
      <c r="B5" t="s">
        <v>1</v>
      </c>
    </row>
    <row r="7" spans="2:8">
      <c r="B7" t="s">
        <v>2</v>
      </c>
      <c r="E7" t="s">
        <v>3</v>
      </c>
      <c r="F7" t="s">
        <v>7</v>
      </c>
    </row>
    <row r="8" spans="2:8">
      <c r="B8" t="s">
        <v>4</v>
      </c>
      <c r="E8" t="s">
        <v>5</v>
      </c>
      <c r="H8" t="s">
        <v>6</v>
      </c>
    </row>
    <row r="9" spans="2:8">
      <c r="E9" t="s">
        <v>8</v>
      </c>
    </row>
    <row r="11" spans="2:8" s="1" customFormat="1">
      <c r="B11" s="1" t="s">
        <v>9</v>
      </c>
    </row>
    <row r="12" spans="2:8">
      <c r="B12" t="s">
        <v>10</v>
      </c>
    </row>
    <row r="13" spans="2:8">
      <c r="D13" t="s">
        <v>11</v>
      </c>
    </row>
    <row r="16" spans="2:8" s="1" customFormat="1">
      <c r="B16" s="1" t="s">
        <v>12</v>
      </c>
      <c r="C16" s="1" t="s">
        <v>13</v>
      </c>
    </row>
    <row r="18" spans="3:3">
      <c r="C18" t="s">
        <v>14</v>
      </c>
    </row>
    <row r="34" spans="2:3">
      <c r="C34" s="2" t="s">
        <v>15</v>
      </c>
    </row>
    <row r="35" spans="2:3">
      <c r="C35" s="2" t="s">
        <v>16</v>
      </c>
    </row>
    <row r="38" spans="2:3" s="1" customFormat="1">
      <c r="B38" s="1" t="s">
        <v>17</v>
      </c>
    </row>
    <row r="40" spans="2:3">
      <c r="B40" t="s">
        <v>18</v>
      </c>
      <c r="C40" t="s">
        <v>19</v>
      </c>
    </row>
    <row r="41" spans="2:3">
      <c r="B41" t="s">
        <v>20</v>
      </c>
      <c r="C41" t="s">
        <v>21</v>
      </c>
    </row>
    <row r="48" spans="2:3" s="1" customFormat="1">
      <c r="B48" s="1" t="s">
        <v>22</v>
      </c>
    </row>
    <row r="50" spans="2:6">
      <c r="B50" s="3" t="s">
        <v>23</v>
      </c>
    </row>
    <row r="51" spans="2:6">
      <c r="B51" t="s">
        <v>24</v>
      </c>
    </row>
    <row r="52" spans="2:6">
      <c r="B52" t="s">
        <v>25</v>
      </c>
    </row>
    <row r="53" spans="2:6">
      <c r="B53" s="2" t="s">
        <v>26</v>
      </c>
    </row>
    <row r="57" spans="2:6">
      <c r="F57" t="s">
        <v>27</v>
      </c>
    </row>
    <row r="58" spans="2:6">
      <c r="F58" t="s">
        <v>28</v>
      </c>
    </row>
    <row r="64" spans="2:6" s="1" customFormat="1">
      <c r="B64" s="1" t="s">
        <v>29</v>
      </c>
    </row>
    <row r="66" spans="2:2">
      <c r="B66" t="s">
        <v>30</v>
      </c>
    </row>
    <row r="68" spans="2:2">
      <c r="B68" s="4" t="s">
        <v>31</v>
      </c>
    </row>
    <row r="70" spans="2:2" s="1" customFormat="1">
      <c r="B70" s="1" t="s">
        <v>32</v>
      </c>
    </row>
    <row r="80" spans="2:2" s="1" customFormat="1">
      <c r="B80" s="1" t="s">
        <v>36</v>
      </c>
    </row>
    <row r="114" spans="1:26" ht="17.25" thickBot="1"/>
    <row r="115" spans="1:26" ht="17.25" thickBot="1">
      <c r="A115" s="5"/>
      <c r="B115" s="5"/>
      <c r="C115" s="6" t="s">
        <v>33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thickBot="1">
      <c r="A116" s="7"/>
      <c r="B116" s="7"/>
      <c r="C116" s="7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25" thickBot="1">
      <c r="A117" s="7"/>
      <c r="B117" s="7"/>
      <c r="C117" s="8" t="s">
        <v>34</v>
      </c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25" thickBo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 t="s">
        <v>35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25" thickBo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25" thickBot="1">
      <c r="A120" s="7"/>
      <c r="B120" s="7"/>
      <c r="C120" s="9">
        <v>1</v>
      </c>
      <c r="D120" s="9">
        <v>1</v>
      </c>
      <c r="E120" s="9">
        <v>2</v>
      </c>
      <c r="F120" s="9">
        <v>3</v>
      </c>
      <c r="G120" s="9">
        <v>5</v>
      </c>
      <c r="H120" s="9">
        <v>8</v>
      </c>
      <c r="I120" s="9">
        <v>13</v>
      </c>
      <c r="J120" s="9">
        <v>21</v>
      </c>
      <c r="K120" s="9">
        <v>34</v>
      </c>
      <c r="L120" s="9">
        <v>55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25" thickBo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25" thickBot="1">
      <c r="A122" s="7"/>
      <c r="B122" s="7"/>
      <c r="C122" s="7">
        <v>1</v>
      </c>
      <c r="D122" s="7">
        <v>1</v>
      </c>
      <c r="E122" s="7">
        <f>D122+C122</f>
        <v>2</v>
      </c>
      <c r="F122" s="7">
        <f t="shared" ref="F122:L122" si="0">E122+D122</f>
        <v>3</v>
      </c>
      <c r="G122" s="7">
        <f t="shared" si="0"/>
        <v>5</v>
      </c>
      <c r="H122" s="7">
        <f t="shared" si="0"/>
        <v>8</v>
      </c>
      <c r="I122" s="7">
        <f t="shared" si="0"/>
        <v>13</v>
      </c>
      <c r="J122" s="7">
        <f t="shared" si="0"/>
        <v>21</v>
      </c>
      <c r="K122" s="7">
        <f t="shared" si="0"/>
        <v>34</v>
      </c>
      <c r="L122" s="7">
        <f t="shared" si="0"/>
        <v>55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</sheetData>
  <phoneticPr fontId="1" type="noConversion"/>
  <hyperlinks>
    <hyperlink ref="B68" r:id="rId1" location="scrollTo=_Dt-Fv8CDnRs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workbookViewId="0">
      <selection activeCell="T8" sqref="T8"/>
    </sheetView>
  </sheetViews>
  <sheetFormatPr defaultRowHeight="16.5"/>
  <cols>
    <col min="1" max="28" width="3.25" style="24" customWidth="1"/>
  </cols>
  <sheetData>
    <row r="1" spans="1:32">
      <c r="A1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32">
      <c r="A3" s="23"/>
      <c r="B3" s="23">
        <v>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3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3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5">
        <v>1</v>
      </c>
      <c r="N9" s="25"/>
      <c r="O9" s="25"/>
      <c r="P9" s="25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5"/>
      <c r="M10" s="23"/>
      <c r="N10" s="23"/>
      <c r="O10" s="23"/>
      <c r="P10" s="23"/>
      <c r="Q10" s="25"/>
      <c r="R10" s="25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5"/>
      <c r="T11" s="23"/>
      <c r="U11" s="23"/>
      <c r="V11" s="23"/>
      <c r="W11" s="23"/>
      <c r="X11" s="23"/>
      <c r="Y11" s="23"/>
      <c r="Z11" s="23"/>
      <c r="AA11" s="23"/>
      <c r="AB11" s="23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5"/>
      <c r="T12" s="23"/>
      <c r="U12" s="23"/>
      <c r="V12" s="23"/>
      <c r="W12" s="23"/>
      <c r="X12" s="23"/>
      <c r="Y12" s="23"/>
      <c r="Z12" s="23"/>
      <c r="AA12" s="23"/>
      <c r="AB12" s="23"/>
      <c r="AD12" s="24"/>
      <c r="AE12" s="24"/>
      <c r="AF12" s="24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5"/>
      <c r="K13" s="23"/>
      <c r="L13" s="23"/>
      <c r="M13" s="23"/>
      <c r="N13" s="23"/>
      <c r="O13" s="23"/>
      <c r="P13" s="23"/>
      <c r="Q13" s="23"/>
      <c r="R13" s="23"/>
      <c r="S13" s="25"/>
      <c r="T13" s="25"/>
      <c r="U13" s="23"/>
      <c r="V13" s="23"/>
      <c r="W13" s="23"/>
      <c r="X13" s="23"/>
      <c r="Y13" s="23"/>
      <c r="Z13" s="23"/>
      <c r="AA13" s="23"/>
      <c r="AB13" s="23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3"/>
      <c r="V14" s="23"/>
      <c r="W14" s="23"/>
      <c r="X14" s="23"/>
      <c r="Y14" s="23"/>
      <c r="Z14" s="23"/>
      <c r="AA14" s="23"/>
      <c r="AB14" s="23"/>
    </row>
    <row r="15" spans="1:32">
      <c r="A15" s="23"/>
      <c r="B15" s="23"/>
      <c r="C15" s="23"/>
      <c r="D15" s="23"/>
      <c r="E15" s="23"/>
      <c r="F15" s="23"/>
      <c r="G15" s="23"/>
      <c r="H15" s="23"/>
      <c r="I15" s="2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5"/>
      <c r="U15" s="23"/>
      <c r="V15" s="23"/>
      <c r="W15" s="23"/>
      <c r="X15" s="23"/>
      <c r="Y15" s="23"/>
      <c r="Z15" s="23"/>
      <c r="AA15" s="23"/>
      <c r="AB15" s="23"/>
    </row>
    <row r="16" spans="1:32">
      <c r="A16" s="23"/>
      <c r="B16" s="23"/>
      <c r="C16" s="23"/>
      <c r="D16" s="23"/>
      <c r="E16" s="23"/>
      <c r="F16" s="23"/>
      <c r="G16" s="23"/>
      <c r="H16" s="23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5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5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5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5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5"/>
      <c r="N22" s="23"/>
      <c r="O22" s="23"/>
      <c r="P22" s="23"/>
      <c r="Q22" s="23"/>
      <c r="R22" s="23"/>
      <c r="S22" s="25"/>
      <c r="T22" s="25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  <c r="O23" s="23"/>
      <c r="P23" s="23"/>
      <c r="Q23" s="25"/>
      <c r="R23" s="25"/>
      <c r="S23" s="25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5"/>
      <c r="Q24" s="25"/>
      <c r="R24" s="25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6"/>
  <sheetViews>
    <sheetView topLeftCell="A31" workbookViewId="0">
      <selection activeCell="B41" sqref="B41:B46"/>
    </sheetView>
  </sheetViews>
  <sheetFormatPr defaultRowHeight="16.5"/>
  <cols>
    <col min="13" max="13" width="14.375" customWidth="1"/>
  </cols>
  <sheetData>
    <row r="2" spans="2:11" s="1" customFormat="1">
      <c r="B2" s="1" t="s">
        <v>143</v>
      </c>
    </row>
    <row r="4" spans="2:11">
      <c r="B4" s="45" t="s">
        <v>144</v>
      </c>
      <c r="C4" s="45" t="s">
        <v>145</v>
      </c>
      <c r="D4" s="31"/>
      <c r="E4" s="47" t="s">
        <v>146</v>
      </c>
      <c r="F4" s="47" t="s">
        <v>147</v>
      </c>
      <c r="H4" s="43" t="s">
        <v>148</v>
      </c>
    </row>
    <row r="5" spans="2:11">
      <c r="B5" s="46">
        <v>95</v>
      </c>
      <c r="C5" s="46">
        <v>91</v>
      </c>
      <c r="E5" s="48">
        <v>87</v>
      </c>
      <c r="F5" s="48">
        <v>85</v>
      </c>
      <c r="H5" s="44">
        <v>100</v>
      </c>
    </row>
    <row r="6" spans="2:11">
      <c r="B6" s="46">
        <v>92</v>
      </c>
      <c r="C6" s="46">
        <v>93</v>
      </c>
      <c r="E6" s="48">
        <v>89</v>
      </c>
      <c r="F6" s="48">
        <v>90</v>
      </c>
      <c r="H6" s="44">
        <v>100</v>
      </c>
    </row>
    <row r="7" spans="2:11">
      <c r="B7" s="46">
        <v>98</v>
      </c>
      <c r="C7" s="46">
        <v>97</v>
      </c>
      <c r="H7" s="44">
        <v>100</v>
      </c>
    </row>
    <row r="8" spans="2:11">
      <c r="B8" s="46">
        <v>100</v>
      </c>
      <c r="C8" s="46">
        <v>99</v>
      </c>
      <c r="H8" s="44">
        <v>100</v>
      </c>
    </row>
    <row r="10" spans="2:11">
      <c r="B10" s="33" t="s">
        <v>163</v>
      </c>
    </row>
    <row r="12" spans="2:11">
      <c r="B12" s="45" t="s">
        <v>144</v>
      </c>
      <c r="C12" s="45" t="s">
        <v>145</v>
      </c>
      <c r="D12" s="43" t="s">
        <v>148</v>
      </c>
    </row>
    <row r="13" spans="2:11">
      <c r="B13" s="46">
        <v>95</v>
      </c>
      <c r="C13" s="46">
        <v>91</v>
      </c>
      <c r="D13" s="44">
        <v>100</v>
      </c>
    </row>
    <row r="14" spans="2:11">
      <c r="B14" s="46">
        <v>92</v>
      </c>
      <c r="C14" s="46">
        <v>93</v>
      </c>
      <c r="D14" s="44">
        <v>100</v>
      </c>
    </row>
    <row r="15" spans="2:11">
      <c r="B15" s="46">
        <v>98</v>
      </c>
      <c r="C15" s="46">
        <v>97</v>
      </c>
      <c r="D15" s="44">
        <v>100</v>
      </c>
    </row>
    <row r="16" spans="2:11">
      <c r="B16" s="46">
        <v>100</v>
      </c>
      <c r="C16" s="46">
        <v>99</v>
      </c>
      <c r="D16" s="44">
        <v>100</v>
      </c>
      <c r="K16" s="2"/>
    </row>
    <row r="17" spans="2:20">
      <c r="N17" t="str">
        <f>CONCATENATE(N13,N14,N15,N16)</f>
        <v/>
      </c>
      <c r="O17" t="str">
        <f>CONCATENATE(O13,O14,O15,O16)</f>
        <v/>
      </c>
      <c r="P17" t="str">
        <f>CONCATENATE(P13,P14,P15,P16)</f>
        <v/>
      </c>
      <c r="Q17" t="str">
        <f>CONCATENATE(Q13,Q14,Q15,Q16)</f>
        <v/>
      </c>
      <c r="R17" t="str">
        <f>CONCATENATE(R13,R14,R15,R16)</f>
        <v/>
      </c>
    </row>
    <row r="18" spans="2:20">
      <c r="B18" s="33" t="s">
        <v>164</v>
      </c>
      <c r="N18" t="str">
        <f>CONCATENATE(N14,N15,N16,N17)</f>
        <v/>
      </c>
      <c r="O18" t="str">
        <f>CONCATENATE(O14,O15,O16,O17)</f>
        <v/>
      </c>
      <c r="P18" t="s">
        <v>169</v>
      </c>
      <c r="Q18" t="s">
        <v>170</v>
      </c>
      <c r="R18" t="s">
        <v>171</v>
      </c>
      <c r="S18" t="s">
        <v>172</v>
      </c>
      <c r="T18" t="s">
        <v>173</v>
      </c>
    </row>
    <row r="19" spans="2:20">
      <c r="B19" s="33"/>
    </row>
    <row r="20" spans="2:20">
      <c r="B20" s="45" t="s">
        <v>144</v>
      </c>
      <c r="C20" s="45" t="s">
        <v>145</v>
      </c>
    </row>
    <row r="21" spans="2:20">
      <c r="B21" s="46">
        <v>95</v>
      </c>
      <c r="C21" s="46">
        <v>91</v>
      </c>
      <c r="I21" s="2" t="s">
        <v>167</v>
      </c>
      <c r="J21" t="s">
        <v>136</v>
      </c>
      <c r="K21" s="2" t="s">
        <v>167</v>
      </c>
      <c r="L21" t="s">
        <v>168</v>
      </c>
      <c r="M21" t="str">
        <f>CONCATENATE(I21,J21,K21,L21)</f>
        <v>'Harry Potter',</v>
      </c>
      <c r="O21" t="s">
        <v>169</v>
      </c>
    </row>
    <row r="22" spans="2:20">
      <c r="B22" s="46">
        <v>92</v>
      </c>
      <c r="C22" s="46">
        <v>93</v>
      </c>
      <c r="I22" s="2" t="s">
        <v>167</v>
      </c>
      <c r="J22" t="s">
        <v>138</v>
      </c>
      <c r="K22" s="2" t="s">
        <v>167</v>
      </c>
      <c r="L22" t="s">
        <v>168</v>
      </c>
      <c r="M22" t="str">
        <f t="shared" ref="M22:M25" si="0">CONCATENATE(I22,J22,K22,L22)</f>
        <v>'David Baker',</v>
      </c>
      <c r="O22" t="s">
        <v>170</v>
      </c>
    </row>
    <row r="23" spans="2:20">
      <c r="B23" s="46">
        <v>98</v>
      </c>
      <c r="C23" s="46">
        <v>97</v>
      </c>
      <c r="I23" s="2" t="s">
        <v>167</v>
      </c>
      <c r="J23" t="s">
        <v>139</v>
      </c>
      <c r="K23" s="2" t="s">
        <v>167</v>
      </c>
      <c r="L23" t="s">
        <v>168</v>
      </c>
      <c r="M23" t="str">
        <f t="shared" si="0"/>
        <v>'John Smith',</v>
      </c>
      <c r="O23" t="s">
        <v>171</v>
      </c>
    </row>
    <row r="24" spans="2:20">
      <c r="B24" s="46">
        <v>100</v>
      </c>
      <c r="C24" s="46">
        <v>99</v>
      </c>
      <c r="I24" s="2" t="s">
        <v>167</v>
      </c>
      <c r="J24" t="s">
        <v>140</v>
      </c>
      <c r="K24" s="2" t="s">
        <v>167</v>
      </c>
      <c r="L24" t="s">
        <v>168</v>
      </c>
      <c r="M24" t="str">
        <f t="shared" si="0"/>
        <v>'Juan Martinez',</v>
      </c>
      <c r="O24" t="s">
        <v>172</v>
      </c>
    </row>
    <row r="25" spans="2:20">
      <c r="B25" s="48">
        <v>87</v>
      </c>
      <c r="C25" s="48">
        <v>85</v>
      </c>
      <c r="I25" s="2" t="s">
        <v>167</v>
      </c>
      <c r="J25" t="s">
        <v>141</v>
      </c>
      <c r="K25" s="2" t="s">
        <v>167</v>
      </c>
      <c r="L25" t="s">
        <v>168</v>
      </c>
      <c r="M25" t="str">
        <f t="shared" si="0"/>
        <v>'Jane Connor',</v>
      </c>
      <c r="O25" t="s">
        <v>173</v>
      </c>
    </row>
    <row r="26" spans="2:20">
      <c r="B26" s="48">
        <v>89</v>
      </c>
      <c r="C26" s="48">
        <v>90</v>
      </c>
    </row>
    <row r="27" spans="2:20">
      <c r="B27" s="33"/>
    </row>
    <row r="29" spans="2:20" s="1" customFormat="1">
      <c r="B29" s="1" t="s">
        <v>149</v>
      </c>
    </row>
    <row r="30" spans="2:20">
      <c r="H30" t="s">
        <v>166</v>
      </c>
    </row>
    <row r="31" spans="2:20">
      <c r="B31" s="50" t="s">
        <v>150</v>
      </c>
      <c r="C31" s="50" t="s">
        <v>156</v>
      </c>
      <c r="D31" s="50" t="s">
        <v>162</v>
      </c>
      <c r="E31" s="30"/>
      <c r="H31" s="50" t="s">
        <v>150</v>
      </c>
      <c r="I31" s="50" t="s">
        <v>156</v>
      </c>
      <c r="J31" s="50" t="s">
        <v>162</v>
      </c>
      <c r="L31" t="s">
        <v>165</v>
      </c>
    </row>
    <row r="32" spans="2:20">
      <c r="B32" s="49" t="s">
        <v>151</v>
      </c>
      <c r="C32" s="30" t="s">
        <v>157</v>
      </c>
      <c r="D32" s="30">
        <v>166</v>
      </c>
      <c r="E32" s="30"/>
      <c r="L32" s="49" t="s">
        <v>151</v>
      </c>
    </row>
    <row r="33" spans="2:12">
      <c r="B33" s="49" t="s">
        <v>152</v>
      </c>
      <c r="C33" s="30" t="s">
        <v>158</v>
      </c>
      <c r="D33" s="30">
        <v>168</v>
      </c>
      <c r="E33" s="30"/>
      <c r="L33" s="49" t="s">
        <v>152</v>
      </c>
    </row>
    <row r="34" spans="2:12">
      <c r="B34" s="49" t="s">
        <v>153</v>
      </c>
      <c r="C34" s="30" t="s">
        <v>159</v>
      </c>
      <c r="D34" s="30">
        <v>170</v>
      </c>
      <c r="E34" s="30"/>
      <c r="L34" s="49" t="s">
        <v>153</v>
      </c>
    </row>
    <row r="35" spans="2:12">
      <c r="B35" s="49" t="s">
        <v>154</v>
      </c>
      <c r="C35" s="30" t="s">
        <v>160</v>
      </c>
      <c r="D35" s="30">
        <v>172</v>
      </c>
      <c r="E35" s="30"/>
      <c r="L35" s="49" t="s">
        <v>154</v>
      </c>
    </row>
    <row r="36" spans="2:12">
      <c r="B36" s="49" t="s">
        <v>155</v>
      </c>
      <c r="C36" s="30" t="s">
        <v>161</v>
      </c>
      <c r="D36" s="30">
        <v>174</v>
      </c>
      <c r="E36" s="30"/>
      <c r="L36" s="49" t="s">
        <v>155</v>
      </c>
    </row>
    <row r="40" spans="2:12" ht="17.25" thickBot="1">
      <c r="B40" s="64"/>
      <c r="C40" s="65"/>
      <c r="D40" s="65"/>
      <c r="F40" s="64"/>
      <c r="G40" s="65"/>
      <c r="H40" s="65"/>
    </row>
    <row r="41" spans="2:12" ht="36.75" thickBot="1">
      <c r="B41" s="34" t="s">
        <v>133</v>
      </c>
      <c r="C41" s="35" t="s">
        <v>134</v>
      </c>
      <c r="D41" s="36" t="s">
        <v>135</v>
      </c>
      <c r="F41" s="51" t="s">
        <v>133</v>
      </c>
      <c r="G41" s="52" t="s">
        <v>174</v>
      </c>
      <c r="H41" s="53" t="s">
        <v>175</v>
      </c>
      <c r="K41" s="54"/>
    </row>
    <row r="42" spans="2:12" ht="33.75" thickBot="1">
      <c r="B42" s="37" t="s">
        <v>136</v>
      </c>
      <c r="C42" s="38" t="s">
        <v>137</v>
      </c>
      <c r="D42" s="39">
        <v>23</v>
      </c>
      <c r="F42" s="40" t="s">
        <v>177</v>
      </c>
      <c r="G42" s="41" t="s">
        <v>181</v>
      </c>
      <c r="H42" s="42">
        <v>25000</v>
      </c>
    </row>
    <row r="43" spans="2:12" ht="33.75" thickBot="1">
      <c r="B43" s="37" t="s">
        <v>138</v>
      </c>
      <c r="C43" s="38" t="s">
        <v>137</v>
      </c>
      <c r="D43" s="39">
        <v>31</v>
      </c>
      <c r="F43" s="37" t="s">
        <v>178</v>
      </c>
      <c r="G43" s="38" t="s">
        <v>182</v>
      </c>
      <c r="H43" s="39">
        <v>75000</v>
      </c>
    </row>
    <row r="44" spans="2:12" ht="33.75" thickBot="1">
      <c r="B44" s="40" t="s">
        <v>139</v>
      </c>
      <c r="C44" s="41" t="s">
        <v>137</v>
      </c>
      <c r="D44" s="42">
        <v>22</v>
      </c>
      <c r="F44" s="37" t="s">
        <v>179</v>
      </c>
      <c r="G44" s="38" t="s">
        <v>183</v>
      </c>
      <c r="H44" s="39">
        <v>90000</v>
      </c>
    </row>
    <row r="45" spans="2:12" ht="33.75" thickBot="1">
      <c r="B45" s="37" t="s">
        <v>140</v>
      </c>
      <c r="C45" s="38" t="s">
        <v>137</v>
      </c>
      <c r="D45" s="39">
        <v>36</v>
      </c>
      <c r="F45" s="40" t="s">
        <v>180</v>
      </c>
      <c r="G45" s="41" t="s">
        <v>176</v>
      </c>
      <c r="H45" s="42">
        <v>70000</v>
      </c>
    </row>
    <row r="46" spans="2:12" ht="33.75" thickBot="1">
      <c r="B46" s="40" t="s">
        <v>141</v>
      </c>
      <c r="C46" s="41" t="s">
        <v>142</v>
      </c>
      <c r="D46" s="42">
        <v>30</v>
      </c>
    </row>
  </sheetData>
  <mergeCells count="2">
    <mergeCell ref="B40:D40"/>
    <mergeCell ref="F40:H40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30" sqref="F30"/>
    </sheetView>
  </sheetViews>
  <sheetFormatPr defaultRowHeight="16.5"/>
  <cols>
    <col min="9" max="9" width="11.875" customWidth="1"/>
    <col min="10" max="10" width="8.625" customWidth="1"/>
    <col min="11" max="11" width="14.5" customWidth="1"/>
    <col min="12" max="12" width="8.5" customWidth="1"/>
    <col min="13" max="14" width="14.5" customWidth="1"/>
    <col min="15" max="21" width="11.875" customWidth="1"/>
    <col min="22" max="23" width="11.875" bestFit="1" customWidth="1"/>
    <col min="24" max="26" width="13.875" bestFit="1" customWidth="1"/>
  </cols>
  <sheetData>
    <row r="1" spans="1:14">
      <c r="A1" s="30" t="s">
        <v>184</v>
      </c>
      <c r="B1" s="30" t="s">
        <v>185</v>
      </c>
      <c r="C1" s="30" t="s">
        <v>186</v>
      </c>
      <c r="D1" s="30" t="s">
        <v>187</v>
      </c>
      <c r="I1" s="55" t="s">
        <v>193</v>
      </c>
      <c r="J1" t="s">
        <v>200</v>
      </c>
      <c r="K1" t="s">
        <v>201</v>
      </c>
      <c r="L1" t="s">
        <v>202</v>
      </c>
    </row>
    <row r="2" spans="1:14">
      <c r="A2" s="30" t="s">
        <v>188</v>
      </c>
      <c r="B2" s="30">
        <v>80</v>
      </c>
      <c r="C2" s="30">
        <v>90</v>
      </c>
      <c r="D2" s="30">
        <v>85</v>
      </c>
      <c r="I2" s="56" t="s">
        <v>194</v>
      </c>
      <c r="J2" s="57">
        <v>80</v>
      </c>
      <c r="K2" s="57">
        <v>90</v>
      </c>
      <c r="L2" s="57">
        <v>85</v>
      </c>
    </row>
    <row r="3" spans="1:14">
      <c r="A3" s="30" t="s">
        <v>189</v>
      </c>
      <c r="B3" s="30">
        <v>90</v>
      </c>
      <c r="C3" s="30">
        <v>95</v>
      </c>
      <c r="D3" s="30">
        <v>95</v>
      </c>
      <c r="I3" s="56" t="s">
        <v>195</v>
      </c>
      <c r="J3" s="57">
        <v>90</v>
      </c>
      <c r="K3" s="57">
        <v>95</v>
      </c>
      <c r="L3" s="57">
        <v>95</v>
      </c>
    </row>
    <row r="4" spans="1:14">
      <c r="A4" s="30" t="s">
        <v>190</v>
      </c>
      <c r="B4" s="30">
        <v>95</v>
      </c>
      <c r="C4" s="30">
        <v>70</v>
      </c>
      <c r="D4" s="30">
        <v>75</v>
      </c>
      <c r="I4" s="56" t="s">
        <v>196</v>
      </c>
      <c r="J4" s="57">
        <v>95</v>
      </c>
      <c r="K4" s="57">
        <v>70</v>
      </c>
      <c r="L4" s="57">
        <v>75</v>
      </c>
    </row>
    <row r="5" spans="1:14">
      <c r="A5" s="30" t="s">
        <v>191</v>
      </c>
      <c r="B5" s="30">
        <v>70</v>
      </c>
      <c r="C5" s="30">
        <v>85</v>
      </c>
      <c r="D5" s="30">
        <v>80</v>
      </c>
      <c r="I5" s="56" t="s">
        <v>197</v>
      </c>
      <c r="J5" s="57">
        <v>70</v>
      </c>
      <c r="K5" s="57">
        <v>85</v>
      </c>
      <c r="L5" s="57">
        <v>80</v>
      </c>
    </row>
    <row r="6" spans="1:14">
      <c r="A6" s="30" t="s">
        <v>192</v>
      </c>
      <c r="B6" s="30">
        <v>75</v>
      </c>
      <c r="C6" s="30">
        <v>90</v>
      </c>
      <c r="D6" s="30">
        <v>85</v>
      </c>
      <c r="I6" s="56" t="s">
        <v>198</v>
      </c>
      <c r="J6" s="57">
        <v>75</v>
      </c>
      <c r="K6" s="57">
        <v>90</v>
      </c>
      <c r="L6" s="57">
        <v>85</v>
      </c>
    </row>
    <row r="7" spans="1:14">
      <c r="I7" s="56" t="s">
        <v>199</v>
      </c>
      <c r="J7" s="57">
        <v>82</v>
      </c>
      <c r="K7" s="57">
        <v>86</v>
      </c>
      <c r="L7" s="57">
        <v>84</v>
      </c>
    </row>
    <row r="11" spans="1:14">
      <c r="A11" s="30" t="s">
        <v>203</v>
      </c>
      <c r="B11" s="30" t="s">
        <v>188</v>
      </c>
      <c r="C11" s="30" t="s">
        <v>189</v>
      </c>
      <c r="D11" s="30" t="s">
        <v>190</v>
      </c>
      <c r="E11" s="30" t="s">
        <v>191</v>
      </c>
      <c r="F11" s="30" t="s">
        <v>192</v>
      </c>
      <c r="I11" s="55" t="s">
        <v>193</v>
      </c>
      <c r="J11" t="s">
        <v>207</v>
      </c>
      <c r="K11" t="s">
        <v>208</v>
      </c>
      <c r="L11" t="s">
        <v>209</v>
      </c>
      <c r="M11" t="s">
        <v>210</v>
      </c>
      <c r="N11" t="s">
        <v>211</v>
      </c>
    </row>
    <row r="12" spans="1:14">
      <c r="A12" s="30" t="s">
        <v>185</v>
      </c>
      <c r="B12" s="30">
        <v>80</v>
      </c>
      <c r="C12" s="30">
        <v>90</v>
      </c>
      <c r="D12" s="30">
        <v>95</v>
      </c>
      <c r="E12" s="30">
        <v>70</v>
      </c>
      <c r="F12" s="30">
        <v>75</v>
      </c>
      <c r="I12" s="56" t="s">
        <v>204</v>
      </c>
      <c r="J12" s="57">
        <v>85</v>
      </c>
      <c r="K12" s="57">
        <v>95</v>
      </c>
      <c r="L12" s="57">
        <v>75</v>
      </c>
      <c r="M12" s="57">
        <v>80</v>
      </c>
      <c r="N12" s="57">
        <v>85</v>
      </c>
    </row>
    <row r="13" spans="1:14">
      <c r="A13" s="30" t="s">
        <v>186</v>
      </c>
      <c r="B13" s="30">
        <v>90</v>
      </c>
      <c r="C13" s="30">
        <v>95</v>
      </c>
      <c r="D13" s="30">
        <v>70</v>
      </c>
      <c r="E13" s="30">
        <v>85</v>
      </c>
      <c r="F13" s="30">
        <v>90</v>
      </c>
      <c r="I13" s="56" t="s">
        <v>205</v>
      </c>
      <c r="J13" s="57">
        <v>80</v>
      </c>
      <c r="K13" s="57">
        <v>90</v>
      </c>
      <c r="L13" s="57">
        <v>95</v>
      </c>
      <c r="M13" s="57">
        <v>70</v>
      </c>
      <c r="N13" s="57">
        <v>75</v>
      </c>
    </row>
    <row r="14" spans="1:14">
      <c r="A14" s="30" t="s">
        <v>187</v>
      </c>
      <c r="B14" s="30">
        <v>85</v>
      </c>
      <c r="C14" s="30">
        <v>95</v>
      </c>
      <c r="D14" s="30">
        <v>75</v>
      </c>
      <c r="E14" s="30">
        <v>80</v>
      </c>
      <c r="F14" s="30">
        <v>85</v>
      </c>
      <c r="H14" s="57"/>
      <c r="I14" s="56" t="s">
        <v>206</v>
      </c>
      <c r="J14" s="57">
        <v>90</v>
      </c>
      <c r="K14" s="57">
        <v>95</v>
      </c>
      <c r="L14" s="57">
        <v>70</v>
      </c>
      <c r="M14" s="57">
        <v>85</v>
      </c>
      <c r="N14" s="57">
        <v>90</v>
      </c>
    </row>
    <row r="15" spans="1:14">
      <c r="I15" s="56" t="s">
        <v>199</v>
      </c>
      <c r="J15" s="57">
        <v>85</v>
      </c>
      <c r="K15" s="57">
        <v>93.333333333333329</v>
      </c>
      <c r="L15" s="57">
        <v>80</v>
      </c>
      <c r="M15" s="57">
        <v>78.333333333333329</v>
      </c>
      <c r="N15" s="57">
        <v>83.333333333333329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6" workbookViewId="0">
      <selection activeCell="M30" sqref="M30"/>
    </sheetView>
  </sheetViews>
  <sheetFormatPr defaultRowHeight="16.5"/>
  <cols>
    <col min="1" max="1" width="18.25" customWidth="1"/>
    <col min="3" max="3" width="12.5" customWidth="1"/>
    <col min="5" max="5" width="12.75" customWidth="1"/>
    <col min="6" max="6" width="28.125" customWidth="1"/>
    <col min="7" max="7" width="13.625" customWidth="1"/>
  </cols>
  <sheetData>
    <row r="1" spans="1:6">
      <c r="A1" s="31" t="s">
        <v>212</v>
      </c>
      <c r="B1" s="31" t="s">
        <v>213</v>
      </c>
      <c r="C1" s="31" t="s">
        <v>217</v>
      </c>
      <c r="D1" s="31" t="s">
        <v>214</v>
      </c>
      <c r="E1" s="31" t="s">
        <v>218</v>
      </c>
      <c r="F1" s="31" t="s">
        <v>219</v>
      </c>
    </row>
    <row r="2" spans="1:6">
      <c r="A2" s="31">
        <v>2006</v>
      </c>
      <c r="B2" s="31">
        <v>13</v>
      </c>
      <c r="C2" s="31">
        <f>B2-$B$18</f>
        <v>-3.466666666666665</v>
      </c>
      <c r="D2" s="31">
        <v>94</v>
      </c>
      <c r="E2">
        <f>D2-$B$19</f>
        <v>-4.9333333333333371</v>
      </c>
      <c r="F2">
        <f>C2*E2</f>
        <v>17.102222222222228</v>
      </c>
    </row>
    <row r="3" spans="1:6">
      <c r="A3" s="31">
        <v>2007</v>
      </c>
      <c r="B3" s="31">
        <v>8</v>
      </c>
      <c r="C3" s="31">
        <f t="shared" ref="C3:C16" si="0">B3-$B$18</f>
        <v>-8.466666666666665</v>
      </c>
      <c r="D3" s="31">
        <v>70</v>
      </c>
      <c r="E3">
        <f t="shared" ref="E3:E16" si="1">D3-$B$19</f>
        <v>-28.933333333333337</v>
      </c>
      <c r="F3">
        <f t="shared" ref="F3:F16" si="2">C3*E3</f>
        <v>244.96888888888887</v>
      </c>
    </row>
    <row r="4" spans="1:6">
      <c r="A4" s="31">
        <v>2008</v>
      </c>
      <c r="B4" s="31">
        <v>10</v>
      </c>
      <c r="C4" s="31">
        <f t="shared" si="0"/>
        <v>-6.466666666666665</v>
      </c>
      <c r="D4" s="31">
        <v>90</v>
      </c>
      <c r="E4">
        <f t="shared" si="1"/>
        <v>-8.9333333333333371</v>
      </c>
      <c r="F4">
        <f t="shared" si="2"/>
        <v>57.768888888888895</v>
      </c>
    </row>
    <row r="5" spans="1:6">
      <c r="A5" s="31">
        <v>2009</v>
      </c>
      <c r="B5" s="31">
        <v>15</v>
      </c>
      <c r="C5" s="31">
        <f t="shared" si="0"/>
        <v>-1.466666666666665</v>
      </c>
      <c r="D5" s="31">
        <v>100</v>
      </c>
      <c r="E5">
        <f t="shared" si="1"/>
        <v>1.0666666666666629</v>
      </c>
      <c r="F5">
        <f t="shared" si="2"/>
        <v>-1.5644444444444372</v>
      </c>
    </row>
    <row r="6" spans="1:6">
      <c r="A6" s="31">
        <v>2010</v>
      </c>
      <c r="B6" s="31">
        <v>12</v>
      </c>
      <c r="C6" s="31">
        <f t="shared" si="0"/>
        <v>-4.466666666666665</v>
      </c>
      <c r="D6" s="31">
        <v>95</v>
      </c>
      <c r="E6">
        <f t="shared" si="1"/>
        <v>-3.9333333333333371</v>
      </c>
      <c r="F6">
        <f t="shared" si="2"/>
        <v>17.5688888888889</v>
      </c>
    </row>
    <row r="7" spans="1:6">
      <c r="A7" s="31">
        <v>2011</v>
      </c>
      <c r="B7" s="31">
        <v>15</v>
      </c>
      <c r="C7" s="31">
        <f t="shared" si="0"/>
        <v>-1.466666666666665</v>
      </c>
      <c r="D7" s="31">
        <v>100</v>
      </c>
      <c r="E7">
        <f t="shared" si="1"/>
        <v>1.0666666666666629</v>
      </c>
      <c r="F7">
        <f t="shared" si="2"/>
        <v>-1.5644444444444372</v>
      </c>
    </row>
    <row r="8" spans="1:6">
      <c r="A8" s="31">
        <v>2012</v>
      </c>
      <c r="B8" s="31">
        <v>14</v>
      </c>
      <c r="C8" s="31">
        <f t="shared" si="0"/>
        <v>-2.466666666666665</v>
      </c>
      <c r="D8" s="31">
        <v>85</v>
      </c>
      <c r="E8">
        <f t="shared" si="1"/>
        <v>-13.933333333333337</v>
      </c>
      <c r="F8">
        <f t="shared" si="2"/>
        <v>34.368888888888875</v>
      </c>
    </row>
    <row r="9" spans="1:6">
      <c r="A9" s="31">
        <v>2013</v>
      </c>
      <c r="B9" s="31">
        <v>15</v>
      </c>
      <c r="C9" s="31">
        <f t="shared" si="0"/>
        <v>-1.466666666666665</v>
      </c>
      <c r="D9" s="31">
        <v>95</v>
      </c>
      <c r="E9">
        <f t="shared" si="1"/>
        <v>-3.9333333333333371</v>
      </c>
      <c r="F9">
        <f t="shared" si="2"/>
        <v>5.7688888888888883</v>
      </c>
    </row>
    <row r="10" spans="1:6">
      <c r="A10" s="31">
        <v>2014</v>
      </c>
      <c r="B10" s="31">
        <v>17</v>
      </c>
      <c r="C10" s="31">
        <f t="shared" si="0"/>
        <v>0.53333333333333499</v>
      </c>
      <c r="D10" s="31">
        <v>105</v>
      </c>
      <c r="E10">
        <f t="shared" si="1"/>
        <v>6.0666666666666629</v>
      </c>
      <c r="F10">
        <f t="shared" si="2"/>
        <v>3.2355555555555635</v>
      </c>
    </row>
    <row r="11" spans="1:6">
      <c r="A11" s="31">
        <v>2015</v>
      </c>
      <c r="B11" s="31">
        <v>19</v>
      </c>
      <c r="C11" s="31">
        <f t="shared" si="0"/>
        <v>2.533333333333335</v>
      </c>
      <c r="D11" s="31">
        <v>105</v>
      </c>
      <c r="E11">
        <f t="shared" si="1"/>
        <v>6.0666666666666629</v>
      </c>
      <c r="F11">
        <f t="shared" si="2"/>
        <v>15.36888888888889</v>
      </c>
    </row>
    <row r="12" spans="1:6">
      <c r="A12" s="31">
        <v>2016</v>
      </c>
      <c r="B12" s="31">
        <v>20</v>
      </c>
      <c r="C12" s="31">
        <f t="shared" si="0"/>
        <v>3.533333333333335</v>
      </c>
      <c r="D12" s="31">
        <v>110</v>
      </c>
      <c r="E12">
        <f t="shared" si="1"/>
        <v>11.066666666666663</v>
      </c>
      <c r="F12">
        <f t="shared" si="2"/>
        <v>39.102222222222224</v>
      </c>
    </row>
    <row r="13" spans="1:6">
      <c r="A13" s="31">
        <v>2017</v>
      </c>
      <c r="B13" s="31">
        <v>21</v>
      </c>
      <c r="C13" s="31">
        <f t="shared" si="0"/>
        <v>4.533333333333335</v>
      </c>
      <c r="D13" s="31">
        <v>105</v>
      </c>
      <c r="E13">
        <f t="shared" si="1"/>
        <v>6.0666666666666629</v>
      </c>
      <c r="F13">
        <f t="shared" si="2"/>
        <v>27.502222222222215</v>
      </c>
    </row>
    <row r="14" spans="1:6">
      <c r="A14" s="31">
        <v>2018</v>
      </c>
      <c r="B14" s="31">
        <v>22</v>
      </c>
      <c r="C14" s="31">
        <f t="shared" si="0"/>
        <v>5.533333333333335</v>
      </c>
      <c r="D14" s="31">
        <v>104</v>
      </c>
      <c r="E14">
        <f t="shared" si="1"/>
        <v>5.0666666666666629</v>
      </c>
      <c r="F14">
        <f t="shared" si="2"/>
        <v>28.035555555555543</v>
      </c>
    </row>
    <row r="15" spans="1:6">
      <c r="A15" s="31">
        <v>2019</v>
      </c>
      <c r="B15" s="31">
        <v>21</v>
      </c>
      <c r="C15" s="31">
        <f t="shared" si="0"/>
        <v>4.533333333333335</v>
      </c>
      <c r="D15" s="31">
        <v>105</v>
      </c>
      <c r="E15">
        <f t="shared" si="1"/>
        <v>6.0666666666666629</v>
      </c>
      <c r="F15">
        <f t="shared" si="2"/>
        <v>27.502222222222215</v>
      </c>
    </row>
    <row r="16" spans="1:6">
      <c r="A16" s="31">
        <v>2020</v>
      </c>
      <c r="B16" s="31">
        <v>25</v>
      </c>
      <c r="C16" s="31">
        <f t="shared" si="0"/>
        <v>8.533333333333335</v>
      </c>
      <c r="D16" s="31">
        <v>121</v>
      </c>
      <c r="E16">
        <f t="shared" si="1"/>
        <v>22.066666666666663</v>
      </c>
      <c r="F16">
        <f t="shared" si="2"/>
        <v>188.30222222222221</v>
      </c>
    </row>
    <row r="17" spans="1:14">
      <c r="F17">
        <f>SUM(F2:F16)</f>
        <v>703.4666666666667</v>
      </c>
      <c r="H17" t="s">
        <v>223</v>
      </c>
      <c r="L17" t="s">
        <v>224</v>
      </c>
    </row>
    <row r="18" spans="1:14">
      <c r="A18" t="s">
        <v>215</v>
      </c>
      <c r="B18">
        <f>AVERAGE(B2:B16)</f>
        <v>16.466666666666665</v>
      </c>
      <c r="H18" s="58" t="s">
        <v>220</v>
      </c>
      <c r="I18" s="31">
        <v>703.4666666666667</v>
      </c>
      <c r="J18" s="58">
        <f>I18/I19</f>
        <v>46.897777777777783</v>
      </c>
      <c r="L18" s="58" t="s">
        <v>222</v>
      </c>
      <c r="M18" s="31">
        <v>703.4666666666667</v>
      </c>
      <c r="N18" s="58">
        <f>M18/M19</f>
        <v>50.247619047619047</v>
      </c>
    </row>
    <row r="19" spans="1:14">
      <c r="A19" t="s">
        <v>216</v>
      </c>
      <c r="B19">
        <f>AVERAGE(D2:D16)</f>
        <v>98.933333333333337</v>
      </c>
      <c r="H19" s="58"/>
      <c r="I19" s="31">
        <f>COUNT(B2:B16)</f>
        <v>15</v>
      </c>
      <c r="J19" s="58"/>
      <c r="L19" s="58"/>
      <c r="M19">
        <f>I19-1</f>
        <v>14</v>
      </c>
      <c r="N19" s="58"/>
    </row>
    <row r="21" spans="1:14">
      <c r="A21" t="s">
        <v>221</v>
      </c>
      <c r="B21">
        <f>_xlfn.STDEV.P(B2:B16)</f>
        <v>4.6312945154555747</v>
      </c>
      <c r="H21">
        <f>_xlfn.COVARIANCE.P(B2:B16,D2:D16)</f>
        <v>46.897777777777783</v>
      </c>
    </row>
    <row r="22" spans="1:14">
      <c r="A22" t="s">
        <v>227</v>
      </c>
      <c r="B22">
        <f>_xlfn.STDEV.S(B2:B16)</f>
        <v>4.7938452604305413</v>
      </c>
      <c r="H22">
        <f>_xlfn.COVARIANCE.S(B2:B16,D2:D16)</f>
        <v>50.247619047619047</v>
      </c>
    </row>
    <row r="24" spans="1:14">
      <c r="A24" t="s">
        <v>225</v>
      </c>
      <c r="B24">
        <f>_xlfn.STDEV.P(D2:D16)</f>
        <v>11.404482549516318</v>
      </c>
    </row>
    <row r="25" spans="1:14">
      <c r="A25" t="s">
        <v>226</v>
      </c>
      <c r="B25">
        <f>_xlfn.STDEV.S(D2:D16)</f>
        <v>11.804760944313102</v>
      </c>
    </row>
    <row r="26" spans="1:14">
      <c r="H26" s="58" t="s">
        <v>228</v>
      </c>
      <c r="I26">
        <v>46.897777777777783</v>
      </c>
      <c r="J26" s="58">
        <f>I26/I27</f>
        <v>0.88792090224061171</v>
      </c>
      <c r="L26" s="58" t="s">
        <v>229</v>
      </c>
      <c r="M26">
        <v>50.247619047619047</v>
      </c>
      <c r="N26" s="58">
        <f>M26/M27</f>
        <v>0.88792090224061504</v>
      </c>
    </row>
    <row r="27" spans="1:14">
      <c r="H27" s="58"/>
      <c r="I27">
        <f>B21*B24</f>
        <v>52.817517483183735</v>
      </c>
      <c r="J27" s="58"/>
      <c r="L27" s="58"/>
      <c r="M27">
        <f>B22*B25</f>
        <v>56.590197303410925</v>
      </c>
      <c r="N27" s="58"/>
    </row>
    <row r="32" spans="1:14">
      <c r="F32">
        <f>$B$2</f>
        <v>13</v>
      </c>
      <c r="G32">
        <f t="shared" ref="G32:K32" si="3">C$2</f>
        <v>-3.466666666666665</v>
      </c>
      <c r="H32">
        <f t="shared" si="3"/>
        <v>94</v>
      </c>
      <c r="I32">
        <f t="shared" si="3"/>
        <v>-4.9333333333333371</v>
      </c>
      <c r="J32">
        <f t="shared" si="3"/>
        <v>17.102222222222228</v>
      </c>
      <c r="K32">
        <f t="shared" si="3"/>
        <v>0</v>
      </c>
    </row>
    <row r="33" spans="6:7">
      <c r="F33">
        <f t="shared" ref="F33:F46" si="4">$B$2</f>
        <v>13</v>
      </c>
      <c r="G33">
        <f t="shared" ref="G33:G46" si="5">$B$2</f>
        <v>13</v>
      </c>
    </row>
    <row r="34" spans="6:7">
      <c r="F34">
        <f t="shared" si="4"/>
        <v>13</v>
      </c>
      <c r="G34">
        <f t="shared" si="5"/>
        <v>13</v>
      </c>
    </row>
    <row r="35" spans="6:7">
      <c r="F35">
        <f t="shared" si="4"/>
        <v>13</v>
      </c>
      <c r="G35">
        <f t="shared" si="5"/>
        <v>13</v>
      </c>
    </row>
    <row r="36" spans="6:7">
      <c r="F36">
        <f t="shared" si="4"/>
        <v>13</v>
      </c>
      <c r="G36">
        <f t="shared" si="5"/>
        <v>13</v>
      </c>
    </row>
    <row r="37" spans="6:7">
      <c r="F37">
        <f t="shared" si="4"/>
        <v>13</v>
      </c>
      <c r="G37">
        <f t="shared" si="5"/>
        <v>13</v>
      </c>
    </row>
    <row r="38" spans="6:7">
      <c r="F38">
        <f t="shared" si="4"/>
        <v>13</v>
      </c>
      <c r="G38">
        <f t="shared" si="5"/>
        <v>13</v>
      </c>
    </row>
    <row r="39" spans="6:7">
      <c r="F39">
        <f t="shared" si="4"/>
        <v>13</v>
      </c>
      <c r="G39">
        <f t="shared" si="5"/>
        <v>13</v>
      </c>
    </row>
    <row r="40" spans="6:7">
      <c r="F40">
        <f t="shared" si="4"/>
        <v>13</v>
      </c>
      <c r="G40">
        <f t="shared" si="5"/>
        <v>13</v>
      </c>
    </row>
    <row r="41" spans="6:7">
      <c r="F41">
        <f t="shared" si="4"/>
        <v>13</v>
      </c>
      <c r="G41">
        <f t="shared" si="5"/>
        <v>13</v>
      </c>
    </row>
    <row r="42" spans="6:7">
      <c r="F42">
        <f t="shared" si="4"/>
        <v>13</v>
      </c>
      <c r="G42">
        <f t="shared" si="5"/>
        <v>13</v>
      </c>
    </row>
    <row r="43" spans="6:7">
      <c r="F43">
        <f t="shared" si="4"/>
        <v>13</v>
      </c>
      <c r="G43">
        <f t="shared" si="5"/>
        <v>13</v>
      </c>
    </row>
    <row r="44" spans="6:7">
      <c r="F44">
        <f t="shared" si="4"/>
        <v>13</v>
      </c>
      <c r="G44">
        <f t="shared" si="5"/>
        <v>13</v>
      </c>
    </row>
    <row r="45" spans="6:7">
      <c r="F45">
        <f t="shared" si="4"/>
        <v>13</v>
      </c>
      <c r="G45">
        <f t="shared" si="5"/>
        <v>13</v>
      </c>
    </row>
    <row r="46" spans="6:7">
      <c r="F46">
        <f t="shared" si="4"/>
        <v>13</v>
      </c>
      <c r="G46">
        <f t="shared" si="5"/>
        <v>13</v>
      </c>
    </row>
  </sheetData>
  <mergeCells count="8">
    <mergeCell ref="H18:H19"/>
    <mergeCell ref="J18:J19"/>
    <mergeCell ref="L18:L19"/>
    <mergeCell ref="N18:N19"/>
    <mergeCell ref="H26:H27"/>
    <mergeCell ref="J26:J27"/>
    <mergeCell ref="L26:L27"/>
    <mergeCell ref="N26:N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opLeftCell="A179" zoomScale="130" zoomScaleNormal="130" workbookViewId="0">
      <selection activeCell="B181" sqref="B181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O4" t="s">
        <v>39</v>
      </c>
      <c r="Q4" s="14" t="s">
        <v>40</v>
      </c>
      <c r="R4" s="14">
        <v>1</v>
      </c>
      <c r="S4" s="14">
        <v>2</v>
      </c>
      <c r="T4" s="14">
        <v>3</v>
      </c>
    </row>
    <row r="5" spans="1:20">
      <c r="G5" s="11"/>
      <c r="H5" s="10"/>
      <c r="Q5" s="14" t="s">
        <v>41</v>
      </c>
      <c r="R5" s="14" t="s">
        <v>42</v>
      </c>
      <c r="S5" s="14" t="s">
        <v>43</v>
      </c>
      <c r="T5" s="14" t="s">
        <v>44</v>
      </c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O20" t="s">
        <v>39</v>
      </c>
      <c r="Q20" s="14" t="s">
        <v>40</v>
      </c>
      <c r="R20" s="14">
        <v>1</v>
      </c>
      <c r="S20" s="14">
        <v>2</v>
      </c>
      <c r="T20" s="14">
        <v>3</v>
      </c>
    </row>
    <row r="21" spans="3:20">
      <c r="G21" s="11"/>
      <c r="H21" s="10"/>
      <c r="Q21" s="14" t="s">
        <v>41</v>
      </c>
      <c r="R21" s="15" t="s">
        <v>45</v>
      </c>
      <c r="S21" s="15" t="s">
        <v>46</v>
      </c>
      <c r="T21" s="15" t="s">
        <v>47</v>
      </c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  <row r="51" spans="2:15" s="21" customFormat="1" ht="26.25">
      <c r="B51" s="21" t="s">
        <v>80</v>
      </c>
      <c r="E51" s="22" t="s">
        <v>82</v>
      </c>
    </row>
    <row r="52" spans="2:15" ht="26.25">
      <c r="O52" s="20" t="s">
        <v>81</v>
      </c>
    </row>
    <row r="54" spans="2:15">
      <c r="G54" s="11" t="s">
        <v>38</v>
      </c>
      <c r="H54" s="10"/>
    </row>
    <row r="55" spans="2:15">
      <c r="G55" s="11"/>
      <c r="H55" s="10"/>
    </row>
    <row r="56" spans="2:15">
      <c r="G56" s="11"/>
      <c r="H56" s="10"/>
    </row>
    <row r="57" spans="2:15">
      <c r="G57" s="11"/>
      <c r="H57" s="10"/>
    </row>
    <row r="58" spans="2:15">
      <c r="G58" s="11"/>
      <c r="H58" s="10"/>
    </row>
    <row r="59" spans="2:15">
      <c r="G59" s="11"/>
      <c r="H59" s="10"/>
    </row>
    <row r="60" spans="2:15" ht="17.25" thickBot="1"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0"/>
    </row>
    <row r="61" spans="2:15" ht="17.25" thickTop="1">
      <c r="G61" s="11"/>
      <c r="H61" s="10"/>
      <c r="M61" t="s">
        <v>37</v>
      </c>
    </row>
    <row r="62" spans="2:15">
      <c r="G62" s="11"/>
      <c r="H62" s="10"/>
    </row>
    <row r="63" spans="2:15">
      <c r="G63" s="11"/>
      <c r="H63" s="10"/>
    </row>
    <row r="64" spans="2:15">
      <c r="G64" s="11"/>
      <c r="H64" s="10"/>
    </row>
    <row r="65" spans="2:8">
      <c r="G65" s="11"/>
      <c r="H65" s="10"/>
    </row>
    <row r="66" spans="2:8">
      <c r="G66" s="11"/>
      <c r="H66" s="10"/>
    </row>
    <row r="67" spans="2:8">
      <c r="G67" s="11"/>
      <c r="H67" s="10"/>
    </row>
    <row r="75" spans="2:8" s="21" customFormat="1" ht="26.25">
      <c r="B75" s="21" t="s">
        <v>83</v>
      </c>
      <c r="G75" s="22" t="s">
        <v>84</v>
      </c>
    </row>
    <row r="96" spans="2:2" s="1" customFormat="1">
      <c r="B96" s="1" t="s">
        <v>124</v>
      </c>
    </row>
    <row r="98" spans="2:2">
      <c r="B98" t="s">
        <v>125</v>
      </c>
    </row>
    <row r="112" spans="2:2" s="1" customFormat="1">
      <c r="B112" s="1" t="s">
        <v>126</v>
      </c>
    </row>
    <row r="119" spans="3:14">
      <c r="G119" s="11" t="s">
        <v>38</v>
      </c>
      <c r="H119" s="10"/>
    </row>
    <row r="120" spans="3:14">
      <c r="G120" s="11"/>
      <c r="H120" s="10"/>
    </row>
    <row r="121" spans="3:14">
      <c r="G121" s="11"/>
      <c r="H121" s="10"/>
    </row>
    <row r="122" spans="3:14">
      <c r="G122" s="11"/>
      <c r="H122" s="10"/>
      <c r="L122" t="s">
        <v>128</v>
      </c>
    </row>
    <row r="123" spans="3:14">
      <c r="G123" s="11"/>
      <c r="H123" s="10"/>
      <c r="I123">
        <v>5</v>
      </c>
    </row>
    <row r="124" spans="3:14">
      <c r="G124" s="11"/>
      <c r="H124" s="10"/>
    </row>
    <row r="125" spans="3:14" ht="17.25" thickBot="1"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0"/>
    </row>
    <row r="126" spans="3:14" ht="17.25" thickTop="1">
      <c r="G126" s="11"/>
      <c r="H126" s="10"/>
      <c r="M126" t="s">
        <v>37</v>
      </c>
    </row>
    <row r="127" spans="3:14">
      <c r="G127" s="11"/>
      <c r="H127" s="10"/>
    </row>
    <row r="128" spans="3:14">
      <c r="G128" s="11"/>
      <c r="H128" s="10"/>
    </row>
    <row r="129" spans="3:8">
      <c r="G129" s="11"/>
      <c r="H129" s="10"/>
    </row>
    <row r="130" spans="3:8">
      <c r="G130" s="11"/>
      <c r="H130" s="10"/>
    </row>
    <row r="131" spans="3:8">
      <c r="G131" s="11"/>
      <c r="H131" s="10"/>
    </row>
    <row r="132" spans="3:8">
      <c r="G132" s="11"/>
      <c r="H132" s="10"/>
    </row>
    <row r="134" spans="3:8">
      <c r="C134" t="s">
        <v>129</v>
      </c>
    </row>
    <row r="145" spans="3:18">
      <c r="G145" s="11" t="s">
        <v>38</v>
      </c>
      <c r="H145" s="10"/>
    </row>
    <row r="146" spans="3:18">
      <c r="G146" s="11"/>
      <c r="H146" s="10"/>
    </row>
    <row r="147" spans="3:18">
      <c r="G147" s="11"/>
      <c r="H147" s="10"/>
    </row>
    <row r="148" spans="3:18">
      <c r="G148" s="11"/>
      <c r="H148" s="10"/>
      <c r="L148" t="s">
        <v>130</v>
      </c>
      <c r="P148" s="32">
        <v>4</v>
      </c>
      <c r="Q148" s="29"/>
      <c r="R148" s="32">
        <v>3</v>
      </c>
    </row>
    <row r="149" spans="3:18">
      <c r="G149" s="11"/>
      <c r="H149" s="10"/>
      <c r="I149">
        <v>1</v>
      </c>
      <c r="P149" s="29">
        <f>SQRT(P148^2+R148^2)</f>
        <v>5</v>
      </c>
      <c r="Q149" s="29"/>
      <c r="R149" s="29">
        <f>SQRT(P148^2+R148^2)</f>
        <v>5</v>
      </c>
    </row>
    <row r="150" spans="3:18">
      <c r="G150" s="11"/>
      <c r="H150" s="10"/>
    </row>
    <row r="151" spans="3:18" ht="17.25" thickBot="1"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0"/>
    </row>
    <row r="152" spans="3:18" ht="17.25" thickTop="1">
      <c r="G152" s="11"/>
      <c r="H152" s="10"/>
      <c r="M152" t="s">
        <v>37</v>
      </c>
    </row>
    <row r="153" spans="3:18">
      <c r="G153" s="11"/>
      <c r="H153" s="10"/>
    </row>
    <row r="154" spans="3:18">
      <c r="G154" s="11"/>
      <c r="H154" s="10"/>
    </row>
    <row r="155" spans="3:18">
      <c r="G155" s="11"/>
      <c r="H155" s="10"/>
    </row>
    <row r="156" spans="3:18">
      <c r="G156" s="11"/>
      <c r="H156" s="10"/>
    </row>
    <row r="157" spans="3:18">
      <c r="G157" s="11"/>
      <c r="H157" s="10"/>
    </row>
    <row r="158" spans="3:18">
      <c r="G158" s="11"/>
      <c r="H158" s="10"/>
    </row>
    <row r="162" spans="2:13" s="1" customFormat="1">
      <c r="B162" s="1" t="s">
        <v>131</v>
      </c>
    </row>
    <row r="165" spans="2:13">
      <c r="G165" s="11" t="s">
        <v>38</v>
      </c>
      <c r="H165" s="10"/>
    </row>
    <row r="166" spans="2:13">
      <c r="G166" s="11"/>
      <c r="H166" s="10"/>
    </row>
    <row r="167" spans="2:13">
      <c r="G167" s="11"/>
      <c r="H167" s="10"/>
    </row>
    <row r="168" spans="2:13">
      <c r="G168" s="11"/>
      <c r="H168" s="10"/>
    </row>
    <row r="169" spans="2:13">
      <c r="G169" s="11"/>
      <c r="H169" s="10"/>
    </row>
    <row r="170" spans="2:13">
      <c r="G170" s="11"/>
      <c r="H170" s="10"/>
    </row>
    <row r="171" spans="2:13" ht="17.25" thickBot="1"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</row>
    <row r="172" spans="2:13" ht="17.25" thickTop="1">
      <c r="G172" s="11"/>
      <c r="H172" s="10"/>
      <c r="M172" t="s">
        <v>37</v>
      </c>
    </row>
    <row r="173" spans="2:13">
      <c r="G173" s="11"/>
      <c r="H173" s="10"/>
    </row>
    <row r="174" spans="2:13">
      <c r="G174" s="11"/>
      <c r="H174" s="10"/>
    </row>
    <row r="175" spans="2:13">
      <c r="G175" s="11"/>
      <c r="H175" s="10"/>
    </row>
    <row r="176" spans="2:13">
      <c r="G176" s="11"/>
      <c r="H176" s="10"/>
    </row>
    <row r="177" spans="2:8">
      <c r="G177" s="11"/>
      <c r="H177" s="10"/>
    </row>
    <row r="178" spans="2:8">
      <c r="G178" s="11"/>
      <c r="H178" s="10"/>
    </row>
    <row r="180" spans="2:8" s="1" customFormat="1">
      <c r="B180" s="1" t="s">
        <v>132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K19" sqref="K19"/>
    </sheetView>
  </sheetViews>
  <sheetFormatPr defaultRowHeight="16.5"/>
  <cols>
    <col min="3" max="3" width="17.5" customWidth="1"/>
    <col min="4" max="4" width="13.75" customWidth="1"/>
    <col min="7" max="7" width="13.875" customWidth="1"/>
    <col min="8" max="8" width="14.875" customWidth="1"/>
    <col min="9" max="9" width="13.5" customWidth="1"/>
  </cols>
  <sheetData>
    <row r="2" spans="1:13" s="1" customFormat="1">
      <c r="B2" s="1" t="s">
        <v>105</v>
      </c>
    </row>
    <row r="4" spans="1:13" ht="18">
      <c r="B4" s="26" t="s">
        <v>107</v>
      </c>
      <c r="C4" s="26" t="s">
        <v>108</v>
      </c>
      <c r="D4" t="s">
        <v>109</v>
      </c>
    </row>
    <row r="5" spans="1:13">
      <c r="B5" s="26">
        <v>166</v>
      </c>
      <c r="C5" s="26">
        <f>B5-$B$12</f>
        <v>-4</v>
      </c>
      <c r="D5" s="26">
        <f>C5^2</f>
        <v>16</v>
      </c>
    </row>
    <row r="6" spans="1:13">
      <c r="B6" s="26">
        <v>168</v>
      </c>
      <c r="C6" s="26">
        <f t="shared" ref="C6:C9" si="0">B6-$B$12</f>
        <v>-2</v>
      </c>
      <c r="D6" s="26">
        <f t="shared" ref="D6:D9" si="1">C6^2</f>
        <v>4</v>
      </c>
    </row>
    <row r="7" spans="1:13">
      <c r="B7" s="26">
        <v>170</v>
      </c>
      <c r="C7" s="26">
        <f t="shared" si="0"/>
        <v>0</v>
      </c>
      <c r="D7" s="26">
        <f t="shared" si="1"/>
        <v>0</v>
      </c>
    </row>
    <row r="8" spans="1:13">
      <c r="B8" s="26">
        <v>172</v>
      </c>
      <c r="C8" s="26">
        <f t="shared" si="0"/>
        <v>2</v>
      </c>
      <c r="D8" s="26">
        <f t="shared" si="1"/>
        <v>4</v>
      </c>
    </row>
    <row r="9" spans="1:13">
      <c r="B9" s="26">
        <v>174</v>
      </c>
      <c r="C9" s="26">
        <f t="shared" si="0"/>
        <v>4</v>
      </c>
      <c r="D9" s="26">
        <f t="shared" si="1"/>
        <v>16</v>
      </c>
      <c r="I9" t="s">
        <v>115</v>
      </c>
    </row>
    <row r="10" spans="1:13">
      <c r="I10" t="s">
        <v>116</v>
      </c>
      <c r="J10" t="s">
        <v>117</v>
      </c>
      <c r="K10" t="s">
        <v>118</v>
      </c>
      <c r="M10" t="s">
        <v>119</v>
      </c>
    </row>
    <row r="12" spans="1:13">
      <c r="A12" t="s">
        <v>106</v>
      </c>
      <c r="B12">
        <f>AVERAGE(B5:B9)</f>
        <v>170</v>
      </c>
      <c r="D12" t="s">
        <v>110</v>
      </c>
      <c r="F12" s="58" t="s">
        <v>111</v>
      </c>
      <c r="G12" s="26" t="s">
        <v>112</v>
      </c>
      <c r="H12" s="58">
        <v>8</v>
      </c>
    </row>
    <row r="13" spans="1:13">
      <c r="D13">
        <f>SUM(D5:D9)</f>
        <v>40</v>
      </c>
      <c r="F13" s="58"/>
      <c r="G13" s="26" t="s">
        <v>113</v>
      </c>
      <c r="H13" s="58"/>
    </row>
    <row r="16" spans="1:13">
      <c r="E16" t="s">
        <v>114</v>
      </c>
      <c r="H16" t="s">
        <v>120</v>
      </c>
      <c r="I16">
        <f>_xlfn.VAR.P(B5:B9)</f>
        <v>8</v>
      </c>
    </row>
    <row r="17" spans="8:11">
      <c r="H17" t="s">
        <v>121</v>
      </c>
      <c r="I17">
        <f>_xlfn.VAR.S(B5:B9)</f>
        <v>10</v>
      </c>
    </row>
    <row r="19" spans="8:11">
      <c r="H19" t="s">
        <v>122</v>
      </c>
      <c r="I19">
        <f>SQRT(I16)</f>
        <v>2.8284271247461903</v>
      </c>
      <c r="K19">
        <f>_xlfn.STDEV.P(B5:B9)</f>
        <v>2.8284271247461903</v>
      </c>
    </row>
    <row r="20" spans="8:11">
      <c r="H20" t="s">
        <v>123</v>
      </c>
      <c r="I20">
        <f>SQRT(I17)</f>
        <v>3.1622776601683795</v>
      </c>
      <c r="K20">
        <f>_xlfn.STDEV.S(B5:B9)</f>
        <v>3.1622776601683795</v>
      </c>
    </row>
  </sheetData>
  <mergeCells count="2">
    <mergeCell ref="F12:F13"/>
    <mergeCell ref="H12:H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115" zoomScaleNormal="115" workbookViewId="0">
      <selection activeCell="B2" sqref="B2:N15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127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Q4" s="14"/>
      <c r="R4" s="14"/>
      <c r="S4" s="14"/>
      <c r="T4" s="14"/>
    </row>
    <row r="5" spans="1:20">
      <c r="G5" s="11"/>
      <c r="H5" s="10"/>
      <c r="Q5" s="14"/>
      <c r="R5" s="14"/>
      <c r="S5" s="14"/>
      <c r="T5" s="14"/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Q20" s="14"/>
      <c r="R20" s="14"/>
      <c r="S20" s="14"/>
      <c r="T20" s="14"/>
    </row>
    <row r="21" spans="3:20">
      <c r="G21" s="11"/>
      <c r="H21" s="10"/>
      <c r="Q21" s="14"/>
      <c r="R21" s="15"/>
      <c r="S21" s="15"/>
      <c r="T21" s="15"/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0"/>
  <sheetViews>
    <sheetView topLeftCell="A138" zoomScaleNormal="100" workbookViewId="0">
      <selection activeCell="Y128" sqref="Y128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58" t="s">
        <v>86</v>
      </c>
      <c r="C1" s="58"/>
      <c r="D1" s="58"/>
      <c r="E1" s="58"/>
      <c r="F1" s="58"/>
      <c r="G1" s="58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>
        <f t="shared" ref="B3:G3" si="0">B$2^$A3</f>
        <v>0.5</v>
      </c>
      <c r="C3">
        <f t="shared" si="0"/>
        <v>1</v>
      </c>
      <c r="D3">
        <f t="shared" si="0"/>
        <v>2</v>
      </c>
      <c r="E3" t="e">
        <f t="shared" si="0"/>
        <v>#DIV/0!</v>
      </c>
      <c r="F3">
        <f t="shared" si="0"/>
        <v>-1</v>
      </c>
      <c r="G3">
        <f t="shared" si="0"/>
        <v>-0.5</v>
      </c>
      <c r="J3" s="14"/>
    </row>
    <row r="4" spans="1:10">
      <c r="A4">
        <v>-0.9</v>
      </c>
      <c r="B4">
        <f t="shared" ref="B4:G23" si="1">B$2^$A4</f>
        <v>0.53588673126814657</v>
      </c>
      <c r="C4">
        <f t="shared" ref="C4:G19" si="2">C$2^$A4</f>
        <v>1</v>
      </c>
      <c r="D4">
        <f t="shared" si="2"/>
        <v>1.8660659830736148</v>
      </c>
      <c r="E4" t="e">
        <f t="shared" si="2"/>
        <v>#DIV/0!</v>
      </c>
      <c r="F4" t="e">
        <f t="shared" si="2"/>
        <v>#NUM!</v>
      </c>
      <c r="G4" t="e">
        <f t="shared" si="2"/>
        <v>#NUM!</v>
      </c>
      <c r="J4" s="14"/>
    </row>
    <row r="5" spans="1:10">
      <c r="A5">
        <v>-0.8</v>
      </c>
      <c r="B5">
        <f t="shared" si="1"/>
        <v>0.57434917749851755</v>
      </c>
      <c r="C5">
        <f t="shared" si="2"/>
        <v>1</v>
      </c>
      <c r="D5">
        <f t="shared" si="2"/>
        <v>1.7411011265922482</v>
      </c>
      <c r="E5" t="e">
        <f t="shared" si="2"/>
        <v>#DIV/0!</v>
      </c>
      <c r="F5" t="e">
        <f t="shared" si="2"/>
        <v>#NUM!</v>
      </c>
      <c r="G5" t="e">
        <f t="shared" si="2"/>
        <v>#NUM!</v>
      </c>
      <c r="J5" s="14"/>
    </row>
    <row r="6" spans="1:10">
      <c r="A6">
        <v>-0.7</v>
      </c>
      <c r="B6">
        <f t="shared" si="1"/>
        <v>0.61557220667245816</v>
      </c>
      <c r="C6">
        <f t="shared" si="2"/>
        <v>1</v>
      </c>
      <c r="D6">
        <f t="shared" si="2"/>
        <v>1.6245047927124709</v>
      </c>
      <c r="E6" t="e">
        <f t="shared" si="2"/>
        <v>#DIV/0!</v>
      </c>
      <c r="F6" t="e">
        <f t="shared" si="2"/>
        <v>#NUM!</v>
      </c>
      <c r="G6" t="e">
        <f t="shared" si="2"/>
        <v>#NUM!</v>
      </c>
    </row>
    <row r="7" spans="1:10">
      <c r="A7">
        <v>-0.6</v>
      </c>
      <c r="B7">
        <f t="shared" si="1"/>
        <v>0.65975395538644721</v>
      </c>
      <c r="C7">
        <f t="shared" si="2"/>
        <v>1</v>
      </c>
      <c r="D7">
        <f t="shared" si="2"/>
        <v>1.5157165665103982</v>
      </c>
      <c r="E7" t="e">
        <f t="shared" si="2"/>
        <v>#DIV/0!</v>
      </c>
      <c r="F7" t="e">
        <f t="shared" si="2"/>
        <v>#NUM!</v>
      </c>
      <c r="G7" t="e">
        <f t="shared" si="2"/>
        <v>#NUM!</v>
      </c>
    </row>
    <row r="8" spans="1:10">
      <c r="A8">
        <v>-0.5</v>
      </c>
      <c r="B8">
        <f t="shared" si="1"/>
        <v>0.70710678118654746</v>
      </c>
      <c r="C8">
        <f t="shared" si="2"/>
        <v>1</v>
      </c>
      <c r="D8">
        <f t="shared" si="2"/>
        <v>1.4142135623730949</v>
      </c>
      <c r="E8" t="e">
        <f t="shared" si="2"/>
        <v>#DIV/0!</v>
      </c>
      <c r="F8" t="e">
        <f t="shared" si="2"/>
        <v>#NUM!</v>
      </c>
      <c r="G8" t="e">
        <f t="shared" si="2"/>
        <v>#NUM!</v>
      </c>
    </row>
    <row r="9" spans="1:10">
      <c r="A9">
        <v>-0.4</v>
      </c>
      <c r="B9">
        <f t="shared" si="1"/>
        <v>0.75785828325519911</v>
      </c>
      <c r="C9">
        <f t="shared" si="2"/>
        <v>1</v>
      </c>
      <c r="D9">
        <f t="shared" si="2"/>
        <v>1.3195079107728942</v>
      </c>
      <c r="E9" t="e">
        <f t="shared" si="2"/>
        <v>#DIV/0!</v>
      </c>
      <c r="F9" t="e">
        <f t="shared" si="2"/>
        <v>#NUM!</v>
      </c>
      <c r="G9" t="e">
        <f t="shared" si="2"/>
        <v>#NUM!</v>
      </c>
    </row>
    <row r="10" spans="1:10">
      <c r="A10">
        <v>-0.3</v>
      </c>
      <c r="B10">
        <f t="shared" si="1"/>
        <v>0.81225239635623547</v>
      </c>
      <c r="C10">
        <f t="shared" si="2"/>
        <v>1</v>
      </c>
      <c r="D10">
        <f t="shared" si="2"/>
        <v>1.2311444133449163</v>
      </c>
      <c r="E10" t="e">
        <f t="shared" si="2"/>
        <v>#DIV/0!</v>
      </c>
      <c r="F10" t="e">
        <f t="shared" si="2"/>
        <v>#NUM!</v>
      </c>
      <c r="G10" t="e">
        <f t="shared" si="2"/>
        <v>#NUM!</v>
      </c>
    </row>
    <row r="11" spans="1:10">
      <c r="A11">
        <v>-0.2</v>
      </c>
      <c r="B11">
        <f t="shared" si="1"/>
        <v>0.87055056329612412</v>
      </c>
      <c r="C11">
        <f t="shared" si="2"/>
        <v>1</v>
      </c>
      <c r="D11">
        <f t="shared" si="2"/>
        <v>1.1486983549970351</v>
      </c>
      <c r="E11" t="e">
        <f t="shared" si="2"/>
        <v>#DIV/0!</v>
      </c>
      <c r="F11">
        <f t="shared" si="2"/>
        <v>-1</v>
      </c>
      <c r="G11">
        <f t="shared" si="2"/>
        <v>-0.87055056329612412</v>
      </c>
    </row>
    <row r="12" spans="1:10">
      <c r="A12">
        <v>-0.1</v>
      </c>
      <c r="B12">
        <f t="shared" si="1"/>
        <v>0.93303299153680741</v>
      </c>
      <c r="C12">
        <f t="shared" si="2"/>
        <v>1</v>
      </c>
      <c r="D12">
        <f t="shared" si="2"/>
        <v>1.0717734625362931</v>
      </c>
      <c r="E12" t="e">
        <f t="shared" si="2"/>
        <v>#DIV/0!</v>
      </c>
      <c r="F12" t="e">
        <f t="shared" si="2"/>
        <v>#NUM!</v>
      </c>
      <c r="G12" t="e">
        <f t="shared" si="2"/>
        <v>#NUM!</v>
      </c>
    </row>
    <row r="13" spans="1:10">
      <c r="A13">
        <v>0</v>
      </c>
      <c r="B13">
        <f t="shared" si="1"/>
        <v>1</v>
      </c>
      <c r="C13">
        <f t="shared" si="2"/>
        <v>1</v>
      </c>
      <c r="D13">
        <f t="shared" si="2"/>
        <v>1</v>
      </c>
      <c r="E13" t="e">
        <f t="shared" si="2"/>
        <v>#NUM!</v>
      </c>
      <c r="F13">
        <f t="shared" si="2"/>
        <v>1</v>
      </c>
      <c r="G13">
        <f t="shared" si="2"/>
        <v>1</v>
      </c>
    </row>
    <row r="14" spans="1:10">
      <c r="A14">
        <v>0.1</v>
      </c>
      <c r="B14">
        <f t="shared" si="1"/>
        <v>1.0717734625362931</v>
      </c>
      <c r="C14">
        <f t="shared" si="2"/>
        <v>1</v>
      </c>
      <c r="D14">
        <f t="shared" si="2"/>
        <v>0.93303299153680741</v>
      </c>
      <c r="E14">
        <f>E$2^$A14</f>
        <v>0</v>
      </c>
      <c r="F14" t="e">
        <f t="shared" si="2"/>
        <v>#NUM!</v>
      </c>
      <c r="G14" t="e">
        <f t="shared" si="2"/>
        <v>#NUM!</v>
      </c>
    </row>
    <row r="15" spans="1:10">
      <c r="A15">
        <v>0.2</v>
      </c>
      <c r="B15">
        <f t="shared" si="1"/>
        <v>1.1486983549970351</v>
      </c>
      <c r="C15">
        <f t="shared" si="2"/>
        <v>1</v>
      </c>
      <c r="D15">
        <f t="shared" si="2"/>
        <v>0.87055056329612412</v>
      </c>
      <c r="E15">
        <f t="shared" si="2"/>
        <v>0</v>
      </c>
      <c r="F15">
        <f t="shared" si="2"/>
        <v>-1</v>
      </c>
      <c r="G15">
        <f t="shared" si="2"/>
        <v>-1.1486983549970351</v>
      </c>
    </row>
    <row r="16" spans="1:10">
      <c r="A16">
        <v>0.3</v>
      </c>
      <c r="B16">
        <f t="shared" si="1"/>
        <v>1.2311444133449163</v>
      </c>
      <c r="C16">
        <f t="shared" si="2"/>
        <v>1</v>
      </c>
      <c r="D16">
        <f t="shared" si="2"/>
        <v>0.81225239635623547</v>
      </c>
      <c r="E16">
        <f t="shared" si="2"/>
        <v>0</v>
      </c>
      <c r="F16" t="e">
        <f t="shared" si="2"/>
        <v>#NUM!</v>
      </c>
      <c r="G16" t="e">
        <f t="shared" si="2"/>
        <v>#NUM!</v>
      </c>
    </row>
    <row r="17" spans="1:7">
      <c r="A17">
        <v>0.4</v>
      </c>
      <c r="B17">
        <f t="shared" si="1"/>
        <v>1.3195079107728942</v>
      </c>
      <c r="C17">
        <f t="shared" si="2"/>
        <v>1</v>
      </c>
      <c r="D17">
        <f t="shared" si="2"/>
        <v>0.75785828325519911</v>
      </c>
      <c r="E17">
        <f t="shared" si="2"/>
        <v>0</v>
      </c>
      <c r="F17" t="e">
        <f t="shared" si="2"/>
        <v>#NUM!</v>
      </c>
      <c r="G17" t="e">
        <f t="shared" si="2"/>
        <v>#NUM!</v>
      </c>
    </row>
    <row r="18" spans="1:7">
      <c r="A18">
        <v>0.5</v>
      </c>
      <c r="B18">
        <f t="shared" si="1"/>
        <v>1.4142135623730951</v>
      </c>
      <c r="C18">
        <f t="shared" si="2"/>
        <v>1</v>
      </c>
      <c r="D18">
        <f t="shared" si="2"/>
        <v>0.70710678118654757</v>
      </c>
      <c r="E18">
        <f t="shared" si="2"/>
        <v>0</v>
      </c>
      <c r="F18" t="e">
        <f t="shared" si="2"/>
        <v>#NUM!</v>
      </c>
      <c r="G18" t="e">
        <f t="shared" si="2"/>
        <v>#NUM!</v>
      </c>
    </row>
    <row r="19" spans="1:7">
      <c r="A19">
        <v>0.6</v>
      </c>
      <c r="B19">
        <f t="shared" si="1"/>
        <v>1.515716566510398</v>
      </c>
      <c r="C19">
        <f t="shared" si="1"/>
        <v>1</v>
      </c>
      <c r="D19">
        <f t="shared" si="2"/>
        <v>0.6597539553864471</v>
      </c>
      <c r="E19">
        <f t="shared" si="1"/>
        <v>0</v>
      </c>
      <c r="F19" t="e">
        <f t="shared" si="1"/>
        <v>#NUM!</v>
      </c>
      <c r="G19" t="e">
        <f t="shared" si="1"/>
        <v>#NUM!</v>
      </c>
    </row>
    <row r="20" spans="1:7">
      <c r="A20">
        <v>0.7</v>
      </c>
      <c r="B20">
        <f t="shared" si="1"/>
        <v>1.6245047927124709</v>
      </c>
      <c r="C20">
        <f t="shared" si="1"/>
        <v>1</v>
      </c>
      <c r="D20">
        <f t="shared" si="1"/>
        <v>0.61557220667245816</v>
      </c>
      <c r="E20">
        <f t="shared" si="1"/>
        <v>0</v>
      </c>
      <c r="F20" t="e">
        <f t="shared" si="1"/>
        <v>#NUM!</v>
      </c>
      <c r="G20" t="e">
        <f t="shared" si="1"/>
        <v>#NUM!</v>
      </c>
    </row>
    <row r="21" spans="1:7">
      <c r="A21">
        <v>0.8</v>
      </c>
      <c r="B21">
        <f t="shared" si="1"/>
        <v>1.7411011265922482</v>
      </c>
      <c r="C21">
        <f t="shared" si="1"/>
        <v>1</v>
      </c>
      <c r="D21">
        <f t="shared" si="1"/>
        <v>0.57434917749851755</v>
      </c>
      <c r="E21">
        <f t="shared" si="1"/>
        <v>0</v>
      </c>
      <c r="F21" t="e">
        <f t="shared" si="1"/>
        <v>#NUM!</v>
      </c>
      <c r="G21" t="e">
        <f t="shared" si="1"/>
        <v>#NUM!</v>
      </c>
    </row>
    <row r="22" spans="1:7">
      <c r="A22">
        <v>0.9</v>
      </c>
      <c r="B22">
        <f t="shared" si="1"/>
        <v>1.8660659830736148</v>
      </c>
      <c r="C22">
        <f t="shared" si="1"/>
        <v>1</v>
      </c>
      <c r="D22">
        <f t="shared" si="1"/>
        <v>0.53588673126814657</v>
      </c>
      <c r="E22">
        <f t="shared" si="1"/>
        <v>0</v>
      </c>
      <c r="F22" t="e">
        <f t="shared" si="1"/>
        <v>#NUM!</v>
      </c>
      <c r="G22" t="e">
        <f t="shared" si="1"/>
        <v>#NUM!</v>
      </c>
    </row>
    <row r="23" spans="1:7">
      <c r="A23">
        <v>1</v>
      </c>
      <c r="B23">
        <f t="shared" si="1"/>
        <v>2</v>
      </c>
      <c r="C23">
        <f t="shared" si="1"/>
        <v>1</v>
      </c>
      <c r="D23">
        <f t="shared" si="1"/>
        <v>0.5</v>
      </c>
      <c r="E23">
        <f t="shared" si="1"/>
        <v>0</v>
      </c>
      <c r="F23">
        <f t="shared" si="1"/>
        <v>-1</v>
      </c>
      <c r="G23">
        <f t="shared" si="1"/>
        <v>-2</v>
      </c>
    </row>
    <row r="30" spans="1:7">
      <c r="A30" s="59" t="s">
        <v>95</v>
      </c>
      <c r="B30" s="59"/>
      <c r="C30" s="59"/>
      <c r="D30" s="59"/>
      <c r="E30" s="59"/>
    </row>
    <row r="32" spans="1:7">
      <c r="A32" s="18" t="s">
        <v>37</v>
      </c>
      <c r="B32" s="18" t="s">
        <v>5</v>
      </c>
      <c r="C32" s="18" t="s">
        <v>92</v>
      </c>
      <c r="D32" s="18" t="s">
        <v>93</v>
      </c>
      <c r="E32" s="18" t="s">
        <v>94</v>
      </c>
    </row>
    <row r="33" spans="1:5">
      <c r="B33" s="14">
        <v>2</v>
      </c>
      <c r="D33" s="14">
        <v>3</v>
      </c>
      <c r="E33" s="14">
        <v>3</v>
      </c>
    </row>
    <row r="34" spans="1:5">
      <c r="A34">
        <v>-1</v>
      </c>
      <c r="C34">
        <f>$B$33^A34</f>
        <v>0.5</v>
      </c>
      <c r="D34">
        <f>$B$33^A34 - $D$33</f>
        <v>-2.5</v>
      </c>
      <c r="E34">
        <f>$B$33^A34 + $E$33</f>
        <v>3.5</v>
      </c>
    </row>
    <row r="35" spans="1:5">
      <c r="A35">
        <v>-0.9</v>
      </c>
      <c r="C35">
        <f t="shared" ref="C35:C54" si="3">$B$33^A35</f>
        <v>0.53588673126814657</v>
      </c>
      <c r="D35">
        <f t="shared" ref="D35:D54" si="4">$B$33^A35 - $D$33</f>
        <v>-2.4641132687318534</v>
      </c>
      <c r="E35">
        <f t="shared" ref="E35:E54" si="5">$B$33^A35 + $E$33</f>
        <v>3.5358867312681466</v>
      </c>
    </row>
    <row r="36" spans="1:5">
      <c r="A36">
        <v>-0.8</v>
      </c>
      <c r="C36">
        <f t="shared" si="3"/>
        <v>0.57434917749851755</v>
      </c>
      <c r="D36">
        <f t="shared" si="4"/>
        <v>-2.4256508225014826</v>
      </c>
      <c r="E36">
        <f t="shared" si="5"/>
        <v>3.5743491774985174</v>
      </c>
    </row>
    <row r="37" spans="1:5">
      <c r="A37">
        <v>-0.7</v>
      </c>
      <c r="C37">
        <f t="shared" si="3"/>
        <v>0.61557220667245816</v>
      </c>
      <c r="D37">
        <f t="shared" si="4"/>
        <v>-2.384427793327542</v>
      </c>
      <c r="E37">
        <f t="shared" si="5"/>
        <v>3.615572206672458</v>
      </c>
    </row>
    <row r="38" spans="1:5">
      <c r="A38">
        <v>-0.6</v>
      </c>
      <c r="C38">
        <f t="shared" si="3"/>
        <v>0.65975395538644721</v>
      </c>
      <c r="D38">
        <f t="shared" si="4"/>
        <v>-2.3402460446135529</v>
      </c>
      <c r="E38">
        <f t="shared" si="5"/>
        <v>3.6597539553864471</v>
      </c>
    </row>
    <row r="39" spans="1:5">
      <c r="A39">
        <v>-0.5</v>
      </c>
      <c r="C39">
        <f t="shared" si="3"/>
        <v>0.70710678118654746</v>
      </c>
      <c r="D39">
        <f t="shared" si="4"/>
        <v>-2.2928932188134525</v>
      </c>
      <c r="E39">
        <f t="shared" si="5"/>
        <v>3.7071067811865475</v>
      </c>
    </row>
    <row r="40" spans="1:5">
      <c r="A40">
        <v>-0.4</v>
      </c>
      <c r="C40">
        <f t="shared" si="3"/>
        <v>0.75785828325519911</v>
      </c>
      <c r="D40">
        <f t="shared" si="4"/>
        <v>-2.242141716744801</v>
      </c>
      <c r="E40">
        <f t="shared" si="5"/>
        <v>3.757858283255199</v>
      </c>
    </row>
    <row r="41" spans="1:5">
      <c r="A41">
        <v>-0.3</v>
      </c>
      <c r="C41">
        <f t="shared" si="3"/>
        <v>0.81225239635623547</v>
      </c>
      <c r="D41">
        <f t="shared" si="4"/>
        <v>-2.1877476036437646</v>
      </c>
      <c r="E41">
        <f t="shared" si="5"/>
        <v>3.8122523963562354</v>
      </c>
    </row>
    <row r="42" spans="1:5">
      <c r="A42">
        <v>-0.2</v>
      </c>
      <c r="C42">
        <f t="shared" si="3"/>
        <v>0.87055056329612412</v>
      </c>
      <c r="D42">
        <f t="shared" si="4"/>
        <v>-2.1294494367038759</v>
      </c>
      <c r="E42">
        <f t="shared" si="5"/>
        <v>3.8705505632961241</v>
      </c>
    </row>
    <row r="43" spans="1:5">
      <c r="A43">
        <v>-0.1</v>
      </c>
      <c r="C43">
        <f t="shared" si="3"/>
        <v>0.93303299153680741</v>
      </c>
      <c r="D43">
        <f t="shared" si="4"/>
        <v>-2.0669670084631928</v>
      </c>
      <c r="E43">
        <f t="shared" si="5"/>
        <v>3.9330329915368072</v>
      </c>
    </row>
    <row r="44" spans="1:5">
      <c r="A44">
        <v>0</v>
      </c>
      <c r="C44">
        <f t="shared" si="3"/>
        <v>1</v>
      </c>
      <c r="D44">
        <f t="shared" si="4"/>
        <v>-2</v>
      </c>
      <c r="E44">
        <f t="shared" si="5"/>
        <v>4</v>
      </c>
    </row>
    <row r="45" spans="1:5">
      <c r="A45">
        <v>0.1</v>
      </c>
      <c r="C45">
        <f t="shared" si="3"/>
        <v>1.0717734625362931</v>
      </c>
      <c r="D45">
        <f t="shared" si="4"/>
        <v>-1.9282265374637069</v>
      </c>
      <c r="E45">
        <f t="shared" si="5"/>
        <v>4.0717734625362931</v>
      </c>
    </row>
    <row r="46" spans="1:5">
      <c r="A46">
        <v>0.2</v>
      </c>
      <c r="C46">
        <f t="shared" si="3"/>
        <v>1.1486983549970351</v>
      </c>
      <c r="D46">
        <f t="shared" si="4"/>
        <v>-1.8513016450029649</v>
      </c>
      <c r="E46">
        <f t="shared" si="5"/>
        <v>4.1486983549970349</v>
      </c>
    </row>
    <row r="47" spans="1:5">
      <c r="A47">
        <v>0.3</v>
      </c>
      <c r="C47">
        <f t="shared" si="3"/>
        <v>1.2311444133449163</v>
      </c>
      <c r="D47">
        <f t="shared" si="4"/>
        <v>-1.7688555866550837</v>
      </c>
      <c r="E47">
        <f t="shared" si="5"/>
        <v>4.2311444133449161</v>
      </c>
    </row>
    <row r="48" spans="1:5">
      <c r="A48">
        <v>0.4</v>
      </c>
      <c r="C48">
        <f t="shared" si="3"/>
        <v>1.3195079107728942</v>
      </c>
      <c r="D48">
        <f t="shared" si="4"/>
        <v>-1.6804920892271058</v>
      </c>
      <c r="E48">
        <f t="shared" si="5"/>
        <v>4.3195079107728942</v>
      </c>
    </row>
    <row r="49" spans="1:8">
      <c r="A49">
        <v>0.5</v>
      </c>
      <c r="C49">
        <f t="shared" si="3"/>
        <v>1.4142135623730951</v>
      </c>
      <c r="D49">
        <f t="shared" si="4"/>
        <v>-1.5857864376269049</v>
      </c>
      <c r="E49">
        <f t="shared" si="5"/>
        <v>4.4142135623730949</v>
      </c>
    </row>
    <row r="50" spans="1:8">
      <c r="A50">
        <v>0.6</v>
      </c>
      <c r="C50">
        <f t="shared" si="3"/>
        <v>1.515716566510398</v>
      </c>
      <c r="D50">
        <f t="shared" si="4"/>
        <v>-1.484283433489602</v>
      </c>
      <c r="E50">
        <f t="shared" si="5"/>
        <v>4.515716566510398</v>
      </c>
    </row>
    <row r="51" spans="1:8">
      <c r="A51">
        <v>0.7</v>
      </c>
      <c r="C51">
        <f t="shared" si="3"/>
        <v>1.6245047927124709</v>
      </c>
      <c r="D51">
        <f t="shared" si="4"/>
        <v>-1.3754952072875291</v>
      </c>
      <c r="E51">
        <f t="shared" si="5"/>
        <v>4.6245047927124707</v>
      </c>
    </row>
    <row r="52" spans="1:8">
      <c r="A52">
        <v>0.8</v>
      </c>
      <c r="C52">
        <f t="shared" si="3"/>
        <v>1.7411011265922482</v>
      </c>
      <c r="D52">
        <f t="shared" si="4"/>
        <v>-1.2588988734077518</v>
      </c>
      <c r="E52">
        <f t="shared" si="5"/>
        <v>4.7411011265922482</v>
      </c>
    </row>
    <row r="53" spans="1:8">
      <c r="A53">
        <v>0.9</v>
      </c>
      <c r="C53">
        <f t="shared" si="3"/>
        <v>1.8660659830736148</v>
      </c>
      <c r="D53">
        <f t="shared" si="4"/>
        <v>-1.1339340169263852</v>
      </c>
      <c r="E53">
        <f t="shared" si="5"/>
        <v>4.8660659830736144</v>
      </c>
    </row>
    <row r="54" spans="1:8">
      <c r="A54">
        <v>1</v>
      </c>
      <c r="C54">
        <f t="shared" si="3"/>
        <v>2</v>
      </c>
      <c r="D54">
        <f t="shared" si="4"/>
        <v>-1</v>
      </c>
      <c r="E54">
        <f t="shared" si="5"/>
        <v>5</v>
      </c>
    </row>
    <row r="60" spans="1:8">
      <c r="A60" s="59" t="s">
        <v>96</v>
      </c>
      <c r="B60" s="59"/>
      <c r="C60" s="59"/>
      <c r="D60" s="59"/>
      <c r="E60" s="59"/>
    </row>
    <row r="62" spans="1:8">
      <c r="A62" s="18" t="s">
        <v>37</v>
      </c>
      <c r="B62" s="18" t="s">
        <v>5</v>
      </c>
      <c r="C62" s="18" t="s">
        <v>92</v>
      </c>
      <c r="D62" s="27" t="s">
        <v>97</v>
      </c>
      <c r="F62" s="27" t="s">
        <v>98</v>
      </c>
      <c r="H62" t="s">
        <v>100</v>
      </c>
    </row>
    <row r="63" spans="1:8">
      <c r="B63" s="14">
        <v>2</v>
      </c>
    </row>
    <row r="64" spans="1:8">
      <c r="A64">
        <v>-1</v>
      </c>
      <c r="C64">
        <f>$B$33^A64</f>
        <v>0.5</v>
      </c>
      <c r="D64">
        <f>$B$63^-(A64)</f>
        <v>2</v>
      </c>
      <c r="F64">
        <f>-($B$63^A64)</f>
        <v>-0.5</v>
      </c>
      <c r="H64">
        <f>-($B$63^-(A64))</f>
        <v>-2</v>
      </c>
    </row>
    <row r="65" spans="1:21">
      <c r="A65">
        <v>-0.9</v>
      </c>
      <c r="C65">
        <f t="shared" ref="C65:C84" si="6">$B$33^A65</f>
        <v>0.53588673126814657</v>
      </c>
      <c r="D65">
        <f t="shared" ref="D65:D84" si="7">$B$63^-(A65)</f>
        <v>1.8660659830736148</v>
      </c>
      <c r="F65">
        <f t="shared" ref="F65:F84" si="8">-($B$63^A65)</f>
        <v>-0.53588673126814657</v>
      </c>
      <c r="H65">
        <f t="shared" ref="H65:H84" si="9">-($B$63^-(A65))</f>
        <v>-1.8660659830736148</v>
      </c>
    </row>
    <row r="66" spans="1:21">
      <c r="A66">
        <v>-0.8</v>
      </c>
      <c r="C66">
        <f t="shared" si="6"/>
        <v>0.57434917749851755</v>
      </c>
      <c r="D66">
        <f t="shared" si="7"/>
        <v>1.7411011265922482</v>
      </c>
      <c r="F66">
        <f t="shared" si="8"/>
        <v>-0.57434917749851755</v>
      </c>
      <c r="H66">
        <f t="shared" si="9"/>
        <v>-1.7411011265922482</v>
      </c>
    </row>
    <row r="67" spans="1:21">
      <c r="A67">
        <v>-0.7</v>
      </c>
      <c r="C67">
        <f t="shared" si="6"/>
        <v>0.61557220667245816</v>
      </c>
      <c r="D67">
        <f t="shared" si="7"/>
        <v>1.6245047927124709</v>
      </c>
      <c r="F67">
        <f t="shared" si="8"/>
        <v>-0.61557220667245816</v>
      </c>
      <c r="H67">
        <f t="shared" si="9"/>
        <v>-1.6245047927124709</v>
      </c>
    </row>
    <row r="68" spans="1:21">
      <c r="A68">
        <v>-0.6</v>
      </c>
      <c r="C68">
        <f t="shared" si="6"/>
        <v>0.65975395538644721</v>
      </c>
      <c r="D68">
        <f t="shared" si="7"/>
        <v>1.515716566510398</v>
      </c>
      <c r="F68">
        <f t="shared" si="8"/>
        <v>-0.65975395538644721</v>
      </c>
      <c r="H68">
        <f t="shared" si="9"/>
        <v>-1.515716566510398</v>
      </c>
    </row>
    <row r="69" spans="1:21">
      <c r="A69">
        <v>-0.5</v>
      </c>
      <c r="C69">
        <f t="shared" si="6"/>
        <v>0.70710678118654746</v>
      </c>
      <c r="D69">
        <f t="shared" si="7"/>
        <v>1.4142135623730951</v>
      </c>
      <c r="F69">
        <f t="shared" si="8"/>
        <v>-0.70710678118654746</v>
      </c>
      <c r="H69">
        <f t="shared" si="9"/>
        <v>-1.4142135623730951</v>
      </c>
    </row>
    <row r="70" spans="1:21">
      <c r="A70">
        <v>-0.4</v>
      </c>
      <c r="C70">
        <f t="shared" si="6"/>
        <v>0.75785828325519911</v>
      </c>
      <c r="D70">
        <f t="shared" si="7"/>
        <v>1.3195079107728942</v>
      </c>
      <c r="F70">
        <f t="shared" si="8"/>
        <v>-0.75785828325519911</v>
      </c>
      <c r="H70">
        <f t="shared" si="9"/>
        <v>-1.3195079107728942</v>
      </c>
    </row>
    <row r="71" spans="1:21">
      <c r="A71">
        <v>-0.3</v>
      </c>
      <c r="C71">
        <f t="shared" si="6"/>
        <v>0.81225239635623547</v>
      </c>
      <c r="D71">
        <f t="shared" si="7"/>
        <v>1.2311444133449163</v>
      </c>
      <c r="F71">
        <f t="shared" si="8"/>
        <v>-0.81225239635623547</v>
      </c>
      <c r="H71">
        <f t="shared" si="9"/>
        <v>-1.2311444133449163</v>
      </c>
    </row>
    <row r="72" spans="1:21">
      <c r="A72">
        <v>-0.2</v>
      </c>
      <c r="C72">
        <f t="shared" si="6"/>
        <v>0.87055056329612412</v>
      </c>
      <c r="D72">
        <f t="shared" si="7"/>
        <v>1.1486983549970351</v>
      </c>
      <c r="F72">
        <f t="shared" si="8"/>
        <v>-0.87055056329612412</v>
      </c>
      <c r="H72">
        <f t="shared" si="9"/>
        <v>-1.1486983549970351</v>
      </c>
    </row>
    <row r="73" spans="1:21">
      <c r="A73">
        <v>-0.1</v>
      </c>
      <c r="C73">
        <f t="shared" si="6"/>
        <v>0.93303299153680741</v>
      </c>
      <c r="D73">
        <f t="shared" si="7"/>
        <v>1.0717734625362931</v>
      </c>
      <c r="F73">
        <f t="shared" si="8"/>
        <v>-0.93303299153680741</v>
      </c>
      <c r="H73">
        <f t="shared" si="9"/>
        <v>-1.0717734625362931</v>
      </c>
    </row>
    <row r="74" spans="1:21">
      <c r="A74">
        <v>0</v>
      </c>
      <c r="C74">
        <f t="shared" si="6"/>
        <v>1</v>
      </c>
      <c r="D74">
        <f t="shared" si="7"/>
        <v>1</v>
      </c>
      <c r="F74">
        <f t="shared" si="8"/>
        <v>-1</v>
      </c>
      <c r="H74">
        <f t="shared" si="9"/>
        <v>-1</v>
      </c>
    </row>
    <row r="75" spans="1:21">
      <c r="A75">
        <v>0.1</v>
      </c>
      <c r="C75">
        <f t="shared" si="6"/>
        <v>1.0717734625362931</v>
      </c>
      <c r="D75">
        <f t="shared" si="7"/>
        <v>0.93303299153680741</v>
      </c>
      <c r="F75">
        <f t="shared" si="8"/>
        <v>-1.0717734625362931</v>
      </c>
      <c r="H75">
        <f t="shared" si="9"/>
        <v>-0.93303299153680741</v>
      </c>
    </row>
    <row r="76" spans="1:21">
      <c r="A76">
        <v>0.2</v>
      </c>
      <c r="C76">
        <f t="shared" si="6"/>
        <v>1.1486983549970351</v>
      </c>
      <c r="D76">
        <f t="shared" si="7"/>
        <v>0.87055056329612412</v>
      </c>
      <c r="F76">
        <f t="shared" si="8"/>
        <v>-1.1486983549970351</v>
      </c>
      <c r="H76">
        <f t="shared" si="9"/>
        <v>-0.87055056329612412</v>
      </c>
    </row>
    <row r="77" spans="1:21">
      <c r="A77">
        <v>0.3</v>
      </c>
      <c r="C77">
        <f t="shared" si="6"/>
        <v>1.2311444133449163</v>
      </c>
      <c r="D77">
        <f t="shared" si="7"/>
        <v>0.81225239635623547</v>
      </c>
      <c r="F77">
        <f t="shared" si="8"/>
        <v>-1.2311444133449163</v>
      </c>
      <c r="H77">
        <f t="shared" si="9"/>
        <v>-0.81225239635623547</v>
      </c>
    </row>
    <row r="78" spans="1:21">
      <c r="A78">
        <v>0.4</v>
      </c>
      <c r="C78">
        <f t="shared" si="6"/>
        <v>1.3195079107728942</v>
      </c>
      <c r="D78">
        <f t="shared" si="7"/>
        <v>0.75785828325519911</v>
      </c>
      <c r="F78">
        <f t="shared" si="8"/>
        <v>-1.3195079107728942</v>
      </c>
      <c r="H78">
        <f t="shared" si="9"/>
        <v>-0.75785828325519911</v>
      </c>
    </row>
    <row r="79" spans="1:21">
      <c r="A79">
        <v>0.5</v>
      </c>
      <c r="C79">
        <f t="shared" si="6"/>
        <v>1.4142135623730951</v>
      </c>
      <c r="D79">
        <f t="shared" si="7"/>
        <v>0.70710678118654746</v>
      </c>
      <c r="F79">
        <f t="shared" si="8"/>
        <v>-1.4142135623730951</v>
      </c>
      <c r="H79">
        <f t="shared" si="9"/>
        <v>-0.70710678118654746</v>
      </c>
    </row>
    <row r="80" spans="1:21">
      <c r="A80">
        <v>0.6</v>
      </c>
      <c r="C80">
        <f t="shared" si="6"/>
        <v>1.515716566510398</v>
      </c>
      <c r="D80">
        <f t="shared" si="7"/>
        <v>0.65975395538644721</v>
      </c>
      <c r="F80">
        <f t="shared" si="8"/>
        <v>-1.515716566510398</v>
      </c>
      <c r="H80">
        <f t="shared" si="9"/>
        <v>-0.65975395538644721</v>
      </c>
      <c r="U80" t="s">
        <v>99</v>
      </c>
    </row>
    <row r="81" spans="1:20">
      <c r="A81">
        <v>0.7</v>
      </c>
      <c r="C81">
        <f t="shared" si="6"/>
        <v>1.6245047927124709</v>
      </c>
      <c r="D81">
        <f t="shared" si="7"/>
        <v>0.61557220667245816</v>
      </c>
      <c r="F81">
        <f t="shared" si="8"/>
        <v>-1.6245047927124709</v>
      </c>
      <c r="H81">
        <f t="shared" si="9"/>
        <v>-0.61557220667245816</v>
      </c>
      <c r="T81" t="s">
        <v>55</v>
      </c>
    </row>
    <row r="82" spans="1:20">
      <c r="A82">
        <v>0.8</v>
      </c>
      <c r="C82">
        <f t="shared" si="6"/>
        <v>1.7411011265922482</v>
      </c>
      <c r="D82">
        <f t="shared" si="7"/>
        <v>0.57434917749851755</v>
      </c>
      <c r="F82">
        <f t="shared" si="8"/>
        <v>-1.7411011265922482</v>
      </c>
      <c r="H82">
        <f t="shared" si="9"/>
        <v>-0.57434917749851755</v>
      </c>
    </row>
    <row r="83" spans="1:20">
      <c r="A83">
        <v>0.9</v>
      </c>
      <c r="C83">
        <f t="shared" si="6"/>
        <v>1.8660659830736148</v>
      </c>
      <c r="D83">
        <f t="shared" si="7"/>
        <v>0.53588673126814657</v>
      </c>
      <c r="F83">
        <f t="shared" si="8"/>
        <v>-1.8660659830736148</v>
      </c>
      <c r="H83">
        <f t="shared" si="9"/>
        <v>-0.53588673126814657</v>
      </c>
    </row>
    <row r="84" spans="1:20">
      <c r="A84">
        <v>1</v>
      </c>
      <c r="C84">
        <f t="shared" si="6"/>
        <v>2</v>
      </c>
      <c r="D84">
        <f t="shared" si="7"/>
        <v>0.5</v>
      </c>
      <c r="F84">
        <f t="shared" si="8"/>
        <v>-2</v>
      </c>
      <c r="H84">
        <f t="shared" si="9"/>
        <v>-0.5</v>
      </c>
    </row>
    <row r="95" spans="1:20">
      <c r="A95" s="18" t="s">
        <v>37</v>
      </c>
      <c r="B95" s="18" t="s">
        <v>5</v>
      </c>
      <c r="C95" s="18" t="s">
        <v>92</v>
      </c>
      <c r="D95" s="18" t="s">
        <v>101</v>
      </c>
    </row>
    <row r="96" spans="1:20">
      <c r="B96" s="14">
        <v>2</v>
      </c>
      <c r="D96">
        <v>3</v>
      </c>
    </row>
    <row r="97" spans="1:5">
      <c r="A97">
        <v>-1</v>
      </c>
      <c r="C97">
        <f>$B$96^A97</f>
        <v>0.5</v>
      </c>
      <c r="D97">
        <f>$B$96^(A97-$D$96)</f>
        <v>6.25E-2</v>
      </c>
      <c r="E97">
        <f>-($B$96^(A97-$D$96))</f>
        <v>-6.25E-2</v>
      </c>
    </row>
    <row r="98" spans="1:5">
      <c r="A98">
        <v>-0.9</v>
      </c>
      <c r="C98">
        <f t="shared" ref="C98:C117" si="10">$B$96^A98</f>
        <v>0.53588673126814657</v>
      </c>
      <c r="D98">
        <f t="shared" ref="D98:D117" si="11">$B$96^(A98-$D$96)</f>
        <v>6.6985841408518335E-2</v>
      </c>
      <c r="E98">
        <f t="shared" ref="E98:E117" si="12">-($B$96^(A98-$D$96))</f>
        <v>-6.6985841408518335E-2</v>
      </c>
    </row>
    <row r="99" spans="1:5">
      <c r="A99">
        <v>-0.8</v>
      </c>
      <c r="C99">
        <f t="shared" si="10"/>
        <v>0.57434917749851755</v>
      </c>
      <c r="D99">
        <f t="shared" si="11"/>
        <v>7.1793647187314694E-2</v>
      </c>
      <c r="E99">
        <f t="shared" si="12"/>
        <v>-7.1793647187314694E-2</v>
      </c>
    </row>
    <row r="100" spans="1:5">
      <c r="A100">
        <v>-0.7</v>
      </c>
      <c r="C100">
        <f t="shared" si="10"/>
        <v>0.61557220667245816</v>
      </c>
      <c r="D100">
        <f t="shared" si="11"/>
        <v>7.6946525834057269E-2</v>
      </c>
      <c r="E100">
        <f t="shared" si="12"/>
        <v>-7.6946525834057269E-2</v>
      </c>
    </row>
    <row r="101" spans="1:5">
      <c r="A101">
        <v>-0.6</v>
      </c>
      <c r="C101">
        <f t="shared" si="10"/>
        <v>0.65975395538644721</v>
      </c>
      <c r="D101">
        <f t="shared" si="11"/>
        <v>8.2469244423305901E-2</v>
      </c>
      <c r="E101">
        <f t="shared" si="12"/>
        <v>-8.2469244423305901E-2</v>
      </c>
    </row>
    <row r="102" spans="1:5">
      <c r="A102">
        <v>-0.5</v>
      </c>
      <c r="C102">
        <f t="shared" si="10"/>
        <v>0.70710678118654746</v>
      </c>
      <c r="D102">
        <f t="shared" si="11"/>
        <v>8.8388347648318447E-2</v>
      </c>
      <c r="E102">
        <f t="shared" si="12"/>
        <v>-8.8388347648318447E-2</v>
      </c>
    </row>
    <row r="103" spans="1:5">
      <c r="A103">
        <v>-0.4</v>
      </c>
      <c r="C103">
        <f t="shared" si="10"/>
        <v>0.75785828325519911</v>
      </c>
      <c r="D103">
        <f t="shared" si="11"/>
        <v>9.4732285406899902E-2</v>
      </c>
      <c r="E103">
        <f t="shared" si="12"/>
        <v>-9.4732285406899902E-2</v>
      </c>
    </row>
    <row r="104" spans="1:5">
      <c r="A104">
        <v>-0.3</v>
      </c>
      <c r="C104">
        <f t="shared" si="10"/>
        <v>0.81225239635623547</v>
      </c>
      <c r="D104">
        <f t="shared" si="11"/>
        <v>0.10153154954452946</v>
      </c>
      <c r="E104">
        <f t="shared" si="12"/>
        <v>-0.10153154954452946</v>
      </c>
    </row>
    <row r="105" spans="1:5">
      <c r="A105">
        <v>-0.2</v>
      </c>
      <c r="C105">
        <f t="shared" si="10"/>
        <v>0.87055056329612412</v>
      </c>
      <c r="D105">
        <f t="shared" si="11"/>
        <v>0.10881882041201553</v>
      </c>
      <c r="E105">
        <f t="shared" si="12"/>
        <v>-0.10881882041201553</v>
      </c>
    </row>
    <row r="106" spans="1:5">
      <c r="A106">
        <v>-0.1</v>
      </c>
      <c r="C106">
        <f t="shared" si="10"/>
        <v>0.93303299153680741</v>
      </c>
      <c r="D106">
        <f t="shared" si="11"/>
        <v>0.11662912394210095</v>
      </c>
      <c r="E106">
        <f t="shared" si="12"/>
        <v>-0.11662912394210095</v>
      </c>
    </row>
    <row r="107" spans="1:5">
      <c r="A107">
        <v>0</v>
      </c>
      <c r="C107">
        <f t="shared" si="10"/>
        <v>1</v>
      </c>
      <c r="D107">
        <f t="shared" si="11"/>
        <v>0.125</v>
      </c>
      <c r="E107">
        <f t="shared" si="12"/>
        <v>-0.125</v>
      </c>
    </row>
    <row r="108" spans="1:5">
      <c r="A108">
        <v>0.1</v>
      </c>
      <c r="C108">
        <f t="shared" si="10"/>
        <v>1.0717734625362931</v>
      </c>
      <c r="D108">
        <f t="shared" si="11"/>
        <v>0.13397168281703667</v>
      </c>
      <c r="E108">
        <f t="shared" si="12"/>
        <v>-0.13397168281703667</v>
      </c>
    </row>
    <row r="109" spans="1:5">
      <c r="A109">
        <v>0.2</v>
      </c>
      <c r="C109">
        <f t="shared" si="10"/>
        <v>1.1486983549970351</v>
      </c>
      <c r="D109">
        <f t="shared" si="11"/>
        <v>0.14358729437462939</v>
      </c>
      <c r="E109">
        <f t="shared" si="12"/>
        <v>-0.14358729437462939</v>
      </c>
    </row>
    <row r="110" spans="1:5">
      <c r="A110">
        <v>0.3</v>
      </c>
      <c r="C110">
        <f t="shared" si="10"/>
        <v>1.2311444133449163</v>
      </c>
      <c r="D110">
        <f t="shared" si="11"/>
        <v>0.15389305166811451</v>
      </c>
      <c r="E110">
        <f t="shared" si="12"/>
        <v>-0.15389305166811451</v>
      </c>
    </row>
    <row r="111" spans="1:5">
      <c r="A111">
        <v>0.4</v>
      </c>
      <c r="C111">
        <f t="shared" si="10"/>
        <v>1.3195079107728942</v>
      </c>
      <c r="D111">
        <f t="shared" si="11"/>
        <v>0.1649384888466118</v>
      </c>
      <c r="E111">
        <f t="shared" si="12"/>
        <v>-0.1649384888466118</v>
      </c>
    </row>
    <row r="112" spans="1:5">
      <c r="A112">
        <v>0.5</v>
      </c>
      <c r="C112">
        <f t="shared" si="10"/>
        <v>1.4142135623730951</v>
      </c>
      <c r="D112">
        <f t="shared" si="11"/>
        <v>0.17677669529663687</v>
      </c>
      <c r="E112">
        <f t="shared" si="12"/>
        <v>-0.17677669529663687</v>
      </c>
    </row>
    <row r="113" spans="1:35">
      <c r="A113">
        <v>0.6</v>
      </c>
      <c r="C113">
        <f t="shared" si="10"/>
        <v>1.515716566510398</v>
      </c>
      <c r="D113">
        <f t="shared" si="11"/>
        <v>0.18946457081379978</v>
      </c>
      <c r="E113">
        <f t="shared" si="12"/>
        <v>-0.18946457081379978</v>
      </c>
    </row>
    <row r="114" spans="1:35">
      <c r="A114">
        <v>0.7</v>
      </c>
      <c r="C114">
        <f t="shared" si="10"/>
        <v>1.6245047927124709</v>
      </c>
      <c r="D114">
        <f t="shared" si="11"/>
        <v>0.20306309908905892</v>
      </c>
      <c r="E114">
        <f t="shared" si="12"/>
        <v>-0.20306309908905892</v>
      </c>
    </row>
    <row r="115" spans="1:35">
      <c r="A115">
        <v>0.8</v>
      </c>
      <c r="C115">
        <f t="shared" si="10"/>
        <v>1.7411011265922482</v>
      </c>
      <c r="D115">
        <f t="shared" si="11"/>
        <v>0.21763764082403106</v>
      </c>
      <c r="E115">
        <f t="shared" si="12"/>
        <v>-0.21763764082403106</v>
      </c>
    </row>
    <row r="116" spans="1:35">
      <c r="A116">
        <v>0.9</v>
      </c>
      <c r="C116">
        <f t="shared" si="10"/>
        <v>1.8660659830736148</v>
      </c>
      <c r="D116">
        <f t="shared" si="11"/>
        <v>0.23325824788420185</v>
      </c>
      <c r="E116">
        <f t="shared" si="12"/>
        <v>-0.23325824788420185</v>
      </c>
    </row>
    <row r="117" spans="1:35">
      <c r="A117">
        <v>1</v>
      </c>
      <c r="C117">
        <f t="shared" si="10"/>
        <v>2</v>
      </c>
      <c r="D117">
        <f t="shared" si="11"/>
        <v>0.25</v>
      </c>
      <c r="E117">
        <f t="shared" si="12"/>
        <v>-0.25</v>
      </c>
    </row>
    <row r="125" spans="1:35" s="1" customFormat="1">
      <c r="B125" s="1" t="s">
        <v>102</v>
      </c>
    </row>
    <row r="126" spans="1:35">
      <c r="P126" t="s">
        <v>104</v>
      </c>
      <c r="Q126" s="28">
        <v>2.7182818284590402</v>
      </c>
      <c r="S126">
        <f>EXP(1)</f>
        <v>2.7182818284590451</v>
      </c>
    </row>
    <row r="127" spans="1:35">
      <c r="M127" s="14" t="s">
        <v>103</v>
      </c>
      <c r="N127" s="14" t="s">
        <v>92</v>
      </c>
      <c r="X127" s="14" t="s">
        <v>103</v>
      </c>
      <c r="Y127" s="14" t="s">
        <v>92</v>
      </c>
      <c r="AH127" s="14" t="s">
        <v>103</v>
      </c>
      <c r="AI127" s="14" t="s">
        <v>92</v>
      </c>
    </row>
    <row r="128" spans="1:35">
      <c r="M128">
        <v>-100</v>
      </c>
      <c r="N128">
        <f xml:space="preserve"> 1 / (1 + $Q$126^(-M128))</f>
        <v>3.7200759760215157E-44</v>
      </c>
      <c r="X128">
        <v>-2</v>
      </c>
      <c r="Y128">
        <f>1 / (1 + $Q$126^(-X128))</f>
        <v>0.11920292202211794</v>
      </c>
      <c r="AH128">
        <v>-100</v>
      </c>
      <c r="AI128">
        <v>3.7200759760215157E-44</v>
      </c>
    </row>
    <row r="129" spans="13:35">
      <c r="M129">
        <v>-90</v>
      </c>
      <c r="N129">
        <f t="shared" ref="N129:N148" si="13" xml:space="preserve"> 1 / (1 + $Q$126^(-M129))</f>
        <v>8.1940126239918622E-40</v>
      </c>
      <c r="X129">
        <v>-1.9</v>
      </c>
      <c r="Y129">
        <f t="shared" ref="Y129:Y168" si="14">1 / (1 + $Q$126^(-X129))</f>
        <v>0.13010847436299824</v>
      </c>
      <c r="AH129">
        <v>-2</v>
      </c>
      <c r="AI129">
        <f>1 / (1 + $Q$126^(-AH129))</f>
        <v>0.11920292202211794</v>
      </c>
    </row>
    <row r="130" spans="13:35">
      <c r="M130">
        <v>-80</v>
      </c>
      <c r="N130">
        <f t="shared" si="13"/>
        <v>1.8048513878456791E-35</v>
      </c>
      <c r="X130">
        <v>-1.8</v>
      </c>
      <c r="Y130">
        <f t="shared" si="14"/>
        <v>0.14185106490048818</v>
      </c>
      <c r="AH130">
        <v>-1.9</v>
      </c>
      <c r="AI130">
        <f t="shared" ref="AI130:AI169" si="15">1 / (1 + $Q$126^(-AH130))</f>
        <v>0.13010847436299824</v>
      </c>
    </row>
    <row r="131" spans="13:35">
      <c r="M131">
        <v>-70</v>
      </c>
      <c r="N131">
        <f t="shared" si="13"/>
        <v>3.9754497359091557E-31</v>
      </c>
      <c r="X131">
        <v>-1.7</v>
      </c>
      <c r="Y131">
        <f t="shared" si="14"/>
        <v>0.15446526508353511</v>
      </c>
      <c r="AH131">
        <v>-1.8</v>
      </c>
      <c r="AI131">
        <f t="shared" si="15"/>
        <v>0.14185106490048818</v>
      </c>
    </row>
    <row r="132" spans="13:35">
      <c r="M132">
        <v>-60</v>
      </c>
      <c r="N132">
        <f t="shared" si="13"/>
        <v>8.7565107626974814E-27</v>
      </c>
      <c r="X132">
        <v>-1.6</v>
      </c>
      <c r="Y132">
        <f t="shared" si="14"/>
        <v>0.16798161486607593</v>
      </c>
      <c r="AH132">
        <v>-1.7</v>
      </c>
      <c r="AI132">
        <f t="shared" si="15"/>
        <v>0.15446526508353511</v>
      </c>
    </row>
    <row r="133" spans="13:35">
      <c r="M133">
        <v>-50</v>
      </c>
      <c r="N133">
        <f t="shared" si="13"/>
        <v>1.9287498479640941E-22</v>
      </c>
      <c r="X133">
        <v>-1.5</v>
      </c>
      <c r="Y133">
        <f t="shared" si="14"/>
        <v>0.18242552380635677</v>
      </c>
      <c r="AH133">
        <v>-1.6</v>
      </c>
      <c r="AI133">
        <f t="shared" si="15"/>
        <v>0.16798161486607593</v>
      </c>
    </row>
    <row r="134" spans="13:35">
      <c r="M134">
        <v>-40</v>
      </c>
      <c r="N134">
        <f t="shared" si="13"/>
        <v>4.2483542552918993E-18</v>
      </c>
      <c r="X134">
        <v>-1.4</v>
      </c>
      <c r="Y134">
        <f t="shared" si="14"/>
        <v>0.1978161114414187</v>
      </c>
      <c r="AH134">
        <v>-1.5</v>
      </c>
      <c r="AI134">
        <f t="shared" si="15"/>
        <v>0.18242552380635677</v>
      </c>
    </row>
    <row r="135" spans="13:35">
      <c r="M135">
        <v>-30</v>
      </c>
      <c r="N135">
        <f t="shared" si="13"/>
        <v>9.3576229688398126E-14</v>
      </c>
      <c r="X135">
        <v>-1.3</v>
      </c>
      <c r="Y135">
        <f t="shared" si="14"/>
        <v>0.21416501695744178</v>
      </c>
      <c r="AH135">
        <v>-1.4</v>
      </c>
      <c r="AI135">
        <f t="shared" si="15"/>
        <v>0.1978161114414187</v>
      </c>
    </row>
    <row r="136" spans="13:35">
      <c r="M136">
        <v>-20</v>
      </c>
      <c r="N136">
        <f t="shared" si="13"/>
        <v>2.0611536181902786E-9</v>
      </c>
      <c r="X136">
        <v>-1.2</v>
      </c>
      <c r="Y136">
        <f t="shared" si="14"/>
        <v>0.23147521650098274</v>
      </c>
      <c r="AH136">
        <v>-1.3</v>
      </c>
      <c r="AI136">
        <f t="shared" si="15"/>
        <v>0.21416501695744178</v>
      </c>
    </row>
    <row r="137" spans="13:35">
      <c r="M137">
        <v>-10</v>
      </c>
      <c r="N137">
        <f t="shared" si="13"/>
        <v>4.5397868702435221E-5</v>
      </c>
      <c r="X137">
        <v>-1.1000000000000001</v>
      </c>
      <c r="Y137">
        <f t="shared" si="14"/>
        <v>0.24973989440488278</v>
      </c>
      <c r="AH137">
        <v>-1.2</v>
      </c>
      <c r="AI137">
        <f t="shared" si="15"/>
        <v>0.23147521650098274</v>
      </c>
    </row>
    <row r="138" spans="13:35">
      <c r="M138">
        <v>0</v>
      </c>
      <c r="N138">
        <f t="shared" si="13"/>
        <v>0.5</v>
      </c>
      <c r="X138">
        <v>-1</v>
      </c>
      <c r="Y138">
        <f t="shared" si="14"/>
        <v>0.26894142136999549</v>
      </c>
      <c r="AH138">
        <v>-1.1000000000000001</v>
      </c>
      <c r="AI138">
        <f t="shared" si="15"/>
        <v>0.24973989440488278</v>
      </c>
    </row>
    <row r="139" spans="13:35">
      <c r="M139">
        <v>10</v>
      </c>
      <c r="N139">
        <f t="shared" si="13"/>
        <v>0.99995460213129761</v>
      </c>
      <c r="X139">
        <v>-0.9</v>
      </c>
      <c r="Y139">
        <f t="shared" si="14"/>
        <v>0.28905049737499638</v>
      </c>
      <c r="AH139">
        <v>-1</v>
      </c>
      <c r="AI139">
        <f t="shared" si="15"/>
        <v>0.26894142136999549</v>
      </c>
    </row>
    <row r="140" spans="13:35">
      <c r="M140">
        <v>20</v>
      </c>
      <c r="N140">
        <f t="shared" si="13"/>
        <v>0.99999999793884631</v>
      </c>
      <c r="X140">
        <v>-0.8</v>
      </c>
      <c r="Y140">
        <f t="shared" si="14"/>
        <v>0.31002551887238788</v>
      </c>
      <c r="AH140">
        <v>-0.9</v>
      </c>
      <c r="AI140">
        <f t="shared" si="15"/>
        <v>0.28905049737499638</v>
      </c>
    </row>
    <row r="141" spans="13:35">
      <c r="M141">
        <v>30</v>
      </c>
      <c r="N141">
        <f t="shared" si="13"/>
        <v>0.99999999999990652</v>
      </c>
      <c r="X141">
        <v>-0.7</v>
      </c>
      <c r="Y141">
        <f t="shared" si="14"/>
        <v>0.33181222783183417</v>
      </c>
      <c r="AH141">
        <v>-0.8</v>
      </c>
      <c r="AI141">
        <f t="shared" si="15"/>
        <v>0.31002551887238788</v>
      </c>
    </row>
    <row r="142" spans="13:35">
      <c r="M142">
        <v>40</v>
      </c>
      <c r="N142">
        <f t="shared" si="13"/>
        <v>1</v>
      </c>
      <c r="X142">
        <v>-0.6</v>
      </c>
      <c r="Y142">
        <f t="shared" si="14"/>
        <v>0.35434369377420483</v>
      </c>
      <c r="AH142">
        <v>-0.7</v>
      </c>
      <c r="AI142">
        <f t="shared" si="15"/>
        <v>0.33181222783183417</v>
      </c>
    </row>
    <row r="143" spans="13:35">
      <c r="M143">
        <v>50</v>
      </c>
      <c r="N143">
        <f t="shared" si="13"/>
        <v>1</v>
      </c>
      <c r="X143">
        <v>-0.5</v>
      </c>
      <c r="Y143">
        <f t="shared" si="14"/>
        <v>0.37754066879814568</v>
      </c>
      <c r="AH143">
        <v>-0.6</v>
      </c>
      <c r="AI143">
        <f t="shared" si="15"/>
        <v>0.35434369377420483</v>
      </c>
    </row>
    <row r="144" spans="13:35">
      <c r="M144">
        <v>60</v>
      </c>
      <c r="N144">
        <f t="shared" si="13"/>
        <v>1</v>
      </c>
      <c r="X144">
        <v>-0.4</v>
      </c>
      <c r="Y144">
        <f t="shared" si="14"/>
        <v>0.40131233988754816</v>
      </c>
      <c r="AH144">
        <v>-0.5</v>
      </c>
      <c r="AI144">
        <f t="shared" si="15"/>
        <v>0.37754066879814568</v>
      </c>
    </row>
    <row r="145" spans="13:35">
      <c r="M145">
        <v>70</v>
      </c>
      <c r="N145">
        <f t="shared" si="13"/>
        <v>1</v>
      </c>
      <c r="X145">
        <v>-0.3</v>
      </c>
      <c r="Y145">
        <f t="shared" si="14"/>
        <v>0.42555748318834113</v>
      </c>
      <c r="AH145">
        <v>-0.4</v>
      </c>
      <c r="AI145">
        <f t="shared" si="15"/>
        <v>0.40131233988754816</v>
      </c>
    </row>
    <row r="146" spans="13:35">
      <c r="M146">
        <v>80</v>
      </c>
      <c r="N146">
        <f t="shared" si="13"/>
        <v>1</v>
      </c>
      <c r="X146">
        <v>-0.2</v>
      </c>
      <c r="Y146">
        <f t="shared" si="14"/>
        <v>0.45016600268752216</v>
      </c>
      <c r="AH146">
        <v>-0.3</v>
      </c>
      <c r="AI146">
        <f t="shared" si="15"/>
        <v>0.42555748318834113</v>
      </c>
    </row>
    <row r="147" spans="13:35">
      <c r="M147">
        <v>90</v>
      </c>
      <c r="N147">
        <f t="shared" si="13"/>
        <v>1</v>
      </c>
      <c r="X147">
        <v>-0.1</v>
      </c>
      <c r="Y147">
        <f t="shared" si="14"/>
        <v>0.47502081252105999</v>
      </c>
      <c r="AH147">
        <v>-0.2</v>
      </c>
      <c r="AI147">
        <f t="shared" si="15"/>
        <v>0.45016600268752216</v>
      </c>
    </row>
    <row r="148" spans="13:35">
      <c r="M148">
        <v>100</v>
      </c>
      <c r="N148">
        <f t="shared" si="13"/>
        <v>1</v>
      </c>
      <c r="X148">
        <v>0</v>
      </c>
      <c r="Y148">
        <f t="shared" si="14"/>
        <v>0.5</v>
      </c>
      <c r="AH148">
        <v>-0.1</v>
      </c>
      <c r="AI148">
        <f t="shared" si="15"/>
        <v>0.47502081252105999</v>
      </c>
    </row>
    <row r="149" spans="13:35">
      <c r="X149">
        <v>0.1</v>
      </c>
      <c r="Y149">
        <f t="shared" si="14"/>
        <v>0.5249791874789399</v>
      </c>
      <c r="AH149">
        <v>0</v>
      </c>
      <c r="AI149">
        <f t="shared" si="15"/>
        <v>0.5</v>
      </c>
    </row>
    <row r="150" spans="13:35">
      <c r="X150">
        <v>0.2</v>
      </c>
      <c r="Y150">
        <f t="shared" si="14"/>
        <v>0.54983399731247784</v>
      </c>
      <c r="AH150">
        <v>0.1</v>
      </c>
      <c r="AI150">
        <f t="shared" si="15"/>
        <v>0.5249791874789399</v>
      </c>
    </row>
    <row r="151" spans="13:35">
      <c r="X151">
        <v>0.3</v>
      </c>
      <c r="Y151">
        <f t="shared" si="14"/>
        <v>0.57444251681165892</v>
      </c>
      <c r="AH151">
        <v>0.2</v>
      </c>
      <c r="AI151">
        <f t="shared" si="15"/>
        <v>0.54983399731247784</v>
      </c>
    </row>
    <row r="152" spans="13:35">
      <c r="X152">
        <v>0.4</v>
      </c>
      <c r="Y152">
        <f t="shared" si="14"/>
        <v>0.59868766011245178</v>
      </c>
      <c r="AH152">
        <v>0.3</v>
      </c>
      <c r="AI152">
        <f t="shared" si="15"/>
        <v>0.57444251681165892</v>
      </c>
    </row>
    <row r="153" spans="13:35">
      <c r="X153">
        <v>0.5</v>
      </c>
      <c r="Y153">
        <f t="shared" si="14"/>
        <v>0.62245933120185426</v>
      </c>
      <c r="AH153">
        <v>0.4</v>
      </c>
      <c r="AI153">
        <f t="shared" si="15"/>
        <v>0.59868766011245178</v>
      </c>
    </row>
    <row r="154" spans="13:35">
      <c r="X154">
        <v>0.6</v>
      </c>
      <c r="Y154">
        <f t="shared" si="14"/>
        <v>0.64565630622579528</v>
      </c>
      <c r="AH154">
        <v>0.5</v>
      </c>
      <c r="AI154">
        <f t="shared" si="15"/>
        <v>0.62245933120185426</v>
      </c>
    </row>
    <row r="155" spans="13:35">
      <c r="X155">
        <v>0.7</v>
      </c>
      <c r="Y155">
        <f t="shared" si="14"/>
        <v>0.66818777216816583</v>
      </c>
      <c r="AH155">
        <v>0.6</v>
      </c>
      <c r="AI155">
        <f t="shared" si="15"/>
        <v>0.64565630622579528</v>
      </c>
    </row>
    <row r="156" spans="13:35">
      <c r="X156">
        <v>0.8</v>
      </c>
      <c r="Y156">
        <f t="shared" si="14"/>
        <v>0.68997448112761217</v>
      </c>
      <c r="AH156">
        <v>0.7</v>
      </c>
      <c r="AI156">
        <f t="shared" si="15"/>
        <v>0.66818777216816583</v>
      </c>
    </row>
    <row r="157" spans="13:35">
      <c r="X157">
        <v>0.9</v>
      </c>
      <c r="Y157">
        <f t="shared" si="14"/>
        <v>0.71094950262500356</v>
      </c>
      <c r="AH157">
        <v>0.8</v>
      </c>
      <c r="AI157">
        <f t="shared" si="15"/>
        <v>0.68997448112761217</v>
      </c>
    </row>
    <row r="158" spans="13:35">
      <c r="X158">
        <v>1</v>
      </c>
      <c r="Y158">
        <f t="shared" si="14"/>
        <v>0.73105857863000456</v>
      </c>
      <c r="AH158">
        <v>0.9</v>
      </c>
      <c r="AI158">
        <f t="shared" si="15"/>
        <v>0.71094950262500356</v>
      </c>
    </row>
    <row r="159" spans="13:35">
      <c r="X159">
        <v>1.1000000000000001</v>
      </c>
      <c r="Y159">
        <f t="shared" si="14"/>
        <v>0.75026010559511724</v>
      </c>
      <c r="AH159">
        <v>1</v>
      </c>
      <c r="AI159">
        <f t="shared" si="15"/>
        <v>0.73105857863000456</v>
      </c>
    </row>
    <row r="160" spans="13:35">
      <c r="X160">
        <v>1.2</v>
      </c>
      <c r="Y160">
        <f t="shared" si="14"/>
        <v>0.76852478349901732</v>
      </c>
      <c r="AH160">
        <v>1.1000000000000001</v>
      </c>
      <c r="AI160">
        <f t="shared" si="15"/>
        <v>0.75026010559511724</v>
      </c>
    </row>
    <row r="161" spans="24:35">
      <c r="X161">
        <v>1.3</v>
      </c>
      <c r="Y161">
        <f t="shared" si="14"/>
        <v>0.78583498304255828</v>
      </c>
      <c r="AH161">
        <v>1.2</v>
      </c>
      <c r="AI161">
        <f t="shared" si="15"/>
        <v>0.76852478349901732</v>
      </c>
    </row>
    <row r="162" spans="24:35">
      <c r="X162">
        <v>1.4</v>
      </c>
      <c r="Y162">
        <f t="shared" si="14"/>
        <v>0.80218388855858125</v>
      </c>
      <c r="AH162">
        <v>1.3</v>
      </c>
      <c r="AI162">
        <f t="shared" si="15"/>
        <v>0.78583498304255828</v>
      </c>
    </row>
    <row r="163" spans="24:35">
      <c r="X163">
        <v>1.5</v>
      </c>
      <c r="Y163">
        <f t="shared" si="14"/>
        <v>0.81757447619364332</v>
      </c>
      <c r="AH163">
        <v>1.4</v>
      </c>
      <c r="AI163">
        <f t="shared" si="15"/>
        <v>0.80218388855858125</v>
      </c>
    </row>
    <row r="164" spans="24:35">
      <c r="X164">
        <v>1.6</v>
      </c>
      <c r="Y164">
        <f t="shared" si="14"/>
        <v>0.83201838513392401</v>
      </c>
      <c r="AH164">
        <v>1.5</v>
      </c>
      <c r="AI164">
        <f t="shared" si="15"/>
        <v>0.81757447619364332</v>
      </c>
    </row>
    <row r="165" spans="24:35">
      <c r="X165">
        <v>1.7</v>
      </c>
      <c r="Y165">
        <f t="shared" si="14"/>
        <v>0.8455347349164648</v>
      </c>
      <c r="AH165">
        <v>1.6</v>
      </c>
      <c r="AI165">
        <f t="shared" si="15"/>
        <v>0.83201838513392401</v>
      </c>
    </row>
    <row r="166" spans="24:35">
      <c r="X166">
        <v>1.8</v>
      </c>
      <c r="Y166">
        <f t="shared" si="14"/>
        <v>0.85814893509951173</v>
      </c>
      <c r="AH166">
        <v>1.7</v>
      </c>
      <c r="AI166">
        <f t="shared" si="15"/>
        <v>0.8455347349164648</v>
      </c>
    </row>
    <row r="167" spans="24:35">
      <c r="X167">
        <v>1.9</v>
      </c>
      <c r="Y167">
        <f t="shared" si="14"/>
        <v>0.86989152563700178</v>
      </c>
      <c r="AH167">
        <v>1.8</v>
      </c>
      <c r="AI167">
        <f t="shared" si="15"/>
        <v>0.85814893509951173</v>
      </c>
    </row>
    <row r="168" spans="24:35">
      <c r="X168">
        <v>2</v>
      </c>
      <c r="Y168">
        <f t="shared" si="14"/>
        <v>0.88079707797788198</v>
      </c>
      <c r="AH168">
        <v>1.9</v>
      </c>
      <c r="AI168">
        <f t="shared" si="15"/>
        <v>0.86989152563700178</v>
      </c>
    </row>
    <row r="169" spans="24:35">
      <c r="AH169">
        <v>2</v>
      </c>
      <c r="AI169">
        <f t="shared" si="15"/>
        <v>0.88079707797788198</v>
      </c>
    </row>
    <row r="170" spans="24:35">
      <c r="AH170">
        <v>100</v>
      </c>
      <c r="AI170">
        <v>1</v>
      </c>
    </row>
  </sheetData>
  <mergeCells count="3">
    <mergeCell ref="B1:G1"/>
    <mergeCell ref="A30:E30"/>
    <mergeCell ref="A60:E6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topLeftCell="A7" zoomScale="85" zoomScaleNormal="85" workbookViewId="0">
      <selection activeCell="J25" sqref="J25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58" t="s">
        <v>86</v>
      </c>
      <c r="C1" s="58"/>
      <c r="D1" s="58"/>
      <c r="E1" s="58"/>
      <c r="F1" s="58"/>
      <c r="G1" s="58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 t="e">
        <f>LOG(A3,$B$2)</f>
        <v>#NUM!</v>
      </c>
      <c r="J3" s="14"/>
    </row>
    <row r="4" spans="1:10">
      <c r="A4">
        <v>-0.9</v>
      </c>
      <c r="B4" t="e">
        <f t="shared" ref="B4:B43" si="0">LOG(A4,$B$2)</f>
        <v>#NUM!</v>
      </c>
      <c r="J4" s="14"/>
    </row>
    <row r="5" spans="1:10">
      <c r="A5">
        <v>-0.8</v>
      </c>
      <c r="B5" t="e">
        <f t="shared" si="0"/>
        <v>#NUM!</v>
      </c>
      <c r="J5" s="14"/>
    </row>
    <row r="6" spans="1:10">
      <c r="A6">
        <v>-0.7</v>
      </c>
      <c r="B6" t="e">
        <f t="shared" si="0"/>
        <v>#NUM!</v>
      </c>
    </row>
    <row r="7" spans="1:10">
      <c r="A7">
        <v>-0.6</v>
      </c>
      <c r="B7" t="e">
        <f t="shared" si="0"/>
        <v>#NUM!</v>
      </c>
    </row>
    <row r="8" spans="1:10">
      <c r="A8">
        <v>-0.5</v>
      </c>
      <c r="B8" t="e">
        <f t="shared" si="0"/>
        <v>#NUM!</v>
      </c>
    </row>
    <row r="9" spans="1:10">
      <c r="A9">
        <v>-0.4</v>
      </c>
      <c r="B9" t="e">
        <f t="shared" si="0"/>
        <v>#NUM!</v>
      </c>
    </row>
    <row r="10" spans="1:10">
      <c r="A10">
        <v>-0.3</v>
      </c>
      <c r="B10" t="e">
        <f t="shared" si="0"/>
        <v>#NUM!</v>
      </c>
    </row>
    <row r="11" spans="1:10">
      <c r="A11">
        <v>-0.2</v>
      </c>
      <c r="B11" t="e">
        <f t="shared" si="0"/>
        <v>#NUM!</v>
      </c>
    </row>
    <row r="12" spans="1:10">
      <c r="A12">
        <v>-0.1</v>
      </c>
      <c r="B12" t="e">
        <f t="shared" si="0"/>
        <v>#NUM!</v>
      </c>
    </row>
    <row r="13" spans="1:10">
      <c r="A13">
        <v>0</v>
      </c>
      <c r="B13" t="e">
        <f t="shared" si="0"/>
        <v>#NUM!</v>
      </c>
    </row>
    <row r="14" spans="1:10">
      <c r="A14">
        <v>0.1</v>
      </c>
      <c r="B14">
        <f t="shared" si="0"/>
        <v>-3.3219280948873622</v>
      </c>
    </row>
    <row r="15" spans="1:10">
      <c r="A15">
        <v>0.2</v>
      </c>
      <c r="B15">
        <f t="shared" si="0"/>
        <v>-2.3219280948873622</v>
      </c>
    </row>
    <row r="16" spans="1:10">
      <c r="A16">
        <v>0.3</v>
      </c>
      <c r="B16">
        <f t="shared" si="0"/>
        <v>-1.7369655941662063</v>
      </c>
    </row>
    <row r="17" spans="1:5">
      <c r="A17">
        <v>0.4</v>
      </c>
      <c r="B17">
        <f t="shared" si="0"/>
        <v>-1.3219280948873622</v>
      </c>
    </row>
    <row r="18" spans="1:5">
      <c r="A18">
        <v>0.5</v>
      </c>
      <c r="B18">
        <f t="shared" si="0"/>
        <v>-1</v>
      </c>
    </row>
    <row r="19" spans="1:5">
      <c r="A19">
        <v>0.6</v>
      </c>
      <c r="B19">
        <f t="shared" si="0"/>
        <v>-0.73696559416620622</v>
      </c>
    </row>
    <row r="20" spans="1:5">
      <c r="A20">
        <v>0.7</v>
      </c>
      <c r="B20">
        <f t="shared" si="0"/>
        <v>-0.51457317282975834</v>
      </c>
    </row>
    <row r="21" spans="1:5">
      <c r="A21">
        <v>0.8</v>
      </c>
      <c r="B21">
        <f t="shared" si="0"/>
        <v>-0.32192809488736229</v>
      </c>
    </row>
    <row r="22" spans="1:5">
      <c r="A22">
        <v>0.9</v>
      </c>
      <c r="B22">
        <f t="shared" si="0"/>
        <v>-0.15200309344504997</v>
      </c>
    </row>
    <row r="23" spans="1:5">
      <c r="A23">
        <v>1</v>
      </c>
      <c r="B23">
        <f t="shared" si="0"/>
        <v>0</v>
      </c>
    </row>
    <row r="24" spans="1:5">
      <c r="A24">
        <v>1.1000000000000001</v>
      </c>
      <c r="B24">
        <f t="shared" si="0"/>
        <v>0.13750352374993502</v>
      </c>
    </row>
    <row r="25" spans="1:5">
      <c r="A25">
        <v>1.2</v>
      </c>
      <c r="B25">
        <f t="shared" si="0"/>
        <v>0.26303440583379378</v>
      </c>
    </row>
    <row r="26" spans="1:5">
      <c r="A26">
        <v>1.3</v>
      </c>
      <c r="B26">
        <f t="shared" si="0"/>
        <v>0.37851162325372983</v>
      </c>
    </row>
    <row r="27" spans="1:5">
      <c r="A27">
        <v>1.4</v>
      </c>
      <c r="B27">
        <f t="shared" si="0"/>
        <v>0.48542682717024171</v>
      </c>
    </row>
    <row r="28" spans="1:5">
      <c r="A28">
        <v>1.5</v>
      </c>
      <c r="B28">
        <f t="shared" si="0"/>
        <v>0.58496250072115619</v>
      </c>
    </row>
    <row r="29" spans="1:5">
      <c r="A29">
        <v>1.6</v>
      </c>
      <c r="B29">
        <f t="shared" si="0"/>
        <v>0.67807190511263782</v>
      </c>
    </row>
    <row r="30" spans="1:5">
      <c r="A30">
        <v>1.7</v>
      </c>
      <c r="B30">
        <f t="shared" si="0"/>
        <v>0.76553474636297703</v>
      </c>
    </row>
    <row r="31" spans="1:5">
      <c r="A31">
        <v>1.8</v>
      </c>
      <c r="B31">
        <f t="shared" si="0"/>
        <v>0.84799690655495008</v>
      </c>
      <c r="C31" s="18"/>
      <c r="D31" s="18"/>
      <c r="E31" s="18"/>
    </row>
    <row r="32" spans="1:5">
      <c r="A32">
        <v>1.9</v>
      </c>
      <c r="B32">
        <f t="shared" si="0"/>
        <v>0.92599941855622303</v>
      </c>
      <c r="D32" s="14"/>
      <c r="E32" s="14"/>
    </row>
    <row r="33" spans="1:2">
      <c r="A33">
        <v>2</v>
      </c>
      <c r="B33">
        <f t="shared" si="0"/>
        <v>1</v>
      </c>
    </row>
    <row r="34" spans="1:2">
      <c r="A34">
        <v>2.1</v>
      </c>
      <c r="B34">
        <f t="shared" si="0"/>
        <v>1.0703893278913981</v>
      </c>
    </row>
    <row r="35" spans="1:2">
      <c r="A35">
        <v>2.2000000000000002</v>
      </c>
      <c r="B35">
        <f t="shared" si="0"/>
        <v>1.1375035237499351</v>
      </c>
    </row>
    <row r="36" spans="1:2">
      <c r="A36">
        <v>2.2999999999999998</v>
      </c>
      <c r="B36">
        <f t="shared" si="0"/>
        <v>1.2016338611696504</v>
      </c>
    </row>
    <row r="37" spans="1:2">
      <c r="A37">
        <v>2.4</v>
      </c>
      <c r="B37">
        <f t="shared" si="0"/>
        <v>1.2630344058337937</v>
      </c>
    </row>
    <row r="38" spans="1:2">
      <c r="A38">
        <v>2.5</v>
      </c>
      <c r="B38">
        <f t="shared" si="0"/>
        <v>1.3219280948873624</v>
      </c>
    </row>
    <row r="39" spans="1:2">
      <c r="A39">
        <v>2.6</v>
      </c>
      <c r="B39">
        <f t="shared" si="0"/>
        <v>1.3785116232537298</v>
      </c>
    </row>
    <row r="40" spans="1:2">
      <c r="A40">
        <v>2.7</v>
      </c>
      <c r="B40">
        <f t="shared" si="0"/>
        <v>1.4329594072761063</v>
      </c>
    </row>
    <row r="41" spans="1:2">
      <c r="A41">
        <v>2.8</v>
      </c>
      <c r="B41">
        <f t="shared" si="0"/>
        <v>1.4854268271702415</v>
      </c>
    </row>
    <row r="42" spans="1:2">
      <c r="A42">
        <v>2.9</v>
      </c>
      <c r="B42">
        <f t="shared" si="0"/>
        <v>1.5360529002402097</v>
      </c>
    </row>
    <row r="43" spans="1:2">
      <c r="A43">
        <v>3</v>
      </c>
      <c r="B43">
        <f t="shared" si="0"/>
        <v>1.5849625007211563</v>
      </c>
    </row>
    <row r="59" spans="1:6">
      <c r="A59" s="59"/>
      <c r="B59" s="59"/>
      <c r="C59" s="59"/>
      <c r="D59" s="59"/>
      <c r="E59" s="59"/>
    </row>
    <row r="61" spans="1:6">
      <c r="A61" s="18"/>
      <c r="B61" s="18"/>
      <c r="C61" s="18"/>
      <c r="D61" s="27"/>
      <c r="F61" s="27"/>
    </row>
    <row r="62" spans="1:6">
      <c r="B62" s="14"/>
    </row>
    <row r="94" spans="1:4">
      <c r="A94" s="18"/>
      <c r="B94" s="18"/>
      <c r="C94" s="18"/>
      <c r="D94" s="18"/>
    </row>
    <row r="95" spans="1:4">
      <c r="B95" s="14"/>
    </row>
    <row r="124" spans="24:35">
      <c r="X124">
        <v>0.6</v>
      </c>
      <c r="Y124" t="e">
        <f>1 / (1 +#REF!^(- X124))</f>
        <v>#REF!</v>
      </c>
      <c r="AH124">
        <v>0.5</v>
      </c>
      <c r="AI124" t="e">
        <f>1 / (1 +#REF!^(- AH124))</f>
        <v>#REF!</v>
      </c>
    </row>
    <row r="125" spans="24:35">
      <c r="X125">
        <v>0.7</v>
      </c>
      <c r="Y125" t="e">
        <f>1 / (1 +#REF!^(- X125))</f>
        <v>#REF!</v>
      </c>
      <c r="AH125">
        <v>0.6</v>
      </c>
      <c r="AI125" t="e">
        <f>1 / (1 +#REF!^(- AH125))</f>
        <v>#REF!</v>
      </c>
    </row>
    <row r="126" spans="24:35">
      <c r="X126">
        <v>0.8</v>
      </c>
      <c r="Y126" t="e">
        <f>1 / (1 +#REF!^(- X126))</f>
        <v>#REF!</v>
      </c>
      <c r="AH126">
        <v>0.7</v>
      </c>
      <c r="AI126" t="e">
        <f>1 / (1 +#REF!^(- AH126))</f>
        <v>#REF!</v>
      </c>
    </row>
    <row r="127" spans="24:35">
      <c r="X127">
        <v>0.9</v>
      </c>
      <c r="Y127" t="e">
        <f>1 / (1 +#REF!^(- X127))</f>
        <v>#REF!</v>
      </c>
      <c r="AH127">
        <v>0.8</v>
      </c>
      <c r="AI127" t="e">
        <f>1 / (1 +#REF!^(- AH127))</f>
        <v>#REF!</v>
      </c>
    </row>
    <row r="128" spans="24:35">
      <c r="X128">
        <v>1</v>
      </c>
      <c r="Y128" t="e">
        <f>1 / (1 +#REF!^(- X128))</f>
        <v>#REF!</v>
      </c>
      <c r="AH128">
        <v>0.9</v>
      </c>
      <c r="AI128" t="e">
        <f>1 / (1 +#REF!^(- AH128))</f>
        <v>#REF!</v>
      </c>
    </row>
    <row r="129" spans="24:35">
      <c r="X129">
        <v>1.1000000000000001</v>
      </c>
      <c r="Y129" t="e">
        <f>1 / (1 +#REF!^(- X129))</f>
        <v>#REF!</v>
      </c>
      <c r="AH129">
        <v>1</v>
      </c>
      <c r="AI129" t="e">
        <f>1 / (1 +#REF!^(- AH129))</f>
        <v>#REF!</v>
      </c>
    </row>
    <row r="130" spans="24:35">
      <c r="X130">
        <v>1.2</v>
      </c>
      <c r="Y130" t="e">
        <f>1 / (1 +#REF!^(- X130))</f>
        <v>#REF!</v>
      </c>
      <c r="AH130">
        <v>1.1000000000000001</v>
      </c>
      <c r="AI130" t="e">
        <f>1 / (1 +#REF!^(- AH130))</f>
        <v>#REF!</v>
      </c>
    </row>
    <row r="131" spans="24:35">
      <c r="X131">
        <v>1.3</v>
      </c>
      <c r="Y131" t="e">
        <f>1 / (1 +#REF!^(- X131))</f>
        <v>#REF!</v>
      </c>
      <c r="AH131">
        <v>1.2</v>
      </c>
      <c r="AI131" t="e">
        <f>1 / (1 +#REF!^(- AH131))</f>
        <v>#REF!</v>
      </c>
    </row>
    <row r="132" spans="24:35">
      <c r="X132">
        <v>1.4</v>
      </c>
      <c r="Y132" t="e">
        <f>1 / (1 +#REF!^(- X132))</f>
        <v>#REF!</v>
      </c>
      <c r="AH132">
        <v>1.3</v>
      </c>
      <c r="AI132" t="e">
        <f>1 / (1 +#REF!^(- AH132))</f>
        <v>#REF!</v>
      </c>
    </row>
    <row r="133" spans="24:35">
      <c r="X133">
        <v>1.5</v>
      </c>
      <c r="Y133" t="e">
        <f>1 / (1 +#REF!^(- X133))</f>
        <v>#REF!</v>
      </c>
      <c r="AH133">
        <v>1.4</v>
      </c>
      <c r="AI133" t="e">
        <f>1 / (1 +#REF!^(- AH133))</f>
        <v>#REF!</v>
      </c>
    </row>
    <row r="134" spans="24:35">
      <c r="X134">
        <v>1.6</v>
      </c>
      <c r="Y134" t="e">
        <f>1 / (1 +#REF!^(- X134))</f>
        <v>#REF!</v>
      </c>
      <c r="AH134">
        <v>1.5</v>
      </c>
      <c r="AI134" t="e">
        <f>1 / (1 +#REF!^(- AH134))</f>
        <v>#REF!</v>
      </c>
    </row>
    <row r="135" spans="24:35">
      <c r="X135">
        <v>1.7</v>
      </c>
      <c r="Y135" t="e">
        <f>1 / (1 +#REF!^(- X135))</f>
        <v>#REF!</v>
      </c>
      <c r="AH135">
        <v>1.6</v>
      </c>
      <c r="AI135" t="e">
        <f>1 / (1 +#REF!^(- AH135))</f>
        <v>#REF!</v>
      </c>
    </row>
    <row r="136" spans="24:35">
      <c r="X136">
        <v>1.8</v>
      </c>
      <c r="Y136" t="e">
        <f>1 / (1 +#REF!^(- X136))</f>
        <v>#REF!</v>
      </c>
      <c r="AH136">
        <v>1.7</v>
      </c>
      <c r="AI136" t="e">
        <f>1 / (1 +#REF!^(- AH136))</f>
        <v>#REF!</v>
      </c>
    </row>
    <row r="137" spans="24:35">
      <c r="X137">
        <v>1.9</v>
      </c>
      <c r="Y137" t="e">
        <f>1 / (1 +#REF!^(- X137))</f>
        <v>#REF!</v>
      </c>
      <c r="AH137">
        <v>1.8</v>
      </c>
      <c r="AI137" t="e">
        <f>1 / (1 +#REF!^(- AH137))</f>
        <v>#REF!</v>
      </c>
    </row>
    <row r="138" spans="24:35">
      <c r="X138">
        <v>2</v>
      </c>
      <c r="Y138" t="e">
        <f>1 / (1 +#REF!^(- X138))</f>
        <v>#REF!</v>
      </c>
      <c r="AH138">
        <v>1.9</v>
      </c>
      <c r="AI138" t="e">
        <f>1 / (1 +#REF!^(- AH138))</f>
        <v>#REF!</v>
      </c>
    </row>
    <row r="139" spans="24:35">
      <c r="AH139">
        <v>2</v>
      </c>
      <c r="AI139" t="e">
        <f>1 / (1 +#REF!^(- AH139))</f>
        <v>#REF!</v>
      </c>
    </row>
    <row r="140" spans="24:35">
      <c r="AH140">
        <v>100</v>
      </c>
      <c r="AI140">
        <v>1</v>
      </c>
    </row>
  </sheetData>
  <mergeCells count="2">
    <mergeCell ref="B1:G1"/>
    <mergeCell ref="A59:E5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F7" sqref="F7"/>
    </sheetView>
  </sheetViews>
  <sheetFormatPr defaultRowHeight="16.5"/>
  <sheetData>
    <row r="3" spans="2:6" s="1" customFormat="1">
      <c r="B3" s="1" t="s">
        <v>87</v>
      </c>
    </row>
    <row r="5" spans="2:6">
      <c r="B5">
        <v>2.7182810000000002</v>
      </c>
      <c r="E5" t="s">
        <v>89</v>
      </c>
    </row>
    <row r="6" spans="2:6">
      <c r="E6" t="s">
        <v>90</v>
      </c>
      <c r="F6" s="2" t="s">
        <v>91</v>
      </c>
    </row>
    <row r="7" spans="2:6">
      <c r="B7" t="s">
        <v>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83"/>
  <sheetViews>
    <sheetView topLeftCell="J58" workbookViewId="0">
      <selection activeCell="X63" sqref="X63"/>
    </sheetView>
  </sheetViews>
  <sheetFormatPr defaultRowHeight="16.5"/>
  <cols>
    <col min="1" max="1" width="11.25" customWidth="1"/>
    <col min="5" max="6" width="10.625" customWidth="1"/>
    <col min="7" max="7" width="20.375" customWidth="1"/>
    <col min="8" max="8" width="13.875" customWidth="1"/>
  </cols>
  <sheetData>
    <row r="4" spans="2:9">
      <c r="D4" t="s">
        <v>58</v>
      </c>
    </row>
    <row r="5" spans="2:9" ht="33">
      <c r="B5" s="18" t="s">
        <v>49</v>
      </c>
      <c r="C5" s="18" t="s">
        <v>50</v>
      </c>
      <c r="D5" s="16" t="s">
        <v>56</v>
      </c>
      <c r="E5" s="16" t="s">
        <v>57</v>
      </c>
      <c r="F5" s="16" t="s">
        <v>60</v>
      </c>
      <c r="G5" s="18" t="s">
        <v>59</v>
      </c>
    </row>
    <row r="6" spans="2:9">
      <c r="B6">
        <v>170</v>
      </c>
      <c r="C6">
        <v>65</v>
      </c>
      <c r="D6">
        <f>B6-$B$19</f>
        <v>7</v>
      </c>
      <c r="E6">
        <f>C6-$B$20</f>
        <v>8</v>
      </c>
      <c r="F6">
        <f>D6^2</f>
        <v>49</v>
      </c>
      <c r="G6">
        <f>D6*E6</f>
        <v>56</v>
      </c>
    </row>
    <row r="7" spans="2:9">
      <c r="B7">
        <v>155</v>
      </c>
      <c r="C7">
        <v>50</v>
      </c>
      <c r="D7">
        <f t="shared" ref="D7:D10" si="0">B7-$B$19</f>
        <v>-8</v>
      </c>
      <c r="E7">
        <f t="shared" ref="E7:E10" si="1">C7-$B$20</f>
        <v>-7</v>
      </c>
      <c r="F7">
        <f t="shared" ref="F7:F10" si="2">D7^2</f>
        <v>64</v>
      </c>
      <c r="G7">
        <f t="shared" ref="G7:G10" si="3">D7*E7</f>
        <v>56</v>
      </c>
    </row>
    <row r="8" spans="2:9">
      <c r="B8">
        <v>150</v>
      </c>
      <c r="C8">
        <v>45</v>
      </c>
      <c r="D8">
        <f t="shared" si="0"/>
        <v>-13</v>
      </c>
      <c r="E8">
        <f t="shared" si="1"/>
        <v>-12</v>
      </c>
      <c r="F8">
        <f t="shared" si="2"/>
        <v>169</v>
      </c>
      <c r="G8">
        <f t="shared" si="3"/>
        <v>156</v>
      </c>
      <c r="I8" t="s">
        <v>62</v>
      </c>
    </row>
    <row r="9" spans="2:9">
      <c r="B9">
        <v>175</v>
      </c>
      <c r="C9">
        <v>70</v>
      </c>
      <c r="D9">
        <f t="shared" si="0"/>
        <v>12</v>
      </c>
      <c r="E9">
        <f t="shared" si="1"/>
        <v>13</v>
      </c>
      <c r="F9">
        <f t="shared" si="2"/>
        <v>144</v>
      </c>
      <c r="G9">
        <f t="shared" si="3"/>
        <v>156</v>
      </c>
    </row>
    <row r="10" spans="2:9">
      <c r="B10">
        <v>165</v>
      </c>
      <c r="C10">
        <v>55</v>
      </c>
      <c r="D10">
        <f t="shared" si="0"/>
        <v>2</v>
      </c>
      <c r="E10">
        <f t="shared" si="1"/>
        <v>-2</v>
      </c>
      <c r="F10">
        <f t="shared" si="2"/>
        <v>4</v>
      </c>
      <c r="G10">
        <f t="shared" si="3"/>
        <v>-4</v>
      </c>
    </row>
    <row r="17" spans="1:12">
      <c r="J17" t="s">
        <v>55</v>
      </c>
    </row>
    <row r="19" spans="1:12">
      <c r="A19" t="s">
        <v>51</v>
      </c>
      <c r="B19">
        <f>AVERAGE($B$6:$B$10)</f>
        <v>163</v>
      </c>
    </row>
    <row r="20" spans="1:12">
      <c r="A20" t="s">
        <v>52</v>
      </c>
      <c r="B20">
        <f>AVERAGE($C$6:$C$10)</f>
        <v>57</v>
      </c>
    </row>
    <row r="23" spans="1:12" ht="17.25" thickBot="1">
      <c r="A23" s="60" t="s">
        <v>63</v>
      </c>
      <c r="B23" s="61" t="s">
        <v>53</v>
      </c>
      <c r="C23" s="61"/>
      <c r="D23" s="61"/>
      <c r="E23" s="17"/>
      <c r="F23" s="17"/>
      <c r="G23" s="17">
        <f>SUM(G6:G10)</f>
        <v>420</v>
      </c>
      <c r="H23" s="63">
        <f>G23/G24</f>
        <v>0.97674418604651159</v>
      </c>
      <c r="I23" s="17"/>
    </row>
    <row r="24" spans="1:12" ht="16.5" customHeight="1">
      <c r="A24" s="60"/>
      <c r="B24" s="62" t="s">
        <v>54</v>
      </c>
      <c r="C24" s="62"/>
      <c r="D24" s="62"/>
      <c r="E24" s="17"/>
      <c r="F24" s="17"/>
      <c r="G24" s="17">
        <f>SUM(F6:F10)</f>
        <v>430</v>
      </c>
      <c r="H24" s="63"/>
      <c r="I24" s="17"/>
    </row>
    <row r="26" spans="1:12">
      <c r="A26" s="14" t="s">
        <v>64</v>
      </c>
      <c r="B26" t="s">
        <v>61</v>
      </c>
      <c r="G26">
        <f>B20-(B19 * H23)</f>
        <v>-102.20930232558138</v>
      </c>
      <c r="I26" t="s">
        <v>65</v>
      </c>
    </row>
    <row r="28" spans="1:12">
      <c r="I28" t="s">
        <v>66</v>
      </c>
      <c r="L28">
        <f>H23*163+G26</f>
        <v>57</v>
      </c>
    </row>
    <row r="31" spans="1:12">
      <c r="G31" t="s">
        <v>69</v>
      </c>
    </row>
    <row r="33" spans="2:25" s="1" customFormat="1">
      <c r="B33" s="1" t="s">
        <v>67</v>
      </c>
    </row>
    <row r="35" spans="2:25">
      <c r="B35" t="s">
        <v>68</v>
      </c>
      <c r="P35" t="s">
        <v>72</v>
      </c>
      <c r="U35" t="s">
        <v>76</v>
      </c>
      <c r="V35">
        <v>1</v>
      </c>
      <c r="W35">
        <v>2</v>
      </c>
      <c r="X35">
        <v>3</v>
      </c>
    </row>
    <row r="36" spans="2:25">
      <c r="N36" s="14" t="s">
        <v>70</v>
      </c>
      <c r="O36" s="14" t="s">
        <v>71</v>
      </c>
      <c r="R36" t="s">
        <v>74</v>
      </c>
      <c r="U36" t="s">
        <v>75</v>
      </c>
      <c r="V36" s="14" t="s">
        <v>77</v>
      </c>
      <c r="W36" s="19" t="s">
        <v>78</v>
      </c>
      <c r="X36" s="19" t="s">
        <v>79</v>
      </c>
    </row>
    <row r="37" spans="2:25">
      <c r="N37">
        <v>-10</v>
      </c>
      <c r="O37">
        <f>N37^2</f>
        <v>100</v>
      </c>
      <c r="V37" s="14" t="s">
        <v>70</v>
      </c>
      <c r="W37" s="14" t="s">
        <v>77</v>
      </c>
      <c r="X37" s="19" t="s">
        <v>78</v>
      </c>
      <c r="Y37" s="19" t="s">
        <v>79</v>
      </c>
    </row>
    <row r="38" spans="2:25">
      <c r="N38">
        <v>-9</v>
      </c>
      <c r="O38">
        <f t="shared" ref="O38:O57" si="4">N38^2</f>
        <v>81</v>
      </c>
      <c r="V38">
        <v>-10</v>
      </c>
      <c r="W38">
        <f>V38^2</f>
        <v>100</v>
      </c>
      <c r="X38">
        <f t="shared" ref="X38:X58" si="5">V38^2*2</f>
        <v>200</v>
      </c>
      <c r="Y38">
        <f t="shared" ref="Y38:Y58" si="6">V38^2*3</f>
        <v>300</v>
      </c>
    </row>
    <row r="39" spans="2:25">
      <c r="N39">
        <v>-8</v>
      </c>
      <c r="O39">
        <f t="shared" si="4"/>
        <v>64</v>
      </c>
      <c r="V39">
        <v>-9</v>
      </c>
      <c r="W39">
        <f t="shared" ref="W39:W58" si="7">V39^2</f>
        <v>81</v>
      </c>
      <c r="X39">
        <f t="shared" si="5"/>
        <v>162</v>
      </c>
      <c r="Y39">
        <f t="shared" si="6"/>
        <v>243</v>
      </c>
    </row>
    <row r="40" spans="2:25">
      <c r="N40">
        <v>-7</v>
      </c>
      <c r="O40">
        <f t="shared" si="4"/>
        <v>49</v>
      </c>
      <c r="V40">
        <v>-8</v>
      </c>
      <c r="W40">
        <f t="shared" si="7"/>
        <v>64</v>
      </c>
      <c r="X40">
        <f t="shared" si="5"/>
        <v>128</v>
      </c>
      <c r="Y40">
        <f t="shared" si="6"/>
        <v>192</v>
      </c>
    </row>
    <row r="41" spans="2:25">
      <c r="N41">
        <v>-6</v>
      </c>
      <c r="O41">
        <f t="shared" si="4"/>
        <v>36</v>
      </c>
      <c r="V41">
        <v>-7</v>
      </c>
      <c r="W41">
        <f t="shared" si="7"/>
        <v>49</v>
      </c>
      <c r="X41">
        <f t="shared" si="5"/>
        <v>98</v>
      </c>
      <c r="Y41">
        <f t="shared" si="6"/>
        <v>147</v>
      </c>
    </row>
    <row r="42" spans="2:25">
      <c r="N42">
        <v>-5</v>
      </c>
      <c r="O42">
        <f t="shared" si="4"/>
        <v>25</v>
      </c>
      <c r="V42">
        <v>-6</v>
      </c>
      <c r="W42">
        <f t="shared" si="7"/>
        <v>36</v>
      </c>
      <c r="X42">
        <f t="shared" si="5"/>
        <v>72</v>
      </c>
      <c r="Y42">
        <f t="shared" si="6"/>
        <v>108</v>
      </c>
    </row>
    <row r="43" spans="2:25">
      <c r="N43">
        <v>-4</v>
      </c>
      <c r="O43">
        <f t="shared" si="4"/>
        <v>16</v>
      </c>
      <c r="V43">
        <v>-5</v>
      </c>
      <c r="W43">
        <f t="shared" si="7"/>
        <v>25</v>
      </c>
      <c r="X43">
        <f t="shared" si="5"/>
        <v>50</v>
      </c>
      <c r="Y43">
        <f t="shared" si="6"/>
        <v>75</v>
      </c>
    </row>
    <row r="44" spans="2:25">
      <c r="N44">
        <v>-3</v>
      </c>
      <c r="O44">
        <f t="shared" si="4"/>
        <v>9</v>
      </c>
      <c r="V44">
        <v>-4</v>
      </c>
      <c r="W44">
        <f t="shared" si="7"/>
        <v>16</v>
      </c>
      <c r="X44">
        <f t="shared" si="5"/>
        <v>32</v>
      </c>
      <c r="Y44">
        <f t="shared" si="6"/>
        <v>48</v>
      </c>
    </row>
    <row r="45" spans="2:25">
      <c r="N45">
        <v>-2</v>
      </c>
      <c r="O45">
        <f t="shared" si="4"/>
        <v>4</v>
      </c>
      <c r="V45">
        <v>-3</v>
      </c>
      <c r="W45">
        <f t="shared" si="7"/>
        <v>9</v>
      </c>
      <c r="X45">
        <f t="shared" si="5"/>
        <v>18</v>
      </c>
      <c r="Y45">
        <f t="shared" si="6"/>
        <v>27</v>
      </c>
    </row>
    <row r="46" spans="2:25">
      <c r="N46">
        <v>-1</v>
      </c>
      <c r="O46">
        <f t="shared" si="4"/>
        <v>1</v>
      </c>
      <c r="V46">
        <v>-2</v>
      </c>
      <c r="W46">
        <f t="shared" si="7"/>
        <v>4</v>
      </c>
      <c r="X46">
        <f t="shared" si="5"/>
        <v>8</v>
      </c>
      <c r="Y46">
        <f t="shared" si="6"/>
        <v>12</v>
      </c>
    </row>
    <row r="47" spans="2:25">
      <c r="N47">
        <v>0</v>
      </c>
      <c r="O47">
        <f t="shared" si="4"/>
        <v>0</v>
      </c>
      <c r="V47">
        <v>-1</v>
      </c>
      <c r="W47">
        <f t="shared" si="7"/>
        <v>1</v>
      </c>
      <c r="X47">
        <f t="shared" si="5"/>
        <v>2</v>
      </c>
      <c r="Y47">
        <f t="shared" si="6"/>
        <v>3</v>
      </c>
    </row>
    <row r="48" spans="2:25">
      <c r="N48">
        <v>1</v>
      </c>
      <c r="O48">
        <f t="shared" si="4"/>
        <v>1</v>
      </c>
      <c r="V48">
        <v>0</v>
      </c>
      <c r="W48">
        <f t="shared" si="7"/>
        <v>0</v>
      </c>
      <c r="X48">
        <f t="shared" si="5"/>
        <v>0</v>
      </c>
      <c r="Y48">
        <f t="shared" si="6"/>
        <v>0</v>
      </c>
    </row>
    <row r="49" spans="14:25">
      <c r="N49">
        <v>2</v>
      </c>
      <c r="O49">
        <f t="shared" si="4"/>
        <v>4</v>
      </c>
      <c r="V49">
        <v>1</v>
      </c>
      <c r="W49">
        <f t="shared" si="7"/>
        <v>1</v>
      </c>
      <c r="X49">
        <f t="shared" si="5"/>
        <v>2</v>
      </c>
      <c r="Y49">
        <f t="shared" si="6"/>
        <v>3</v>
      </c>
    </row>
    <row r="50" spans="14:25">
      <c r="N50">
        <v>3</v>
      </c>
      <c r="O50">
        <f t="shared" si="4"/>
        <v>9</v>
      </c>
      <c r="V50">
        <v>2</v>
      </c>
      <c r="W50">
        <f t="shared" si="7"/>
        <v>4</v>
      </c>
      <c r="X50">
        <f t="shared" si="5"/>
        <v>8</v>
      </c>
      <c r="Y50">
        <f t="shared" si="6"/>
        <v>12</v>
      </c>
    </row>
    <row r="51" spans="14:25">
      <c r="N51">
        <v>4</v>
      </c>
      <c r="O51">
        <f t="shared" si="4"/>
        <v>16</v>
      </c>
      <c r="V51">
        <v>3</v>
      </c>
      <c r="W51">
        <f t="shared" si="7"/>
        <v>9</v>
      </c>
      <c r="X51">
        <f t="shared" si="5"/>
        <v>18</v>
      </c>
      <c r="Y51">
        <f t="shared" si="6"/>
        <v>27</v>
      </c>
    </row>
    <row r="52" spans="14:25">
      <c r="N52">
        <v>5</v>
      </c>
      <c r="O52">
        <f t="shared" si="4"/>
        <v>25</v>
      </c>
      <c r="V52">
        <v>4</v>
      </c>
      <c r="W52">
        <f t="shared" si="7"/>
        <v>16</v>
      </c>
      <c r="X52">
        <f t="shared" si="5"/>
        <v>32</v>
      </c>
      <c r="Y52">
        <f t="shared" si="6"/>
        <v>48</v>
      </c>
    </row>
    <row r="53" spans="14:25">
      <c r="N53">
        <v>6</v>
      </c>
      <c r="O53">
        <f t="shared" si="4"/>
        <v>36</v>
      </c>
      <c r="V53">
        <v>5</v>
      </c>
      <c r="W53">
        <f t="shared" si="7"/>
        <v>25</v>
      </c>
      <c r="X53">
        <f t="shared" si="5"/>
        <v>50</v>
      </c>
      <c r="Y53">
        <f t="shared" si="6"/>
        <v>75</v>
      </c>
    </row>
    <row r="54" spans="14:25">
      <c r="N54">
        <v>7</v>
      </c>
      <c r="O54">
        <f t="shared" si="4"/>
        <v>49</v>
      </c>
      <c r="V54">
        <v>6</v>
      </c>
      <c r="W54">
        <f t="shared" si="7"/>
        <v>36</v>
      </c>
      <c r="X54">
        <f t="shared" si="5"/>
        <v>72</v>
      </c>
      <c r="Y54">
        <f t="shared" si="6"/>
        <v>108</v>
      </c>
    </row>
    <row r="55" spans="14:25">
      <c r="N55">
        <v>8</v>
      </c>
      <c r="O55">
        <f t="shared" si="4"/>
        <v>64</v>
      </c>
      <c r="V55">
        <v>7</v>
      </c>
      <c r="W55">
        <f t="shared" si="7"/>
        <v>49</v>
      </c>
      <c r="X55">
        <f t="shared" si="5"/>
        <v>98</v>
      </c>
      <c r="Y55">
        <f t="shared" si="6"/>
        <v>147</v>
      </c>
    </row>
    <row r="56" spans="14:25">
      <c r="N56">
        <v>9</v>
      </c>
      <c r="O56">
        <f t="shared" si="4"/>
        <v>81</v>
      </c>
      <c r="V56">
        <v>8</v>
      </c>
      <c r="W56">
        <f t="shared" si="7"/>
        <v>64</v>
      </c>
      <c r="X56">
        <f t="shared" si="5"/>
        <v>128</v>
      </c>
      <c r="Y56">
        <f t="shared" si="6"/>
        <v>192</v>
      </c>
    </row>
    <row r="57" spans="14:25">
      <c r="N57">
        <v>10</v>
      </c>
      <c r="O57">
        <f t="shared" si="4"/>
        <v>100</v>
      </c>
      <c r="V57">
        <v>9</v>
      </c>
      <c r="W57">
        <f t="shared" si="7"/>
        <v>81</v>
      </c>
      <c r="X57">
        <f t="shared" si="5"/>
        <v>162</v>
      </c>
      <c r="Y57">
        <f t="shared" si="6"/>
        <v>243</v>
      </c>
    </row>
    <row r="58" spans="14:25">
      <c r="V58">
        <v>10</v>
      </c>
      <c r="W58">
        <f t="shared" si="7"/>
        <v>100</v>
      </c>
      <c r="X58">
        <f t="shared" si="5"/>
        <v>200</v>
      </c>
      <c r="Y58">
        <f t="shared" si="6"/>
        <v>300</v>
      </c>
    </row>
    <row r="59" spans="14:25">
      <c r="P59" t="s">
        <v>73</v>
      </c>
    </row>
    <row r="60" spans="14:25">
      <c r="N60" s="14" t="s">
        <v>70</v>
      </c>
      <c r="O60" s="14" t="s">
        <v>71</v>
      </c>
    </row>
    <row r="61" spans="14:25">
      <c r="N61">
        <v>-10</v>
      </c>
      <c r="O61">
        <f>-(N61^2)</f>
        <v>-100</v>
      </c>
    </row>
    <row r="62" spans="14:25">
      <c r="N62">
        <v>-9</v>
      </c>
      <c r="O62">
        <f t="shared" ref="O62:O81" si="8">-(N62^2)</f>
        <v>-81</v>
      </c>
      <c r="W62" s="14" t="s">
        <v>70</v>
      </c>
    </row>
    <row r="63" spans="14:25">
      <c r="N63">
        <v>-8</v>
      </c>
      <c r="O63">
        <f t="shared" si="8"/>
        <v>-64</v>
      </c>
      <c r="W63">
        <v>-10</v>
      </c>
      <c r="X63">
        <f>2 * ((W63 - 3)^2) + 5</f>
        <v>343</v>
      </c>
    </row>
    <row r="64" spans="14:25">
      <c r="N64">
        <v>-7</v>
      </c>
      <c r="O64">
        <f t="shared" si="8"/>
        <v>-49</v>
      </c>
      <c r="W64">
        <v>-9</v>
      </c>
      <c r="X64">
        <f t="shared" ref="X64:X83" si="9">2 * ((W64 - 3)^2) + 5</f>
        <v>293</v>
      </c>
    </row>
    <row r="65" spans="14:24">
      <c r="N65">
        <v>-6</v>
      </c>
      <c r="O65">
        <f t="shared" si="8"/>
        <v>-36</v>
      </c>
      <c r="W65">
        <v>-8</v>
      </c>
      <c r="X65">
        <f t="shared" si="9"/>
        <v>247</v>
      </c>
    </row>
    <row r="66" spans="14:24">
      <c r="N66">
        <v>-5</v>
      </c>
      <c r="O66">
        <f t="shared" si="8"/>
        <v>-25</v>
      </c>
      <c r="W66">
        <v>-7</v>
      </c>
      <c r="X66">
        <f t="shared" si="9"/>
        <v>205</v>
      </c>
    </row>
    <row r="67" spans="14:24">
      <c r="N67">
        <v>-4</v>
      </c>
      <c r="O67">
        <f t="shared" si="8"/>
        <v>-16</v>
      </c>
      <c r="W67">
        <v>-6</v>
      </c>
      <c r="X67">
        <f t="shared" si="9"/>
        <v>167</v>
      </c>
    </row>
    <row r="68" spans="14:24">
      <c r="N68">
        <v>-3</v>
      </c>
      <c r="O68">
        <f t="shared" si="8"/>
        <v>-9</v>
      </c>
      <c r="W68">
        <v>-5</v>
      </c>
      <c r="X68">
        <f t="shared" si="9"/>
        <v>133</v>
      </c>
    </row>
    <row r="69" spans="14:24">
      <c r="N69">
        <v>-2</v>
      </c>
      <c r="O69">
        <f t="shared" si="8"/>
        <v>-4</v>
      </c>
      <c r="W69">
        <v>-4</v>
      </c>
      <c r="X69">
        <f t="shared" si="9"/>
        <v>103</v>
      </c>
    </row>
    <row r="70" spans="14:24">
      <c r="N70">
        <v>-1</v>
      </c>
      <c r="O70">
        <f t="shared" si="8"/>
        <v>-1</v>
      </c>
      <c r="W70">
        <v>-3</v>
      </c>
      <c r="X70">
        <f t="shared" si="9"/>
        <v>77</v>
      </c>
    </row>
    <row r="71" spans="14:24">
      <c r="N71">
        <v>0</v>
      </c>
      <c r="O71">
        <f t="shared" si="8"/>
        <v>0</v>
      </c>
      <c r="W71">
        <v>-2</v>
      </c>
      <c r="X71">
        <f t="shared" si="9"/>
        <v>55</v>
      </c>
    </row>
    <row r="72" spans="14:24">
      <c r="N72">
        <v>1</v>
      </c>
      <c r="O72">
        <f t="shared" si="8"/>
        <v>-1</v>
      </c>
      <c r="W72">
        <v>-1</v>
      </c>
      <c r="X72">
        <f t="shared" si="9"/>
        <v>37</v>
      </c>
    </row>
    <row r="73" spans="14:24">
      <c r="N73">
        <v>2</v>
      </c>
      <c r="O73">
        <f t="shared" si="8"/>
        <v>-4</v>
      </c>
      <c r="W73">
        <v>0</v>
      </c>
      <c r="X73">
        <f t="shared" si="9"/>
        <v>23</v>
      </c>
    </row>
    <row r="74" spans="14:24">
      <c r="N74">
        <v>3</v>
      </c>
      <c r="O74">
        <f t="shared" si="8"/>
        <v>-9</v>
      </c>
      <c r="W74">
        <v>1</v>
      </c>
      <c r="X74">
        <f t="shared" si="9"/>
        <v>13</v>
      </c>
    </row>
    <row r="75" spans="14:24">
      <c r="N75">
        <v>4</v>
      </c>
      <c r="O75">
        <f t="shared" si="8"/>
        <v>-16</v>
      </c>
      <c r="W75">
        <v>2</v>
      </c>
      <c r="X75">
        <f t="shared" si="9"/>
        <v>7</v>
      </c>
    </row>
    <row r="76" spans="14:24">
      <c r="N76">
        <v>5</v>
      </c>
      <c r="O76">
        <f t="shared" si="8"/>
        <v>-25</v>
      </c>
      <c r="W76">
        <v>3</v>
      </c>
      <c r="X76">
        <f t="shared" si="9"/>
        <v>5</v>
      </c>
    </row>
    <row r="77" spans="14:24">
      <c r="N77">
        <v>6</v>
      </c>
      <c r="O77">
        <f t="shared" si="8"/>
        <v>-36</v>
      </c>
      <c r="W77">
        <v>4</v>
      </c>
      <c r="X77">
        <f t="shared" si="9"/>
        <v>7</v>
      </c>
    </row>
    <row r="78" spans="14:24">
      <c r="N78">
        <v>7</v>
      </c>
      <c r="O78">
        <f t="shared" si="8"/>
        <v>-49</v>
      </c>
      <c r="W78">
        <v>5</v>
      </c>
      <c r="X78">
        <f t="shared" si="9"/>
        <v>13</v>
      </c>
    </row>
    <row r="79" spans="14:24">
      <c r="N79">
        <v>8</v>
      </c>
      <c r="O79">
        <f t="shared" si="8"/>
        <v>-64</v>
      </c>
      <c r="W79">
        <v>6</v>
      </c>
      <c r="X79">
        <f t="shared" si="9"/>
        <v>23</v>
      </c>
    </row>
    <row r="80" spans="14:24">
      <c r="N80">
        <v>9</v>
      </c>
      <c r="O80">
        <f t="shared" si="8"/>
        <v>-81</v>
      </c>
      <c r="W80">
        <v>7</v>
      </c>
      <c r="X80">
        <f t="shared" si="9"/>
        <v>37</v>
      </c>
    </row>
    <row r="81" spans="14:24">
      <c r="N81">
        <v>10</v>
      </c>
      <c r="O81">
        <f t="shared" si="8"/>
        <v>-100</v>
      </c>
      <c r="W81">
        <v>8</v>
      </c>
      <c r="X81">
        <f t="shared" si="9"/>
        <v>55</v>
      </c>
    </row>
    <row r="82" spans="14:24">
      <c r="W82">
        <v>9</v>
      </c>
      <c r="X82">
        <f t="shared" si="9"/>
        <v>77</v>
      </c>
    </row>
    <row r="83" spans="14:24">
      <c r="W83">
        <v>10</v>
      </c>
      <c r="X83">
        <f t="shared" si="9"/>
        <v>103</v>
      </c>
    </row>
  </sheetData>
  <mergeCells count="4">
    <mergeCell ref="A23:A24"/>
    <mergeCell ref="B23:D23"/>
    <mergeCell ref="B24:D24"/>
    <mergeCell ref="H23:H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기초수학</vt:lpstr>
      <vt:lpstr>선형대수</vt:lpstr>
      <vt:lpstr>통계</vt:lpstr>
      <vt:lpstr>기하학</vt:lpstr>
      <vt:lpstr>지수함수</vt:lpstr>
      <vt:lpstr>로그함수</vt:lpstr>
      <vt:lpstr>로그함수2</vt:lpstr>
      <vt:lpstr>자연상수</vt:lpstr>
      <vt:lpstr>머신러닝기초</vt:lpstr>
      <vt:lpstr>MNIST(데이터셋)</vt:lpstr>
      <vt:lpstr>EDA</vt:lpstr>
      <vt:lpstr>pivot_table</vt:lpstr>
      <vt:lpstr>adv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2024-08-08T08:42:59Z</dcterms:modified>
</cp:coreProperties>
</file>