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11ecb0851228c0/Documents/"/>
    </mc:Choice>
  </mc:AlternateContent>
  <xr:revisionPtr revIDLastSave="319" documentId="8_{96EAFC72-1F08-4078-8830-C8420BD724C9}" xr6:coauthVersionLast="47" xr6:coauthVersionMax="47" xr10:uidLastSave="{853A1E3D-AC54-4FD3-959F-3A9121D7216D}"/>
  <bookViews>
    <workbookView xWindow="30612" yWindow="-108" windowWidth="30936" windowHeight="16776" activeTab="6" xr2:uid="{00000000-000D-0000-FFFF-FFFF00000000}"/>
  </bookViews>
  <sheets>
    <sheet name="Crowdfunding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91029" concurrentCalc="0"/>
  <pivotCaches>
    <pivotCache cacheId="6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6" l="1"/>
  <c r="N3" i="6"/>
  <c r="O2" i="6"/>
  <c r="N2" i="6"/>
  <c r="M3" i="6"/>
  <c r="L3" i="6"/>
  <c r="L2" i="6"/>
  <c r="M2" i="6"/>
  <c r="K3" i="6"/>
  <c r="K2" i="6"/>
  <c r="J3" i="6"/>
  <c r="I3" i="6"/>
  <c r="J2" i="6"/>
  <c r="I2" i="6"/>
  <c r="E264" i="6"/>
  <c r="E297" i="6"/>
  <c r="E253" i="6"/>
  <c r="E153" i="6"/>
  <c r="E124" i="6"/>
  <c r="E104" i="6"/>
  <c r="E115" i="6"/>
  <c r="E324" i="6"/>
  <c r="E22" i="6"/>
  <c r="E204" i="6"/>
  <c r="E260" i="6"/>
  <c r="E347" i="6"/>
  <c r="E49" i="6"/>
  <c r="E222" i="6"/>
  <c r="E179" i="6"/>
  <c r="E23" i="6"/>
  <c r="E345" i="6"/>
  <c r="E273" i="6"/>
  <c r="E334" i="6"/>
  <c r="E42" i="6"/>
  <c r="E251" i="6"/>
  <c r="E87" i="6"/>
  <c r="E73" i="6"/>
  <c r="E48" i="6"/>
  <c r="E191" i="6"/>
  <c r="E101" i="6"/>
  <c r="E61" i="6"/>
  <c r="E348" i="6"/>
  <c r="E276" i="6"/>
  <c r="E247" i="6"/>
  <c r="E139" i="6"/>
  <c r="E12" i="6"/>
  <c r="E226" i="6"/>
  <c r="E11" i="6"/>
  <c r="E106" i="6"/>
  <c r="E94" i="6"/>
  <c r="E105" i="6"/>
  <c r="E76" i="6"/>
  <c r="E182" i="6"/>
  <c r="E183" i="6"/>
  <c r="E138" i="6"/>
  <c r="E349" i="6"/>
  <c r="E50" i="6"/>
  <c r="E3" i="6"/>
  <c r="E71" i="6"/>
  <c r="E63" i="6"/>
  <c r="E294" i="6"/>
  <c r="E223" i="6"/>
  <c r="E74" i="6"/>
  <c r="E230" i="6"/>
  <c r="E346" i="6"/>
  <c r="E299" i="6"/>
  <c r="E65" i="6"/>
  <c r="E93" i="6"/>
  <c r="E151" i="6"/>
  <c r="E170" i="6"/>
  <c r="E206" i="6"/>
  <c r="E312" i="6"/>
  <c r="E83" i="6"/>
  <c r="E280" i="6"/>
  <c r="E305" i="6"/>
  <c r="E207" i="6"/>
  <c r="E147" i="6"/>
  <c r="E237" i="6"/>
  <c r="E197" i="6"/>
  <c r="E160" i="6"/>
  <c r="E332" i="6"/>
  <c r="E350" i="6"/>
  <c r="E269" i="6"/>
  <c r="E149" i="6"/>
  <c r="E44" i="6"/>
  <c r="E167" i="6"/>
  <c r="E77" i="6"/>
  <c r="E317" i="6"/>
  <c r="E25" i="6"/>
  <c r="E78" i="6"/>
  <c r="E200" i="6"/>
  <c r="E249" i="6"/>
  <c r="E267" i="6"/>
  <c r="E351" i="6"/>
  <c r="E196" i="6"/>
  <c r="E53" i="6"/>
  <c r="E325" i="6"/>
  <c r="E123" i="6"/>
  <c r="E13" i="6"/>
  <c r="E326" i="6"/>
  <c r="E171" i="6"/>
  <c r="E29" i="6"/>
  <c r="E296" i="6"/>
  <c r="E173" i="6"/>
  <c r="E169" i="6"/>
  <c r="E81" i="6"/>
  <c r="E336" i="6"/>
  <c r="E33" i="6"/>
  <c r="E274" i="6"/>
  <c r="E194" i="6"/>
  <c r="E258" i="6"/>
  <c r="E352" i="6"/>
  <c r="E145" i="6"/>
  <c r="E287" i="6"/>
  <c r="E342" i="6"/>
  <c r="E91" i="6"/>
  <c r="E320" i="6"/>
  <c r="E289" i="6"/>
  <c r="E189" i="6"/>
  <c r="E295" i="6"/>
  <c r="E318" i="6"/>
  <c r="E213" i="6"/>
  <c r="E21" i="6"/>
  <c r="E300" i="6"/>
  <c r="E227" i="6"/>
  <c r="E176" i="6"/>
  <c r="E284" i="6"/>
  <c r="E68" i="6"/>
  <c r="E131" i="6"/>
  <c r="E57" i="6"/>
  <c r="E137" i="6"/>
  <c r="E166" i="6"/>
  <c r="E89" i="6"/>
  <c r="E136" i="6"/>
  <c r="E302" i="6"/>
  <c r="E9" i="6"/>
  <c r="E80" i="6"/>
  <c r="E353" i="6"/>
  <c r="E285" i="6"/>
  <c r="E270" i="6"/>
  <c r="E307" i="6"/>
  <c r="E224" i="6"/>
  <c r="E26" i="6"/>
  <c r="E126" i="6"/>
  <c r="E303" i="6"/>
  <c r="E177" i="6"/>
  <c r="E134" i="6"/>
  <c r="E265" i="6"/>
  <c r="E231" i="6"/>
  <c r="E69" i="6"/>
  <c r="E128" i="6"/>
  <c r="E165" i="6"/>
  <c r="E45" i="6"/>
  <c r="E75" i="6"/>
  <c r="E354" i="6"/>
  <c r="E271" i="6"/>
  <c r="E14" i="6"/>
  <c r="E127" i="6"/>
  <c r="E100" i="6"/>
  <c r="E4" i="6"/>
  <c r="E129" i="6"/>
  <c r="E51" i="6"/>
  <c r="E327" i="6"/>
  <c r="E31" i="6"/>
  <c r="E181" i="6"/>
  <c r="E161" i="6"/>
  <c r="E210" i="6"/>
  <c r="E98" i="6"/>
  <c r="E209" i="6"/>
  <c r="E203" i="6"/>
  <c r="E92" i="6"/>
  <c r="E288" i="6"/>
  <c r="E156" i="6"/>
  <c r="E110" i="6"/>
  <c r="E355" i="6"/>
  <c r="E290" i="6"/>
  <c r="E64" i="6"/>
  <c r="E272" i="6"/>
  <c r="E262" i="6"/>
  <c r="E192" i="6"/>
  <c r="E118" i="6"/>
  <c r="E321" i="6"/>
  <c r="E114" i="6"/>
  <c r="E67" i="6"/>
  <c r="E185" i="6"/>
  <c r="E47" i="6"/>
  <c r="E340" i="6"/>
  <c r="E117" i="6"/>
  <c r="E108" i="6"/>
  <c r="E309" i="6"/>
  <c r="E255" i="6"/>
  <c r="E180" i="6"/>
  <c r="E113" i="6"/>
  <c r="E28" i="6"/>
  <c r="E36" i="6"/>
  <c r="E245" i="6"/>
  <c r="E135" i="6"/>
  <c r="E313" i="6"/>
  <c r="E56" i="6"/>
  <c r="E133" i="6"/>
  <c r="E172" i="6"/>
  <c r="E85" i="6"/>
  <c r="E337" i="6"/>
  <c r="E154" i="6"/>
  <c r="E32" i="6"/>
  <c r="E243" i="6"/>
  <c r="E2" i="6"/>
  <c r="E214" i="6"/>
  <c r="E341" i="6"/>
  <c r="E38" i="6"/>
  <c r="E148" i="6"/>
  <c r="E54" i="6"/>
  <c r="E218" i="6"/>
  <c r="E130" i="6"/>
  <c r="E259" i="6"/>
  <c r="E159" i="6"/>
  <c r="E19" i="6"/>
  <c r="E18" i="6"/>
  <c r="E201" i="6"/>
  <c r="E72" i="6"/>
  <c r="E301" i="6"/>
  <c r="E37" i="6"/>
  <c r="E277" i="6"/>
  <c r="E281" i="6"/>
  <c r="E116" i="6"/>
  <c r="E239" i="6"/>
  <c r="E146" i="6"/>
  <c r="E228" i="6"/>
  <c r="E266" i="6"/>
  <c r="E163" i="6"/>
  <c r="E52" i="6"/>
  <c r="E195" i="6"/>
  <c r="E208" i="6"/>
  <c r="E142" i="6"/>
  <c r="E162" i="6"/>
  <c r="E157" i="6"/>
  <c r="E212" i="6"/>
  <c r="E356" i="6"/>
  <c r="E62" i="6"/>
  <c r="E109" i="6"/>
  <c r="E240" i="6"/>
  <c r="E246" i="6"/>
  <c r="E96" i="6"/>
  <c r="E193" i="6"/>
  <c r="E20" i="6"/>
  <c r="E238" i="6"/>
  <c r="E198" i="6"/>
  <c r="E141" i="6"/>
  <c r="E16" i="6"/>
  <c r="E5" i="6"/>
  <c r="E17" i="6"/>
  <c r="E316" i="6"/>
  <c r="E111" i="6"/>
  <c r="E357" i="6"/>
  <c r="E8" i="6"/>
  <c r="E122" i="6"/>
  <c r="E330" i="6"/>
  <c r="E97" i="6"/>
  <c r="E219" i="6"/>
  <c r="E95" i="6"/>
  <c r="E174" i="6"/>
  <c r="E205" i="6"/>
  <c r="E70" i="6"/>
  <c r="E221" i="6"/>
  <c r="E6" i="6"/>
  <c r="E248" i="6"/>
  <c r="E188" i="6"/>
  <c r="E15" i="6"/>
  <c r="E43" i="6"/>
  <c r="E79" i="6"/>
  <c r="E220" i="6"/>
  <c r="E40" i="6"/>
  <c r="E215" i="6"/>
  <c r="E82" i="6"/>
  <c r="E252" i="6"/>
  <c r="E358" i="6"/>
  <c r="E211" i="6"/>
  <c r="E30" i="6"/>
  <c r="E331" i="6"/>
  <c r="E107" i="6"/>
  <c r="E46" i="6"/>
  <c r="E338" i="6"/>
  <c r="E66" i="6"/>
  <c r="E328" i="6"/>
  <c r="E155" i="6"/>
  <c r="E322" i="6"/>
  <c r="E319" i="6"/>
  <c r="E283" i="6"/>
  <c r="E359" i="6"/>
  <c r="E55" i="6"/>
  <c r="E152" i="6"/>
  <c r="E144" i="6"/>
  <c r="E121" i="6"/>
  <c r="E10" i="6"/>
  <c r="E339" i="6"/>
  <c r="E24" i="6"/>
  <c r="E103" i="6"/>
  <c r="E88" i="6"/>
  <c r="E84" i="6"/>
  <c r="E263" i="6"/>
  <c r="E344" i="6"/>
  <c r="E343" i="6"/>
  <c r="E291" i="6"/>
  <c r="E216" i="6"/>
  <c r="E59" i="6"/>
  <c r="E360" i="6"/>
  <c r="E232" i="6"/>
  <c r="E314" i="6"/>
  <c r="E27" i="6"/>
  <c r="E102" i="6"/>
  <c r="E279" i="6"/>
  <c r="E261" i="6"/>
  <c r="E229" i="6"/>
  <c r="E164" i="6"/>
  <c r="E308" i="6"/>
  <c r="E39" i="6"/>
  <c r="E199" i="6"/>
  <c r="E286" i="6"/>
  <c r="E361" i="6"/>
  <c r="E292" i="6"/>
  <c r="E282" i="6"/>
  <c r="E244" i="6"/>
  <c r="E119" i="6"/>
  <c r="E178" i="6"/>
  <c r="E233" i="6"/>
  <c r="E250" i="6"/>
  <c r="E58" i="6"/>
  <c r="E335" i="6"/>
  <c r="E125" i="6"/>
  <c r="E34" i="6"/>
  <c r="E35" i="6"/>
  <c r="E293" i="6"/>
  <c r="E190" i="6"/>
  <c r="E298" i="6"/>
  <c r="E60" i="6"/>
  <c r="E362" i="6"/>
  <c r="E323" i="6"/>
  <c r="E268" i="6"/>
  <c r="E120" i="6"/>
  <c r="E168" i="6"/>
  <c r="E257" i="6"/>
  <c r="E150" i="6"/>
  <c r="E275" i="6"/>
  <c r="E329" i="6"/>
  <c r="E278" i="6"/>
  <c r="E186" i="6"/>
  <c r="E310" i="6"/>
  <c r="E234" i="6"/>
  <c r="E217" i="6"/>
  <c r="E235" i="6"/>
  <c r="E140" i="6"/>
  <c r="E41" i="6"/>
  <c r="E158" i="6"/>
  <c r="E333" i="6"/>
  <c r="E363" i="6"/>
  <c r="E311" i="6"/>
  <c r="E90" i="6"/>
  <c r="E175" i="6"/>
  <c r="E254" i="6"/>
  <c r="E184" i="6"/>
  <c r="E112" i="6"/>
  <c r="E306" i="6"/>
  <c r="E143" i="6"/>
  <c r="E236" i="6"/>
  <c r="E99" i="6"/>
  <c r="E225" i="6"/>
  <c r="E7" i="6"/>
  <c r="E202" i="6"/>
  <c r="E241" i="6"/>
  <c r="E242" i="6"/>
  <c r="E86" i="6"/>
  <c r="E187" i="6"/>
  <c r="E132" i="6"/>
  <c r="E304" i="6"/>
  <c r="E256" i="6"/>
  <c r="E315" i="6"/>
  <c r="B2" i="6"/>
  <c r="B136" i="6"/>
  <c r="B328" i="6"/>
  <c r="B255" i="6"/>
  <c r="B264" i="6"/>
  <c r="B479" i="6"/>
  <c r="B477" i="6"/>
  <c r="B145" i="6"/>
  <c r="B137" i="6"/>
  <c r="B163" i="6"/>
  <c r="B388" i="6"/>
  <c r="B54" i="6"/>
  <c r="B348" i="6"/>
  <c r="B82" i="6"/>
  <c r="B121" i="6"/>
  <c r="B422" i="6"/>
  <c r="B256" i="6"/>
  <c r="B10" i="6"/>
  <c r="B339" i="6"/>
  <c r="B98" i="6"/>
  <c r="B566" i="6"/>
  <c r="B463" i="6"/>
  <c r="B406" i="6"/>
  <c r="B288" i="6"/>
  <c r="B458" i="6"/>
  <c r="B260" i="6"/>
  <c r="B6" i="6"/>
  <c r="B480" i="6"/>
  <c r="B490" i="6"/>
  <c r="B375" i="6"/>
  <c r="B67" i="6"/>
  <c r="B210" i="6"/>
  <c r="B275" i="6"/>
  <c r="B415" i="6"/>
  <c r="B343" i="6"/>
  <c r="B284" i="6"/>
  <c r="B272" i="6"/>
  <c r="B424" i="6"/>
  <c r="B124" i="6"/>
  <c r="B236" i="6"/>
  <c r="B250" i="6"/>
  <c r="B20" i="6"/>
  <c r="B240" i="6"/>
  <c r="B61" i="6"/>
  <c r="B529" i="6"/>
  <c r="B545" i="6"/>
  <c r="B498" i="6"/>
  <c r="B508" i="6"/>
  <c r="B332" i="6"/>
  <c r="B204" i="6"/>
  <c r="B426" i="6"/>
  <c r="B188" i="6"/>
  <c r="B321" i="6"/>
  <c r="B195" i="6"/>
  <c r="B532" i="6"/>
  <c r="B280" i="6"/>
  <c r="B453" i="6"/>
  <c r="B482" i="6"/>
  <c r="B178" i="6"/>
  <c r="B322" i="6"/>
  <c r="B564" i="6"/>
  <c r="B72" i="6"/>
  <c r="B454" i="6"/>
  <c r="B344" i="6"/>
  <c r="B345" i="6"/>
  <c r="B202" i="6"/>
  <c r="B99" i="6"/>
  <c r="B485" i="6"/>
  <c r="B379" i="6"/>
  <c r="B505" i="6"/>
  <c r="B516" i="6"/>
  <c r="B168" i="6"/>
  <c r="B199" i="6"/>
  <c r="B416" i="6"/>
  <c r="B428" i="6"/>
  <c r="B222" i="6"/>
  <c r="B537" i="6"/>
  <c r="B369" i="6"/>
  <c r="B110" i="6"/>
  <c r="B162" i="6"/>
  <c r="B486" i="6"/>
  <c r="B323" i="6"/>
  <c r="B176" i="6"/>
  <c r="B63" i="6"/>
  <c r="B496" i="6"/>
  <c r="B353" i="6"/>
  <c r="B549" i="6"/>
  <c r="B309" i="6"/>
  <c r="B154" i="6"/>
  <c r="B445" i="6"/>
  <c r="B533" i="6"/>
  <c r="B403" i="6"/>
  <c r="B165" i="6"/>
  <c r="B285" i="6"/>
  <c r="B464" i="6"/>
  <c r="B292" i="6"/>
  <c r="B32" i="6"/>
  <c r="B558" i="6"/>
  <c r="B105" i="6"/>
  <c r="B346" i="6"/>
  <c r="B358" i="6"/>
  <c r="B241" i="6"/>
  <c r="B138" i="6"/>
  <c r="B59" i="6"/>
  <c r="B243" i="6"/>
  <c r="B382" i="6"/>
  <c r="B144" i="6"/>
  <c r="B127" i="6"/>
  <c r="B552" i="6"/>
  <c r="B51" i="6"/>
  <c r="B29" i="6"/>
  <c r="B87" i="6"/>
  <c r="B33" i="6"/>
  <c r="B200" i="6"/>
  <c r="B135" i="6"/>
  <c r="B429" i="6"/>
  <c r="B177" i="6"/>
  <c r="B97" i="6"/>
  <c r="B359" i="6"/>
  <c r="B16" i="6"/>
  <c r="B521" i="6"/>
  <c r="B555" i="6"/>
  <c r="B92" i="6"/>
  <c r="B336" i="6"/>
  <c r="B18" i="6"/>
  <c r="B340" i="6"/>
  <c r="B106" i="6"/>
  <c r="B190" i="6"/>
  <c r="B130" i="6"/>
  <c r="B397" i="6"/>
  <c r="B28" i="6"/>
  <c r="B8" i="6"/>
  <c r="B455" i="6"/>
  <c r="B160" i="6"/>
  <c r="B62" i="6"/>
  <c r="B56" i="6"/>
  <c r="B475" i="6"/>
  <c r="B491" i="6"/>
  <c r="B541" i="6"/>
  <c r="B376" i="6"/>
  <c r="B205" i="6"/>
  <c r="B481" i="6"/>
  <c r="B109" i="6"/>
  <c r="B116" i="6"/>
  <c r="B235" i="6"/>
  <c r="B247" i="6"/>
  <c r="B546" i="6"/>
  <c r="B271" i="6"/>
  <c r="B261" i="6"/>
  <c r="B103" i="6"/>
  <c r="B267" i="6"/>
  <c r="B3" i="6"/>
  <c r="B542" i="6"/>
  <c r="B499" i="6"/>
  <c r="B114" i="6"/>
  <c r="B492" i="6"/>
  <c r="B310" i="6"/>
  <c r="B398" i="6"/>
  <c r="B229" i="6"/>
  <c r="B465" i="6"/>
  <c r="B286" i="6"/>
  <c r="B9" i="6"/>
  <c r="B506" i="6"/>
  <c r="B49" i="6"/>
  <c r="B553" i="6"/>
  <c r="B502" i="6"/>
  <c r="B101" i="6"/>
  <c r="B219" i="6"/>
  <c r="B447" i="6"/>
  <c r="B517" i="6"/>
  <c r="B495" i="6"/>
  <c r="B174" i="6"/>
  <c r="B191" i="6"/>
  <c r="B409" i="6"/>
  <c r="B232" i="6"/>
  <c r="B326" i="6"/>
  <c r="B201" i="6"/>
  <c r="B466" i="6"/>
  <c r="B316" i="6"/>
  <c r="B531" i="6"/>
  <c r="B216" i="6"/>
  <c r="B389" i="6"/>
  <c r="B509" i="6"/>
  <c r="B169" i="6"/>
  <c r="B441" i="6"/>
  <c r="B24" i="6"/>
  <c r="B259" i="6"/>
  <c r="B410" i="6"/>
  <c r="B13" i="6"/>
  <c r="B208" i="6"/>
  <c r="B65" i="6"/>
  <c r="B139" i="6"/>
  <c r="B304" i="6"/>
  <c r="B181" i="6"/>
  <c r="B233" i="6"/>
  <c r="B150" i="6"/>
  <c r="B77" i="6"/>
  <c r="B152" i="6"/>
  <c r="B115" i="6"/>
  <c r="B301" i="6"/>
  <c r="B95" i="6"/>
  <c r="B113" i="6"/>
  <c r="B522" i="6"/>
  <c r="B559" i="6"/>
  <c r="B308" i="6"/>
  <c r="B46" i="6"/>
  <c r="B500" i="6"/>
  <c r="B302" i="6"/>
  <c r="B395" i="6"/>
  <c r="B311" i="6"/>
  <c r="B456" i="6"/>
  <c r="B476" i="6"/>
  <c r="B278" i="6"/>
  <c r="B370" i="6"/>
  <c r="B7" i="6"/>
  <c r="B335" i="6"/>
  <c r="B88" i="6"/>
  <c r="B417" i="6"/>
  <c r="B514" i="6"/>
  <c r="B365" i="6"/>
  <c r="B306" i="6"/>
  <c r="B15" i="6"/>
  <c r="B149" i="6"/>
  <c r="B147" i="6"/>
  <c r="B550" i="6"/>
  <c r="B41" i="6"/>
  <c r="B561" i="6"/>
  <c r="B265" i="6"/>
  <c r="B123" i="6"/>
  <c r="B184" i="6"/>
  <c r="B434" i="6"/>
  <c r="B213" i="6"/>
  <c r="B80" i="6"/>
  <c r="B170" i="6"/>
  <c r="B179" i="6"/>
  <c r="B371" i="6"/>
  <c r="B518" i="6"/>
  <c r="B407" i="6"/>
  <c r="B11" i="6"/>
  <c r="B487" i="6"/>
  <c r="B279" i="6"/>
  <c r="B493" i="6"/>
  <c r="B266" i="6"/>
  <c r="B58" i="6"/>
  <c r="B488" i="6"/>
  <c r="B112" i="6"/>
  <c r="B237" i="6"/>
  <c r="B299" i="6"/>
  <c r="B238" i="6"/>
  <c r="B75" i="6"/>
  <c r="B38" i="6"/>
  <c r="B387" i="6"/>
  <c r="B215" i="6"/>
  <c r="B333" i="6"/>
  <c r="B507" i="6"/>
  <c r="B5" i="6"/>
  <c r="B25" i="6"/>
  <c r="B122" i="6"/>
  <c r="B86" i="6"/>
  <c r="B551" i="6"/>
  <c r="B91" i="6"/>
  <c r="B89" i="6"/>
  <c r="B66" i="6"/>
  <c r="B523" i="6"/>
  <c r="B557" i="6"/>
  <c r="B396" i="6"/>
  <c r="B354" i="6"/>
  <c r="B192" i="6"/>
  <c r="B294" i="6"/>
  <c r="B468" i="6"/>
  <c r="B390" i="6"/>
  <c r="B273" i="6"/>
  <c r="B50" i="6"/>
  <c r="B330" i="6"/>
  <c r="B503" i="6"/>
  <c r="B126" i="6"/>
  <c r="B71" i="6"/>
  <c r="B449" i="6"/>
  <c r="B510" i="6"/>
  <c r="B383" i="6"/>
  <c r="B64" i="6"/>
  <c r="B540" i="6"/>
  <c r="B226" i="6"/>
  <c r="B293" i="6"/>
  <c r="B312" i="6"/>
  <c r="B183" i="6"/>
  <c r="B57" i="6"/>
  <c r="B26" i="6"/>
  <c r="B418" i="6"/>
  <c r="B246" i="6"/>
  <c r="B527" i="6"/>
  <c r="B111" i="6"/>
  <c r="B562" i="6"/>
  <c r="B196" i="6"/>
  <c r="B497" i="6"/>
  <c r="B380" i="6"/>
  <c r="B430" i="6"/>
  <c r="B83" i="6"/>
  <c r="B282" i="6"/>
  <c r="B392" i="6"/>
  <c r="B156" i="6"/>
  <c r="B239" i="6"/>
  <c r="B515" i="6"/>
  <c r="B501" i="6"/>
  <c r="B363" i="6"/>
  <c r="B44" i="6"/>
  <c r="B166" i="6"/>
  <c r="B173" i="6"/>
  <c r="B404" i="6"/>
  <c r="B437" i="6"/>
  <c r="B262" i="6"/>
  <c r="B431" i="6"/>
  <c r="B157" i="6"/>
  <c r="B37" i="6"/>
  <c r="B289" i="6"/>
  <c r="B511" i="6"/>
  <c r="B27" i="6"/>
  <c r="B244" i="6"/>
  <c r="B12" i="6"/>
  <c r="B171" i="6"/>
  <c r="B52" i="6"/>
  <c r="B211" i="6"/>
  <c r="B384" i="6"/>
  <c r="B504" i="6"/>
  <c r="B39" i="6"/>
  <c r="B161" i="6"/>
  <c r="B120" i="6"/>
  <c r="B402" i="6"/>
  <c r="B420" i="6"/>
  <c r="B473" i="6"/>
  <c r="B21" i="6"/>
  <c r="B118" i="6"/>
  <c r="B84" i="6"/>
  <c r="B69" i="6"/>
  <c r="B295" i="6"/>
  <c r="B148" i="6"/>
  <c r="B474" i="6"/>
  <c r="B47" i="6"/>
  <c r="B467" i="6"/>
  <c r="B351" i="6"/>
  <c r="B81" i="6"/>
  <c r="B207" i="6"/>
  <c r="B446" i="6"/>
  <c r="B4" i="6"/>
  <c r="B300" i="6"/>
  <c r="B565" i="6"/>
  <c r="B167" i="6"/>
  <c r="B334" i="6"/>
  <c r="B248" i="6"/>
  <c r="B544" i="6"/>
  <c r="B425" i="6"/>
  <c r="B85" i="6"/>
  <c r="B53" i="6"/>
  <c r="B186" i="6"/>
  <c r="B307" i="6"/>
  <c r="B372" i="6"/>
  <c r="B483" i="6"/>
  <c r="B40" i="6"/>
  <c r="B78" i="6"/>
  <c r="B296" i="6"/>
  <c r="B423" i="6"/>
  <c r="B194" i="6"/>
  <c r="B189" i="6"/>
  <c r="B253" i="6"/>
  <c r="B43" i="6"/>
  <c r="B228" i="6"/>
  <c r="B223" i="6"/>
  <c r="B187" i="6"/>
  <c r="B119" i="6"/>
  <c r="B151" i="6"/>
  <c r="B153" i="6"/>
  <c r="B203" i="6"/>
  <c r="B146" i="6"/>
  <c r="B198" i="6"/>
  <c r="B471" i="6"/>
  <c r="B381" i="6"/>
  <c r="B459" i="6"/>
  <c r="B408" i="6"/>
  <c r="B225" i="6"/>
  <c r="B327" i="6"/>
  <c r="B534" i="6"/>
  <c r="B305" i="6"/>
  <c r="B249" i="6"/>
  <c r="B291" i="6"/>
  <c r="B45" i="6"/>
  <c r="B164" i="6"/>
  <c r="B94" i="6"/>
  <c r="B448" i="6"/>
  <c r="B141" i="6"/>
  <c r="B337" i="6"/>
  <c r="B400" i="6"/>
  <c r="B313" i="6"/>
  <c r="B433" i="6"/>
  <c r="B283" i="6"/>
  <c r="B472" i="6"/>
  <c r="B108" i="6"/>
  <c r="B360" i="6"/>
  <c r="B172" i="6"/>
  <c r="B214" i="6"/>
  <c r="B435" i="6"/>
  <c r="B42" i="6"/>
  <c r="B385" i="6"/>
  <c r="B442" i="6"/>
  <c r="B319" i="6"/>
  <c r="B438" i="6"/>
  <c r="B155" i="6"/>
  <c r="B159" i="6"/>
  <c r="B175" i="6"/>
  <c r="B96" i="6"/>
  <c r="B324" i="6"/>
  <c r="B421" i="6"/>
  <c r="B439" i="6"/>
  <c r="B393" i="6"/>
  <c r="B31" i="6"/>
  <c r="B220" i="6"/>
  <c r="B197" i="6"/>
  <c r="B224" i="6"/>
  <c r="B401" i="6"/>
  <c r="B36" i="6"/>
  <c r="B218" i="6"/>
  <c r="B377" i="6"/>
  <c r="B450" i="6"/>
  <c r="B131" i="6"/>
  <c r="B338" i="6"/>
  <c r="B478" i="6"/>
  <c r="B252" i="6"/>
  <c r="B378" i="6"/>
  <c r="B290" i="6"/>
  <c r="B373" i="6"/>
  <c r="B270" i="6"/>
  <c r="B14" i="6"/>
  <c r="B70" i="6"/>
  <c r="B528" i="6"/>
  <c r="B329" i="6"/>
  <c r="B347" i="6"/>
  <c r="B350" i="6"/>
  <c r="B399" i="6"/>
  <c r="B34" i="6"/>
  <c r="B427" i="6"/>
  <c r="B276" i="6"/>
  <c r="B320" i="6"/>
  <c r="B460" i="6"/>
  <c r="B314" i="6"/>
  <c r="B443" i="6"/>
  <c r="B469" i="6"/>
  <c r="B391" i="6"/>
  <c r="B254" i="6"/>
  <c r="B268" i="6"/>
  <c r="B530" i="6"/>
  <c r="B556" i="6"/>
  <c r="B263" i="6"/>
  <c r="B48" i="6"/>
  <c r="B536" i="6"/>
  <c r="B317" i="6"/>
  <c r="B411" i="6"/>
  <c r="B60" i="6"/>
  <c r="B535" i="6"/>
  <c r="B221" i="6"/>
  <c r="B274" i="6"/>
  <c r="B90" i="6"/>
  <c r="B234" i="6"/>
  <c r="B143" i="6"/>
  <c r="B361" i="6"/>
  <c r="B297" i="6"/>
  <c r="B519" i="6"/>
  <c r="B19" i="6"/>
  <c r="B142" i="6"/>
  <c r="B341" i="6"/>
  <c r="B444" i="6"/>
  <c r="B107" i="6"/>
  <c r="B230" i="6"/>
  <c r="B362" i="6"/>
  <c r="B30" i="6"/>
  <c r="B366" i="6"/>
  <c r="B412" i="6"/>
  <c r="B140" i="6"/>
  <c r="B554" i="6"/>
  <c r="B461" i="6"/>
  <c r="B331" i="6"/>
  <c r="B209" i="6"/>
  <c r="B352" i="6"/>
  <c r="B133" i="6"/>
  <c r="B55" i="6"/>
  <c r="B185" i="6"/>
  <c r="B357" i="6"/>
  <c r="B258" i="6"/>
  <c r="B538" i="6"/>
  <c r="B349" i="6"/>
  <c r="B512" i="6"/>
  <c r="B269" i="6"/>
  <c r="B374" i="6"/>
  <c r="B35" i="6"/>
  <c r="B212" i="6"/>
  <c r="B432" i="6"/>
  <c r="B74" i="6"/>
  <c r="B520" i="6"/>
  <c r="B102" i="6"/>
  <c r="B17" i="6"/>
  <c r="B547" i="6"/>
  <c r="B68" i="6"/>
  <c r="B524" i="6"/>
  <c r="B298" i="6"/>
  <c r="B548" i="6"/>
  <c r="B217" i="6"/>
  <c r="B440" i="6"/>
  <c r="B132" i="6"/>
  <c r="B342" i="6"/>
  <c r="B318" i="6"/>
  <c r="B287" i="6"/>
  <c r="B543" i="6"/>
  <c r="B134" i="6"/>
  <c r="B436" i="6"/>
  <c r="B355" i="6"/>
  <c r="B462" i="6"/>
  <c r="B251" i="6"/>
  <c r="B303" i="6"/>
  <c r="B22" i="6"/>
  <c r="B525" i="6"/>
  <c r="B182" i="6"/>
  <c r="B325" i="6"/>
  <c r="B104" i="6"/>
  <c r="B364" i="6"/>
  <c r="B231" i="6"/>
  <c r="B79" i="6"/>
  <c r="B560" i="6"/>
  <c r="B76" i="6"/>
  <c r="B539" i="6"/>
  <c r="B23" i="6"/>
  <c r="B315" i="6"/>
  <c r="B513" i="6"/>
  <c r="B386" i="6"/>
  <c r="B100" i="6"/>
  <c r="B470" i="6"/>
  <c r="B413" i="6"/>
  <c r="B484" i="6"/>
  <c r="B451" i="6"/>
  <c r="B281" i="6"/>
  <c r="B128" i="6"/>
  <c r="B129" i="6"/>
  <c r="B526" i="6"/>
  <c r="B419" i="6"/>
  <c r="B457" i="6"/>
  <c r="B367" i="6"/>
  <c r="B227" i="6"/>
  <c r="B368" i="6"/>
  <c r="B277" i="6"/>
  <c r="B242" i="6"/>
  <c r="B125" i="6"/>
  <c r="B452" i="6"/>
  <c r="B489" i="6"/>
  <c r="B117" i="6"/>
  <c r="B563" i="6"/>
  <c r="B405" i="6"/>
  <c r="B394" i="6"/>
  <c r="B494" i="6"/>
  <c r="B158" i="6"/>
  <c r="B206" i="6"/>
  <c r="B73" i="6"/>
  <c r="B193" i="6"/>
  <c r="B180" i="6"/>
  <c r="B257" i="6"/>
  <c r="B245" i="6"/>
  <c r="B414" i="6"/>
  <c r="B93" i="6"/>
  <c r="B356" i="6"/>
  <c r="E9" i="5"/>
  <c r="D13" i="5"/>
  <c r="D12" i="5"/>
  <c r="D11" i="5"/>
  <c r="D10" i="5"/>
  <c r="D9" i="5"/>
  <c r="H9" i="5"/>
  <c r="D8" i="5"/>
  <c r="D7" i="5"/>
  <c r="H7" i="5"/>
  <c r="D6" i="5"/>
  <c r="H6" i="5"/>
  <c r="D5" i="5"/>
  <c r="H5" i="5"/>
  <c r="D4" i="5"/>
  <c r="H4" i="5"/>
  <c r="D3" i="5"/>
  <c r="H3" i="5"/>
  <c r="D2" i="5"/>
  <c r="C13" i="5"/>
  <c r="C12" i="5"/>
  <c r="C11" i="5"/>
  <c r="C10" i="5"/>
  <c r="C9" i="5"/>
  <c r="G9" i="5"/>
  <c r="C8" i="5"/>
  <c r="C7" i="5"/>
  <c r="C6" i="5"/>
  <c r="G6" i="5"/>
  <c r="C5" i="5"/>
  <c r="G5" i="5"/>
  <c r="C4" i="5"/>
  <c r="G4" i="5"/>
  <c r="C3" i="5"/>
  <c r="G3" i="5"/>
  <c r="C2" i="5"/>
  <c r="B2" i="5"/>
  <c r="B13" i="5"/>
  <c r="B12" i="5"/>
  <c r="B11" i="5"/>
  <c r="B10" i="5"/>
  <c r="E10" i="5"/>
  <c r="B9" i="5"/>
  <c r="F9" i="5"/>
  <c r="B8" i="5"/>
  <c r="E8" i="5"/>
  <c r="B7" i="5"/>
  <c r="E7" i="5"/>
  <c r="G7" i="5"/>
  <c r="B6" i="5"/>
  <c r="E6" i="5"/>
  <c r="B5" i="5"/>
  <c r="E5" i="5"/>
  <c r="B4" i="5"/>
  <c r="E4" i="5"/>
  <c r="B3" i="5"/>
  <c r="E3" i="5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2" i="1" a="1"/>
  <c r="S2" i="1"/>
  <c r="G8" i="5"/>
  <c r="G10" i="5"/>
  <c r="H8" i="5"/>
  <c r="H10" i="5"/>
  <c r="F10" i="5"/>
  <c r="F7" i="5"/>
  <c r="F8" i="5"/>
  <c r="F6" i="5"/>
  <c r="F5" i="5"/>
  <c r="F4" i="5"/>
  <c r="F3" i="5"/>
  <c r="E2" i="5"/>
  <c r="F2" i="5"/>
  <c r="E13" i="5"/>
  <c r="H13" i="5"/>
  <c r="E12" i="5"/>
  <c r="F12" i="5"/>
  <c r="E11" i="5"/>
  <c r="F11" i="5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3" i="1"/>
  <c r="H4" i="1"/>
  <c r="H5" i="1"/>
  <c r="H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2" i="1"/>
  <c r="H12" i="5"/>
  <c r="H11" i="5"/>
  <c r="H2" i="5"/>
  <c r="G13" i="5"/>
  <c r="G12" i="5"/>
  <c r="G11" i="5"/>
  <c r="G2" i="5"/>
  <c r="F1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<sst xmlns="http://schemas.openxmlformats.org/spreadsheetml/2006/main" count="7074" uniqueCount="2115">
  <si>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</si>
  <si>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</si>
  <si>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</si>
  <si>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</si>
  <si>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</si>
  <si>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</si>
  <si>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</si>
  <si>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</si>
  <si>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</si>
  <si>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</si>
  <si>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</si>
  <si>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</si>
  <si>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</si>
  <si>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</si>
  <si>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</si>
  <si>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</si>
  <si>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</si>
  <si>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</si>
  <si>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</si>
  <si>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</si>
  <si>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</si>
  <si>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</si>
  <si>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</si>
  <si>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</si>
  <si>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</si>
  <si>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</si>
  <si>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</si>
  <si>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</si>
  <si>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</si>
  <si>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</si>
  <si>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</si>
  <si>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</si>
  <si>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</si>
  <si>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</si>
  <si>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</si>
  <si>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</si>
  <si>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</si>
  <si>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</si>
  <si>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</si>
  <si>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</si>
  <si>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</si>
  <si>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</si>
  <si>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</si>
  <si>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</si>
  <si>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</si>
  <si>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</si>
  <si>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</si>
  <si>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</si>
  <si>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</si>
  <si>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</si>
  <si>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</si>
  <si>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</si>
  <si>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</si>
  <si>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</si>
  <si>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</si>
  <si>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</si>
  <si>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</si>
  <si>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</si>
  <si>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</si>
  <si>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</si>
  <si>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</si>
  <si>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</si>
  <si>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</si>
  <si>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</si>
  <si>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</si>
  <si>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</si>
  <si>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</si>
  <si>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</si>
  <si>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</si>
  <si>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</si>
  <si>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</si>
  <si>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</si>
  <si>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</si>
  <si>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</si>
  <si>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</si>
  <si>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</si>
  <si>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</si>
  <si>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</si>
  <si>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</si>
  <si>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</si>
  <si>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</si>
  <si>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</si>
  <si>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</si>
  <si>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</si>
  <si>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</si>
  <si>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</si>
  <si>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</si>
  <si>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</si>
  <si>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</si>
  <si>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</si>
  <si>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</si>
  <si>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</si>
  <si>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</si>
  <si>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</si>
  <si>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</si>
  <si>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</si>
  <si>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</si>
  <si>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</si>
  <si>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</si>
  <si>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</si>
  <si>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</si>
  <si>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</si>
  <si>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</si>
  <si>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</si>
  <si>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</si>
  <si>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</si>
  <si>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</si>
  <si>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</si>
  <si>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</si>
  <si>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</si>
  <si>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</si>
  <si>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</si>
  <si>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</si>
  <si>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</si>
  <si>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</si>
  <si>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</si>
  <si>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</si>
  <si>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</si>
  <si>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</si>
  <si>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</si>
  <si>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</si>
  <si>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</si>
  <si>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</si>
  <si>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</si>
  <si>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</si>
  <si>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</si>
  <si>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</si>
  <si>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</si>
  <si>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</si>
  <si>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</si>
  <si>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</si>
  <si>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</si>
  <si>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</si>
  <si>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</si>
  <si>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</si>
  <si>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</si>
  <si>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</si>
  <si>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</si>
  <si>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</si>
  <si>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</si>
  <si>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</si>
  <si>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</si>
  <si>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</si>
  <si>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</si>
  <si>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</si>
  <si>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</si>
  <si>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</si>
  <si>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</si>
  <si>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</si>
  <si>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</si>
  <si>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</si>
  <si>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</si>
  <si>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</si>
  <si>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</si>
  <si>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</si>
  <si>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</si>
  <si>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</si>
  <si>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</si>
  <si>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</si>
  <si>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</si>
  <si>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</si>
  <si>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</si>
  <si>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</si>
  <si>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</si>
  <si>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</si>
  <si>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</si>
  <si>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</si>
  <si>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</si>
  <si>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</si>
  <si>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</si>
  <si>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</si>
  <si>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</si>
  <si>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</si>
  <si>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</si>
  <si>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</si>
  <si>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</si>
  <si>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</si>
  <si>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</si>
  <si>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</si>
  <si>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</si>
  <si>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</si>
  <si>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</si>
  <si>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</si>
  <si>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</si>
  <si>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</si>
  <si>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</si>
  <si>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</si>
  <si>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</si>
  <si>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</si>
  <si>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</si>
  <si>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</si>
  <si>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</si>
  <si>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</si>
  <si>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</si>
  <si>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</si>
  <si>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</si>
  <si>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</si>
  <si>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</si>
  <si>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</si>
  <si>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</si>
  <si>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</si>
  <si>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</si>
  <si>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</si>
  <si>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</si>
  <si>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</si>
  <si>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</si>
  <si>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</si>
  <si>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</si>
  <si>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</si>
  <si>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</si>
  <si>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</si>
  <si>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</si>
  <si>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</si>
  <si>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</si>
  <si>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</si>
  <si>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</si>
  <si>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</si>
  <si>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</si>
  <si>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</si>
  <si>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</si>
  <si>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</si>
  <si>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</si>
  <si>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</si>
  <si>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</si>
  <si>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</si>
  <si>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</si>
  <si>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</si>
  <si>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</si>
  <si>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</si>
  <si>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</si>
  <si>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</si>
  <si>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</si>
  <si>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</si>
  <si>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</si>
  <si>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</si>
  <si>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</si>
  <si>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</si>
  <si>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</si>
  <si>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</si>
  <si>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</si>
  <si>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</si>
  <si>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</si>
  <si>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</si>
  <si>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</si>
  <si>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</si>
  <si>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</si>
  <si>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</si>
  <si>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</si>
  <si>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</si>
  <si>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</si>
  <si>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</si>
  <si>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</si>
  <si>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</si>
  <si>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</si>
  <si>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</si>
  <si>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</si>
  <si>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</si>
  <si>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</si>
  <si>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</si>
  <si>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</si>
  <si>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</si>
  <si>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</si>
  <si>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</si>
  <si>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</si>
  <si>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</si>
  <si>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</si>
  <si>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</si>
  <si>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</si>
  <si>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</si>
  <si>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</si>
  <si>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</si>
  <si>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</si>
  <si>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</si>
  <si>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</si>
  <si>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</si>
  <si>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</si>
  <si>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</si>
  <si>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</si>
  <si>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</si>
  <si>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</si>
  <si>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</si>
  <si>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</si>
  <si>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</si>
  <si>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</si>
  <si>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</si>
  <si>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</si>
  <si>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</si>
  <si>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</si>
  <si>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</si>
  <si>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</si>
  <si>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</si>
  <si>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</si>
  <si>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</si>
  <si>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</si>
  <si>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</si>
  <si>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</si>
  <si>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</si>
  <si>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</si>
  <si>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</si>
  <si>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</si>
  <si>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</si>
  <si>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</si>
  <si>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</si>
  <si>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</si>
  <si>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</si>
  <si>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</si>
  <si>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</si>
  <si>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</si>
  <si>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</si>
  <si>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</si>
  <si>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</si>
  <si>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</si>
  <si>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</si>
  <si>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</si>
  <si>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</si>
  <si>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</si>
  <si>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</si>
  <si>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</si>
  <si>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</si>
  <si>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</si>
  <si>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</si>
  <si>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</si>
  <si>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</si>
  <si>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</si>
  <si>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</si>
  <si>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</si>
  <si>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</si>
  <si>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</si>
  <si>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</si>
  <si>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</si>
  <si>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</si>
  <si>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</si>
  <si>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</si>
  <si>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</si>
  <si>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</si>
  <si>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</si>
  <si>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</si>
  <si>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</si>
  <si>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</si>
  <si>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</si>
  <si>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</si>
  <si>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</si>
  <si>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</si>
  <si>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</si>
  <si>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</si>
  <si>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</si>
  <si>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</si>
  <si>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</si>
  <si>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</si>
  <si>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</si>
  <si>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</si>
  <si>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</si>
  <si>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</si>
  <si>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</si>
  <si>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</si>
  <si>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</si>
  <si>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</si>
  <si>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</si>
  <si>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</si>
  <si>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</si>
  <si>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</si>
  <si>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</si>
  <si>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</si>
  <si>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</si>
  <si>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</si>
  <si>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</si>
  <si>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</si>
  <si>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</si>
  <si>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</si>
  <si>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</si>
  <si>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</si>
  <si>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</si>
  <si>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</si>
  <si>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</si>
  <si>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</si>
  <si>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</si>
  <si>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</si>
  <si>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</si>
  <si>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</si>
  <si>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</si>
  <si>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</si>
  <si>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</si>
  <si>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</si>
  <si>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</si>
  <si>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</si>
  <si>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</si>
  <si>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</si>
  <si>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</si>
  <si>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</si>
  <si>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</si>
  <si>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</si>
  <si>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</si>
  <si>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</si>
  <si>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</si>
  <si>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</si>
  <si>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</si>
  <si>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</si>
  <si>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</si>
  <si>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</si>
  <si>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</si>
  <si>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</si>
  <si>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</si>
  <si>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</si>
  <si>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</si>
  <si>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</si>
  <si>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</si>
  <si>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</si>
  <si>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</si>
  <si>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</si>
  <si>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</si>
  <si>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</si>
  <si>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</si>
  <si>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</si>
  <si>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</si>
  <si>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</si>
  <si>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</si>
  <si>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</si>
  <si>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</si>
  <si>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</si>
  <si>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</si>
  <si>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</si>
  <si>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</si>
  <si>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</si>
  <si>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</si>
  <si>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</si>
  <si>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</si>
  <si>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</si>
  <si>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</si>
  <si>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</si>
  <si>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</si>
  <si>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</si>
  <si>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</si>
  <si>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</si>
  <si>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</si>
  <si>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</si>
  <si>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</si>
  <si>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</si>
  <si>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</si>
  <si>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</si>
  <si>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</si>
  <si>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</si>
  <si>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</si>
  <si>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</si>
  <si>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</si>
  <si>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</si>
  <si>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</si>
  <si>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</si>
  <si>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</si>
  <si>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</si>
  <si>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</si>
  <si>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</si>
  <si>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</si>
  <si>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</si>
  <si>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</si>
  <si>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</si>
  <si>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</si>
  <si>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</si>
  <si>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</si>
  <si>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</si>
  <si>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</si>
  <si>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</si>
  <si>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</si>
  <si>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</si>
  <si>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</si>
  <si>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</si>
  <si>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</si>
  <si>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</si>
  <si>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</si>
  <si>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</si>
  <si>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</si>
  <si>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</si>
  <si>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</si>
  <si>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</si>
  <si>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</si>
  <si>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</si>
  <si>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</si>
  <si>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</si>
  <si>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</si>
  <si>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</si>
  <si>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</si>
  <si>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</si>
  <si>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</si>
  <si>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</si>
  <si>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</si>
  <si>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</si>
  <si>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</si>
  <si>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</si>
  <si>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</si>
  <si>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</si>
  <si>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</si>
  <si>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</si>
  <si>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</si>
  <si>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</si>
  <si>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</si>
  <si>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</si>
  <si>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</si>
  <si>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</si>
  <si>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</si>
  <si>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</si>
  <si>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</si>
  <si>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</si>
  <si>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</si>
  <si>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</si>
  <si>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</si>
  <si>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</si>
  <si>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</si>
  <si>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</si>
  <si>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</si>
  <si>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</si>
  <si>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</si>
  <si>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</si>
  <si>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</si>
  <si>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</si>
  <si>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</si>
  <si>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</si>
  <si>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</si>
  <si>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</si>
  <si>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</si>
  <si>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</si>
  <si>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</si>
  <si>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</si>
  <si>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</si>
  <si>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</si>
  <si>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</si>
  <si>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</si>
  <si>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</si>
  <si>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</si>
  <si>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</si>
  <si>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</si>
  <si>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</si>
  <si>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</si>
  <si>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</si>
  <si>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</si>
  <si>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</si>
  <si>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</si>
  <si>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</si>
  <si>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</si>
  <si>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</si>
  <si>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</si>
  <si>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</si>
  <si>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</si>
  <si>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</si>
  <si>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</si>
  <si>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</si>
  <si>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</si>
  <si>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</si>
  <si>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</si>
  <si>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</si>
  <si>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</si>
  <si>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</si>
  <si>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</si>
  <si>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</si>
  <si>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</si>
  <si>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</si>
  <si>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</si>
  <si>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</si>
  <si>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</si>
  <si>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</si>
  <si>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</si>
  <si>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</si>
  <si>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</si>
  <si>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</si>
  <si>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</si>
  <si>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</si>
  <si>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</si>
  <si>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</si>
  <si>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</si>
  <si>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</si>
  <si>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</si>
  <si>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</si>
  <si>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</si>
  <si>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</si>
  <si>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</si>
  <si>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</si>
  <si>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</si>
  <si>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</si>
  <si>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</si>
  <si>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</si>
  <si>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</si>
  <si>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</si>
  <si>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</si>
  <si>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</si>
  <si>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</si>
  <si>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</si>
  <si>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</si>
  <si>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</si>
  <si>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</si>
  <si>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</si>
  <si>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</si>
  <si>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</si>
  <si>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</si>
  <si>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</si>
  <si>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</si>
  <si>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</si>
  <si>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</si>
  <si>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</si>
  <si>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</si>
  <si>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</si>
  <si>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</si>
  <si>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</si>
  <si>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</si>
  <si>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</si>
  <si>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</si>
  <si>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</si>
  <si>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</si>
  <si>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</si>
  <si>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</si>
  <si>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</si>
  <si>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</si>
  <si>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</si>
  <si>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</si>
  <si>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</si>
  <si>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</si>
  <si>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</si>
  <si>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</si>
  <si>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</si>
  <si>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</si>
  <si>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</si>
  <si>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</si>
  <si>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</si>
  <si>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</si>
  <si>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</si>
  <si>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</si>
  <si>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</si>
  <si>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</si>
  <si>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</si>
  <si>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</si>
  <si>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</si>
  <si>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</si>
  <si>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</si>
  <si>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</si>
  <si>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</si>
  <si>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</si>
  <si>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</si>
  <si>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</si>
  <si>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</si>
  <si>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</si>
  <si>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</si>
  <si>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</si>
  <si>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</si>
  <si>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</si>
  <si>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</si>
  <si>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</si>
  <si>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</si>
  <si>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</si>
  <si>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</si>
  <si>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</si>
  <si>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</si>
  <si>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</si>
  <si>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</si>
  <si>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</si>
  <si>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</si>
  <si>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</si>
  <si>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</si>
  <si>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</si>
  <si>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</si>
  <si>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</si>
  <si>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</si>
  <si>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</si>
  <si>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</si>
  <si>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</si>
  <si>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</si>
  <si>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</si>
  <si>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</si>
  <si>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</si>
  <si>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</si>
  <si>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</si>
  <si>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</si>
  <si>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</si>
  <si>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</si>
  <si>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</si>
  <si>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</si>
  <si>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</si>
  <si>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</si>
  <si>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</si>
  <si>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</si>
  <si>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</si>
  <si>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</si>
  <si>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</si>
  <si>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</si>
  <si>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</si>
  <si>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</si>
  <si>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</si>
  <si>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</si>
  <si>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</si>
  <si>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</si>
  <si>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</si>
  <si>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</si>
  <si>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</si>
  <si>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</si>
  <si>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</si>
  <si>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</si>
  <si>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</si>
  <si>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</si>
  <si>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</si>
  <si>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</si>
  <si>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</si>
  <si>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</si>
  <si>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</si>
  <si>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</si>
  <si>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</si>
  <si>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</si>
  <si>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</si>
  <si>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</si>
  <si>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</si>
  <si>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</si>
  <si>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</si>
  <si>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</si>
  <si>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</si>
  <si>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</si>
  <si>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</si>
  <si>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</si>
  <si>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</si>
  <si>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</si>
  <si>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</si>
  <si>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</si>
  <si>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</si>
  <si>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</si>
  <si>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</si>
  <si>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</si>
  <si>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</si>
  <si>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</si>
  <si>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</si>
  <si>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</si>
  <si>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</si>
  <si>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</si>
  <si>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</si>
  <si>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</si>
  <si>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</si>
  <si>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</si>
  <si>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</si>
  <si>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</si>
  <si>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</si>
  <si>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</si>
  <si>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</si>
  <si>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</si>
  <si>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</si>
  <si>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</si>
  <si>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</si>
  <si>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</si>
  <si>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</si>
  <si>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</si>
  <si>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</si>
  <si>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</si>
  <si>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</si>
  <si>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</si>
  <si>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</si>
  <si>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</si>
  <si>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</si>
  <si>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</si>
  <si>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</si>
  <si>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</si>
  <si>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</si>
  <si>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</si>
  <si>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</si>
  <si>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</si>
  <si>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</si>
  <si>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</si>
  <si>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</si>
  <si>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</si>
  <si>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</si>
  <si>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</si>
  <si>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</si>
  <si>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</si>
  <si>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</si>
  <si>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</si>
  <si>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</si>
  <si>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</si>
  <si>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</si>
  <si>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</si>
  <si>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</si>
  <si>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</si>
  <si>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</si>
  <si>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</si>
  <si>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</si>
  <si>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</si>
  <si>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</si>
  <si>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</si>
  <si>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</si>
  <si>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</si>
  <si>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</si>
  <si>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</si>
  <si>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</si>
  <si>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</si>
  <si>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</si>
  <si>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</si>
  <si>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</si>
  <si>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</si>
  <si>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</si>
  <si>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</si>
  <si>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</si>
  <si>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</si>
  <si>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</si>
  <si>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</si>
  <si>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</si>
  <si>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</si>
  <si>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</si>
  <si>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</si>
  <si>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</si>
  <si>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</si>
  <si>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</si>
  <si>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</si>
  <si>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</si>
  <si>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</si>
  <si>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</si>
  <si>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</si>
  <si>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</si>
  <si>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</si>
  <si>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</si>
  <si>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</si>
  <si>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</si>
  <si>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</si>
  <si>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</si>
  <si>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</si>
  <si>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</si>
  <si>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</si>
  <si>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</si>
  <si>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</si>
  <si>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</si>
  <si>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</si>
  <si>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</si>
  <si>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</si>
  <si>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</si>
  <si>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</si>
  <si>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</si>
  <si>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</si>
  <si>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</si>
  <si>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</si>
  <si>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</si>
  <si>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</si>
  <si>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</si>
  <si>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</si>
  <si>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</si>
  <si>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</si>
  <si>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</si>
  <si>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</si>
  <si>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</si>
  <si>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</si>
  <si>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</si>
  <si>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</si>
  <si>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</si>
  <si>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</si>
  <si>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</si>
  <si>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</si>
  <si>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</si>
  <si>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</si>
  <si>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</si>
  <si>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</si>
  <si>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</si>
  <si>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</si>
  <si>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</si>
  <si>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</si>
  <si>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</si>
  <si>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</si>
  <si>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</si>
  <si>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</si>
  <si>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</si>
  <si>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</si>
  <si>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</si>
  <si>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</si>
  <si>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</si>
  <si>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</si>
  <si>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</si>
  <si>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</si>
  <si>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</si>
  <si>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</si>
  <si>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</si>
  <si>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</si>
  <si>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</si>
  <si>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</si>
  <si>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</si>
  <si>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</si>
  <si>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</si>
  <si>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</si>
  <si>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</si>
  <si>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</si>
  <si>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</si>
  <si>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</si>
  <si>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</si>
  <si>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</si>
  <si>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</si>
  <si>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</si>
  <si>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</si>
  <si>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</si>
  <si>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</si>
  <si>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</si>
  <si>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</si>
  <si>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</si>
  <si>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</si>
  <si>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</si>
  <si>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</si>
  <si>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</si>
  <si>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</si>
  <si>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</si>
  <si>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</si>
  <si>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</si>
  <si>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</si>
  <si>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</si>
  <si>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</si>
  <si>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</si>
  <si>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</si>
  <si>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</si>
  <si>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</si>
  <si>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</si>
  <si>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</si>
  <si>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</si>
  <si>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</si>
  <si>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</si>
  <si>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</si>
  <si>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</si>
  <si>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</si>
  <si>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</si>
  <si>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</si>
  <si>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</si>
  <si>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</si>
  <si>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</si>
  <si>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</si>
  <si>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</si>
  <si>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</si>
  <si>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</si>
  <si>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</si>
  <si>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</si>
  <si>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</si>
  <si>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</si>
  <si>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</si>
  <si>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</si>
  <si>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</si>
  <si>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</si>
  <si>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</si>
  <si>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</si>
  <si>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</si>
  <si>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</si>
  <si>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</si>
  <si>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</si>
  <si>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</si>
  <si>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</si>
  <si>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</si>
  <si>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</si>
  <si>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</si>
  <si>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</si>
  <si>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</si>
  <si>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</si>
  <si>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</si>
  <si>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</si>
  <si>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</si>
  <si>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</si>
  <si>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</si>
  <si>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</si>
  <si>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</si>
  <si>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</si>
  <si>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</si>
  <si>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</si>
  <si>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</si>
  <si>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</si>
  <si>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</si>
  <si>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</si>
  <si>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</si>
  <si>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</si>
  <si>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</si>
  <si>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</si>
  <si>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</si>
  <si>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</si>
  <si>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</si>
  <si>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</si>
  <si>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</si>
  <si>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</si>
  <si>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</si>
  <si>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</si>
  <si>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</si>
  <si>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</si>
  <si>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</si>
  <si>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</si>
  <si>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</si>
  <si>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</si>
  <si>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</si>
  <si>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</si>
  <si>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</si>
  <si>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</si>
  <si>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</si>
  <si>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</si>
  <si>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</si>
  <si>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</si>
  <si>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</si>
  <si>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</si>
  <si>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</si>
  <si>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</si>
  <si>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</si>
  <si>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</si>
  <si>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</si>
  <si>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</si>
  <si>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</si>
  <si>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</si>
  <si>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</si>
  <si>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</si>
  <si>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</si>
  <si>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</si>
  <si>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</si>
  <si>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</si>
  <si>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</si>
  <si>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</si>
  <si>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</si>
  <si>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</si>
  <si>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</si>
  <si>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</si>
  <si>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</si>
  <si>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</si>
  <si>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</si>
  <si>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</si>
  <si>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</si>
  <si>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</si>
  <si>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</si>
  <si>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</si>
  <si>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</si>
  <si>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</si>
  <si>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</si>
  <si>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</si>
  <si>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</si>
  <si>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</si>
  <si>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</si>
  <si>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</si>
  <si>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</si>
  <si>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</si>
  <si>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</si>
  <si>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</si>
  <si>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</si>
  <si>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</si>
  <si>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</si>
  <si>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</si>
  <si>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</si>
  <si>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</si>
  <si>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</si>
  <si>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</si>
  <si>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</si>
  <si>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</si>
  <si>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</si>
  <si>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</si>
  <si>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</si>
  <si>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</si>
  <si>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</si>
  <si>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</si>
  <si>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</si>
  <si>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</si>
  <si>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</si>
  <si>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</si>
  <si>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</si>
  <si>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</si>
  <si>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</si>
  <si>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</si>
  <si>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</si>
  <si>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</si>
  <si>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</si>
  <si>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</si>
  <si>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</si>
  <si>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</si>
  <si>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</si>
  <si>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</si>
  <si>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</si>
  <si>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</si>
  <si>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</si>
  <si>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</si>
  <si>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</si>
  <si>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</si>
  <si>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</si>
  <si>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</si>
  <si>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</si>
  <si>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</si>
  <si>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</si>
  <si>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</si>
  <si>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</si>
  <si>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</si>
  <si>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</si>
  <si>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</si>
  <si>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</si>
  <si>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</si>
  <si>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</si>
  <si>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</si>
  <si>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</si>
  <si>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</si>
  <si>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</si>
  <si>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</si>
  <si>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</si>
  <si>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</si>
  <si>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</si>
  <si>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</si>
  <si>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</si>
  <si>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</si>
  <si>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</si>
  <si>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</si>
  <si>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</si>
  <si>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</si>
  <si>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</si>
  <si>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</si>
  <si>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</si>
  <si>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</si>
  <si>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</si>
  <si>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</si>
  <si>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</si>
  <si>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</si>
  <si>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</si>
  <si>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</si>
  <si>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</si>
  <si>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</si>
  <si>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</si>
  <si>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</si>
  <si>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</si>
  <si>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</si>
  <si>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</si>
  <si>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</si>
  <si>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</si>
  <si>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</si>
  <si>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</si>
  <si>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</si>
  <si>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</si>
  <si>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</si>
  <si>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</si>
  <si>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</si>
  <si>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</si>
  <si>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</si>
  <si>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</si>
  <si>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</si>
  <si>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</si>
  <si>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</si>
  <si>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</si>
  <si>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</si>
  <si>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</si>
  <si>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</si>
  <si>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</si>
  <si>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</si>
  <si>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</si>
  <si>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</si>
  <si>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</si>
  <si>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</si>
  <si>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</si>
  <si>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</si>
  <si>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</si>
  <si>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</si>
  <si>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</si>
  <si>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</si>
  <si>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</si>
  <si>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</si>
  <si>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</si>
  <si>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</si>
  <si>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</si>
  <si>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</si>
  <si>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</si>
  <si>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</si>
  <si>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</si>
  <si>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</si>
  <si>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</si>
  <si>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</si>
  <si>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</si>
  <si>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</si>
  <si>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</si>
  <si>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</si>
  <si>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</si>
  <si>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</si>
  <si>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</si>
  <si>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</si>
  <si>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</si>
  <si>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</si>
  <si>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</si>
  <si>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</si>
  <si>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</si>
  <si>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</si>
  <si>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</si>
  <si>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</si>
  <si>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</si>
  <si>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</si>
  <si>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</si>
  <si>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</si>
  <si>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</si>
  <si>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</si>
  <si>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</si>
  <si>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</si>
  <si>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</si>
  <si>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</si>
  <si>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</si>
  <si>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</si>
  <si>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</si>
  <si>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</si>
  <si>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</si>
  <si>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</si>
  <si>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</si>
  <si>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</si>
  <si>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</si>
  <si>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</si>
  <si>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</si>
  <si>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</si>
  <si>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</si>
  <si>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</si>
  <si>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</si>
  <si>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</si>
  <si>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</si>
  <si>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</si>
  <si>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</si>
  <si>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</si>
  <si>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</si>
  <si>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</si>
  <si>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</si>
  <si>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</si>
  <si>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</si>
  <si>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</si>
  <si>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</si>
  <si>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</si>
  <si>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</si>
  <si>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</si>
  <si>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</si>
  <si>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</si>
  <si>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</si>
  <si>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</si>
  <si>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</si>
  <si>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</si>
  <si>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</si>
  <si>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</si>
  <si>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</si>
  <si>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</si>
  <si>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</si>
  <si>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</si>
  <si>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</si>
  <si>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</si>
  <si>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</si>
  <si>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</si>
  <si>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</si>
  <si>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</si>
  <si>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</si>
  <si>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</si>
  <si>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</si>
  <si>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</si>
  <si>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</si>
  <si>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</si>
  <si>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</si>
  <si>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</si>
  <si>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</si>
  <si>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</si>
  <si>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</si>
  <si>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</si>
  <si>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</si>
  <si>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</si>
  <si>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</si>
  <si>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</si>
  <si>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</si>
  <si>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</si>
  <si>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</si>
  <si>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</si>
  <si>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</si>
  <si>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</si>
  <si>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</si>
  <si>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</si>
  <si>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</si>
  <si>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</si>
  <si>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</si>
  <si>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</si>
  <si>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</si>
  <si>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</si>
  <si>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</si>
  <si>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</si>
  <si>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</si>
  <si>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</si>
  <si>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</si>
  <si>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</si>
  <si>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</si>
  <si>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</si>
  <si>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</si>
  <si>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</si>
  <si>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</si>
  <si>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</si>
  <si>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</si>
  <si>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</si>
  <si>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</si>
  <si>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</si>
  <si>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</si>
  <si>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</si>
  <si>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</si>
  <si>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</si>
  <si>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</si>
  <si>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</si>
  <si>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</si>
  <si>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</si>
  <si>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</si>
  <si>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</si>
  <si>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</si>
  <si>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</si>
  <si>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</si>
  <si>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</si>
  <si>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</si>
  <si>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</si>
  <si>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</si>
  <si>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</si>
  <si>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</si>
  <si>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</si>
  <si>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</si>
  <si>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</si>
  <si>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</si>
  <si>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</si>
  <si>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</si>
  <si>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</si>
  <si>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</si>
  <si>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</si>
  <si>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</si>
  <si>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</si>
  <si>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</si>
  <si>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</si>
  <si>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</si>
  <si>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</si>
  <si>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</si>
  <si>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</si>
  <si>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</si>
  <si>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</si>
  <si>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</si>
  <si>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</si>
  <si>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</si>
  <si>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</si>
  <si>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</si>
  <si>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</si>
  <si>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</si>
  <si>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</si>
  <si>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</si>
  <si>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</si>
  <si>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</si>
  <si>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</si>
  <si>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</si>
  <si>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</si>
  <si>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</si>
  <si>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</si>
  <si>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</si>
  <si>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</si>
  <si>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</si>
  <si>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</si>
  <si>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</si>
  <si>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</si>
  <si>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</si>
  <si>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</si>
  <si>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</si>
  <si>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</si>
  <si>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</si>
  <si>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</si>
  <si>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</si>
  <si>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</si>
  <si>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</si>
  <si>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</si>
  <si>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</si>
  <si>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</si>
  <si>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</si>
  <si>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</si>
  <si>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</si>
  <si>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</si>
  <si>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</si>
  <si>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</si>
  <si>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</si>
  <si>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</si>
  <si>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</si>
  <si>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</si>
  <si>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</si>
  <si>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</si>
  <si>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</si>
  <si>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</si>
  <si>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</si>
  <si>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</si>
  <si>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</si>
  <si>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</si>
  <si>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</si>
  <si>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</si>
  <si>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</si>
  <si>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</si>
  <si>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</si>
  <si>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</si>
  <si>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</si>
  <si>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</si>
  <si>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</si>
  <si>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</si>
  <si>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</si>
  <si>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</si>
  <si>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</si>
  <si>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</si>
  <si>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</si>
  <si>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</si>
  <si>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</si>
  <si>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</si>
  <si>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</si>
  <si>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</si>
  <si>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</si>
  <si>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</si>
  <si>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</si>
  <si>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</si>
  <si>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</si>
  <si>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</si>
  <si>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</si>
  <si>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</si>
  <si>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</si>
  <si>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</si>
  <si>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</si>
  <si>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</si>
  <si>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</si>
  <si>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</si>
  <si>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</si>
  <si>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</si>
  <si>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</si>
  <si>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</si>
  <si>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</si>
  <si>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</si>
  <si>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</si>
  <si>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</si>
  <si>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</si>
  <si>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</si>
  <si>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</si>
  <si>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</si>
  <si>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</si>
  <si>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</si>
  <si>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</si>
  <si>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</si>
  <si>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</si>
  <si>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</si>
  <si>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</si>
  <si>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</si>
  <si>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</si>
  <si>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</si>
  <si>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</si>
  <si>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</si>
  <si>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</si>
  <si>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</si>
  <si>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</si>
  <si>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</si>
  <si>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</si>
  <si>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</si>
  <si>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</si>
  <si>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</si>
  <si>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</si>
  <si>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</si>
  <si>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</si>
  <si>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</si>
  <si>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</si>
  <si>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</si>
  <si>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</si>
  <si>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</si>
  <si>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</si>
  <si>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</si>
  <si>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</si>
  <si>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</si>
  <si>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</si>
  <si>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</si>
  <si>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</si>
  <si>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</si>
  <si>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</si>
  <si>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</si>
  <si>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</si>
  <si>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</si>
  <si>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</si>
  <si>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</si>
  <si>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</si>
  <si>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</si>
  <si>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</si>
  <si>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</si>
  <si>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</si>
  <si>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</si>
  <si>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</si>
  <si>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</si>
  <si>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</si>
  <si>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</si>
  <si>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</si>
  <si>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</si>
  <si>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</si>
  <si>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</si>
  <si>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</si>
  <si>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</si>
  <si>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</si>
  <si>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</si>
  <si>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</si>
  <si>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</si>
  <si>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</si>
  <si>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</si>
  <si>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</si>
  <si>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</si>
  <si>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</si>
  <si>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</si>
  <si>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</si>
  <si>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</si>
  <si>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</si>
  <si>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</si>
  <si>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</si>
  <si>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</si>
  <si>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</si>
  <si>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</si>
  <si>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</si>
  <si>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</si>
  <si>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</si>
  <si>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</si>
  <si>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</si>
  <si>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</si>
  <si>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</si>
  <si>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</si>
  <si>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</si>
  <si>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</si>
  <si>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</si>
  <si>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</si>
  <si>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</si>
  <si>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</si>
  <si>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</si>
  <si>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</si>
  <si>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</si>
  <si>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</si>
  <si>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</si>
  <si>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</si>
  <si>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</si>
  <si>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</si>
  <si>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</si>
  <si>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</si>
  <si>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</si>
  <si>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</si>
  <si>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</si>
  <si>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</si>
  <si>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</si>
  <si>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</si>
  <si>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</si>
  <si>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</si>
  <si>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</si>
  <si>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</si>
  <si>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</si>
  <si>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</si>
  <si>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</si>
  <si>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</si>
  <si>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</si>
  <si>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</si>
  <si>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</si>
  <si>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</si>
  <si>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</si>
  <si>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</si>
  <si>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</si>
  <si>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</si>
  <si>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</si>
  <si>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</si>
  <si>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</si>
  <si>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</si>
  <si>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</si>
  <si>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</si>
  <si>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</si>
  <si>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</si>
  <si>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</si>
  <si>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</si>
  <si>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</si>
  <si>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</si>
  <si>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</si>
  <si>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</si>
  <si>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</si>
  <si>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</si>
  <si>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</si>
  <si>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</si>
  <si>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</si>
  <si>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</si>
  <si>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</si>
  <si>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</si>
  <si>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</si>
  <si>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</si>
  <si>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</si>
  <si>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</si>
  <si>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</si>
  <si>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</si>
  <si>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</si>
  <si>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</si>
  <si>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</si>
  <si>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</si>
  <si>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</si>
  <si>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</si>
  <si>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</si>
  <si>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</si>
  <si>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</si>
  <si>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</si>
  <si>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</si>
  <si>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</si>
  <si>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</si>
  <si>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</si>
  <si>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</si>
  <si>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</si>
  <si>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</si>
  <si>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</si>
  <si>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</si>
  <si>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</si>
  <si>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</si>
  <si>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</si>
  <si>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</si>
  <si>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</si>
  <si>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</si>
  <si>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</si>
  <si>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</si>
  <si>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</si>
  <si>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</si>
  <si>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</si>
  <si>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</si>
  <si>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</si>
  <si>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</si>
  <si>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</si>
  <si>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</si>
  <si>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</si>
  <si>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</si>
  <si>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</si>
  <si>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</si>
  <si>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</si>
  <si>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</si>
  <si>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</si>
  <si>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</si>
  <si>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</si>
  <si>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</si>
  <si>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</si>
  <si>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</si>
  <si>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</si>
  <si>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</si>
  <si>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</si>
  <si>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</si>
  <si>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</si>
  <si>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</si>
  <si>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</si>
  <si>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</si>
  <si>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</si>
  <si>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</si>
  <si>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</si>
  <si>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</si>
  <si>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</si>
  <si>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</si>
  <si>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</si>
  <si>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</si>
  <si>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</si>
  <si>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</si>
  <si>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</si>
  <si>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</si>
  <si>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</si>
  <si>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</si>
  <si>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</si>
  <si>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</si>
  <si>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</si>
  <si>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</si>
  <si>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</si>
  <si>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</si>
  <si>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</si>
  <si>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</si>
  <si>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</si>
  <si>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</si>
  <si>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</si>
  <si>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</si>
  <si>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</si>
  <si>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</si>
  <si>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</si>
  <si>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</si>
  <si>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</si>
  <si>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</si>
  <si>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</si>
  <si>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</si>
  <si>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</si>
  <si>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</si>
  <si>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</si>
  <si>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</si>
  <si>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</si>
  <si>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</si>
  <si>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</si>
  <si>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</si>
  <si>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</si>
  <si>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</si>
  <si>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</si>
  <si>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</si>
  <si>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</si>
  <si>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</si>
  <si>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</si>
  <si>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</si>
  <si>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</si>
  <si>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</si>
  <si>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</si>
  <si>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</si>
  <si>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</si>
  <si>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</si>
  <si>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</si>
  <si>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</si>
  <si>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</si>
  <si>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</si>
  <si>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</si>
  <si>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</si>
  <si>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</si>
  <si>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</si>
  <si>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</si>
  <si>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</si>
  <si>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</si>
  <si>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</si>
  <si>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</si>
  <si>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</si>
  <si>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</si>
  <si>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</si>
  <si>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</si>
  <si>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</si>
  <si>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</si>
  <si>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</si>
  <si>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</si>
  <si>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</si>
  <si>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</si>
  <si>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</si>
  <si>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</si>
  <si>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</si>
  <si>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</si>
  <si>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</si>
  <si>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</si>
  <si>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</si>
  <si>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</si>
  <si>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</si>
  <si>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</si>
  <si>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</si>
  <si>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</si>
  <si>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</si>
  <si>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</si>
  <si>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</si>
  <si>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</si>
  <si>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</si>
  <si>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</si>
  <si>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</si>
  <si>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</si>
  <si>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</si>
  <si>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</si>
  <si>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</si>
  <si>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</si>
  <si>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</si>
  <si>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</si>
  <si>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</si>
  <si>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</si>
  <si>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</si>
  <si>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</si>
  <si>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</si>
  <si>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</si>
  <si>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</si>
  <si>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</si>
  <si>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</si>
  <si>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</si>
  <si>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</si>
  <si>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</si>
  <si>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</si>
  <si>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</si>
  <si>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</si>
  <si>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</si>
  <si>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</si>
  <si>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</si>
  <si>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</si>
  <si>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</si>
  <si>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</si>
  <si>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</si>
  <si>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</si>
  <si>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</si>
  <si>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</si>
  <si>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</si>
  <si>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</si>
  <si>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</si>
  <si>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</si>
  <si>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</si>
  <si>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</si>
  <si>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</si>
  <si>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</si>
  <si>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</si>
  <si>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</si>
  <si>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</si>
  <si>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</si>
  <si>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</si>
  <si>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</si>
  <si>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</si>
  <si>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</si>
  <si>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</si>
  <si>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</si>
  <si>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</si>
  <si>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</si>
  <si>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</si>
  <si>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</si>
  <si>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</si>
  <si>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</si>
  <si>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</si>
  <si>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</si>
  <si>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</si>
  <si>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</si>
  <si>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</si>
  <si>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</si>
  <si>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</si>
  <si>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</si>
  <si>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</si>
  <si>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</si>
  <si>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</si>
  <si>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</si>
  <si>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</si>
  <si>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</si>
  <si>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</si>
  <si>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</si>
  <si>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</si>
  <si>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</si>
  <si>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</si>
  <si>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</si>
  <si>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</si>
  <si>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</si>
  <si>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</si>
  <si>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</si>
  <si>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</si>
  <si>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</si>
  <si>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</si>
  <si>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</si>
  <si>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</si>
  <si>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</si>
  <si>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</si>
  <si>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</si>
  <si>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</si>
  <si>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</si>
  <si>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</si>
  <si>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</si>
  <si>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</si>
  <si>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</si>
  <si>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</si>
  <si>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</si>
  <si>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</si>
  <si>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</si>
  <si>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</si>
  <si>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</si>
  <si>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</si>
  <si>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</si>
  <si>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</si>
  <si>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</si>
  <si>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</si>
  <si>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</si>
  <si>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</si>
  <si>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</si>
  <si>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</si>
  <si>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</si>
  <si>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</si>
  <si>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</si>
  <si>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</si>
  <si>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</si>
  <si>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</si>
  <si>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</si>
  <si>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</si>
  <si>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</si>
  <si>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</si>
  <si>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</si>
  <si>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</si>
  <si>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</si>
  <si>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</si>
  <si>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</si>
  <si>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</si>
  <si>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</si>
  <si>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</si>
  <si>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</si>
  <si>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</si>
  <si>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</si>
  <si>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</si>
  <si>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</si>
  <si>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</si>
  <si>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</si>
  <si>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</si>
  <si>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</si>
  <si>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</si>
  <si>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</si>
  <si>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</si>
  <si>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</si>
  <si>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</si>
  <si>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</si>
  <si>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</si>
  <si>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</si>
  <si>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</si>
  <si>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</si>
  <si>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</si>
  <si>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</si>
  <si>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</si>
  <si>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</si>
  <si>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</si>
  <si>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</si>
  <si>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</si>
  <si>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</si>
  <si>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</si>
  <si>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</si>
  <si>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</si>
  <si>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</si>
  <si>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</si>
  <si>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</si>
  <si>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</si>
  <si>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</si>
  <si>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</si>
  <si>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</si>
  <si>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</si>
  <si>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</si>
  <si>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</si>
  <si>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</si>
  <si>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</si>
  <si>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</si>
  <si>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</si>
  <si>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</si>
  <si>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</si>
  <si>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</si>
  <si>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</si>
  <si>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</si>
  <si>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</si>
  <si>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</si>
  <si>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</si>
  <si>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</si>
  <si>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</si>
  <si>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</si>
  <si>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</si>
  <si>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</si>
  <si>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</si>
  <si>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</si>
  <si>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</si>
  <si>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</si>
  <si>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</si>
  <si>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</si>
  <si>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</si>
  <si>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</si>
  <si>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</si>
  <si>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</si>
  <si>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</si>
  <si>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</si>
  <si>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</si>
  <si>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</si>
  <si>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</si>
  <si>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</si>
  <si>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</si>
  <si>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</si>
  <si>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</si>
  <si>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</si>
  <si>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</si>
  <si>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</si>
  <si>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</si>
  <si>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</si>
  <si>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</si>
  <si>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</si>
  <si>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</si>
  <si>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</si>
  <si>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</si>
  <si>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</si>
  <si>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</si>
  <si>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</si>
  <si>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</si>
  <si>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</si>
  <si>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</si>
  <si>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</si>
  <si>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</si>
  <si>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</si>
  <si>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</si>
  <si>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</si>
  <si>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</si>
  <si>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</si>
  <si>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</si>
  <si>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</si>
  <si>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</si>
  <si>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</si>
  <si>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</si>
  <si>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</si>
  <si>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</si>
  <si>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</si>
  <si>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</si>
  <si>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</si>
  <si>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</si>
  <si>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</si>
  <si>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</si>
  <si>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</si>
  <si>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</si>
  <si>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</si>
  <si>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</si>
  <si>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</si>
  <si>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</si>
  <si>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</si>
  <si>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</si>
  <si>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</si>
  <si>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</si>
  <si>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</si>
  <si>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</si>
  <si>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</si>
  <si>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</si>
  <si>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</si>
  <si>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</si>
  <si>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</si>
  <si>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</si>
  <si>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</si>
  <si>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</si>
  <si>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</si>
  <si>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</si>
  <si>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</si>
  <si>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</si>
  <si>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</si>
  <si>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</si>
  <si>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</si>
  <si>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</si>
  <si>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</si>
  <si>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</si>
  <si>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</si>
  <si>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</si>
  <si>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</si>
  <si>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</si>
  <si>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</si>
  <si>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</si>
  <si>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</si>
  <si>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</si>
  <si>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</si>
  <si>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</si>
  <si>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</si>
  <si>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</si>
  <si>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</si>
  <si>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</si>
  <si>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</si>
  <si>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</si>
  <si>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</si>
  <si>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</si>
  <si>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</si>
  <si>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</si>
  <si>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</si>
  <si>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</si>
  <si>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</si>
  <si>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</si>
  <si>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</si>
  <si>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</si>
  <si>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</si>
  <si>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</si>
  <si>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</si>
  <si>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</si>
  <si>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</si>
  <si>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</si>
  <si>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</si>
  <si>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</si>
  <si>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</si>
  <si>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</si>
  <si>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</si>
  <si>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</si>
  <si>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</si>
  <si>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</si>
  <si>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</si>
  <si>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</si>
  <si>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</si>
  <si>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</si>
  <si>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</si>
  <si>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</si>
  <si>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</si>
  <si>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</si>
  <si>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</si>
  <si>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</si>
  <si>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</si>
  <si>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</si>
  <si>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</si>
  <si>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</si>
  <si>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Average Donation</t>
  </si>
  <si>
    <t>Count of outcome</t>
  </si>
  <si>
    <t>Row Labels</t>
  </si>
  <si>
    <t>Grand Total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</si>
  <si>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</si>
  <si>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</si>
  <si>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</si>
  <si>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</si>
  <si>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</si>
  <si>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</si>
  <si>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</si>
  <si>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</si>
  <si>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</si>
  <si>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</si>
  <si>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</si>
  <si>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</si>
  <si>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</si>
  <si>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</si>
  <si>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</si>
  <si>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</si>
  <si>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</si>
  <si>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</si>
  <si>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</si>
  <si>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</si>
  <si>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</si>
  <si>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</si>
  <si>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</si>
  <si>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</si>
  <si>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</si>
  <si>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</si>
  <si>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</si>
  <si>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</si>
  <si>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</si>
  <si>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</si>
  <si>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</si>
  <si>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</si>
  <si>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</si>
  <si>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</si>
  <si>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</si>
  <si>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</si>
  <si>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</si>
  <si>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</si>
  <si>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</si>
  <si>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</si>
  <si>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</si>
  <si>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</si>
  <si>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</si>
  <si>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</si>
  <si>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</si>
  <si>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</si>
  <si>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</si>
  <si>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</si>
  <si>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</si>
  <si>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</si>
  <si>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</si>
  <si>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</si>
  <si>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</si>
  <si>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</si>
  <si>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</si>
  <si>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</si>
  <si>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</si>
  <si>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</si>
  <si>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</si>
  <si>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</si>
  <si>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</si>
  <si>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</si>
  <si>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</si>
  <si>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</si>
  <si>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</si>
  <si>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</si>
  <si>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</si>
  <si>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</si>
  <si>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</si>
  <si>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</si>
  <si>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</t>
  </si>
  <si>
    <t>mean of backers</t>
  </si>
  <si>
    <t>median of backers</t>
  </si>
  <si>
    <t>mode of backers</t>
  </si>
  <si>
    <t>minimum</t>
  </si>
  <si>
    <t>maximum</t>
  </si>
  <si>
    <t>variance</t>
  </si>
  <si>
    <t>standard deviation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</si>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</sst>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numFmt numFmtId="13" formatCode="0%"/>
      <alignment horizontal="general" vertical="bottom" textRotation="0" wrapText="0" indent="0" justifyLastLine="0" shrinkToFit="0" readingOrder="0"/>
    </dxf>
    <dxf>
      <numFmt numFmtId="13" formatCode="0%"/>
      <alignment horizontal="general" vertical="bottom" textRotation="0" wrapText="0" indent="0" justifyLastLine="0" shrinkToFit="0" readingOrder="0"/>
    </dxf>
    <dxf>
      <numFmt numFmtId="13" formatCode="0%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10</c:v>
                </c:pt>
                <c:pt idx="1">
                  <c:v>3</c:v>
                </c:pt>
                <c:pt idx="2">
                  <c:v>1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FE-403D-9C14-42F8DB05B7F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41</c:v>
                </c:pt>
                <c:pt idx="1">
                  <c:v>15</c:v>
                </c:pt>
                <c:pt idx="2">
                  <c:v>20</c:v>
                </c:pt>
                <c:pt idx="4">
                  <c:v>44</c:v>
                </c:pt>
                <c:pt idx="5">
                  <c:v>6</c:v>
                </c:pt>
                <c:pt idx="6">
                  <c:v>18</c:v>
                </c:pt>
                <c:pt idx="7">
                  <c:v>24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5FE-403D-9C14-42F8DB05B7F7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3</c:v>
                </c:pt>
                <c:pt idx="2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FE-403D-9C14-42F8DB05B7F7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76</c:v>
                </c:pt>
                <c:pt idx="1">
                  <c:v>17</c:v>
                </c:pt>
                <c:pt idx="2">
                  <c:v>14</c:v>
                </c:pt>
                <c:pt idx="3">
                  <c:v>4</c:v>
                </c:pt>
                <c:pt idx="4">
                  <c:v>79</c:v>
                </c:pt>
                <c:pt idx="5">
                  <c:v>24</c:v>
                </c:pt>
                <c:pt idx="6">
                  <c:v>28</c:v>
                </c:pt>
                <c:pt idx="7">
                  <c:v>45</c:v>
                </c:pt>
                <c:pt idx="8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C-4788-95EB-C6B59C149D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1792478399"/>
        <c:axId val="1792477439"/>
      </c:barChart>
      <c:catAx>
        <c:axId val="179247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477439"/>
        <c:crosses val="autoZero"/>
        <c:auto val="1"/>
        <c:lblAlgn val="ctr"/>
        <c:lblOffset val="100"/>
        <c:noMultiLvlLbl val="0"/>
      </c:catAx>
      <c:valAx>
        <c:axId val="179247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47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9349825044573116E-2"/>
          <c:y val="0.11901849133265122"/>
          <c:w val="0.93175161357257541"/>
          <c:h val="0.669115989738570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4-4E20-9E60-36B7E50412AC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E4-4E20-9E60-36B7E50412AC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E4-4E20-9E60-36B7E50412AC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E4-4E20-9E60-36B7E5041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14250863"/>
        <c:axId val="1614241743"/>
      </c:barChart>
      <c:catAx>
        <c:axId val="161425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241743"/>
        <c:crosses val="autoZero"/>
        <c:auto val="1"/>
        <c:lblAlgn val="ctr"/>
        <c:lblOffset val="100"/>
        <c:noMultiLvlLbl val="0"/>
      </c:catAx>
      <c:valAx>
        <c:axId val="161424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25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089891676161815"/>
          <c:y val="1.7125057461037718E-2"/>
          <c:w val="8.3690388216036096E-2"/>
          <c:h val="0.193102636534839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E-4554-A739-ABABEE313FF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4E-4554-A739-ABABEE313FF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4E-4554-A739-ABABEE313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344000"/>
        <c:axId val="612350720"/>
      </c:lineChart>
      <c:catAx>
        <c:axId val="61234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350720"/>
        <c:crosses val="autoZero"/>
        <c:auto val="1"/>
        <c:lblAlgn val="ctr"/>
        <c:lblOffset val="100"/>
        <c:noMultiLvlLbl val="0"/>
      </c:catAx>
      <c:valAx>
        <c:axId val="61235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34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024223882842669E-2"/>
          <c:y val="0.14423944239442393"/>
          <c:w val="0.93029394414870115"/>
          <c:h val="0.53174045126278047"/>
        </c:manualLayout>
      </c:layout>
      <c:lineChart>
        <c:grouping val="standard"/>
        <c:varyColors val="0"/>
        <c:ser>
          <c:idx val="5"/>
          <c:order val="5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Sheet4!$F$2:$F$15</c:f>
              <c:numCache>
                <c:formatCode>0%</c:formatCode>
                <c:ptCount val="14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A9-4D70-AD02-B7F3962C3B1E}"/>
            </c:ext>
          </c:extLst>
        </c:ser>
        <c:ser>
          <c:idx val="6"/>
          <c:order val="6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Sheet4!$G$2:$G$15</c:f>
              <c:numCache>
                <c:formatCode>0%</c:formatCode>
                <c:ptCount val="14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A9-4D70-AD02-B7F3962C3B1E}"/>
            </c:ext>
          </c:extLst>
        </c:ser>
        <c:ser>
          <c:idx val="7"/>
          <c:order val="7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Sheet4!$H$2:$H$15</c:f>
              <c:numCache>
                <c:formatCode>0%</c:formatCode>
                <c:ptCount val="14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A9-4D70-AD02-B7F3962C3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348800"/>
        <c:axId val="6123286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Sheet4!$A$1</c15:sqref>
                        </c15:formulaRef>
                      </c:ext>
                    </c:extLst>
                    <c:strCache>
                      <c:ptCount val="1"/>
                      <c:pt idx="0">
                        <c:v>Goal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Sheet4!$A$2:$A$15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CA9-4D70-AD02-B7F3962C3B1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Sheet4!$B$2:$B$15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A9-4D70-AD02-B7F3962C3B1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Sheet4!$C$2:$C$15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A9-4D70-AD02-B7F3962C3B1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Sheet4!$D$2:$D$15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A9-4D70-AD02-B7F3962C3B1E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Sheet4!$E$2:$E$15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CA9-4D70-AD02-B7F3962C3B1E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Sheet4!$I$15:$I$15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A9-4D70-AD02-B7F3962C3B1E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Sheet4!$J$15:$J$15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A9-4D70-AD02-B7F3962C3B1E}"/>
                  </c:ext>
                </c:extLst>
              </c15:ser>
            </c15:filteredLineSeries>
          </c:ext>
        </c:extLst>
      </c:lineChart>
      <c:catAx>
        <c:axId val="61234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328640"/>
        <c:crosses val="autoZero"/>
        <c:auto val="1"/>
        <c:lblAlgn val="ctr"/>
        <c:lblOffset val="100"/>
        <c:noMultiLvlLbl val="0"/>
      </c:catAx>
      <c:valAx>
        <c:axId val="61232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34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[CrowdfundingBook.xlsx]Sheet6!PivotTable1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Sheet6!$A$6:$A$9</c:f>
              <c:strCache>
                <c:ptCount val="3"/>
                <c:pt idx="0">
                  <c:v>canceled</c:v>
                </c:pt>
                <c:pt idx="1">
                  <c:v>failed</c:v>
                </c:pt>
                <c:pt idx="2">
                  <c:v>successful</c:v>
                </c:pt>
              </c:strCache>
            </c:strRef>
          </c:cat>
          <c:val>
            <c:numRef>
              <c:f>Sheet6!$B$6:$B$9</c:f>
              <c:numCache>
                <c:formatCode>General</c:formatCode>
                <c:ptCount val="3"/>
                <c:pt idx="0">
                  <c:v>40</c:v>
                </c:pt>
                <c:pt idx="1">
                  <c:v>248</c:v>
                </c:pt>
                <c:pt idx="2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C-448E-B2E8-E4A41D243A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00000559"/>
        <c:axId val="1600009679"/>
      </c:barChart>
      <c:catAx>
        <c:axId val="160000055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09679"/>
        <c:crosses val="autoZero"/>
        <c:auto val="1"/>
        <c:lblAlgn val="ctr"/>
        <c:lblOffset val="100"/>
        <c:noMultiLvlLbl val="0"/>
      </c:catAx>
      <c:valAx>
        <c:axId val="160000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0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</xdr:colOff>
      <xdr:row>2</xdr:row>
      <xdr:rowOff>15240</xdr:rowOff>
    </xdr:from>
    <xdr:to>
      <xdr:col>15</xdr:col>
      <xdr:colOff>419100</xdr:colOff>
      <xdr:row>19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56F3FC-3B26-07C2-A493-A1F69614D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</xdr:colOff>
      <xdr:row>2</xdr:row>
      <xdr:rowOff>0</xdr:rowOff>
    </xdr:from>
    <xdr:to>
      <xdr:col>19</xdr:col>
      <xdr:colOff>220980</xdr:colOff>
      <xdr:row>29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6CB5E9-E156-8E72-5843-0CB796C92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339090</xdr:colOff>
      <xdr:row>3</xdr:row>
      <xdr:rowOff>87630</xdr:rowOff>
    </xdr:from>
    <xdr:to>
      <xdr:col>15</xdr:col>
      <xdr:colOff>502920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075B64-6FC1-E2B0-0D52-803113C27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14</xdr:row>
      <xdr:rowOff>190500</xdr:rowOff>
    </xdr:from>
    <xdr:to>
      <xdr:col>6</xdr:col>
      <xdr:colOff>1203960</xdr:colOff>
      <xdr:row>30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4DCFC-34F3-CD96-E5BE-FCA779ECC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278130</xdr:colOff>
      <xdr:row>1</xdr:row>
      <xdr:rowOff>148590</xdr:rowOff>
    </xdr:from>
    <xdr:to>
      <xdr:col>11</xdr:col>
      <xdr:colOff>156210</xdr:colOff>
      <xdr:row>15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A1B098-9E47-C069-08DD-309A02C2A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Oceguera" refreshedDate="45035.965023263889" createdVersion="8" refreshedVersion="8" minRefreshableVersion="3" recordCount="1000" xr:uid="{9346EBE8-0C21-4554-A5AD-E27993564202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SemiMixedTypes="0" containsString="0" containsNumber="1" minValue="0" maxValue="113.1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x v="0"/>
    <n v="100"/>
    <n v="0"/>
    <n v="0"/>
    <x v="0"/>
    <n v="0"/>
    <n v="0"/>
    <x v="0"/>
    <s v="CAD"/>
    <n v="1448690400"/>
    <x v="0"/>
    <d v="2015-12-15T06:00:00"/>
    <n v="1450159200"/>
    <x v="0"/>
    <x v="0"/>
    <s v="food/food trucks"/>
    <x v="0"/>
    <x v="0"/>
  </r>
  <r>
    <n v="1"/>
    <x v="1"/>
    <x v="1"/>
    <n v="1400"/>
    <n v="14560"/>
    <n v="1040"/>
    <x v="1"/>
    <n v="92.15"/>
    <n v="158"/>
    <x v="1"/>
    <s v="USD"/>
    <n v="1408424400"/>
    <x v="1"/>
    <d v="2014-08-21T05:00:00"/>
    <n v="1408597200"/>
    <x v="0"/>
    <x v="1"/>
    <s v="music/rock"/>
    <x v="1"/>
    <x v="1"/>
  </r>
  <r>
    <n v="2"/>
    <x v="2"/>
    <x v="2"/>
    <n v="108400"/>
    <n v="142523"/>
    <n v="131"/>
    <x v="1"/>
    <n v="100.02"/>
    <n v="1425"/>
    <x v="2"/>
    <s v="AUD"/>
    <n v="1384668000"/>
    <x v="2"/>
    <d v="2013-11-19T06:00:00"/>
    <n v="1384840800"/>
    <x v="0"/>
    <x v="0"/>
    <s v="technology/web"/>
    <x v="2"/>
    <x v="2"/>
  </r>
  <r>
    <n v="3"/>
    <x v="3"/>
    <x v="3"/>
    <n v="4200"/>
    <n v="2477"/>
    <n v="59"/>
    <x v="0"/>
    <n v="103.21"/>
    <n v="24"/>
    <x v="1"/>
    <s v="USD"/>
    <n v="1565499600"/>
    <x v="3"/>
    <d v="2019-09-20T05:00:00"/>
    <n v="1568955600"/>
    <x v="0"/>
    <x v="0"/>
    <s v="music/rock"/>
    <x v="1"/>
    <x v="1"/>
  </r>
  <r>
    <n v="4"/>
    <x v="4"/>
    <x v="4"/>
    <n v="7600"/>
    <n v="5265"/>
    <n v="69"/>
    <x v="0"/>
    <n v="99.34"/>
    <n v="53"/>
    <x v="1"/>
    <s v="USD"/>
    <n v="1547964000"/>
    <x v="4"/>
    <d v="2019-01-24T06:00:00"/>
    <n v="1548309600"/>
    <x v="0"/>
    <x v="0"/>
    <s v="theater/plays"/>
    <x v="3"/>
    <x v="3"/>
  </r>
  <r>
    <n v="5"/>
    <x v="5"/>
    <x v="5"/>
    <n v="7600"/>
    <n v="13195"/>
    <n v="174"/>
    <x v="1"/>
    <n v="75.83"/>
    <n v="174"/>
    <x v="3"/>
    <s v="DKK"/>
    <n v="1346130000"/>
    <x v="5"/>
    <d v="2012-09-08T05:00:00"/>
    <n v="1347080400"/>
    <x v="0"/>
    <x v="0"/>
    <s v="theater/plays"/>
    <x v="3"/>
    <x v="3"/>
  </r>
  <r>
    <n v="6"/>
    <x v="6"/>
    <x v="6"/>
    <n v="5200"/>
    <n v="1090"/>
    <n v="21"/>
    <x v="0"/>
    <n v="60.56"/>
    <n v="18"/>
    <x v="4"/>
    <s v="GBP"/>
    <n v="1505278800"/>
    <x v="6"/>
    <d v="2017-09-14T05:00:00"/>
    <n v="1505365200"/>
    <x v="0"/>
    <x v="0"/>
    <s v="film &amp; video/documentary"/>
    <x v="4"/>
    <x v="4"/>
  </r>
  <r>
    <n v="7"/>
    <x v="7"/>
    <x v="7"/>
    <n v="4500"/>
    <n v="14741"/>
    <n v="328"/>
    <x v="1"/>
    <n v="64.94"/>
    <n v="227"/>
    <x v="3"/>
    <s v="DKK"/>
    <n v="1439442000"/>
    <x v="7"/>
    <d v="2015-08-15T05:00:00"/>
    <n v="1439614800"/>
    <x v="0"/>
    <x v="0"/>
    <s v="theater/plays"/>
    <x v="3"/>
    <x v="3"/>
  </r>
  <r>
    <n v="8"/>
    <x v="8"/>
    <x v="8"/>
    <n v="110100"/>
    <n v="21946"/>
    <n v="20"/>
    <x v="2"/>
    <n v="31"/>
    <n v="708"/>
    <x v="3"/>
    <s v="DKK"/>
    <n v="1281330000"/>
    <x v="8"/>
    <d v="2010-08-11T05:00:00"/>
    <n v="1281502800"/>
    <x v="0"/>
    <x v="0"/>
    <s v="theater/plays"/>
    <x v="3"/>
    <x v="3"/>
  </r>
  <r>
    <n v="9"/>
    <x v="9"/>
    <x v="9"/>
    <n v="6200"/>
    <n v="3208"/>
    <n v="52"/>
    <x v="0"/>
    <n v="72.91"/>
    <n v="44"/>
    <x v="1"/>
    <s v="USD"/>
    <n v="1379566800"/>
    <x v="9"/>
    <d v="2013-11-07T06:00:00"/>
    <n v="1383804000"/>
    <x v="0"/>
    <x v="0"/>
    <s v="music/electric music"/>
    <x v="1"/>
    <x v="5"/>
  </r>
  <r>
    <n v="10"/>
    <x v="10"/>
    <x v="10"/>
    <n v="5200"/>
    <n v="13838"/>
    <n v="266"/>
    <x v="1"/>
    <n v="62.9"/>
    <n v="220"/>
    <x v="1"/>
    <s v="USD"/>
    <n v="1281762000"/>
    <x v="10"/>
    <d v="2010-10-01T05:00:00"/>
    <n v="1285909200"/>
    <x v="0"/>
    <x v="0"/>
    <s v="film &amp; video/drama"/>
    <x v="4"/>
    <x v="6"/>
  </r>
  <r>
    <n v="11"/>
    <x v="11"/>
    <x v="11"/>
    <n v="6300"/>
    <n v="3030"/>
    <n v="48"/>
    <x v="0"/>
    <n v="112.22"/>
    <n v="27"/>
    <x v="1"/>
    <s v="USD"/>
    <n v="1285045200"/>
    <x v="11"/>
    <d v="2010-09-27T05:00:00"/>
    <n v="1285563600"/>
    <x v="0"/>
    <x v="1"/>
    <s v="theater/plays"/>
    <x v="3"/>
    <x v="3"/>
  </r>
  <r>
    <n v="12"/>
    <x v="12"/>
    <x v="12"/>
    <n v="6300"/>
    <n v="5629"/>
    <n v="89"/>
    <x v="0"/>
    <n v="102.35"/>
    <n v="55"/>
    <x v="1"/>
    <s v="USD"/>
    <n v="1571720400"/>
    <x v="12"/>
    <d v="2019-10-30T05:00:00"/>
    <n v="1572411600"/>
    <x v="0"/>
    <x v="0"/>
    <s v="film &amp; video/drama"/>
    <x v="4"/>
    <x v="6"/>
  </r>
  <r>
    <n v="13"/>
    <x v="13"/>
    <x v="13"/>
    <n v="4200"/>
    <n v="10295"/>
    <n v="245"/>
    <x v="1"/>
    <n v="105.05"/>
    <n v="98"/>
    <x v="1"/>
    <s v="USD"/>
    <n v="1465621200"/>
    <x v="13"/>
    <d v="2016-06-23T05:00:00"/>
    <n v="1466658000"/>
    <x v="0"/>
    <x v="0"/>
    <s v="music/indie rock"/>
    <x v="1"/>
    <x v="7"/>
  </r>
  <r>
    <n v="14"/>
    <x v="14"/>
    <x v="14"/>
    <n v="28200"/>
    <n v="18829"/>
    <n v="67"/>
    <x v="0"/>
    <n v="94.15"/>
    <n v="200"/>
    <x v="1"/>
    <s v="USD"/>
    <n v="1331013600"/>
    <x v="14"/>
    <d v="2012-04-02T05:00:00"/>
    <n v="1333342800"/>
    <x v="0"/>
    <x v="0"/>
    <s v="music/indie rock"/>
    <x v="1"/>
    <x v="7"/>
  </r>
  <r>
    <n v="15"/>
    <x v="15"/>
    <x v="15"/>
    <n v="81200"/>
    <n v="38414"/>
    <n v="47"/>
    <x v="0"/>
    <n v="84.99"/>
    <n v="452"/>
    <x v="1"/>
    <s v="USD"/>
    <n v="1575957600"/>
    <x v="15"/>
    <d v="2019-12-14T06:00:00"/>
    <n v="1576303200"/>
    <x v="0"/>
    <x v="0"/>
    <s v="technology/wearables"/>
    <x v="2"/>
    <x v="8"/>
  </r>
  <r>
    <n v="16"/>
    <x v="16"/>
    <x v="16"/>
    <n v="1700"/>
    <n v="11041"/>
    <n v="649"/>
    <x v="1"/>
    <n v="110.41"/>
    <n v="100"/>
    <x v="1"/>
    <s v="USD"/>
    <n v="1390370400"/>
    <x v="16"/>
    <d v="2014-02-13T06:00:00"/>
    <n v="1392271200"/>
    <x v="0"/>
    <x v="0"/>
    <s v="publishing/nonfiction"/>
    <x v="5"/>
    <x v="9"/>
  </r>
  <r>
    <n v="17"/>
    <x v="17"/>
    <x v="17"/>
    <n v="84600"/>
    <n v="134845"/>
    <n v="159"/>
    <x v="1"/>
    <n v="107.96"/>
    <n v="1249"/>
    <x v="1"/>
    <s v="USD"/>
    <n v="1294812000"/>
    <x v="17"/>
    <d v="2011-01-13T06:00:00"/>
    <n v="1294898400"/>
    <x v="0"/>
    <x v="0"/>
    <s v="film &amp; video/animation"/>
    <x v="4"/>
    <x v="10"/>
  </r>
  <r>
    <n v="18"/>
    <x v="18"/>
    <x v="18"/>
    <n v="9100"/>
    <n v="6089"/>
    <n v="67"/>
    <x v="3"/>
    <n v="45.1"/>
    <n v="135"/>
    <x v="1"/>
    <s v="USD"/>
    <n v="1536382800"/>
    <x v="18"/>
    <d v="2018-09-16T05:00:00"/>
    <n v="1537074000"/>
    <x v="0"/>
    <x v="0"/>
    <s v="theater/plays"/>
    <x v="3"/>
    <x v="3"/>
  </r>
  <r>
    <n v="19"/>
    <x v="19"/>
    <x v="19"/>
    <n v="62500"/>
    <n v="30331"/>
    <n v="49"/>
    <x v="0"/>
    <n v="45"/>
    <n v="674"/>
    <x v="1"/>
    <s v="USD"/>
    <n v="1551679200"/>
    <x v="19"/>
    <d v="2019-03-25T05:00:00"/>
    <n v="1553490000"/>
    <x v="0"/>
    <x v="1"/>
    <s v="theater/plays"/>
    <x v="3"/>
    <x v="3"/>
  </r>
  <r>
    <n v="20"/>
    <x v="20"/>
    <x v="20"/>
    <n v="131800"/>
    <n v="147936"/>
    <n v="112"/>
    <x v="1"/>
    <n v="105.97"/>
    <n v="1396"/>
    <x v="1"/>
    <s v="USD"/>
    <n v="1406523600"/>
    <x v="20"/>
    <d v="2014-07-28T05:00:00"/>
    <n v="1406523600"/>
    <x v="0"/>
    <x v="0"/>
    <s v="film &amp; video/drama"/>
    <x v="4"/>
    <x v="6"/>
  </r>
  <r>
    <n v="21"/>
    <x v="21"/>
    <x v="21"/>
    <n v="94000"/>
    <n v="38533"/>
    <n v="41"/>
    <x v="0"/>
    <n v="69.06"/>
    <n v="558"/>
    <x v="1"/>
    <s v="USD"/>
    <n v="1313384400"/>
    <x v="21"/>
    <d v="2011-09-18T05:00:00"/>
    <n v="1316322000"/>
    <x v="0"/>
    <x v="0"/>
    <s v="theater/plays"/>
    <x v="3"/>
    <x v="3"/>
  </r>
  <r>
    <n v="22"/>
    <x v="22"/>
    <x v="22"/>
    <n v="59100"/>
    <n v="75690"/>
    <n v="128"/>
    <x v="1"/>
    <n v="85.04"/>
    <n v="890"/>
    <x v="1"/>
    <s v="USD"/>
    <n v="1522731600"/>
    <x v="22"/>
    <d v="2018-04-18T05:00:00"/>
    <n v="1524027600"/>
    <x v="0"/>
    <x v="0"/>
    <s v="theater/plays"/>
    <x v="3"/>
    <x v="3"/>
  </r>
  <r>
    <n v="23"/>
    <x v="23"/>
    <x v="23"/>
    <n v="4500"/>
    <n v="14942"/>
    <n v="332"/>
    <x v="1"/>
    <n v="105.23"/>
    <n v="142"/>
    <x v="4"/>
    <s v="GBP"/>
    <n v="1550124000"/>
    <x v="23"/>
    <d v="2019-04-08T05:00:00"/>
    <n v="1554699600"/>
    <x v="0"/>
    <x v="0"/>
    <s v="film &amp; video/documentary"/>
    <x v="4"/>
    <x v="4"/>
  </r>
  <r>
    <n v="24"/>
    <x v="24"/>
    <x v="24"/>
    <n v="92400"/>
    <n v="104257"/>
    <n v="113"/>
    <x v="1"/>
    <n v="39"/>
    <n v="2673"/>
    <x v="1"/>
    <s v="USD"/>
    <n v="1403326800"/>
    <x v="24"/>
    <d v="2014-06-23T05:00:00"/>
    <n v="1403499600"/>
    <x v="0"/>
    <x v="0"/>
    <s v="technology/wearables"/>
    <x v="2"/>
    <x v="8"/>
  </r>
  <r>
    <n v="25"/>
    <x v="25"/>
    <x v="25"/>
    <n v="5500"/>
    <n v="11904"/>
    <n v="216"/>
    <x v="1"/>
    <n v="73.03"/>
    <n v="163"/>
    <x v="1"/>
    <s v="USD"/>
    <n v="1305694800"/>
    <x v="25"/>
    <d v="2011-06-07T05:00:00"/>
    <n v="1307422800"/>
    <x v="0"/>
    <x v="1"/>
    <s v="games/video games"/>
    <x v="6"/>
    <x v="11"/>
  </r>
  <r>
    <n v="26"/>
    <x v="26"/>
    <x v="26"/>
    <n v="107500"/>
    <n v="51814"/>
    <n v="48"/>
    <x v="3"/>
    <n v="35.01"/>
    <n v="1480"/>
    <x v="1"/>
    <s v="USD"/>
    <n v="1533013200"/>
    <x v="26"/>
    <d v="2018-08-27T05:00:00"/>
    <n v="1535346000"/>
    <x v="0"/>
    <x v="0"/>
    <s v="theater/plays"/>
    <x v="3"/>
    <x v="3"/>
  </r>
  <r>
    <n v="27"/>
    <x v="27"/>
    <x v="27"/>
    <n v="2000"/>
    <n v="1599"/>
    <n v="80"/>
    <x v="0"/>
    <n v="106.6"/>
    <n v="15"/>
    <x v="1"/>
    <s v="USD"/>
    <n v="1443848400"/>
    <x v="27"/>
    <d v="2015-10-11T05:00:00"/>
    <n v="1444539600"/>
    <x v="0"/>
    <x v="0"/>
    <s v="music/rock"/>
    <x v="1"/>
    <x v="1"/>
  </r>
  <r>
    <n v="28"/>
    <x v="28"/>
    <x v="28"/>
    <n v="130800"/>
    <n v="137635"/>
    <n v="105"/>
    <x v="1"/>
    <n v="62"/>
    <n v="2220"/>
    <x v="1"/>
    <s v="USD"/>
    <n v="1265695200"/>
    <x v="28"/>
    <d v="2010-03-04T06:00:00"/>
    <n v="1267682400"/>
    <x v="0"/>
    <x v="1"/>
    <s v="theater/plays"/>
    <x v="3"/>
    <x v="3"/>
  </r>
  <r>
    <n v="29"/>
    <x v="29"/>
    <x v="29"/>
    <n v="45900"/>
    <n v="150965"/>
    <n v="329"/>
    <x v="1"/>
    <n v="94"/>
    <n v="1606"/>
    <x v="5"/>
    <s v="CHF"/>
    <n v="1532062800"/>
    <x v="29"/>
    <d v="2018-08-29T05:00:00"/>
    <n v="1535518800"/>
    <x v="0"/>
    <x v="0"/>
    <s v="film &amp; video/shorts"/>
    <x v="4"/>
    <x v="12"/>
  </r>
  <r>
    <n v="30"/>
    <x v="30"/>
    <x v="30"/>
    <n v="9000"/>
    <n v="14455"/>
    <n v="161"/>
    <x v="1"/>
    <n v="112.05"/>
    <n v="129"/>
    <x v="1"/>
    <s v="USD"/>
    <n v="1558674000"/>
    <x v="30"/>
    <d v="2019-05-29T05:00:00"/>
    <n v="1559106000"/>
    <x v="0"/>
    <x v="0"/>
    <s v="film &amp; video/animation"/>
    <x v="4"/>
    <x v="10"/>
  </r>
  <r>
    <n v="31"/>
    <x v="31"/>
    <x v="31"/>
    <n v="3500"/>
    <n v="10850"/>
    <n v="310"/>
    <x v="1"/>
    <n v="48.01"/>
    <n v="226"/>
    <x v="4"/>
    <s v="GBP"/>
    <n v="1451973600"/>
    <x v="31"/>
    <d v="2016-02-02T06:00:00"/>
    <n v="1454392800"/>
    <x v="0"/>
    <x v="0"/>
    <s v="games/video games"/>
    <x v="6"/>
    <x v="11"/>
  </r>
  <r>
    <n v="32"/>
    <x v="32"/>
    <x v="32"/>
    <n v="101000"/>
    <n v="87676"/>
    <n v="87"/>
    <x v="0"/>
    <n v="38"/>
    <n v="2307"/>
    <x v="6"/>
    <s v="EUR"/>
    <n v="1515564000"/>
    <x v="32"/>
    <d v="2018-02-06T06:00:00"/>
    <n v="1517896800"/>
    <x v="0"/>
    <x v="0"/>
    <s v="film &amp; video/documentary"/>
    <x v="4"/>
    <x v="4"/>
  </r>
  <r>
    <n v="33"/>
    <x v="33"/>
    <x v="33"/>
    <n v="50200"/>
    <n v="189666"/>
    <n v="378"/>
    <x v="1"/>
    <n v="35"/>
    <n v="5419"/>
    <x v="1"/>
    <s v="USD"/>
    <n v="1412485200"/>
    <x v="33"/>
    <d v="2014-11-11T06:00:00"/>
    <n v="1415685600"/>
    <x v="0"/>
    <x v="0"/>
    <s v="theater/plays"/>
    <x v="3"/>
    <x v="3"/>
  </r>
  <r>
    <n v="34"/>
    <x v="34"/>
    <x v="34"/>
    <n v="9300"/>
    <n v="14025"/>
    <n v="151"/>
    <x v="1"/>
    <n v="85"/>
    <n v="165"/>
    <x v="1"/>
    <s v="USD"/>
    <n v="1490245200"/>
    <x v="34"/>
    <d v="2017-03-28T05:00:00"/>
    <n v="1490677200"/>
    <x v="0"/>
    <x v="0"/>
    <s v="film &amp; video/documentary"/>
    <x v="4"/>
    <x v="4"/>
  </r>
  <r>
    <n v="35"/>
    <x v="35"/>
    <x v="35"/>
    <n v="125500"/>
    <n v="188628"/>
    <n v="150"/>
    <x v="1"/>
    <n v="95.99"/>
    <n v="1965"/>
    <x v="3"/>
    <s v="DKK"/>
    <n v="1547877600"/>
    <x v="35"/>
    <d v="2019-03-02T06:00:00"/>
    <n v="1551506400"/>
    <x v="0"/>
    <x v="1"/>
    <s v="film &amp; video/drama"/>
    <x v="4"/>
    <x v="6"/>
  </r>
  <r>
    <n v="36"/>
    <x v="36"/>
    <x v="36"/>
    <n v="700"/>
    <n v="1101"/>
    <n v="157"/>
    <x v="1"/>
    <n v="68.81"/>
    <n v="16"/>
    <x v="1"/>
    <s v="USD"/>
    <n v="1298700000"/>
    <x v="36"/>
    <d v="2011-03-23T05:00:00"/>
    <n v="1300856400"/>
    <x v="0"/>
    <x v="0"/>
    <s v="theater/plays"/>
    <x v="3"/>
    <x v="3"/>
  </r>
  <r>
    <n v="37"/>
    <x v="37"/>
    <x v="37"/>
    <n v="8100"/>
    <n v="11339"/>
    <n v="140"/>
    <x v="1"/>
    <n v="105.97"/>
    <n v="107"/>
    <x v="1"/>
    <s v="USD"/>
    <n v="1570338000"/>
    <x v="37"/>
    <d v="2019-11-08T06:00:00"/>
    <n v="1573192800"/>
    <x v="0"/>
    <x v="1"/>
    <s v="publishing/fiction"/>
    <x v="5"/>
    <x v="13"/>
  </r>
  <r>
    <n v="38"/>
    <x v="38"/>
    <x v="38"/>
    <n v="3100"/>
    <n v="10085"/>
    <n v="325"/>
    <x v="1"/>
    <n v="75.260000000000005"/>
    <n v="134"/>
    <x v="1"/>
    <s v="USD"/>
    <n v="1287378000"/>
    <x v="38"/>
    <d v="2010-10-23T05:00:00"/>
    <n v="1287810000"/>
    <x v="0"/>
    <x v="0"/>
    <s v="photography/photography books"/>
    <x v="7"/>
    <x v="14"/>
  </r>
  <r>
    <n v="39"/>
    <x v="39"/>
    <x v="39"/>
    <n v="9900"/>
    <n v="5027"/>
    <n v="51"/>
    <x v="0"/>
    <n v="57.13"/>
    <n v="88"/>
    <x v="3"/>
    <s v="DKK"/>
    <n v="1361772000"/>
    <x v="39"/>
    <d v="2013-03-11T05:00:00"/>
    <n v="1362978000"/>
    <x v="0"/>
    <x v="0"/>
    <s v="theater/plays"/>
    <x v="3"/>
    <x v="3"/>
  </r>
  <r>
    <n v="40"/>
    <x v="40"/>
    <x v="40"/>
    <n v="8800"/>
    <n v="14878"/>
    <n v="169"/>
    <x v="1"/>
    <n v="75.14"/>
    <n v="198"/>
    <x v="1"/>
    <s v="USD"/>
    <n v="1275714000"/>
    <x v="40"/>
    <d v="2010-06-24T05:00:00"/>
    <n v="1277355600"/>
    <x v="0"/>
    <x v="1"/>
    <s v="technology/wearables"/>
    <x v="2"/>
    <x v="8"/>
  </r>
  <r>
    <n v="41"/>
    <x v="41"/>
    <x v="41"/>
    <n v="5600"/>
    <n v="11924"/>
    <n v="213"/>
    <x v="1"/>
    <n v="107.42"/>
    <n v="111"/>
    <x v="6"/>
    <s v="EUR"/>
    <n v="1346734800"/>
    <x v="41"/>
    <d v="2012-09-30T05:00:00"/>
    <n v="1348981200"/>
    <x v="0"/>
    <x v="1"/>
    <s v="music/rock"/>
    <x v="1"/>
    <x v="1"/>
  </r>
  <r>
    <n v="42"/>
    <x v="42"/>
    <x v="42"/>
    <n v="1800"/>
    <n v="7991"/>
    <n v="444"/>
    <x v="1"/>
    <n v="36"/>
    <n v="222"/>
    <x v="1"/>
    <s v="USD"/>
    <n v="1309755600"/>
    <x v="42"/>
    <d v="2011-07-13T05:00:00"/>
    <n v="1310533200"/>
    <x v="0"/>
    <x v="0"/>
    <s v="food/food trucks"/>
    <x v="0"/>
    <x v="0"/>
  </r>
  <r>
    <n v="43"/>
    <x v="43"/>
    <x v="43"/>
    <n v="90200"/>
    <n v="167717"/>
    <n v="186"/>
    <x v="1"/>
    <n v="27"/>
    <n v="6212"/>
    <x v="1"/>
    <s v="USD"/>
    <n v="1406178000"/>
    <x v="43"/>
    <d v="2014-08-09T05:00:00"/>
    <n v="1407560400"/>
    <x v="0"/>
    <x v="0"/>
    <s v="publishing/radio &amp; podcasts"/>
    <x v="5"/>
    <x v="15"/>
  </r>
  <r>
    <n v="44"/>
    <x v="44"/>
    <x v="44"/>
    <n v="1600"/>
    <n v="10541"/>
    <n v="659"/>
    <x v="1"/>
    <n v="107.56"/>
    <n v="98"/>
    <x v="3"/>
    <s v="DKK"/>
    <n v="1552798800"/>
    <x v="44"/>
    <d v="2019-03-18T05:00:00"/>
    <n v="1552885200"/>
    <x v="0"/>
    <x v="0"/>
    <s v="publishing/fiction"/>
    <x v="5"/>
    <x v="13"/>
  </r>
  <r>
    <n v="45"/>
    <x v="45"/>
    <x v="45"/>
    <n v="9500"/>
    <n v="4530"/>
    <n v="48"/>
    <x v="0"/>
    <n v="94.38"/>
    <n v="48"/>
    <x v="1"/>
    <s v="USD"/>
    <n v="1478062800"/>
    <x v="45"/>
    <d v="2016-11-17T06:00:00"/>
    <n v="1479362400"/>
    <x v="0"/>
    <x v="1"/>
    <s v="theater/plays"/>
    <x v="3"/>
    <x v="3"/>
  </r>
  <r>
    <n v="46"/>
    <x v="46"/>
    <x v="46"/>
    <n v="3700"/>
    <n v="4247"/>
    <n v="115"/>
    <x v="1"/>
    <n v="46.16"/>
    <n v="92"/>
    <x v="1"/>
    <s v="USD"/>
    <n v="1278565200"/>
    <x v="46"/>
    <d v="2010-07-31T05:00:00"/>
    <n v="1280552400"/>
    <x v="0"/>
    <x v="0"/>
    <s v="music/rock"/>
    <x v="1"/>
    <x v="1"/>
  </r>
  <r>
    <n v="47"/>
    <x v="47"/>
    <x v="47"/>
    <n v="1500"/>
    <n v="7129"/>
    <n v="475"/>
    <x v="1"/>
    <n v="47.85"/>
    <n v="149"/>
    <x v="1"/>
    <s v="USD"/>
    <n v="1396069200"/>
    <x v="47"/>
    <d v="2014-04-28T05:00:00"/>
    <n v="1398661200"/>
    <x v="0"/>
    <x v="0"/>
    <s v="theater/plays"/>
    <x v="3"/>
    <x v="3"/>
  </r>
  <r>
    <n v="48"/>
    <x v="48"/>
    <x v="48"/>
    <n v="33300"/>
    <n v="128862"/>
    <n v="387"/>
    <x v="1"/>
    <n v="53.01"/>
    <n v="2431"/>
    <x v="1"/>
    <s v="USD"/>
    <n v="1435208400"/>
    <x v="48"/>
    <d v="2015-07-07T05:00:00"/>
    <n v="1436245200"/>
    <x v="0"/>
    <x v="0"/>
    <s v="theater/plays"/>
    <x v="3"/>
    <x v="3"/>
  </r>
  <r>
    <n v="49"/>
    <x v="49"/>
    <x v="49"/>
    <n v="7200"/>
    <n v="13653"/>
    <n v="190"/>
    <x v="1"/>
    <n v="45.06"/>
    <n v="303"/>
    <x v="1"/>
    <s v="USD"/>
    <n v="1571547600"/>
    <x v="49"/>
    <d v="2019-12-04T06:00:00"/>
    <n v="1575439200"/>
    <x v="0"/>
    <x v="0"/>
    <s v="music/rock"/>
    <x v="1"/>
    <x v="1"/>
  </r>
  <r>
    <n v="50"/>
    <x v="50"/>
    <x v="50"/>
    <n v="100"/>
    <n v="2"/>
    <n v="2"/>
    <x v="0"/>
    <n v="2"/>
    <n v="1"/>
    <x v="6"/>
    <s v="EUR"/>
    <n v="1375333200"/>
    <x v="50"/>
    <d v="2013-08-29T05:00:00"/>
    <n v="1377752400"/>
    <x v="0"/>
    <x v="0"/>
    <s v="music/metal"/>
    <x v="1"/>
    <x v="16"/>
  </r>
  <r>
    <n v="51"/>
    <x v="51"/>
    <x v="51"/>
    <n v="158100"/>
    <n v="145243"/>
    <n v="92"/>
    <x v="0"/>
    <n v="99.01"/>
    <n v="1467"/>
    <x v="4"/>
    <s v="GBP"/>
    <n v="1332824400"/>
    <x v="51"/>
    <d v="2012-04-12T05:00:00"/>
    <n v="1334206800"/>
    <x v="0"/>
    <x v="1"/>
    <s v="technology/wearables"/>
    <x v="2"/>
    <x v="8"/>
  </r>
  <r>
    <n v="52"/>
    <x v="52"/>
    <x v="52"/>
    <n v="7200"/>
    <n v="2459"/>
    <n v="34"/>
    <x v="0"/>
    <n v="32.79"/>
    <n v="75"/>
    <x v="1"/>
    <s v="USD"/>
    <n v="1284526800"/>
    <x v="52"/>
    <d v="2010-09-19T05:00:00"/>
    <n v="1284872400"/>
    <x v="0"/>
    <x v="0"/>
    <s v="theater/plays"/>
    <x v="3"/>
    <x v="3"/>
  </r>
  <r>
    <n v="53"/>
    <x v="53"/>
    <x v="53"/>
    <n v="8800"/>
    <n v="12356"/>
    <n v="140"/>
    <x v="1"/>
    <n v="59.12"/>
    <n v="209"/>
    <x v="1"/>
    <s v="USD"/>
    <n v="1400562000"/>
    <x v="53"/>
    <d v="2014-06-28T05:00:00"/>
    <n v="1403931600"/>
    <x v="0"/>
    <x v="0"/>
    <s v="film &amp; video/drama"/>
    <x v="4"/>
    <x v="6"/>
  </r>
  <r>
    <n v="54"/>
    <x v="54"/>
    <x v="54"/>
    <n v="6000"/>
    <n v="5392"/>
    <n v="90"/>
    <x v="0"/>
    <n v="44.93"/>
    <n v="120"/>
    <x v="1"/>
    <s v="USD"/>
    <n v="1520748000"/>
    <x v="54"/>
    <d v="2018-03-17T05:00:00"/>
    <n v="1521262800"/>
    <x v="0"/>
    <x v="0"/>
    <s v="technology/wearables"/>
    <x v="2"/>
    <x v="8"/>
  </r>
  <r>
    <n v="55"/>
    <x v="55"/>
    <x v="55"/>
    <n v="6600"/>
    <n v="11746"/>
    <n v="178"/>
    <x v="1"/>
    <n v="89.66"/>
    <n v="131"/>
    <x v="1"/>
    <s v="USD"/>
    <n v="1532926800"/>
    <x v="55"/>
    <d v="2018-08-04T05:00:00"/>
    <n v="1533358800"/>
    <x v="0"/>
    <x v="0"/>
    <s v="music/jazz"/>
    <x v="1"/>
    <x v="17"/>
  </r>
  <r>
    <n v="56"/>
    <x v="56"/>
    <x v="56"/>
    <n v="8000"/>
    <n v="11493"/>
    <n v="144"/>
    <x v="1"/>
    <n v="70.08"/>
    <n v="164"/>
    <x v="1"/>
    <s v="USD"/>
    <n v="1420869600"/>
    <x v="56"/>
    <d v="2015-01-17T06:00:00"/>
    <n v="1421474400"/>
    <x v="0"/>
    <x v="0"/>
    <s v="technology/wearables"/>
    <x v="2"/>
    <x v="8"/>
  </r>
  <r>
    <n v="57"/>
    <x v="57"/>
    <x v="57"/>
    <n v="2900"/>
    <n v="6243"/>
    <n v="215"/>
    <x v="1"/>
    <n v="31.06"/>
    <n v="201"/>
    <x v="1"/>
    <s v="USD"/>
    <n v="1504242000"/>
    <x v="57"/>
    <d v="2017-09-13T05:00:00"/>
    <n v="1505278800"/>
    <x v="0"/>
    <x v="0"/>
    <s v="games/video games"/>
    <x v="6"/>
    <x v="11"/>
  </r>
  <r>
    <n v="58"/>
    <x v="58"/>
    <x v="58"/>
    <n v="2700"/>
    <n v="6132"/>
    <n v="227"/>
    <x v="1"/>
    <n v="29.06"/>
    <n v="211"/>
    <x v="1"/>
    <s v="USD"/>
    <n v="1442811600"/>
    <x v="58"/>
    <d v="2015-10-04T05:00:00"/>
    <n v="1443934800"/>
    <x v="0"/>
    <x v="0"/>
    <s v="theater/plays"/>
    <x v="3"/>
    <x v="3"/>
  </r>
  <r>
    <n v="59"/>
    <x v="59"/>
    <x v="59"/>
    <n v="1400"/>
    <n v="3851"/>
    <n v="275"/>
    <x v="1"/>
    <n v="30.09"/>
    <n v="128"/>
    <x v="1"/>
    <s v="USD"/>
    <n v="1497243600"/>
    <x v="59"/>
    <d v="2017-06-27T05:00:00"/>
    <n v="1498539600"/>
    <x v="0"/>
    <x v="1"/>
    <s v="theater/plays"/>
    <x v="3"/>
    <x v="3"/>
  </r>
  <r>
    <n v="60"/>
    <x v="60"/>
    <x v="60"/>
    <n v="94200"/>
    <n v="135997"/>
    <n v="144"/>
    <x v="1"/>
    <n v="85"/>
    <n v="1600"/>
    <x v="0"/>
    <s v="CAD"/>
    <n v="1342501200"/>
    <x v="60"/>
    <d v="2012-07-20T05:00:00"/>
    <n v="1342760400"/>
    <x v="0"/>
    <x v="0"/>
    <s v="theater/plays"/>
    <x v="3"/>
    <x v="3"/>
  </r>
  <r>
    <n v="61"/>
    <x v="61"/>
    <x v="61"/>
    <n v="199200"/>
    <n v="184750"/>
    <n v="93"/>
    <x v="0"/>
    <n v="82"/>
    <n v="2253"/>
    <x v="0"/>
    <s v="CAD"/>
    <n v="1298268000"/>
    <x v="61"/>
    <d v="2011-04-02T05:00:00"/>
    <n v="1301720400"/>
    <x v="0"/>
    <x v="0"/>
    <s v="theater/plays"/>
    <x v="3"/>
    <x v="3"/>
  </r>
  <r>
    <n v="62"/>
    <x v="62"/>
    <x v="62"/>
    <n v="2000"/>
    <n v="14452"/>
    <n v="723"/>
    <x v="1"/>
    <n v="58.04"/>
    <n v="249"/>
    <x v="1"/>
    <s v="USD"/>
    <n v="1433480400"/>
    <x v="62"/>
    <d v="2015-06-06T05:00:00"/>
    <n v="1433566800"/>
    <x v="0"/>
    <x v="0"/>
    <s v="technology/web"/>
    <x v="2"/>
    <x v="2"/>
  </r>
  <r>
    <n v="63"/>
    <x v="63"/>
    <x v="63"/>
    <n v="4700"/>
    <n v="557"/>
    <n v="12"/>
    <x v="0"/>
    <n v="111.4"/>
    <n v="5"/>
    <x v="1"/>
    <s v="USD"/>
    <n v="1493355600"/>
    <x v="63"/>
    <d v="2017-05-04T05:00:00"/>
    <n v="1493874000"/>
    <x v="0"/>
    <x v="0"/>
    <s v="theater/plays"/>
    <x v="3"/>
    <x v="3"/>
  </r>
  <r>
    <n v="64"/>
    <x v="64"/>
    <x v="64"/>
    <n v="2800"/>
    <n v="2734"/>
    <n v="98"/>
    <x v="0"/>
    <n v="71.95"/>
    <n v="38"/>
    <x v="1"/>
    <s v="USD"/>
    <n v="1530507600"/>
    <x v="64"/>
    <d v="2018-07-17T05:00:00"/>
    <n v="1531803600"/>
    <x v="0"/>
    <x v="1"/>
    <s v="technology/web"/>
    <x v="2"/>
    <x v="2"/>
  </r>
  <r>
    <n v="65"/>
    <x v="65"/>
    <x v="65"/>
    <n v="6100"/>
    <n v="14405"/>
    <n v="236"/>
    <x v="1"/>
    <n v="61.04"/>
    <n v="236"/>
    <x v="1"/>
    <s v="USD"/>
    <n v="1296108000"/>
    <x v="65"/>
    <d v="2011-02-03T06:00:00"/>
    <n v="1296712800"/>
    <x v="0"/>
    <x v="0"/>
    <s v="theater/plays"/>
    <x v="3"/>
    <x v="3"/>
  </r>
  <r>
    <n v="66"/>
    <x v="66"/>
    <x v="66"/>
    <n v="2900"/>
    <n v="1307"/>
    <n v="45"/>
    <x v="0"/>
    <n v="108.92"/>
    <n v="12"/>
    <x v="1"/>
    <s v="USD"/>
    <n v="1428469200"/>
    <x v="66"/>
    <d v="2015-04-13T05:00:00"/>
    <n v="1428901200"/>
    <x v="0"/>
    <x v="1"/>
    <s v="theater/plays"/>
    <x v="3"/>
    <x v="3"/>
  </r>
  <r>
    <n v="67"/>
    <x v="67"/>
    <x v="67"/>
    <n v="72600"/>
    <n v="117892"/>
    <n v="162"/>
    <x v="1"/>
    <n v="29"/>
    <n v="4065"/>
    <x v="4"/>
    <s v="GBP"/>
    <n v="1264399200"/>
    <x v="67"/>
    <d v="2010-01-30T06:00:00"/>
    <n v="1264831200"/>
    <x v="0"/>
    <x v="1"/>
    <s v="technology/wearables"/>
    <x v="2"/>
    <x v="8"/>
  </r>
  <r>
    <n v="68"/>
    <x v="68"/>
    <x v="68"/>
    <n v="5700"/>
    <n v="14508"/>
    <n v="255"/>
    <x v="1"/>
    <n v="58.98"/>
    <n v="246"/>
    <x v="6"/>
    <s v="EUR"/>
    <n v="1501131600"/>
    <x v="68"/>
    <d v="2017-09-12T05:00:00"/>
    <n v="1505192400"/>
    <x v="0"/>
    <x v="1"/>
    <s v="theater/plays"/>
    <x v="3"/>
    <x v="3"/>
  </r>
  <r>
    <n v="69"/>
    <x v="69"/>
    <x v="69"/>
    <n v="7900"/>
    <n v="1901"/>
    <n v="24"/>
    <x v="3"/>
    <n v="111.82"/>
    <n v="17"/>
    <x v="1"/>
    <s v="USD"/>
    <n v="1292738400"/>
    <x v="69"/>
    <d v="2011-01-22T06:00:00"/>
    <n v="1295676000"/>
    <x v="0"/>
    <x v="0"/>
    <s v="theater/plays"/>
    <x v="3"/>
    <x v="3"/>
  </r>
  <r>
    <n v="70"/>
    <x v="70"/>
    <x v="70"/>
    <n v="128000"/>
    <n v="158389"/>
    <n v="124"/>
    <x v="1"/>
    <n v="64"/>
    <n v="2475"/>
    <x v="6"/>
    <s v="EUR"/>
    <n v="1288674000"/>
    <x v="70"/>
    <d v="2010-12-21T06:00:00"/>
    <n v="1292911200"/>
    <x v="0"/>
    <x v="1"/>
    <s v="theater/plays"/>
    <x v="3"/>
    <x v="3"/>
  </r>
  <r>
    <n v="71"/>
    <x v="71"/>
    <x v="71"/>
    <n v="6000"/>
    <n v="6484"/>
    <n v="108"/>
    <x v="1"/>
    <n v="85.32"/>
    <n v="76"/>
    <x v="1"/>
    <s v="USD"/>
    <n v="1575093600"/>
    <x v="71"/>
    <d v="2019-12-04T06:00:00"/>
    <n v="1575439200"/>
    <x v="0"/>
    <x v="0"/>
    <s v="theater/plays"/>
    <x v="3"/>
    <x v="3"/>
  </r>
  <r>
    <n v="72"/>
    <x v="72"/>
    <x v="72"/>
    <n v="600"/>
    <n v="4022"/>
    <n v="670"/>
    <x v="1"/>
    <n v="74.48"/>
    <n v="54"/>
    <x v="1"/>
    <s v="USD"/>
    <n v="1435726800"/>
    <x v="72"/>
    <d v="2015-08-06T05:00:00"/>
    <n v="1438837200"/>
    <x v="0"/>
    <x v="0"/>
    <s v="film &amp; video/animation"/>
    <x v="4"/>
    <x v="10"/>
  </r>
  <r>
    <n v="73"/>
    <x v="73"/>
    <x v="73"/>
    <n v="1400"/>
    <n v="9253"/>
    <n v="661"/>
    <x v="1"/>
    <n v="105.15"/>
    <n v="88"/>
    <x v="1"/>
    <s v="USD"/>
    <n v="1480226400"/>
    <x v="73"/>
    <d v="2016-11-30T06:00:00"/>
    <n v="1480485600"/>
    <x v="0"/>
    <x v="0"/>
    <s v="music/jazz"/>
    <x v="1"/>
    <x v="17"/>
  </r>
  <r>
    <n v="74"/>
    <x v="74"/>
    <x v="74"/>
    <n v="3900"/>
    <n v="4776"/>
    <n v="122"/>
    <x v="1"/>
    <n v="56.19"/>
    <n v="85"/>
    <x v="4"/>
    <s v="GBP"/>
    <n v="1459054800"/>
    <x v="74"/>
    <d v="2016-03-28T05:00:00"/>
    <n v="1459141200"/>
    <x v="0"/>
    <x v="0"/>
    <s v="music/metal"/>
    <x v="1"/>
    <x v="16"/>
  </r>
  <r>
    <n v="75"/>
    <x v="75"/>
    <x v="75"/>
    <n v="9700"/>
    <n v="14606"/>
    <n v="151"/>
    <x v="1"/>
    <n v="85.92"/>
    <n v="170"/>
    <x v="1"/>
    <s v="USD"/>
    <n v="1531630800"/>
    <x v="75"/>
    <d v="2018-07-23T05:00:00"/>
    <n v="1532322000"/>
    <x v="0"/>
    <x v="0"/>
    <s v="photography/photography books"/>
    <x v="7"/>
    <x v="14"/>
  </r>
  <r>
    <n v="76"/>
    <x v="76"/>
    <x v="76"/>
    <n v="122900"/>
    <n v="95993"/>
    <n v="78"/>
    <x v="0"/>
    <n v="57"/>
    <n v="1684"/>
    <x v="1"/>
    <s v="USD"/>
    <n v="1421992800"/>
    <x v="76"/>
    <d v="2015-03-13T05:00:00"/>
    <n v="1426222800"/>
    <x v="1"/>
    <x v="1"/>
    <s v="theater/plays"/>
    <x v="3"/>
    <x v="3"/>
  </r>
  <r>
    <n v="77"/>
    <x v="77"/>
    <x v="77"/>
    <n v="9500"/>
    <n v="4460"/>
    <n v="47"/>
    <x v="0"/>
    <n v="79.64"/>
    <n v="56"/>
    <x v="1"/>
    <s v="USD"/>
    <n v="1285563600"/>
    <x v="77"/>
    <d v="2010-10-11T05:00:00"/>
    <n v="1286773200"/>
    <x v="0"/>
    <x v="1"/>
    <s v="film &amp; video/animation"/>
    <x v="4"/>
    <x v="10"/>
  </r>
  <r>
    <n v="78"/>
    <x v="78"/>
    <x v="78"/>
    <n v="4500"/>
    <n v="13536"/>
    <n v="301"/>
    <x v="1"/>
    <n v="41.02"/>
    <n v="330"/>
    <x v="1"/>
    <s v="USD"/>
    <n v="1523854800"/>
    <x v="78"/>
    <d v="2018-04-17T05:00:00"/>
    <n v="1523941200"/>
    <x v="0"/>
    <x v="0"/>
    <s v="publishing/translations"/>
    <x v="5"/>
    <x v="18"/>
  </r>
  <r>
    <n v="79"/>
    <x v="79"/>
    <x v="79"/>
    <n v="57800"/>
    <n v="40228"/>
    <n v="70"/>
    <x v="0"/>
    <n v="48"/>
    <n v="838"/>
    <x v="1"/>
    <s v="USD"/>
    <n v="1529125200"/>
    <x v="79"/>
    <d v="2018-06-21T05:00:00"/>
    <n v="1529557200"/>
    <x v="0"/>
    <x v="0"/>
    <s v="theater/plays"/>
    <x v="3"/>
    <x v="3"/>
  </r>
  <r>
    <n v="80"/>
    <x v="80"/>
    <x v="80"/>
    <n v="1100"/>
    <n v="7012"/>
    <n v="637"/>
    <x v="1"/>
    <n v="55.21"/>
    <n v="127"/>
    <x v="1"/>
    <s v="USD"/>
    <n v="1503982800"/>
    <x v="80"/>
    <d v="2017-09-28T05:00:00"/>
    <n v="1506574800"/>
    <x v="0"/>
    <x v="0"/>
    <s v="games/video games"/>
    <x v="6"/>
    <x v="11"/>
  </r>
  <r>
    <n v="81"/>
    <x v="81"/>
    <x v="81"/>
    <n v="16800"/>
    <n v="37857"/>
    <n v="225"/>
    <x v="1"/>
    <n v="92.11"/>
    <n v="411"/>
    <x v="1"/>
    <s v="USD"/>
    <n v="1511416800"/>
    <x v="81"/>
    <d v="2017-12-18T06:00:00"/>
    <n v="1513576800"/>
    <x v="0"/>
    <x v="0"/>
    <s v="music/rock"/>
    <x v="1"/>
    <x v="1"/>
  </r>
  <r>
    <n v="82"/>
    <x v="82"/>
    <x v="82"/>
    <n v="1000"/>
    <n v="14973"/>
    <n v="1497"/>
    <x v="1"/>
    <n v="83.18"/>
    <n v="180"/>
    <x v="4"/>
    <s v="GBP"/>
    <n v="1547704800"/>
    <x v="82"/>
    <d v="2019-01-24T06:00:00"/>
    <n v="1548309600"/>
    <x v="0"/>
    <x v="1"/>
    <s v="games/video games"/>
    <x v="6"/>
    <x v="11"/>
  </r>
  <r>
    <n v="83"/>
    <x v="83"/>
    <x v="83"/>
    <n v="106400"/>
    <n v="39996"/>
    <n v="38"/>
    <x v="0"/>
    <n v="40"/>
    <n v="1000"/>
    <x v="1"/>
    <s v="USD"/>
    <n v="1469682000"/>
    <x v="83"/>
    <d v="2016-08-19T05:00:00"/>
    <n v="1471582800"/>
    <x v="0"/>
    <x v="0"/>
    <s v="music/electric music"/>
    <x v="1"/>
    <x v="5"/>
  </r>
  <r>
    <n v="84"/>
    <x v="84"/>
    <x v="84"/>
    <n v="31400"/>
    <n v="41564"/>
    <n v="132"/>
    <x v="1"/>
    <n v="111.13"/>
    <n v="374"/>
    <x v="1"/>
    <s v="USD"/>
    <n v="1343451600"/>
    <x v="84"/>
    <d v="2012-08-07T05:00:00"/>
    <n v="1344315600"/>
    <x v="0"/>
    <x v="0"/>
    <s v="technology/wearables"/>
    <x v="2"/>
    <x v="8"/>
  </r>
  <r>
    <n v="85"/>
    <x v="85"/>
    <x v="85"/>
    <n v="4900"/>
    <n v="6430"/>
    <n v="131"/>
    <x v="1"/>
    <n v="90.56"/>
    <n v="71"/>
    <x v="2"/>
    <s v="AUD"/>
    <n v="1315717200"/>
    <x v="85"/>
    <d v="2011-09-19T05:00:00"/>
    <n v="1316408400"/>
    <x v="0"/>
    <x v="0"/>
    <s v="music/indie rock"/>
    <x v="1"/>
    <x v="7"/>
  </r>
  <r>
    <n v="86"/>
    <x v="86"/>
    <x v="86"/>
    <n v="7400"/>
    <n v="12405"/>
    <n v="168"/>
    <x v="1"/>
    <n v="61.11"/>
    <n v="203"/>
    <x v="1"/>
    <s v="USD"/>
    <n v="1430715600"/>
    <x v="86"/>
    <d v="2015-05-17T05:00:00"/>
    <n v="1431838800"/>
    <x v="1"/>
    <x v="0"/>
    <s v="theater/plays"/>
    <x v="3"/>
    <x v="3"/>
  </r>
  <r>
    <n v="87"/>
    <x v="87"/>
    <x v="87"/>
    <n v="198500"/>
    <n v="123040"/>
    <n v="62"/>
    <x v="0"/>
    <n v="83.02"/>
    <n v="1482"/>
    <x v="2"/>
    <s v="AUD"/>
    <n v="1299564000"/>
    <x v="87"/>
    <d v="2011-03-19T05:00:00"/>
    <n v="1300510800"/>
    <x v="0"/>
    <x v="1"/>
    <s v="music/rock"/>
    <x v="1"/>
    <x v="1"/>
  </r>
  <r>
    <n v="88"/>
    <x v="88"/>
    <x v="88"/>
    <n v="4800"/>
    <n v="12516"/>
    <n v="261"/>
    <x v="1"/>
    <n v="110.76"/>
    <n v="113"/>
    <x v="1"/>
    <s v="USD"/>
    <n v="1429160400"/>
    <x v="88"/>
    <d v="2015-05-08T05:00:00"/>
    <n v="1431061200"/>
    <x v="0"/>
    <x v="0"/>
    <s v="publishing/translations"/>
    <x v="5"/>
    <x v="18"/>
  </r>
  <r>
    <n v="89"/>
    <x v="89"/>
    <x v="89"/>
    <n v="3400"/>
    <n v="8588"/>
    <n v="253"/>
    <x v="1"/>
    <n v="89.46"/>
    <n v="96"/>
    <x v="1"/>
    <s v="USD"/>
    <n v="1271307600"/>
    <x v="89"/>
    <d v="2010-04-17T05:00:00"/>
    <n v="1271480400"/>
    <x v="0"/>
    <x v="0"/>
    <s v="theater/plays"/>
    <x v="3"/>
    <x v="3"/>
  </r>
  <r>
    <n v="90"/>
    <x v="90"/>
    <x v="90"/>
    <n v="7800"/>
    <n v="6132"/>
    <n v="79"/>
    <x v="0"/>
    <n v="57.85"/>
    <n v="106"/>
    <x v="1"/>
    <s v="USD"/>
    <n v="1456380000"/>
    <x v="90"/>
    <d v="2016-02-25T06:00:00"/>
    <n v="1456380000"/>
    <x v="0"/>
    <x v="1"/>
    <s v="theater/plays"/>
    <x v="3"/>
    <x v="3"/>
  </r>
  <r>
    <n v="91"/>
    <x v="91"/>
    <x v="91"/>
    <n v="154300"/>
    <n v="74688"/>
    <n v="48"/>
    <x v="0"/>
    <n v="110"/>
    <n v="679"/>
    <x v="6"/>
    <s v="EUR"/>
    <n v="1470459600"/>
    <x v="91"/>
    <d v="2016-09-03T05:00:00"/>
    <n v="1472878800"/>
    <x v="0"/>
    <x v="0"/>
    <s v="publishing/translations"/>
    <x v="5"/>
    <x v="18"/>
  </r>
  <r>
    <n v="92"/>
    <x v="92"/>
    <x v="92"/>
    <n v="20000"/>
    <n v="51775"/>
    <n v="259"/>
    <x v="1"/>
    <n v="103.97"/>
    <n v="498"/>
    <x v="5"/>
    <s v="CHF"/>
    <n v="1277269200"/>
    <x v="92"/>
    <d v="2010-06-24T05:00:00"/>
    <n v="1277355600"/>
    <x v="0"/>
    <x v="1"/>
    <s v="games/video games"/>
    <x v="6"/>
    <x v="11"/>
  </r>
  <r>
    <n v="93"/>
    <x v="93"/>
    <x v="93"/>
    <n v="108800"/>
    <n v="65877"/>
    <n v="61"/>
    <x v="3"/>
    <n v="108"/>
    <n v="610"/>
    <x v="1"/>
    <s v="USD"/>
    <n v="1350709200"/>
    <x v="93"/>
    <d v="2012-10-24T05:00:00"/>
    <n v="1351054800"/>
    <x v="0"/>
    <x v="1"/>
    <s v="theater/plays"/>
    <x v="3"/>
    <x v="3"/>
  </r>
  <r>
    <n v="94"/>
    <x v="94"/>
    <x v="94"/>
    <n v="2900"/>
    <n v="8807"/>
    <n v="304"/>
    <x v="1"/>
    <n v="48.93"/>
    <n v="180"/>
    <x v="4"/>
    <s v="GBP"/>
    <n v="1554613200"/>
    <x v="94"/>
    <d v="2019-04-18T05:00:00"/>
    <n v="1555563600"/>
    <x v="0"/>
    <x v="0"/>
    <s v="technology/web"/>
    <x v="2"/>
    <x v="2"/>
  </r>
  <r>
    <n v="95"/>
    <x v="95"/>
    <x v="95"/>
    <n v="900"/>
    <n v="1017"/>
    <n v="113"/>
    <x v="1"/>
    <n v="37.67"/>
    <n v="27"/>
    <x v="1"/>
    <s v="USD"/>
    <n v="1571029200"/>
    <x v="95"/>
    <d v="2019-10-21T05:00:00"/>
    <n v="1571634000"/>
    <x v="0"/>
    <x v="0"/>
    <s v="film &amp; video/documentary"/>
    <x v="4"/>
    <x v="4"/>
  </r>
  <r>
    <n v="96"/>
    <x v="96"/>
    <x v="96"/>
    <n v="69700"/>
    <n v="151513"/>
    <n v="217"/>
    <x v="1"/>
    <n v="65"/>
    <n v="2331"/>
    <x v="1"/>
    <s v="USD"/>
    <n v="1299736800"/>
    <x v="96"/>
    <d v="2011-03-23T05:00:00"/>
    <n v="1300856400"/>
    <x v="0"/>
    <x v="0"/>
    <s v="theater/plays"/>
    <x v="3"/>
    <x v="3"/>
  </r>
  <r>
    <n v="97"/>
    <x v="97"/>
    <x v="97"/>
    <n v="1300"/>
    <n v="12047"/>
    <n v="927"/>
    <x v="1"/>
    <n v="106.61"/>
    <n v="113"/>
    <x v="1"/>
    <s v="USD"/>
    <n v="1435208400"/>
    <x v="48"/>
    <d v="2015-08-18T05:00:00"/>
    <n v="1439874000"/>
    <x v="0"/>
    <x v="0"/>
    <s v="food/food trucks"/>
    <x v="0"/>
    <x v="0"/>
  </r>
  <r>
    <n v="98"/>
    <x v="98"/>
    <x v="98"/>
    <n v="97800"/>
    <n v="32951"/>
    <n v="34"/>
    <x v="0"/>
    <n v="27.01"/>
    <n v="1220"/>
    <x v="2"/>
    <s v="AUD"/>
    <n v="1437973200"/>
    <x v="97"/>
    <d v="2015-07-31T05:00:00"/>
    <n v="1438318800"/>
    <x v="0"/>
    <x v="0"/>
    <s v="games/video games"/>
    <x v="6"/>
    <x v="11"/>
  </r>
  <r>
    <n v="99"/>
    <x v="99"/>
    <x v="99"/>
    <n v="7600"/>
    <n v="14951"/>
    <n v="197"/>
    <x v="1"/>
    <n v="91.16"/>
    <n v="164"/>
    <x v="1"/>
    <s v="USD"/>
    <n v="1416895200"/>
    <x v="98"/>
    <d v="2014-12-24T06:00:00"/>
    <n v="1419400800"/>
    <x v="0"/>
    <x v="0"/>
    <s v="theater/plays"/>
    <x v="3"/>
    <x v="3"/>
  </r>
  <r>
    <n v="100"/>
    <x v="100"/>
    <x v="100"/>
    <n v="100"/>
    <n v="1"/>
    <n v="1"/>
    <x v="0"/>
    <n v="1"/>
    <n v="1"/>
    <x v="1"/>
    <s v="USD"/>
    <n v="1319000400"/>
    <x v="99"/>
    <d v="2011-11-06T05:00:00"/>
    <n v="1320555600"/>
    <x v="0"/>
    <x v="0"/>
    <s v="theater/plays"/>
    <x v="3"/>
    <x v="3"/>
  </r>
  <r>
    <n v="101"/>
    <x v="101"/>
    <x v="101"/>
    <n v="900"/>
    <n v="9193"/>
    <n v="1021"/>
    <x v="1"/>
    <n v="56.05"/>
    <n v="164"/>
    <x v="1"/>
    <s v="USD"/>
    <n v="1424498400"/>
    <x v="100"/>
    <d v="2015-02-28T06:00:00"/>
    <n v="1425103200"/>
    <x v="0"/>
    <x v="1"/>
    <s v="music/electric music"/>
    <x v="1"/>
    <x v="5"/>
  </r>
  <r>
    <n v="102"/>
    <x v="102"/>
    <x v="102"/>
    <n v="3700"/>
    <n v="10422"/>
    <n v="282"/>
    <x v="1"/>
    <n v="31.02"/>
    <n v="336"/>
    <x v="1"/>
    <s v="USD"/>
    <n v="1526274000"/>
    <x v="101"/>
    <d v="2018-05-21T05:00:00"/>
    <n v="1526878800"/>
    <x v="0"/>
    <x v="1"/>
    <s v="technology/wearables"/>
    <x v="2"/>
    <x v="8"/>
  </r>
  <r>
    <n v="103"/>
    <x v="103"/>
    <x v="103"/>
    <n v="10000"/>
    <n v="2461"/>
    <n v="25"/>
    <x v="0"/>
    <n v="66.510000000000005"/>
    <n v="37"/>
    <x v="6"/>
    <s v="EUR"/>
    <n v="1287896400"/>
    <x v="102"/>
    <d v="2010-11-02T05:00:00"/>
    <n v="1288674000"/>
    <x v="0"/>
    <x v="0"/>
    <s v="music/electric music"/>
    <x v="1"/>
    <x v="5"/>
  </r>
  <r>
    <n v="104"/>
    <x v="104"/>
    <x v="104"/>
    <n v="119200"/>
    <n v="170623"/>
    <n v="143"/>
    <x v="1"/>
    <n v="89.01"/>
    <n v="1917"/>
    <x v="1"/>
    <s v="USD"/>
    <n v="1495515600"/>
    <x v="103"/>
    <d v="2017-05-24T05:00:00"/>
    <n v="1495602000"/>
    <x v="0"/>
    <x v="0"/>
    <s v="music/indie rock"/>
    <x v="1"/>
    <x v="7"/>
  </r>
  <r>
    <n v="105"/>
    <x v="105"/>
    <x v="105"/>
    <n v="6800"/>
    <n v="9829"/>
    <n v="145"/>
    <x v="1"/>
    <n v="103.46"/>
    <n v="95"/>
    <x v="1"/>
    <s v="USD"/>
    <n v="1364878800"/>
    <x v="104"/>
    <d v="2013-04-20T05:00:00"/>
    <n v="1366434000"/>
    <x v="0"/>
    <x v="0"/>
    <s v="technology/web"/>
    <x v="2"/>
    <x v="2"/>
  </r>
  <r>
    <n v="106"/>
    <x v="106"/>
    <x v="106"/>
    <n v="3900"/>
    <n v="14006"/>
    <n v="359"/>
    <x v="1"/>
    <n v="95.28"/>
    <n v="147"/>
    <x v="1"/>
    <s v="USD"/>
    <n v="1567918800"/>
    <x v="105"/>
    <d v="2019-09-13T05:00:00"/>
    <n v="1568350800"/>
    <x v="0"/>
    <x v="0"/>
    <s v="theater/plays"/>
    <x v="3"/>
    <x v="3"/>
  </r>
  <r>
    <n v="107"/>
    <x v="107"/>
    <x v="107"/>
    <n v="3500"/>
    <n v="6527"/>
    <n v="186"/>
    <x v="1"/>
    <n v="75.900000000000006"/>
    <n v="86"/>
    <x v="1"/>
    <s v="USD"/>
    <n v="1524459600"/>
    <x v="106"/>
    <d v="2018-05-10T05:00:00"/>
    <n v="1525928400"/>
    <x v="0"/>
    <x v="1"/>
    <s v="theater/plays"/>
    <x v="3"/>
    <x v="3"/>
  </r>
  <r>
    <n v="108"/>
    <x v="108"/>
    <x v="108"/>
    <n v="1500"/>
    <n v="8929"/>
    <n v="595"/>
    <x v="1"/>
    <n v="107.58"/>
    <n v="83"/>
    <x v="1"/>
    <s v="USD"/>
    <n v="1333688400"/>
    <x v="107"/>
    <d v="2012-05-13T05:00:00"/>
    <n v="1336885200"/>
    <x v="0"/>
    <x v="0"/>
    <s v="film &amp; video/documentary"/>
    <x v="4"/>
    <x v="4"/>
  </r>
  <r>
    <n v="109"/>
    <x v="109"/>
    <x v="109"/>
    <n v="5200"/>
    <n v="3079"/>
    <n v="59"/>
    <x v="0"/>
    <n v="51.32"/>
    <n v="60"/>
    <x v="1"/>
    <s v="USD"/>
    <n v="1389506400"/>
    <x v="108"/>
    <d v="2014-01-14T06:00:00"/>
    <n v="1389679200"/>
    <x v="0"/>
    <x v="0"/>
    <s v="film &amp; video/television"/>
    <x v="4"/>
    <x v="19"/>
  </r>
  <r>
    <n v="110"/>
    <x v="110"/>
    <x v="110"/>
    <n v="142400"/>
    <n v="21307"/>
    <n v="15"/>
    <x v="0"/>
    <n v="71.98"/>
    <n v="296"/>
    <x v="1"/>
    <s v="USD"/>
    <n v="1536642000"/>
    <x v="109"/>
    <d v="2018-09-30T05:00:00"/>
    <n v="1538283600"/>
    <x v="0"/>
    <x v="0"/>
    <s v="food/food trucks"/>
    <x v="0"/>
    <x v="0"/>
  </r>
  <r>
    <n v="111"/>
    <x v="111"/>
    <x v="111"/>
    <n v="61400"/>
    <n v="73653"/>
    <n v="120"/>
    <x v="1"/>
    <n v="108.95"/>
    <n v="676"/>
    <x v="1"/>
    <s v="USD"/>
    <n v="1348290000"/>
    <x v="110"/>
    <d v="2012-09-28T05:00:00"/>
    <n v="1348808400"/>
    <x v="0"/>
    <x v="0"/>
    <s v="publishing/radio &amp; podcasts"/>
    <x v="5"/>
    <x v="15"/>
  </r>
  <r>
    <n v="112"/>
    <x v="112"/>
    <x v="112"/>
    <n v="4700"/>
    <n v="12635"/>
    <n v="269"/>
    <x v="1"/>
    <n v="35"/>
    <n v="361"/>
    <x v="2"/>
    <s v="AUD"/>
    <n v="1408856400"/>
    <x v="111"/>
    <d v="2014-09-08T05:00:00"/>
    <n v="1410152400"/>
    <x v="0"/>
    <x v="0"/>
    <s v="technology/web"/>
    <x v="2"/>
    <x v="2"/>
  </r>
  <r>
    <n v="113"/>
    <x v="113"/>
    <x v="113"/>
    <n v="3300"/>
    <n v="12437"/>
    <n v="377"/>
    <x v="1"/>
    <n v="94.94"/>
    <n v="131"/>
    <x v="1"/>
    <s v="USD"/>
    <n v="1505192400"/>
    <x v="112"/>
    <d v="2017-09-19T05:00:00"/>
    <n v="1505797200"/>
    <x v="0"/>
    <x v="0"/>
    <s v="food/food trucks"/>
    <x v="0"/>
    <x v="0"/>
  </r>
  <r>
    <n v="114"/>
    <x v="114"/>
    <x v="114"/>
    <n v="1900"/>
    <n v="13816"/>
    <n v="727"/>
    <x v="1"/>
    <n v="109.65"/>
    <n v="126"/>
    <x v="1"/>
    <s v="USD"/>
    <n v="1554786000"/>
    <x v="113"/>
    <d v="2019-04-10T05:00:00"/>
    <n v="1554872400"/>
    <x v="0"/>
    <x v="1"/>
    <s v="technology/wearables"/>
    <x v="2"/>
    <x v="8"/>
  </r>
  <r>
    <n v="115"/>
    <x v="115"/>
    <x v="115"/>
    <n v="166700"/>
    <n v="145382"/>
    <n v="87"/>
    <x v="0"/>
    <n v="44"/>
    <n v="3304"/>
    <x v="6"/>
    <s v="EUR"/>
    <n v="1510898400"/>
    <x v="114"/>
    <d v="2017-12-22T06:00:00"/>
    <n v="1513922400"/>
    <x v="0"/>
    <x v="0"/>
    <s v="publishing/fiction"/>
    <x v="5"/>
    <x v="13"/>
  </r>
  <r>
    <n v="116"/>
    <x v="116"/>
    <x v="116"/>
    <n v="7200"/>
    <n v="6336"/>
    <n v="88"/>
    <x v="0"/>
    <n v="86.79"/>
    <n v="73"/>
    <x v="1"/>
    <s v="USD"/>
    <n v="1442552400"/>
    <x v="115"/>
    <d v="2015-09-19T05:00:00"/>
    <n v="1442638800"/>
    <x v="0"/>
    <x v="0"/>
    <s v="theater/plays"/>
    <x v="3"/>
    <x v="3"/>
  </r>
  <r>
    <n v="117"/>
    <x v="117"/>
    <x v="117"/>
    <n v="4900"/>
    <n v="8523"/>
    <n v="174"/>
    <x v="1"/>
    <n v="30.99"/>
    <n v="275"/>
    <x v="1"/>
    <s v="USD"/>
    <n v="1316667600"/>
    <x v="116"/>
    <d v="2011-09-28T05:00:00"/>
    <n v="1317186000"/>
    <x v="0"/>
    <x v="0"/>
    <s v="film &amp; video/television"/>
    <x v="4"/>
    <x v="19"/>
  </r>
  <r>
    <n v="118"/>
    <x v="118"/>
    <x v="118"/>
    <n v="5400"/>
    <n v="6351"/>
    <n v="118"/>
    <x v="1"/>
    <n v="94.79"/>
    <n v="67"/>
    <x v="1"/>
    <s v="USD"/>
    <n v="1390716000"/>
    <x v="117"/>
    <d v="2014-02-01T06:00:00"/>
    <n v="1391234400"/>
    <x v="0"/>
    <x v="0"/>
    <s v="photography/photography books"/>
    <x v="7"/>
    <x v="14"/>
  </r>
  <r>
    <n v="119"/>
    <x v="119"/>
    <x v="119"/>
    <n v="5000"/>
    <n v="10748"/>
    <n v="215"/>
    <x v="1"/>
    <n v="69.790000000000006"/>
    <n v="154"/>
    <x v="1"/>
    <s v="USD"/>
    <n v="1402894800"/>
    <x v="118"/>
    <d v="2014-07-03T05:00:00"/>
    <n v="1404363600"/>
    <x v="0"/>
    <x v="1"/>
    <s v="film &amp; video/documentary"/>
    <x v="4"/>
    <x v="4"/>
  </r>
  <r>
    <n v="120"/>
    <x v="120"/>
    <x v="120"/>
    <n v="75100"/>
    <n v="112272"/>
    <n v="149"/>
    <x v="1"/>
    <n v="63"/>
    <n v="1782"/>
    <x v="1"/>
    <s v="USD"/>
    <n v="1429246800"/>
    <x v="119"/>
    <d v="2015-04-21T05:00:00"/>
    <n v="1429592400"/>
    <x v="0"/>
    <x v="1"/>
    <s v="games/mobile games"/>
    <x v="6"/>
    <x v="20"/>
  </r>
  <r>
    <n v="121"/>
    <x v="121"/>
    <x v="121"/>
    <n v="45300"/>
    <n v="99361"/>
    <n v="219"/>
    <x v="1"/>
    <n v="110.03"/>
    <n v="903"/>
    <x v="1"/>
    <s v="USD"/>
    <n v="1412485200"/>
    <x v="33"/>
    <d v="2014-10-18T05:00:00"/>
    <n v="1413608400"/>
    <x v="0"/>
    <x v="0"/>
    <s v="games/video games"/>
    <x v="6"/>
    <x v="11"/>
  </r>
  <r>
    <n v="122"/>
    <x v="122"/>
    <x v="122"/>
    <n v="136800"/>
    <n v="88055"/>
    <n v="64"/>
    <x v="0"/>
    <n v="26"/>
    <n v="3387"/>
    <x v="1"/>
    <s v="USD"/>
    <n v="1417068000"/>
    <x v="120"/>
    <d v="2014-12-24T06:00:00"/>
    <n v="1419400800"/>
    <x v="0"/>
    <x v="0"/>
    <s v="publishing/fiction"/>
    <x v="5"/>
    <x v="13"/>
  </r>
  <r>
    <n v="123"/>
    <x v="123"/>
    <x v="123"/>
    <n v="177700"/>
    <n v="33092"/>
    <n v="19"/>
    <x v="0"/>
    <n v="49.99"/>
    <n v="662"/>
    <x v="0"/>
    <s v="CAD"/>
    <n v="1448344800"/>
    <x v="121"/>
    <d v="2015-11-27T06:00:00"/>
    <n v="1448604000"/>
    <x v="1"/>
    <x v="0"/>
    <s v="theater/plays"/>
    <x v="3"/>
    <x v="3"/>
  </r>
  <r>
    <n v="124"/>
    <x v="124"/>
    <x v="124"/>
    <n v="2600"/>
    <n v="9562"/>
    <n v="368"/>
    <x v="1"/>
    <n v="101.72"/>
    <n v="94"/>
    <x v="6"/>
    <s v="EUR"/>
    <n v="1557723600"/>
    <x v="122"/>
    <d v="2019-07-05T05:00:00"/>
    <n v="1562302800"/>
    <x v="0"/>
    <x v="0"/>
    <s v="photography/photography books"/>
    <x v="7"/>
    <x v="14"/>
  </r>
  <r>
    <n v="125"/>
    <x v="125"/>
    <x v="125"/>
    <n v="5300"/>
    <n v="8475"/>
    <n v="160"/>
    <x v="1"/>
    <n v="47.08"/>
    <n v="180"/>
    <x v="1"/>
    <s v="USD"/>
    <n v="1537333200"/>
    <x v="123"/>
    <d v="2018-09-23T05:00:00"/>
    <n v="1537678800"/>
    <x v="0"/>
    <x v="0"/>
    <s v="theater/plays"/>
    <x v="3"/>
    <x v="3"/>
  </r>
  <r>
    <n v="126"/>
    <x v="126"/>
    <x v="126"/>
    <n v="180200"/>
    <n v="69617"/>
    <n v="39"/>
    <x v="0"/>
    <n v="89.94"/>
    <n v="774"/>
    <x v="1"/>
    <s v="USD"/>
    <n v="1471150800"/>
    <x v="124"/>
    <d v="2016-09-11T05:00:00"/>
    <n v="1473570000"/>
    <x v="0"/>
    <x v="1"/>
    <s v="theater/plays"/>
    <x v="3"/>
    <x v="3"/>
  </r>
  <r>
    <n v="127"/>
    <x v="127"/>
    <x v="127"/>
    <n v="103200"/>
    <n v="53067"/>
    <n v="51"/>
    <x v="0"/>
    <n v="78.97"/>
    <n v="672"/>
    <x v="0"/>
    <s v="CAD"/>
    <n v="1273640400"/>
    <x v="125"/>
    <d v="2010-05-15T05:00:00"/>
    <n v="1273899600"/>
    <x v="0"/>
    <x v="0"/>
    <s v="theater/plays"/>
    <x v="3"/>
    <x v="3"/>
  </r>
  <r>
    <n v="128"/>
    <x v="128"/>
    <x v="128"/>
    <n v="70600"/>
    <n v="42596"/>
    <n v="60"/>
    <x v="3"/>
    <n v="80.069999999999993"/>
    <n v="532"/>
    <x v="1"/>
    <s v="USD"/>
    <n v="1282885200"/>
    <x v="126"/>
    <d v="2010-09-09T05:00:00"/>
    <n v="1284008400"/>
    <x v="0"/>
    <x v="0"/>
    <s v="music/rock"/>
    <x v="1"/>
    <x v="1"/>
  </r>
  <r>
    <n v="129"/>
    <x v="129"/>
    <x v="129"/>
    <n v="148500"/>
    <n v="4756"/>
    <n v="3"/>
    <x v="3"/>
    <n v="86.47"/>
    <n v="55"/>
    <x v="2"/>
    <s v="AUD"/>
    <n v="1422943200"/>
    <x v="127"/>
    <d v="2015-02-28T06:00:00"/>
    <n v="1425103200"/>
    <x v="0"/>
    <x v="0"/>
    <s v="food/food trucks"/>
    <x v="0"/>
    <x v="0"/>
  </r>
  <r>
    <n v="130"/>
    <x v="130"/>
    <x v="130"/>
    <n v="9600"/>
    <n v="14925"/>
    <n v="155"/>
    <x v="1"/>
    <n v="28"/>
    <n v="533"/>
    <x v="3"/>
    <s v="DKK"/>
    <n v="1319605200"/>
    <x v="128"/>
    <d v="2011-11-11T06:00:00"/>
    <n v="1320991200"/>
    <x v="0"/>
    <x v="0"/>
    <s v="film &amp; video/drama"/>
    <x v="4"/>
    <x v="6"/>
  </r>
  <r>
    <n v="131"/>
    <x v="131"/>
    <x v="131"/>
    <n v="164700"/>
    <n v="166116"/>
    <n v="101"/>
    <x v="1"/>
    <n v="68"/>
    <n v="2443"/>
    <x v="4"/>
    <s v="GBP"/>
    <n v="1385704800"/>
    <x v="129"/>
    <d v="2013-12-12T06:00:00"/>
    <n v="1386828000"/>
    <x v="0"/>
    <x v="0"/>
    <s v="technology/web"/>
    <x v="2"/>
    <x v="2"/>
  </r>
  <r>
    <n v="132"/>
    <x v="132"/>
    <x v="132"/>
    <n v="3300"/>
    <n v="3834"/>
    <n v="116"/>
    <x v="1"/>
    <n v="43.08"/>
    <n v="89"/>
    <x v="1"/>
    <s v="USD"/>
    <n v="1515736800"/>
    <x v="130"/>
    <d v="2018-01-28T06:00:00"/>
    <n v="1517119200"/>
    <x v="0"/>
    <x v="1"/>
    <s v="theater/plays"/>
    <x v="3"/>
    <x v="3"/>
  </r>
  <r>
    <n v="133"/>
    <x v="133"/>
    <x v="133"/>
    <n v="4500"/>
    <n v="13985"/>
    <n v="311"/>
    <x v="1"/>
    <n v="87.96"/>
    <n v="159"/>
    <x v="1"/>
    <s v="USD"/>
    <n v="1313125200"/>
    <x v="131"/>
    <d v="2011-09-03T05:00:00"/>
    <n v="1315026000"/>
    <x v="0"/>
    <x v="0"/>
    <s v="music/world music"/>
    <x v="1"/>
    <x v="21"/>
  </r>
  <r>
    <n v="134"/>
    <x v="134"/>
    <x v="134"/>
    <n v="99500"/>
    <n v="89288"/>
    <n v="90"/>
    <x v="0"/>
    <n v="94.99"/>
    <n v="940"/>
    <x v="5"/>
    <s v="CHF"/>
    <n v="1308459600"/>
    <x v="132"/>
    <d v="2011-08-07T05:00:00"/>
    <n v="1312693200"/>
    <x v="0"/>
    <x v="1"/>
    <s v="film &amp; video/documentary"/>
    <x v="4"/>
    <x v="4"/>
  </r>
  <r>
    <n v="135"/>
    <x v="135"/>
    <x v="135"/>
    <n v="7700"/>
    <n v="5488"/>
    <n v="71"/>
    <x v="0"/>
    <n v="46.91"/>
    <n v="117"/>
    <x v="1"/>
    <s v="USD"/>
    <n v="1362636000"/>
    <x v="133"/>
    <d v="2013-03-12T05:00:00"/>
    <n v="1363064400"/>
    <x v="0"/>
    <x v="1"/>
    <s v="theater/plays"/>
    <x v="3"/>
    <x v="3"/>
  </r>
  <r>
    <n v="136"/>
    <x v="136"/>
    <x v="136"/>
    <n v="82800"/>
    <n v="2721"/>
    <n v="3"/>
    <x v="3"/>
    <n v="46.91"/>
    <n v="58"/>
    <x v="1"/>
    <s v="USD"/>
    <n v="1402117200"/>
    <x v="134"/>
    <d v="2014-06-19T05:00:00"/>
    <n v="1403154000"/>
    <x v="0"/>
    <x v="1"/>
    <s v="film &amp; video/drama"/>
    <x v="4"/>
    <x v="6"/>
  </r>
  <r>
    <n v="137"/>
    <x v="137"/>
    <x v="137"/>
    <n v="1800"/>
    <n v="4712"/>
    <n v="262"/>
    <x v="1"/>
    <n v="94.24"/>
    <n v="50"/>
    <x v="1"/>
    <s v="USD"/>
    <n v="1286341200"/>
    <x v="135"/>
    <d v="2010-10-12T05:00:00"/>
    <n v="1286859600"/>
    <x v="0"/>
    <x v="0"/>
    <s v="publishing/nonfiction"/>
    <x v="5"/>
    <x v="9"/>
  </r>
  <r>
    <n v="138"/>
    <x v="138"/>
    <x v="138"/>
    <n v="9600"/>
    <n v="9216"/>
    <n v="96"/>
    <x v="0"/>
    <n v="80.14"/>
    <n v="115"/>
    <x v="1"/>
    <s v="USD"/>
    <n v="1348808400"/>
    <x v="136"/>
    <d v="2012-10-04T05:00:00"/>
    <n v="1349326800"/>
    <x v="0"/>
    <x v="0"/>
    <s v="games/mobile games"/>
    <x v="6"/>
    <x v="20"/>
  </r>
  <r>
    <n v="139"/>
    <x v="139"/>
    <x v="139"/>
    <n v="92100"/>
    <n v="19246"/>
    <n v="21"/>
    <x v="0"/>
    <n v="59.04"/>
    <n v="326"/>
    <x v="1"/>
    <s v="USD"/>
    <n v="1429592400"/>
    <x v="137"/>
    <d v="2015-05-07T05:00:00"/>
    <n v="1430974800"/>
    <x v="0"/>
    <x v="1"/>
    <s v="technology/wearables"/>
    <x v="2"/>
    <x v="8"/>
  </r>
  <r>
    <n v="140"/>
    <x v="140"/>
    <x v="140"/>
    <n v="5500"/>
    <n v="12274"/>
    <n v="223"/>
    <x v="1"/>
    <n v="65.989999999999995"/>
    <n v="186"/>
    <x v="1"/>
    <s v="USD"/>
    <n v="1519538400"/>
    <x v="138"/>
    <d v="2018-03-02T06:00:00"/>
    <n v="1519970400"/>
    <x v="0"/>
    <x v="0"/>
    <s v="film &amp; video/documentary"/>
    <x v="4"/>
    <x v="4"/>
  </r>
  <r>
    <n v="141"/>
    <x v="141"/>
    <x v="141"/>
    <n v="64300"/>
    <n v="65323"/>
    <n v="102"/>
    <x v="1"/>
    <n v="60.99"/>
    <n v="1071"/>
    <x v="1"/>
    <s v="USD"/>
    <n v="1434085200"/>
    <x v="139"/>
    <d v="2015-06-18T05:00:00"/>
    <n v="1434603600"/>
    <x v="0"/>
    <x v="0"/>
    <s v="technology/web"/>
    <x v="2"/>
    <x v="2"/>
  </r>
  <r>
    <n v="142"/>
    <x v="142"/>
    <x v="142"/>
    <n v="5000"/>
    <n v="11502"/>
    <n v="230"/>
    <x v="1"/>
    <n v="98.31"/>
    <n v="117"/>
    <x v="1"/>
    <s v="USD"/>
    <n v="1333688400"/>
    <x v="107"/>
    <d v="2012-05-17T05:00:00"/>
    <n v="1337230800"/>
    <x v="0"/>
    <x v="0"/>
    <s v="technology/web"/>
    <x v="2"/>
    <x v="2"/>
  </r>
  <r>
    <n v="143"/>
    <x v="143"/>
    <x v="143"/>
    <n v="5400"/>
    <n v="7322"/>
    <n v="136"/>
    <x v="1"/>
    <n v="104.6"/>
    <n v="70"/>
    <x v="1"/>
    <s v="USD"/>
    <n v="1277701200"/>
    <x v="140"/>
    <d v="2010-07-18T05:00:00"/>
    <n v="1279429200"/>
    <x v="0"/>
    <x v="0"/>
    <s v="music/indie rock"/>
    <x v="1"/>
    <x v="7"/>
  </r>
  <r>
    <n v="144"/>
    <x v="144"/>
    <x v="144"/>
    <n v="9000"/>
    <n v="11619"/>
    <n v="129"/>
    <x v="1"/>
    <n v="86.07"/>
    <n v="135"/>
    <x v="1"/>
    <s v="USD"/>
    <n v="1560747600"/>
    <x v="141"/>
    <d v="2019-06-25T05:00:00"/>
    <n v="1561438800"/>
    <x v="0"/>
    <x v="0"/>
    <s v="theater/plays"/>
    <x v="3"/>
    <x v="3"/>
  </r>
  <r>
    <n v="145"/>
    <x v="145"/>
    <x v="145"/>
    <n v="25000"/>
    <n v="59128"/>
    <n v="237"/>
    <x v="1"/>
    <n v="76.989999999999995"/>
    <n v="768"/>
    <x v="5"/>
    <s v="CHF"/>
    <n v="1410066000"/>
    <x v="142"/>
    <d v="2014-09-12T05:00:00"/>
    <n v="1410498000"/>
    <x v="0"/>
    <x v="0"/>
    <s v="technology/wearables"/>
    <x v="2"/>
    <x v="8"/>
  </r>
  <r>
    <n v="146"/>
    <x v="146"/>
    <x v="146"/>
    <n v="8800"/>
    <n v="1518"/>
    <n v="17"/>
    <x v="3"/>
    <n v="29.76"/>
    <n v="51"/>
    <x v="1"/>
    <s v="USD"/>
    <n v="1320732000"/>
    <x v="143"/>
    <d v="2011-11-28T06:00:00"/>
    <n v="1322460000"/>
    <x v="0"/>
    <x v="0"/>
    <s v="theater/plays"/>
    <x v="3"/>
    <x v="3"/>
  </r>
  <r>
    <n v="147"/>
    <x v="147"/>
    <x v="147"/>
    <n v="8300"/>
    <n v="9337"/>
    <n v="112"/>
    <x v="1"/>
    <n v="46.92"/>
    <n v="199"/>
    <x v="1"/>
    <s v="USD"/>
    <n v="1465794000"/>
    <x v="144"/>
    <d v="2016-06-19T05:00:00"/>
    <n v="1466312400"/>
    <x v="0"/>
    <x v="1"/>
    <s v="theater/plays"/>
    <x v="3"/>
    <x v="3"/>
  </r>
  <r>
    <n v="148"/>
    <x v="148"/>
    <x v="148"/>
    <n v="9300"/>
    <n v="11255"/>
    <n v="121"/>
    <x v="1"/>
    <n v="105.19"/>
    <n v="107"/>
    <x v="1"/>
    <s v="USD"/>
    <n v="1500958800"/>
    <x v="145"/>
    <d v="2017-08-03T05:00:00"/>
    <n v="1501736400"/>
    <x v="0"/>
    <x v="0"/>
    <s v="technology/wearables"/>
    <x v="2"/>
    <x v="8"/>
  </r>
  <r>
    <n v="149"/>
    <x v="149"/>
    <x v="149"/>
    <n v="6200"/>
    <n v="13632"/>
    <n v="220"/>
    <x v="1"/>
    <n v="69.91"/>
    <n v="195"/>
    <x v="1"/>
    <s v="USD"/>
    <n v="1357020000"/>
    <x v="146"/>
    <d v="2013-02-22T06:00:00"/>
    <n v="1361512800"/>
    <x v="0"/>
    <x v="0"/>
    <s v="music/indie rock"/>
    <x v="1"/>
    <x v="7"/>
  </r>
  <r>
    <n v="150"/>
    <x v="150"/>
    <x v="150"/>
    <n v="100"/>
    <n v="1"/>
    <n v="1"/>
    <x v="0"/>
    <n v="1"/>
    <n v="1"/>
    <x v="1"/>
    <s v="USD"/>
    <n v="1544940000"/>
    <x v="147"/>
    <d v="2018-12-17T06:00:00"/>
    <n v="1545026400"/>
    <x v="0"/>
    <x v="0"/>
    <s v="music/rock"/>
    <x v="1"/>
    <x v="1"/>
  </r>
  <r>
    <n v="151"/>
    <x v="151"/>
    <x v="151"/>
    <n v="137200"/>
    <n v="88037"/>
    <n v="64"/>
    <x v="0"/>
    <n v="60.01"/>
    <n v="1467"/>
    <x v="1"/>
    <s v="USD"/>
    <n v="1402290000"/>
    <x v="148"/>
    <d v="2014-07-30T05:00:00"/>
    <n v="1406696400"/>
    <x v="0"/>
    <x v="0"/>
    <s v="music/electric music"/>
    <x v="1"/>
    <x v="5"/>
  </r>
  <r>
    <n v="152"/>
    <x v="152"/>
    <x v="152"/>
    <n v="41500"/>
    <n v="175573"/>
    <n v="423"/>
    <x v="1"/>
    <n v="52.01"/>
    <n v="3376"/>
    <x v="1"/>
    <s v="USD"/>
    <n v="1487311200"/>
    <x v="149"/>
    <d v="2017-02-24T06:00:00"/>
    <n v="1487916000"/>
    <x v="0"/>
    <x v="0"/>
    <s v="music/indie rock"/>
    <x v="1"/>
    <x v="7"/>
  </r>
  <r>
    <n v="153"/>
    <x v="153"/>
    <x v="153"/>
    <n v="189400"/>
    <n v="176112"/>
    <n v="93"/>
    <x v="0"/>
    <n v="31"/>
    <n v="5681"/>
    <x v="1"/>
    <s v="USD"/>
    <n v="1350622800"/>
    <x v="150"/>
    <d v="2012-10-25T05:00:00"/>
    <n v="1351141200"/>
    <x v="0"/>
    <x v="0"/>
    <s v="theater/plays"/>
    <x v="3"/>
    <x v="3"/>
  </r>
  <r>
    <n v="154"/>
    <x v="154"/>
    <x v="154"/>
    <n v="171300"/>
    <n v="100650"/>
    <n v="59"/>
    <x v="0"/>
    <n v="95.04"/>
    <n v="1059"/>
    <x v="1"/>
    <s v="USD"/>
    <n v="1463029200"/>
    <x v="151"/>
    <d v="2016-06-04T05:00:00"/>
    <n v="1465016400"/>
    <x v="0"/>
    <x v="1"/>
    <s v="music/indie rock"/>
    <x v="1"/>
    <x v="7"/>
  </r>
  <r>
    <n v="155"/>
    <x v="155"/>
    <x v="155"/>
    <n v="139500"/>
    <n v="90706"/>
    <n v="65"/>
    <x v="0"/>
    <n v="75.97"/>
    <n v="1194"/>
    <x v="1"/>
    <s v="USD"/>
    <n v="1269493200"/>
    <x v="152"/>
    <d v="2010-04-09T05:00:00"/>
    <n v="1270789200"/>
    <x v="0"/>
    <x v="0"/>
    <s v="theater/plays"/>
    <x v="3"/>
    <x v="3"/>
  </r>
  <r>
    <n v="156"/>
    <x v="156"/>
    <x v="156"/>
    <n v="36400"/>
    <n v="26914"/>
    <n v="74"/>
    <x v="3"/>
    <n v="71.010000000000005"/>
    <n v="379"/>
    <x v="2"/>
    <s v="AUD"/>
    <n v="1570251600"/>
    <x v="153"/>
    <d v="2019-10-29T05:00:00"/>
    <n v="1572325200"/>
    <x v="0"/>
    <x v="0"/>
    <s v="music/rock"/>
    <x v="1"/>
    <x v="1"/>
  </r>
  <r>
    <n v="157"/>
    <x v="157"/>
    <x v="157"/>
    <n v="4200"/>
    <n v="2212"/>
    <n v="53"/>
    <x v="0"/>
    <n v="73.73"/>
    <n v="30"/>
    <x v="2"/>
    <s v="AUD"/>
    <n v="1388383200"/>
    <x v="154"/>
    <d v="2014-01-11T06:00:00"/>
    <n v="1389420000"/>
    <x v="0"/>
    <x v="0"/>
    <s v="photography/photography books"/>
    <x v="7"/>
    <x v="14"/>
  </r>
  <r>
    <n v="158"/>
    <x v="158"/>
    <x v="158"/>
    <n v="2100"/>
    <n v="4640"/>
    <n v="221"/>
    <x v="1"/>
    <n v="113.17"/>
    <n v="41"/>
    <x v="1"/>
    <s v="USD"/>
    <n v="1449554400"/>
    <x v="155"/>
    <d v="2015-12-09T06:00:00"/>
    <n v="1449640800"/>
    <x v="0"/>
    <x v="0"/>
    <s v="music/rock"/>
    <x v="1"/>
    <x v="1"/>
  </r>
  <r>
    <n v="159"/>
    <x v="159"/>
    <x v="159"/>
    <n v="191200"/>
    <n v="191222"/>
    <n v="100"/>
    <x v="1"/>
    <n v="105.01"/>
    <n v="1821"/>
    <x v="1"/>
    <s v="USD"/>
    <n v="1553662800"/>
    <x v="156"/>
    <d v="2019-04-14T05:00:00"/>
    <n v="1555218000"/>
    <x v="0"/>
    <x v="1"/>
    <s v="theater/plays"/>
    <x v="3"/>
    <x v="3"/>
  </r>
  <r>
    <n v="160"/>
    <x v="160"/>
    <x v="160"/>
    <n v="8000"/>
    <n v="12985"/>
    <n v="162"/>
    <x v="1"/>
    <n v="79.180000000000007"/>
    <n v="164"/>
    <x v="1"/>
    <s v="USD"/>
    <n v="1556341200"/>
    <x v="157"/>
    <d v="2019-05-13T05:00:00"/>
    <n v="1557723600"/>
    <x v="0"/>
    <x v="0"/>
    <s v="technology/wearables"/>
    <x v="2"/>
    <x v="8"/>
  </r>
  <r>
    <n v="161"/>
    <x v="161"/>
    <x v="161"/>
    <n v="5500"/>
    <n v="4300"/>
    <n v="78"/>
    <x v="0"/>
    <n v="57.33"/>
    <n v="75"/>
    <x v="1"/>
    <s v="USD"/>
    <n v="1442984400"/>
    <x v="158"/>
    <d v="2015-09-29T05:00:00"/>
    <n v="1443502800"/>
    <x v="0"/>
    <x v="1"/>
    <s v="technology/web"/>
    <x v="2"/>
    <x v="2"/>
  </r>
  <r>
    <n v="162"/>
    <x v="162"/>
    <x v="162"/>
    <n v="6100"/>
    <n v="9134"/>
    <n v="150"/>
    <x v="1"/>
    <n v="58.18"/>
    <n v="157"/>
    <x v="5"/>
    <s v="CHF"/>
    <n v="1544248800"/>
    <x v="159"/>
    <d v="2019-01-07T06:00:00"/>
    <n v="1546840800"/>
    <x v="0"/>
    <x v="0"/>
    <s v="music/rock"/>
    <x v="1"/>
    <x v="1"/>
  </r>
  <r>
    <n v="163"/>
    <x v="163"/>
    <x v="163"/>
    <n v="3500"/>
    <n v="8864"/>
    <n v="253"/>
    <x v="1"/>
    <n v="36.03"/>
    <n v="246"/>
    <x v="1"/>
    <s v="USD"/>
    <n v="1508475600"/>
    <x v="160"/>
    <d v="2017-12-08T06:00:00"/>
    <n v="1512712800"/>
    <x v="0"/>
    <x v="1"/>
    <s v="photography/photography books"/>
    <x v="7"/>
    <x v="14"/>
  </r>
  <r>
    <n v="164"/>
    <x v="164"/>
    <x v="164"/>
    <n v="150500"/>
    <n v="150755"/>
    <n v="100"/>
    <x v="1"/>
    <n v="107.99"/>
    <n v="1396"/>
    <x v="1"/>
    <s v="USD"/>
    <n v="1507438800"/>
    <x v="161"/>
    <d v="2017-10-09T05:00:00"/>
    <n v="1507525200"/>
    <x v="0"/>
    <x v="0"/>
    <s v="theater/plays"/>
    <x v="3"/>
    <x v="3"/>
  </r>
  <r>
    <n v="165"/>
    <x v="165"/>
    <x v="165"/>
    <n v="90400"/>
    <n v="110279"/>
    <n v="122"/>
    <x v="1"/>
    <n v="44.01"/>
    <n v="2506"/>
    <x v="1"/>
    <s v="USD"/>
    <n v="1501563600"/>
    <x v="162"/>
    <d v="2017-09-02T05:00:00"/>
    <n v="1504328400"/>
    <x v="0"/>
    <x v="0"/>
    <s v="technology/web"/>
    <x v="2"/>
    <x v="2"/>
  </r>
  <r>
    <n v="166"/>
    <x v="166"/>
    <x v="166"/>
    <n v="9800"/>
    <n v="13439"/>
    <n v="137"/>
    <x v="1"/>
    <n v="55.08"/>
    <n v="244"/>
    <x v="1"/>
    <s v="USD"/>
    <n v="1292997600"/>
    <x v="163"/>
    <d v="2010-12-26T06:00:00"/>
    <n v="1293343200"/>
    <x v="0"/>
    <x v="0"/>
    <s v="photography/photography books"/>
    <x v="7"/>
    <x v="14"/>
  </r>
  <r>
    <n v="167"/>
    <x v="167"/>
    <x v="167"/>
    <n v="2600"/>
    <n v="10804"/>
    <n v="416"/>
    <x v="1"/>
    <n v="74"/>
    <n v="146"/>
    <x v="2"/>
    <s v="AUD"/>
    <n v="1370840400"/>
    <x v="164"/>
    <d v="2013-06-20T05:00:00"/>
    <n v="1371704400"/>
    <x v="0"/>
    <x v="0"/>
    <s v="theater/plays"/>
    <x v="3"/>
    <x v="3"/>
  </r>
  <r>
    <n v="168"/>
    <x v="168"/>
    <x v="168"/>
    <n v="128100"/>
    <n v="40107"/>
    <n v="31"/>
    <x v="0"/>
    <n v="42"/>
    <n v="955"/>
    <x v="3"/>
    <s v="DKK"/>
    <n v="1550815200"/>
    <x v="165"/>
    <d v="2019-03-17T05:00:00"/>
    <n v="1552798800"/>
    <x v="0"/>
    <x v="1"/>
    <s v="music/indie rock"/>
    <x v="1"/>
    <x v="7"/>
  </r>
  <r>
    <n v="169"/>
    <x v="169"/>
    <x v="169"/>
    <n v="23300"/>
    <n v="98811"/>
    <n v="424"/>
    <x v="1"/>
    <n v="77.989999999999995"/>
    <n v="1267"/>
    <x v="1"/>
    <s v="USD"/>
    <n v="1339909200"/>
    <x v="166"/>
    <d v="2012-07-15T05:00:00"/>
    <n v="1342328400"/>
    <x v="0"/>
    <x v="1"/>
    <s v="film &amp; video/shorts"/>
    <x v="4"/>
    <x v="12"/>
  </r>
  <r>
    <n v="170"/>
    <x v="170"/>
    <x v="170"/>
    <n v="188100"/>
    <n v="5528"/>
    <n v="3"/>
    <x v="0"/>
    <n v="82.51"/>
    <n v="67"/>
    <x v="1"/>
    <s v="USD"/>
    <n v="1501736400"/>
    <x v="167"/>
    <d v="2017-08-10T05:00:00"/>
    <n v="1502341200"/>
    <x v="0"/>
    <x v="0"/>
    <s v="music/indie rock"/>
    <x v="1"/>
    <x v="7"/>
  </r>
  <r>
    <n v="171"/>
    <x v="171"/>
    <x v="171"/>
    <n v="4900"/>
    <n v="521"/>
    <n v="11"/>
    <x v="0"/>
    <n v="104.2"/>
    <n v="5"/>
    <x v="1"/>
    <s v="USD"/>
    <n v="1395291600"/>
    <x v="168"/>
    <d v="2014-04-11T05:00:00"/>
    <n v="1397192400"/>
    <x v="0"/>
    <x v="0"/>
    <s v="publishing/translations"/>
    <x v="5"/>
    <x v="18"/>
  </r>
  <r>
    <n v="172"/>
    <x v="172"/>
    <x v="172"/>
    <n v="800"/>
    <n v="663"/>
    <n v="83"/>
    <x v="0"/>
    <n v="25.5"/>
    <n v="26"/>
    <x v="1"/>
    <s v="USD"/>
    <n v="1405746000"/>
    <x v="169"/>
    <d v="2014-08-03T05:00:00"/>
    <n v="1407042000"/>
    <x v="0"/>
    <x v="1"/>
    <s v="film &amp; video/documentary"/>
    <x v="4"/>
    <x v="4"/>
  </r>
  <r>
    <n v="173"/>
    <x v="173"/>
    <x v="173"/>
    <n v="96700"/>
    <n v="157635"/>
    <n v="163"/>
    <x v="1"/>
    <n v="100.98"/>
    <n v="1561"/>
    <x v="1"/>
    <s v="USD"/>
    <n v="1368853200"/>
    <x v="170"/>
    <d v="2013-05-24T05:00:00"/>
    <n v="1369371600"/>
    <x v="0"/>
    <x v="0"/>
    <s v="theater/plays"/>
    <x v="3"/>
    <x v="3"/>
  </r>
  <r>
    <n v="174"/>
    <x v="174"/>
    <x v="174"/>
    <n v="600"/>
    <n v="5368"/>
    <n v="895"/>
    <x v="1"/>
    <n v="111.83"/>
    <n v="48"/>
    <x v="1"/>
    <s v="USD"/>
    <n v="1444021200"/>
    <x v="171"/>
    <d v="2015-10-06T05:00:00"/>
    <n v="1444107600"/>
    <x v="0"/>
    <x v="1"/>
    <s v="technology/wearables"/>
    <x v="2"/>
    <x v="8"/>
  </r>
  <r>
    <n v="175"/>
    <x v="175"/>
    <x v="175"/>
    <n v="181200"/>
    <n v="47459"/>
    <n v="26"/>
    <x v="0"/>
    <n v="42"/>
    <n v="1130"/>
    <x v="1"/>
    <s v="USD"/>
    <n v="1472619600"/>
    <x v="172"/>
    <d v="2016-09-19T05:00:00"/>
    <n v="1474261200"/>
    <x v="0"/>
    <x v="0"/>
    <s v="theater/plays"/>
    <x v="3"/>
    <x v="3"/>
  </r>
  <r>
    <n v="176"/>
    <x v="176"/>
    <x v="176"/>
    <n v="115000"/>
    <n v="86060"/>
    <n v="75"/>
    <x v="0"/>
    <n v="110.05"/>
    <n v="782"/>
    <x v="1"/>
    <s v="USD"/>
    <n v="1472878800"/>
    <x v="173"/>
    <d v="2016-09-12T05:00:00"/>
    <n v="1473656400"/>
    <x v="0"/>
    <x v="0"/>
    <s v="theater/plays"/>
    <x v="3"/>
    <x v="3"/>
  </r>
  <r>
    <n v="177"/>
    <x v="177"/>
    <x v="177"/>
    <n v="38800"/>
    <n v="161593"/>
    <n v="416"/>
    <x v="1"/>
    <n v="59"/>
    <n v="2739"/>
    <x v="1"/>
    <s v="USD"/>
    <n v="1289800800"/>
    <x v="174"/>
    <d v="2010-12-10T06:00:00"/>
    <n v="1291960800"/>
    <x v="0"/>
    <x v="0"/>
    <s v="theater/plays"/>
    <x v="3"/>
    <x v="3"/>
  </r>
  <r>
    <n v="178"/>
    <x v="178"/>
    <x v="178"/>
    <n v="7200"/>
    <n v="6927"/>
    <n v="96"/>
    <x v="0"/>
    <n v="32.99"/>
    <n v="210"/>
    <x v="1"/>
    <s v="USD"/>
    <n v="1505970000"/>
    <x v="175"/>
    <d v="2017-09-30T05:00:00"/>
    <n v="1506747600"/>
    <x v="0"/>
    <x v="0"/>
    <s v="food/food trucks"/>
    <x v="0"/>
    <x v="0"/>
  </r>
  <r>
    <n v="179"/>
    <x v="179"/>
    <x v="179"/>
    <n v="44500"/>
    <n v="159185"/>
    <n v="358"/>
    <x v="1"/>
    <n v="45.01"/>
    <n v="3537"/>
    <x v="0"/>
    <s v="CAD"/>
    <n v="1363496400"/>
    <x v="176"/>
    <d v="2013-03-18T05:00:00"/>
    <n v="1363582800"/>
    <x v="0"/>
    <x v="1"/>
    <s v="theater/plays"/>
    <x v="3"/>
    <x v="3"/>
  </r>
  <r>
    <n v="180"/>
    <x v="180"/>
    <x v="180"/>
    <n v="56000"/>
    <n v="172736"/>
    <n v="308"/>
    <x v="1"/>
    <n v="81.98"/>
    <n v="2107"/>
    <x v="2"/>
    <s v="AUD"/>
    <n v="1269234000"/>
    <x v="177"/>
    <d v="2010-03-27T05:00:00"/>
    <n v="1269666000"/>
    <x v="0"/>
    <x v="0"/>
    <s v="technology/wearables"/>
    <x v="2"/>
    <x v="8"/>
  </r>
  <r>
    <n v="181"/>
    <x v="181"/>
    <x v="181"/>
    <n v="8600"/>
    <n v="5315"/>
    <n v="62"/>
    <x v="0"/>
    <n v="39.08"/>
    <n v="136"/>
    <x v="1"/>
    <s v="USD"/>
    <n v="1507093200"/>
    <x v="178"/>
    <d v="2017-10-22T05:00:00"/>
    <n v="1508648400"/>
    <x v="0"/>
    <x v="0"/>
    <s v="technology/web"/>
    <x v="2"/>
    <x v="2"/>
  </r>
  <r>
    <n v="182"/>
    <x v="182"/>
    <x v="182"/>
    <n v="27100"/>
    <n v="195750"/>
    <n v="722"/>
    <x v="1"/>
    <n v="59"/>
    <n v="3318"/>
    <x v="3"/>
    <s v="DKK"/>
    <n v="1560574800"/>
    <x v="179"/>
    <d v="2019-07-01T05:00:00"/>
    <n v="1561957200"/>
    <x v="0"/>
    <x v="0"/>
    <s v="theater/plays"/>
    <x v="3"/>
    <x v="3"/>
  </r>
  <r>
    <n v="183"/>
    <x v="183"/>
    <x v="183"/>
    <n v="5100"/>
    <n v="3525"/>
    <n v="69"/>
    <x v="0"/>
    <n v="40.99"/>
    <n v="86"/>
    <x v="0"/>
    <s v="CAD"/>
    <n v="1284008400"/>
    <x v="180"/>
    <d v="2010-09-22T05:00:00"/>
    <n v="1285131600"/>
    <x v="0"/>
    <x v="0"/>
    <s v="music/rock"/>
    <x v="1"/>
    <x v="1"/>
  </r>
  <r>
    <n v="184"/>
    <x v="184"/>
    <x v="184"/>
    <n v="3600"/>
    <n v="10550"/>
    <n v="293"/>
    <x v="1"/>
    <n v="31.03"/>
    <n v="340"/>
    <x v="1"/>
    <s v="USD"/>
    <n v="1556859600"/>
    <x v="181"/>
    <d v="2019-05-04T05:00:00"/>
    <n v="1556946000"/>
    <x v="0"/>
    <x v="0"/>
    <s v="theater/plays"/>
    <x v="3"/>
    <x v="3"/>
  </r>
  <r>
    <n v="185"/>
    <x v="185"/>
    <x v="185"/>
    <n v="1000"/>
    <n v="718"/>
    <n v="72"/>
    <x v="0"/>
    <n v="37.79"/>
    <n v="19"/>
    <x v="1"/>
    <s v="USD"/>
    <n v="1526187600"/>
    <x v="182"/>
    <d v="2018-05-24T05:00:00"/>
    <n v="1527138000"/>
    <x v="0"/>
    <x v="0"/>
    <s v="film &amp; video/television"/>
    <x v="4"/>
    <x v="19"/>
  </r>
  <r>
    <n v="186"/>
    <x v="186"/>
    <x v="186"/>
    <n v="88800"/>
    <n v="28358"/>
    <n v="32"/>
    <x v="0"/>
    <n v="32.01"/>
    <n v="886"/>
    <x v="1"/>
    <s v="USD"/>
    <n v="1400821200"/>
    <x v="183"/>
    <d v="2014-06-07T05:00:00"/>
    <n v="1402117200"/>
    <x v="0"/>
    <x v="0"/>
    <s v="theater/plays"/>
    <x v="3"/>
    <x v="3"/>
  </r>
  <r>
    <n v="187"/>
    <x v="187"/>
    <x v="187"/>
    <n v="60200"/>
    <n v="138384"/>
    <n v="230"/>
    <x v="1"/>
    <n v="95.97"/>
    <n v="1442"/>
    <x v="0"/>
    <s v="CAD"/>
    <n v="1361599200"/>
    <x v="184"/>
    <d v="2013-03-23T05:00:00"/>
    <n v="1364014800"/>
    <x v="0"/>
    <x v="1"/>
    <s v="film &amp; video/shorts"/>
    <x v="4"/>
    <x v="12"/>
  </r>
  <r>
    <n v="188"/>
    <x v="188"/>
    <x v="188"/>
    <n v="8200"/>
    <n v="2625"/>
    <n v="32"/>
    <x v="0"/>
    <n v="75"/>
    <n v="35"/>
    <x v="6"/>
    <s v="EUR"/>
    <n v="1417500000"/>
    <x v="185"/>
    <d v="2014-12-03T06:00:00"/>
    <n v="1417586400"/>
    <x v="0"/>
    <x v="0"/>
    <s v="theater/plays"/>
    <x v="3"/>
    <x v="3"/>
  </r>
  <r>
    <n v="189"/>
    <x v="189"/>
    <x v="189"/>
    <n v="191300"/>
    <n v="45004"/>
    <n v="24"/>
    <x v="3"/>
    <n v="102.05"/>
    <n v="441"/>
    <x v="1"/>
    <s v="USD"/>
    <n v="1457071200"/>
    <x v="186"/>
    <d v="2016-03-04T06:00:00"/>
    <n v="1457071200"/>
    <x v="0"/>
    <x v="0"/>
    <s v="theater/plays"/>
    <x v="3"/>
    <x v="3"/>
  </r>
  <r>
    <n v="190"/>
    <x v="190"/>
    <x v="190"/>
    <n v="3700"/>
    <n v="2538"/>
    <n v="69"/>
    <x v="0"/>
    <n v="105.75"/>
    <n v="24"/>
    <x v="1"/>
    <s v="USD"/>
    <n v="1370322000"/>
    <x v="187"/>
    <d v="2013-06-05T05:00:00"/>
    <n v="1370408400"/>
    <x v="0"/>
    <x v="1"/>
    <s v="theater/plays"/>
    <x v="3"/>
    <x v="3"/>
  </r>
  <r>
    <n v="191"/>
    <x v="191"/>
    <x v="191"/>
    <n v="8400"/>
    <n v="3188"/>
    <n v="38"/>
    <x v="0"/>
    <n v="37.07"/>
    <n v="86"/>
    <x v="6"/>
    <s v="EUR"/>
    <n v="1552366800"/>
    <x v="188"/>
    <d v="2019-03-15T05:00:00"/>
    <n v="1552626000"/>
    <x v="0"/>
    <x v="0"/>
    <s v="theater/plays"/>
    <x v="3"/>
    <x v="3"/>
  </r>
  <r>
    <n v="192"/>
    <x v="192"/>
    <x v="192"/>
    <n v="42600"/>
    <n v="8517"/>
    <n v="20"/>
    <x v="0"/>
    <n v="35.049999999999997"/>
    <n v="243"/>
    <x v="1"/>
    <s v="USD"/>
    <n v="1403845200"/>
    <x v="189"/>
    <d v="2014-07-01T05:00:00"/>
    <n v="1404190800"/>
    <x v="0"/>
    <x v="0"/>
    <s v="music/rock"/>
    <x v="1"/>
    <x v="1"/>
  </r>
  <r>
    <n v="193"/>
    <x v="193"/>
    <x v="193"/>
    <n v="6600"/>
    <n v="3012"/>
    <n v="46"/>
    <x v="0"/>
    <n v="46.34"/>
    <n v="65"/>
    <x v="1"/>
    <s v="USD"/>
    <n v="1523163600"/>
    <x v="190"/>
    <d v="2018-04-12T05:00:00"/>
    <n v="1523509200"/>
    <x v="1"/>
    <x v="0"/>
    <s v="music/indie rock"/>
    <x v="1"/>
    <x v="7"/>
  </r>
  <r>
    <n v="194"/>
    <x v="194"/>
    <x v="194"/>
    <n v="7100"/>
    <n v="8716"/>
    <n v="123"/>
    <x v="1"/>
    <n v="69.17"/>
    <n v="126"/>
    <x v="1"/>
    <s v="USD"/>
    <n v="1442206800"/>
    <x v="191"/>
    <d v="2015-09-30T05:00:00"/>
    <n v="1443589200"/>
    <x v="0"/>
    <x v="0"/>
    <s v="music/metal"/>
    <x v="1"/>
    <x v="16"/>
  </r>
  <r>
    <n v="195"/>
    <x v="195"/>
    <x v="195"/>
    <n v="15800"/>
    <n v="57157"/>
    <n v="362"/>
    <x v="1"/>
    <n v="109.08"/>
    <n v="524"/>
    <x v="1"/>
    <s v="USD"/>
    <n v="1532840400"/>
    <x v="192"/>
    <d v="2018-08-05T05:00:00"/>
    <n v="1533445200"/>
    <x v="0"/>
    <x v="0"/>
    <s v="music/electric music"/>
    <x v="1"/>
    <x v="5"/>
  </r>
  <r>
    <n v="196"/>
    <x v="196"/>
    <x v="196"/>
    <n v="8200"/>
    <n v="5178"/>
    <n v="63"/>
    <x v="0"/>
    <n v="51.78"/>
    <n v="100"/>
    <x v="3"/>
    <s v="DKK"/>
    <n v="1472878800"/>
    <x v="173"/>
    <d v="2016-09-22T05:00:00"/>
    <n v="1474520400"/>
    <x v="0"/>
    <x v="0"/>
    <s v="technology/wearables"/>
    <x v="2"/>
    <x v="8"/>
  </r>
  <r>
    <n v="197"/>
    <x v="197"/>
    <x v="197"/>
    <n v="54700"/>
    <n v="163118"/>
    <n v="298"/>
    <x v="1"/>
    <n v="82.01"/>
    <n v="1989"/>
    <x v="1"/>
    <s v="USD"/>
    <n v="1498194000"/>
    <x v="193"/>
    <d v="2017-07-07T05:00:00"/>
    <n v="1499403600"/>
    <x v="0"/>
    <x v="0"/>
    <s v="film &amp; video/drama"/>
    <x v="4"/>
    <x v="6"/>
  </r>
  <r>
    <n v="198"/>
    <x v="198"/>
    <x v="198"/>
    <n v="63200"/>
    <n v="6041"/>
    <n v="10"/>
    <x v="0"/>
    <n v="35.96"/>
    <n v="168"/>
    <x v="1"/>
    <s v="USD"/>
    <n v="1281070800"/>
    <x v="194"/>
    <d v="2010-09-04T05:00:00"/>
    <n v="1283576400"/>
    <x v="0"/>
    <x v="0"/>
    <s v="music/electric music"/>
    <x v="1"/>
    <x v="5"/>
  </r>
  <r>
    <n v="199"/>
    <x v="199"/>
    <x v="199"/>
    <n v="1800"/>
    <n v="968"/>
    <n v="54"/>
    <x v="0"/>
    <n v="74.459999999999994"/>
    <n v="13"/>
    <x v="1"/>
    <s v="USD"/>
    <n v="1436245200"/>
    <x v="195"/>
    <d v="2015-07-11T05:00:00"/>
    <n v="1436590800"/>
    <x v="0"/>
    <x v="0"/>
    <s v="music/rock"/>
    <x v="1"/>
    <x v="1"/>
  </r>
  <r>
    <n v="200"/>
    <x v="200"/>
    <x v="200"/>
    <n v="100"/>
    <n v="2"/>
    <n v="2"/>
    <x v="0"/>
    <n v="2"/>
    <n v="1"/>
    <x v="0"/>
    <s v="CAD"/>
    <n v="1269493200"/>
    <x v="152"/>
    <d v="2010-04-05T05:00:00"/>
    <n v="1270443600"/>
    <x v="0"/>
    <x v="0"/>
    <s v="theater/plays"/>
    <x v="3"/>
    <x v="3"/>
  </r>
  <r>
    <n v="201"/>
    <x v="201"/>
    <x v="201"/>
    <n v="2100"/>
    <n v="14305"/>
    <n v="681"/>
    <x v="1"/>
    <n v="91.11"/>
    <n v="157"/>
    <x v="1"/>
    <s v="USD"/>
    <n v="1406264400"/>
    <x v="196"/>
    <d v="2014-08-12T05:00:00"/>
    <n v="1407819600"/>
    <x v="0"/>
    <x v="0"/>
    <s v="technology/web"/>
    <x v="2"/>
    <x v="2"/>
  </r>
  <r>
    <n v="202"/>
    <x v="202"/>
    <x v="202"/>
    <n v="8300"/>
    <n v="6543"/>
    <n v="79"/>
    <x v="3"/>
    <n v="79.790000000000006"/>
    <n v="82"/>
    <x v="1"/>
    <s v="USD"/>
    <n v="1317531600"/>
    <x v="197"/>
    <d v="2011-10-06T05:00:00"/>
    <n v="1317877200"/>
    <x v="0"/>
    <x v="0"/>
    <s v="food/food trucks"/>
    <x v="0"/>
    <x v="0"/>
  </r>
  <r>
    <n v="203"/>
    <x v="203"/>
    <x v="203"/>
    <n v="143900"/>
    <n v="193413"/>
    <n v="134"/>
    <x v="1"/>
    <n v="43"/>
    <n v="4498"/>
    <x v="2"/>
    <s v="AUD"/>
    <n v="1484632800"/>
    <x v="198"/>
    <d v="2017-01-19T06:00:00"/>
    <n v="1484805600"/>
    <x v="0"/>
    <x v="0"/>
    <s v="theater/plays"/>
    <x v="3"/>
    <x v="3"/>
  </r>
  <r>
    <n v="204"/>
    <x v="204"/>
    <x v="204"/>
    <n v="75000"/>
    <n v="2529"/>
    <n v="3"/>
    <x v="0"/>
    <n v="63.23"/>
    <n v="40"/>
    <x v="1"/>
    <s v="USD"/>
    <n v="1301806800"/>
    <x v="199"/>
    <d v="2011-04-13T05:00:00"/>
    <n v="1302670800"/>
    <x v="0"/>
    <x v="0"/>
    <s v="music/jazz"/>
    <x v="1"/>
    <x v="17"/>
  </r>
  <r>
    <n v="205"/>
    <x v="205"/>
    <x v="205"/>
    <n v="1300"/>
    <n v="5614"/>
    <n v="432"/>
    <x v="1"/>
    <n v="70.180000000000007"/>
    <n v="80"/>
    <x v="1"/>
    <s v="USD"/>
    <n v="1539752400"/>
    <x v="200"/>
    <d v="2018-10-29T05:00:00"/>
    <n v="1540789200"/>
    <x v="1"/>
    <x v="0"/>
    <s v="theater/plays"/>
    <x v="3"/>
    <x v="3"/>
  </r>
  <r>
    <n v="206"/>
    <x v="206"/>
    <x v="206"/>
    <n v="9000"/>
    <n v="3496"/>
    <n v="39"/>
    <x v="3"/>
    <n v="61.33"/>
    <n v="57"/>
    <x v="1"/>
    <s v="USD"/>
    <n v="1267250400"/>
    <x v="201"/>
    <d v="2010-03-08T06:00:00"/>
    <n v="1268028000"/>
    <x v="0"/>
    <x v="0"/>
    <s v="publishing/fiction"/>
    <x v="5"/>
    <x v="13"/>
  </r>
  <r>
    <n v="207"/>
    <x v="207"/>
    <x v="207"/>
    <n v="1000"/>
    <n v="4257"/>
    <n v="426"/>
    <x v="1"/>
    <n v="99"/>
    <n v="43"/>
    <x v="1"/>
    <s v="USD"/>
    <n v="1535432400"/>
    <x v="202"/>
    <d v="2018-09-17T05:00:00"/>
    <n v="1537160400"/>
    <x v="0"/>
    <x v="1"/>
    <s v="music/rock"/>
    <x v="1"/>
    <x v="1"/>
  </r>
  <r>
    <n v="208"/>
    <x v="208"/>
    <x v="208"/>
    <n v="196900"/>
    <n v="199110"/>
    <n v="101"/>
    <x v="1"/>
    <n v="96.98"/>
    <n v="2053"/>
    <x v="1"/>
    <s v="USD"/>
    <n v="1510207200"/>
    <x v="203"/>
    <d v="2017-12-03T06:00:00"/>
    <n v="1512280800"/>
    <x v="0"/>
    <x v="0"/>
    <s v="film &amp; video/documentary"/>
    <x v="4"/>
    <x v="4"/>
  </r>
  <r>
    <n v="209"/>
    <x v="209"/>
    <x v="209"/>
    <n v="194500"/>
    <n v="41212"/>
    <n v="21"/>
    <x v="2"/>
    <n v="51"/>
    <n v="808"/>
    <x v="2"/>
    <s v="AUD"/>
    <n v="1462510800"/>
    <x v="204"/>
    <d v="2016-05-13T05:00:00"/>
    <n v="1463115600"/>
    <x v="0"/>
    <x v="0"/>
    <s v="film &amp; video/documentary"/>
    <x v="4"/>
    <x v="4"/>
  </r>
  <r>
    <n v="210"/>
    <x v="210"/>
    <x v="210"/>
    <n v="9400"/>
    <n v="6338"/>
    <n v="67"/>
    <x v="0"/>
    <n v="28.04"/>
    <n v="226"/>
    <x v="3"/>
    <s v="DKK"/>
    <n v="1488520800"/>
    <x v="205"/>
    <d v="2017-03-30T05:00:00"/>
    <n v="1490850000"/>
    <x v="0"/>
    <x v="0"/>
    <s v="film &amp; video/science fiction"/>
    <x v="4"/>
    <x v="22"/>
  </r>
  <r>
    <n v="211"/>
    <x v="211"/>
    <x v="211"/>
    <n v="104400"/>
    <n v="99100"/>
    <n v="95"/>
    <x v="0"/>
    <n v="60.98"/>
    <n v="1625"/>
    <x v="1"/>
    <s v="USD"/>
    <n v="1377579600"/>
    <x v="206"/>
    <d v="2013-09-20T05:00:00"/>
    <n v="1379653200"/>
    <x v="0"/>
    <x v="0"/>
    <s v="theater/plays"/>
    <x v="3"/>
    <x v="3"/>
  </r>
  <r>
    <n v="212"/>
    <x v="212"/>
    <x v="212"/>
    <n v="8100"/>
    <n v="12300"/>
    <n v="152"/>
    <x v="1"/>
    <n v="73.209999999999994"/>
    <n v="168"/>
    <x v="1"/>
    <s v="USD"/>
    <n v="1576389600"/>
    <x v="207"/>
    <d v="2020-01-30T06:00:00"/>
    <n v="1580364000"/>
    <x v="0"/>
    <x v="0"/>
    <s v="theater/plays"/>
    <x v="3"/>
    <x v="3"/>
  </r>
  <r>
    <n v="213"/>
    <x v="213"/>
    <x v="213"/>
    <n v="87900"/>
    <n v="171549"/>
    <n v="195"/>
    <x v="1"/>
    <n v="40"/>
    <n v="4289"/>
    <x v="1"/>
    <s v="USD"/>
    <n v="1289019600"/>
    <x v="208"/>
    <d v="2010-11-14T06:00:00"/>
    <n v="1289714400"/>
    <x v="0"/>
    <x v="1"/>
    <s v="music/indie rock"/>
    <x v="1"/>
    <x v="7"/>
  </r>
  <r>
    <n v="214"/>
    <x v="214"/>
    <x v="214"/>
    <n v="1400"/>
    <n v="14324"/>
    <n v="1023"/>
    <x v="1"/>
    <n v="86.81"/>
    <n v="165"/>
    <x v="1"/>
    <s v="USD"/>
    <n v="1282194000"/>
    <x v="209"/>
    <d v="2010-08-25T05:00:00"/>
    <n v="1282712400"/>
    <x v="0"/>
    <x v="0"/>
    <s v="music/rock"/>
    <x v="1"/>
    <x v="1"/>
  </r>
  <r>
    <n v="215"/>
    <x v="215"/>
    <x v="215"/>
    <n v="156800"/>
    <n v="6024"/>
    <n v="4"/>
    <x v="0"/>
    <n v="42.13"/>
    <n v="143"/>
    <x v="1"/>
    <s v="USD"/>
    <n v="1550037600"/>
    <x v="210"/>
    <d v="2019-02-15T06:00:00"/>
    <n v="1550210400"/>
    <x v="0"/>
    <x v="0"/>
    <s v="theater/plays"/>
    <x v="3"/>
    <x v="3"/>
  </r>
  <r>
    <n v="216"/>
    <x v="216"/>
    <x v="216"/>
    <n v="121700"/>
    <n v="188721"/>
    <n v="155"/>
    <x v="1"/>
    <n v="103.98"/>
    <n v="1815"/>
    <x v="1"/>
    <s v="USD"/>
    <n v="1321941600"/>
    <x v="211"/>
    <d v="2011-11-24T06:00:00"/>
    <n v="1322114400"/>
    <x v="0"/>
    <x v="0"/>
    <s v="theater/plays"/>
    <x v="3"/>
    <x v="3"/>
  </r>
  <r>
    <n v="217"/>
    <x v="217"/>
    <x v="217"/>
    <n v="129400"/>
    <n v="57911"/>
    <n v="45"/>
    <x v="0"/>
    <n v="62"/>
    <n v="934"/>
    <x v="1"/>
    <s v="USD"/>
    <n v="1556427600"/>
    <x v="212"/>
    <d v="2019-05-07T05:00:00"/>
    <n v="1557205200"/>
    <x v="0"/>
    <x v="0"/>
    <s v="film &amp; video/science fiction"/>
    <x v="4"/>
    <x v="22"/>
  </r>
  <r>
    <n v="218"/>
    <x v="218"/>
    <x v="218"/>
    <n v="5700"/>
    <n v="12309"/>
    <n v="216"/>
    <x v="1"/>
    <n v="31.01"/>
    <n v="397"/>
    <x v="4"/>
    <s v="GBP"/>
    <n v="1320991200"/>
    <x v="213"/>
    <d v="2011-12-15T06:00:00"/>
    <n v="1323928800"/>
    <x v="0"/>
    <x v="1"/>
    <s v="film &amp; video/shorts"/>
    <x v="4"/>
    <x v="12"/>
  </r>
  <r>
    <n v="219"/>
    <x v="219"/>
    <x v="219"/>
    <n v="41700"/>
    <n v="138497"/>
    <n v="332"/>
    <x v="1"/>
    <n v="89.99"/>
    <n v="1539"/>
    <x v="1"/>
    <s v="USD"/>
    <n v="1345093200"/>
    <x v="214"/>
    <d v="2012-08-28T05:00:00"/>
    <n v="1346130000"/>
    <x v="0"/>
    <x v="0"/>
    <s v="film &amp; video/animation"/>
    <x v="4"/>
    <x v="10"/>
  </r>
  <r>
    <n v="220"/>
    <x v="220"/>
    <x v="220"/>
    <n v="7900"/>
    <n v="667"/>
    <n v="8"/>
    <x v="0"/>
    <n v="39.24"/>
    <n v="17"/>
    <x v="1"/>
    <s v="USD"/>
    <n v="1309496400"/>
    <x v="215"/>
    <d v="2011-07-19T05:00:00"/>
    <n v="1311051600"/>
    <x v="1"/>
    <x v="0"/>
    <s v="theater/plays"/>
    <x v="3"/>
    <x v="3"/>
  </r>
  <r>
    <n v="221"/>
    <x v="221"/>
    <x v="221"/>
    <n v="121500"/>
    <n v="119830"/>
    <n v="99"/>
    <x v="0"/>
    <n v="54.99"/>
    <n v="2179"/>
    <x v="1"/>
    <s v="USD"/>
    <n v="1340254800"/>
    <x v="216"/>
    <d v="2012-06-23T05:00:00"/>
    <n v="1340427600"/>
    <x v="1"/>
    <x v="0"/>
    <s v="food/food trucks"/>
    <x v="0"/>
    <x v="0"/>
  </r>
  <r>
    <n v="222"/>
    <x v="222"/>
    <x v="222"/>
    <n v="4800"/>
    <n v="6623"/>
    <n v="138"/>
    <x v="1"/>
    <n v="47.99"/>
    <n v="138"/>
    <x v="1"/>
    <s v="USD"/>
    <n v="1412226000"/>
    <x v="217"/>
    <d v="2014-10-03T05:00:00"/>
    <n v="1412312400"/>
    <x v="0"/>
    <x v="0"/>
    <s v="photography/photography books"/>
    <x v="7"/>
    <x v="14"/>
  </r>
  <r>
    <n v="223"/>
    <x v="223"/>
    <x v="223"/>
    <n v="87300"/>
    <n v="81897"/>
    <n v="94"/>
    <x v="0"/>
    <n v="87.97"/>
    <n v="931"/>
    <x v="1"/>
    <s v="USD"/>
    <n v="1458104400"/>
    <x v="218"/>
    <d v="2016-03-30T05:00:00"/>
    <n v="1459314000"/>
    <x v="0"/>
    <x v="0"/>
    <s v="theater/plays"/>
    <x v="3"/>
    <x v="3"/>
  </r>
  <r>
    <n v="224"/>
    <x v="224"/>
    <x v="224"/>
    <n v="46300"/>
    <n v="186885"/>
    <n v="404"/>
    <x v="1"/>
    <n v="52"/>
    <n v="3594"/>
    <x v="1"/>
    <s v="USD"/>
    <n v="1411534800"/>
    <x v="219"/>
    <d v="2014-11-08T06:00:00"/>
    <n v="1415426400"/>
    <x v="0"/>
    <x v="0"/>
    <s v="film &amp; video/science fiction"/>
    <x v="4"/>
    <x v="22"/>
  </r>
  <r>
    <n v="225"/>
    <x v="225"/>
    <x v="225"/>
    <n v="67800"/>
    <n v="176398"/>
    <n v="260"/>
    <x v="1"/>
    <n v="30"/>
    <n v="5880"/>
    <x v="1"/>
    <s v="USD"/>
    <n v="1399093200"/>
    <x v="220"/>
    <d v="2014-05-03T05:00:00"/>
    <n v="1399093200"/>
    <x v="1"/>
    <x v="0"/>
    <s v="music/rock"/>
    <x v="1"/>
    <x v="1"/>
  </r>
  <r>
    <n v="226"/>
    <x v="102"/>
    <x v="226"/>
    <n v="3000"/>
    <n v="10999"/>
    <n v="367"/>
    <x v="1"/>
    <n v="98.21"/>
    <n v="112"/>
    <x v="1"/>
    <s v="USD"/>
    <n v="1270702800"/>
    <x v="221"/>
    <d v="2010-05-15T05:00:00"/>
    <n v="1273899600"/>
    <x v="0"/>
    <x v="0"/>
    <s v="photography/photography books"/>
    <x v="7"/>
    <x v="14"/>
  </r>
  <r>
    <n v="227"/>
    <x v="226"/>
    <x v="227"/>
    <n v="60900"/>
    <n v="102751"/>
    <n v="169"/>
    <x v="1"/>
    <n v="108.96"/>
    <n v="943"/>
    <x v="1"/>
    <s v="USD"/>
    <n v="1431666000"/>
    <x v="222"/>
    <d v="2015-05-21T05:00:00"/>
    <n v="1432184400"/>
    <x v="0"/>
    <x v="0"/>
    <s v="games/mobile games"/>
    <x v="6"/>
    <x v="20"/>
  </r>
  <r>
    <n v="228"/>
    <x v="227"/>
    <x v="228"/>
    <n v="137900"/>
    <n v="165352"/>
    <n v="120"/>
    <x v="1"/>
    <n v="67"/>
    <n v="2468"/>
    <x v="1"/>
    <s v="USD"/>
    <n v="1472619600"/>
    <x v="172"/>
    <d v="2016-09-25T05:00:00"/>
    <n v="1474779600"/>
    <x v="0"/>
    <x v="0"/>
    <s v="film &amp; video/animation"/>
    <x v="4"/>
    <x v="10"/>
  </r>
  <r>
    <n v="229"/>
    <x v="228"/>
    <x v="229"/>
    <n v="85600"/>
    <n v="165798"/>
    <n v="194"/>
    <x v="1"/>
    <n v="64.989999999999995"/>
    <n v="2551"/>
    <x v="1"/>
    <s v="USD"/>
    <n v="1496293200"/>
    <x v="223"/>
    <d v="2017-07-19T05:00:00"/>
    <n v="1500440400"/>
    <x v="0"/>
    <x v="1"/>
    <s v="games/mobile games"/>
    <x v="6"/>
    <x v="20"/>
  </r>
  <r>
    <n v="230"/>
    <x v="229"/>
    <x v="230"/>
    <n v="2400"/>
    <n v="10084"/>
    <n v="420"/>
    <x v="1"/>
    <n v="99.84"/>
    <n v="101"/>
    <x v="1"/>
    <s v="USD"/>
    <n v="1575612000"/>
    <x v="224"/>
    <d v="2019-12-06T06:00:00"/>
    <n v="1575612000"/>
    <x v="0"/>
    <x v="0"/>
    <s v="games/video games"/>
    <x v="6"/>
    <x v="11"/>
  </r>
  <r>
    <n v="231"/>
    <x v="230"/>
    <x v="231"/>
    <n v="7200"/>
    <n v="5523"/>
    <n v="77"/>
    <x v="3"/>
    <n v="82.43"/>
    <n v="67"/>
    <x v="1"/>
    <s v="USD"/>
    <n v="1369112400"/>
    <x v="225"/>
    <d v="2013-07-18T05:00:00"/>
    <n v="1374123600"/>
    <x v="0"/>
    <x v="0"/>
    <s v="theater/plays"/>
    <x v="3"/>
    <x v="3"/>
  </r>
  <r>
    <n v="232"/>
    <x v="231"/>
    <x v="232"/>
    <n v="3400"/>
    <n v="5823"/>
    <n v="171"/>
    <x v="1"/>
    <n v="63.29"/>
    <n v="92"/>
    <x v="1"/>
    <s v="USD"/>
    <n v="1469422800"/>
    <x v="226"/>
    <d v="2016-07-26T05:00:00"/>
    <n v="1469509200"/>
    <x v="0"/>
    <x v="0"/>
    <s v="theater/plays"/>
    <x v="3"/>
    <x v="3"/>
  </r>
  <r>
    <n v="233"/>
    <x v="232"/>
    <x v="233"/>
    <n v="3800"/>
    <n v="6000"/>
    <n v="158"/>
    <x v="1"/>
    <n v="96.77"/>
    <n v="62"/>
    <x v="1"/>
    <s v="USD"/>
    <n v="1307854800"/>
    <x v="227"/>
    <d v="2011-06-28T05:00:00"/>
    <n v="1309237200"/>
    <x v="0"/>
    <x v="0"/>
    <s v="film &amp; video/animation"/>
    <x v="4"/>
    <x v="10"/>
  </r>
  <r>
    <n v="234"/>
    <x v="233"/>
    <x v="234"/>
    <n v="7500"/>
    <n v="8181"/>
    <n v="109"/>
    <x v="1"/>
    <n v="54.91"/>
    <n v="149"/>
    <x v="6"/>
    <s v="EUR"/>
    <n v="1503378000"/>
    <x v="228"/>
    <d v="2017-08-29T05:00:00"/>
    <n v="1503982800"/>
    <x v="0"/>
    <x v="1"/>
    <s v="games/video games"/>
    <x v="6"/>
    <x v="11"/>
  </r>
  <r>
    <n v="235"/>
    <x v="234"/>
    <x v="235"/>
    <n v="8600"/>
    <n v="3589"/>
    <n v="42"/>
    <x v="0"/>
    <n v="39.01"/>
    <n v="92"/>
    <x v="1"/>
    <s v="USD"/>
    <n v="1486965600"/>
    <x v="229"/>
    <d v="2017-02-18T06:00:00"/>
    <n v="1487397600"/>
    <x v="0"/>
    <x v="0"/>
    <s v="film &amp; video/animation"/>
    <x v="4"/>
    <x v="10"/>
  </r>
  <r>
    <n v="236"/>
    <x v="235"/>
    <x v="236"/>
    <n v="39500"/>
    <n v="4323"/>
    <n v="11"/>
    <x v="0"/>
    <n v="75.84"/>
    <n v="57"/>
    <x v="2"/>
    <s v="AUD"/>
    <n v="1561438800"/>
    <x v="230"/>
    <d v="2019-07-02T05:00:00"/>
    <n v="1562043600"/>
    <x v="0"/>
    <x v="1"/>
    <s v="music/rock"/>
    <x v="1"/>
    <x v="1"/>
  </r>
  <r>
    <n v="237"/>
    <x v="236"/>
    <x v="237"/>
    <n v="9300"/>
    <n v="14822"/>
    <n v="159"/>
    <x v="1"/>
    <n v="45.05"/>
    <n v="329"/>
    <x v="1"/>
    <s v="USD"/>
    <n v="1398402000"/>
    <x v="231"/>
    <d v="2014-04-27T05:00:00"/>
    <n v="1398574800"/>
    <x v="0"/>
    <x v="0"/>
    <s v="film &amp; video/animation"/>
    <x v="4"/>
    <x v="10"/>
  </r>
  <r>
    <n v="238"/>
    <x v="237"/>
    <x v="238"/>
    <n v="2400"/>
    <n v="10138"/>
    <n v="422"/>
    <x v="1"/>
    <n v="104.52"/>
    <n v="97"/>
    <x v="3"/>
    <s v="DKK"/>
    <n v="1513231200"/>
    <x v="232"/>
    <d v="2018-01-08T06:00:00"/>
    <n v="1515391200"/>
    <x v="0"/>
    <x v="1"/>
    <s v="theater/plays"/>
    <x v="3"/>
    <x v="3"/>
  </r>
  <r>
    <n v="239"/>
    <x v="238"/>
    <x v="239"/>
    <n v="3200"/>
    <n v="3127"/>
    <n v="98"/>
    <x v="0"/>
    <n v="76.27"/>
    <n v="41"/>
    <x v="1"/>
    <s v="USD"/>
    <n v="1440824400"/>
    <x v="233"/>
    <d v="2015-09-02T05:00:00"/>
    <n v="1441170000"/>
    <x v="0"/>
    <x v="0"/>
    <s v="technology/wearables"/>
    <x v="2"/>
    <x v="8"/>
  </r>
  <r>
    <n v="240"/>
    <x v="239"/>
    <x v="240"/>
    <n v="29400"/>
    <n v="123124"/>
    <n v="419"/>
    <x v="1"/>
    <n v="69.02"/>
    <n v="1784"/>
    <x v="1"/>
    <s v="USD"/>
    <n v="1281070800"/>
    <x v="194"/>
    <d v="2010-08-07T05:00:00"/>
    <n v="1281157200"/>
    <x v="0"/>
    <x v="0"/>
    <s v="theater/plays"/>
    <x v="3"/>
    <x v="3"/>
  </r>
  <r>
    <n v="241"/>
    <x v="240"/>
    <x v="241"/>
    <n v="168500"/>
    <n v="171729"/>
    <n v="102"/>
    <x v="1"/>
    <n v="101.98"/>
    <n v="1684"/>
    <x v="2"/>
    <s v="AUD"/>
    <n v="1397365200"/>
    <x v="234"/>
    <d v="2014-04-23T05:00:00"/>
    <n v="1398229200"/>
    <x v="0"/>
    <x v="1"/>
    <s v="publishing/nonfiction"/>
    <x v="5"/>
    <x v="9"/>
  </r>
  <r>
    <n v="242"/>
    <x v="241"/>
    <x v="242"/>
    <n v="8400"/>
    <n v="10729"/>
    <n v="128"/>
    <x v="1"/>
    <n v="42.92"/>
    <n v="250"/>
    <x v="1"/>
    <s v="USD"/>
    <n v="1494392400"/>
    <x v="235"/>
    <d v="2017-05-20T05:00:00"/>
    <n v="1495256400"/>
    <x v="0"/>
    <x v="1"/>
    <s v="music/rock"/>
    <x v="1"/>
    <x v="1"/>
  </r>
  <r>
    <n v="243"/>
    <x v="242"/>
    <x v="243"/>
    <n v="2300"/>
    <n v="10240"/>
    <n v="445"/>
    <x v="1"/>
    <n v="43.03"/>
    <n v="238"/>
    <x v="1"/>
    <s v="USD"/>
    <n v="1520143200"/>
    <x v="236"/>
    <d v="2018-03-07T06:00:00"/>
    <n v="1520402400"/>
    <x v="0"/>
    <x v="0"/>
    <s v="theater/plays"/>
    <x v="3"/>
    <x v="3"/>
  </r>
  <r>
    <n v="244"/>
    <x v="243"/>
    <x v="244"/>
    <n v="700"/>
    <n v="3988"/>
    <n v="570"/>
    <x v="1"/>
    <n v="75.25"/>
    <n v="53"/>
    <x v="1"/>
    <s v="USD"/>
    <n v="1405314000"/>
    <x v="237"/>
    <d v="2014-09-04T05:00:00"/>
    <n v="1409806800"/>
    <x v="0"/>
    <x v="0"/>
    <s v="theater/plays"/>
    <x v="3"/>
    <x v="3"/>
  </r>
  <r>
    <n v="245"/>
    <x v="244"/>
    <x v="245"/>
    <n v="2900"/>
    <n v="14771"/>
    <n v="509"/>
    <x v="1"/>
    <n v="69.02"/>
    <n v="214"/>
    <x v="1"/>
    <s v="USD"/>
    <n v="1396846800"/>
    <x v="238"/>
    <d v="2014-04-08T05:00:00"/>
    <n v="1396933200"/>
    <x v="0"/>
    <x v="0"/>
    <s v="theater/plays"/>
    <x v="3"/>
    <x v="3"/>
  </r>
  <r>
    <n v="246"/>
    <x v="245"/>
    <x v="246"/>
    <n v="4500"/>
    <n v="14649"/>
    <n v="326"/>
    <x v="1"/>
    <n v="65.989999999999995"/>
    <n v="222"/>
    <x v="1"/>
    <s v="USD"/>
    <n v="1375678800"/>
    <x v="239"/>
    <d v="2013-08-09T05:00:00"/>
    <n v="1376024400"/>
    <x v="0"/>
    <x v="0"/>
    <s v="technology/web"/>
    <x v="2"/>
    <x v="2"/>
  </r>
  <r>
    <n v="247"/>
    <x v="246"/>
    <x v="247"/>
    <n v="19800"/>
    <n v="184658"/>
    <n v="933"/>
    <x v="1"/>
    <n v="98.01"/>
    <n v="1884"/>
    <x v="1"/>
    <s v="USD"/>
    <n v="1482386400"/>
    <x v="240"/>
    <d v="2017-01-06T06:00:00"/>
    <n v="1483682400"/>
    <x v="0"/>
    <x v="1"/>
    <s v="publishing/fiction"/>
    <x v="5"/>
    <x v="13"/>
  </r>
  <r>
    <n v="248"/>
    <x v="247"/>
    <x v="248"/>
    <n v="6200"/>
    <n v="13103"/>
    <n v="211"/>
    <x v="1"/>
    <n v="60.11"/>
    <n v="218"/>
    <x v="2"/>
    <s v="AUD"/>
    <n v="1420005600"/>
    <x v="241"/>
    <d v="2015-01-05T06:00:00"/>
    <n v="1420437600"/>
    <x v="0"/>
    <x v="0"/>
    <s v="games/mobile games"/>
    <x v="6"/>
    <x v="20"/>
  </r>
  <r>
    <n v="249"/>
    <x v="248"/>
    <x v="249"/>
    <n v="61500"/>
    <n v="168095"/>
    <n v="273"/>
    <x v="1"/>
    <n v="26"/>
    <n v="6465"/>
    <x v="1"/>
    <s v="USD"/>
    <n v="1420178400"/>
    <x v="242"/>
    <d v="2015-01-09T06:00:00"/>
    <n v="1420783200"/>
    <x v="0"/>
    <x v="0"/>
    <s v="publishing/translations"/>
    <x v="5"/>
    <x v="18"/>
  </r>
  <r>
    <n v="250"/>
    <x v="249"/>
    <x v="250"/>
    <n v="100"/>
    <n v="3"/>
    <n v="3"/>
    <x v="0"/>
    <n v="3"/>
    <n v="1"/>
    <x v="1"/>
    <s v="USD"/>
    <n v="1264399200"/>
    <x v="67"/>
    <d v="2010-03-01T06:00:00"/>
    <n v="1267423200"/>
    <x v="0"/>
    <x v="0"/>
    <s v="music/rock"/>
    <x v="1"/>
    <x v="1"/>
  </r>
  <r>
    <n v="251"/>
    <x v="250"/>
    <x v="251"/>
    <n v="7100"/>
    <n v="3840"/>
    <n v="54"/>
    <x v="0"/>
    <n v="38.020000000000003"/>
    <n v="101"/>
    <x v="1"/>
    <s v="USD"/>
    <n v="1355032800"/>
    <x v="243"/>
    <d v="2012-12-11T06:00:00"/>
    <n v="1355205600"/>
    <x v="0"/>
    <x v="0"/>
    <s v="theater/plays"/>
    <x v="3"/>
    <x v="3"/>
  </r>
  <r>
    <n v="252"/>
    <x v="251"/>
    <x v="252"/>
    <n v="1000"/>
    <n v="6263"/>
    <n v="626"/>
    <x v="1"/>
    <n v="106.15"/>
    <n v="59"/>
    <x v="1"/>
    <s v="USD"/>
    <n v="1382677200"/>
    <x v="244"/>
    <d v="2013-10-30T05:00:00"/>
    <n v="1383109200"/>
    <x v="0"/>
    <x v="0"/>
    <s v="theater/plays"/>
    <x v="3"/>
    <x v="3"/>
  </r>
  <r>
    <n v="253"/>
    <x v="252"/>
    <x v="253"/>
    <n v="121500"/>
    <n v="108161"/>
    <n v="89"/>
    <x v="0"/>
    <n v="81.02"/>
    <n v="1335"/>
    <x v="0"/>
    <s v="CAD"/>
    <n v="1302238800"/>
    <x v="245"/>
    <d v="2011-04-20T05:00:00"/>
    <n v="1303275600"/>
    <x v="0"/>
    <x v="0"/>
    <s v="film &amp; video/drama"/>
    <x v="4"/>
    <x v="6"/>
  </r>
  <r>
    <n v="254"/>
    <x v="253"/>
    <x v="254"/>
    <n v="4600"/>
    <n v="8505"/>
    <n v="185"/>
    <x v="1"/>
    <n v="96.65"/>
    <n v="88"/>
    <x v="1"/>
    <s v="USD"/>
    <n v="1487656800"/>
    <x v="246"/>
    <d v="2017-02-23T06:00:00"/>
    <n v="1487829600"/>
    <x v="0"/>
    <x v="0"/>
    <s v="publishing/nonfiction"/>
    <x v="5"/>
    <x v="9"/>
  </r>
  <r>
    <n v="255"/>
    <x v="254"/>
    <x v="255"/>
    <n v="80500"/>
    <n v="96735"/>
    <n v="120"/>
    <x v="1"/>
    <n v="57"/>
    <n v="1697"/>
    <x v="1"/>
    <s v="USD"/>
    <n v="1297836000"/>
    <x v="247"/>
    <d v="2011-02-21T06:00:00"/>
    <n v="1298268000"/>
    <x v="0"/>
    <x v="1"/>
    <s v="music/rock"/>
    <x v="1"/>
    <x v="1"/>
  </r>
  <r>
    <n v="256"/>
    <x v="255"/>
    <x v="256"/>
    <n v="4100"/>
    <n v="959"/>
    <n v="23"/>
    <x v="0"/>
    <n v="63.93"/>
    <n v="15"/>
    <x v="4"/>
    <s v="GBP"/>
    <n v="1453615200"/>
    <x v="248"/>
    <d v="2016-03-01T06:00:00"/>
    <n v="1456812000"/>
    <x v="0"/>
    <x v="0"/>
    <s v="music/rock"/>
    <x v="1"/>
    <x v="1"/>
  </r>
  <r>
    <n v="257"/>
    <x v="256"/>
    <x v="257"/>
    <n v="5700"/>
    <n v="8322"/>
    <n v="146"/>
    <x v="1"/>
    <n v="90.46"/>
    <n v="92"/>
    <x v="1"/>
    <s v="USD"/>
    <n v="1362463200"/>
    <x v="249"/>
    <d v="2013-03-19T05:00:00"/>
    <n v="1363669200"/>
    <x v="0"/>
    <x v="0"/>
    <s v="theater/plays"/>
    <x v="3"/>
    <x v="3"/>
  </r>
  <r>
    <n v="258"/>
    <x v="257"/>
    <x v="258"/>
    <n v="5000"/>
    <n v="13424"/>
    <n v="268"/>
    <x v="1"/>
    <n v="72.17"/>
    <n v="186"/>
    <x v="1"/>
    <s v="USD"/>
    <n v="1481176800"/>
    <x v="250"/>
    <d v="2016-12-28T06:00:00"/>
    <n v="1482904800"/>
    <x v="0"/>
    <x v="1"/>
    <s v="theater/plays"/>
    <x v="3"/>
    <x v="3"/>
  </r>
  <r>
    <n v="259"/>
    <x v="258"/>
    <x v="259"/>
    <n v="1800"/>
    <n v="10755"/>
    <n v="598"/>
    <x v="1"/>
    <n v="77.930000000000007"/>
    <n v="138"/>
    <x v="1"/>
    <s v="USD"/>
    <n v="1354946400"/>
    <x v="251"/>
    <d v="2012-12-27T06:00:00"/>
    <n v="1356588000"/>
    <x v="1"/>
    <x v="0"/>
    <s v="photography/photography books"/>
    <x v="7"/>
    <x v="14"/>
  </r>
  <r>
    <n v="260"/>
    <x v="259"/>
    <x v="260"/>
    <n v="6300"/>
    <n v="9935"/>
    <n v="158"/>
    <x v="1"/>
    <n v="38.07"/>
    <n v="261"/>
    <x v="1"/>
    <s v="USD"/>
    <n v="1348808400"/>
    <x v="136"/>
    <d v="2012-10-10T05:00:00"/>
    <n v="1349845200"/>
    <x v="0"/>
    <x v="0"/>
    <s v="music/rock"/>
    <x v="1"/>
    <x v="1"/>
  </r>
  <r>
    <n v="261"/>
    <x v="260"/>
    <x v="261"/>
    <n v="84300"/>
    <n v="26303"/>
    <n v="31"/>
    <x v="0"/>
    <n v="57.94"/>
    <n v="454"/>
    <x v="1"/>
    <s v="USD"/>
    <n v="1282712400"/>
    <x v="252"/>
    <d v="2010-08-29T05:00:00"/>
    <n v="1283058000"/>
    <x v="0"/>
    <x v="1"/>
    <s v="music/rock"/>
    <x v="1"/>
    <x v="1"/>
  </r>
  <r>
    <n v="262"/>
    <x v="261"/>
    <x v="262"/>
    <n v="1700"/>
    <n v="5328"/>
    <n v="313"/>
    <x v="1"/>
    <n v="49.79"/>
    <n v="107"/>
    <x v="1"/>
    <s v="USD"/>
    <n v="1301979600"/>
    <x v="253"/>
    <d v="2011-05-01T05:00:00"/>
    <n v="1304226000"/>
    <x v="0"/>
    <x v="1"/>
    <s v="music/indie rock"/>
    <x v="1"/>
    <x v="7"/>
  </r>
  <r>
    <n v="263"/>
    <x v="262"/>
    <x v="263"/>
    <n v="2900"/>
    <n v="10756"/>
    <n v="371"/>
    <x v="1"/>
    <n v="54.05"/>
    <n v="199"/>
    <x v="1"/>
    <s v="USD"/>
    <n v="1263016800"/>
    <x v="254"/>
    <d v="2010-01-09T06:00:00"/>
    <n v="1263016800"/>
    <x v="0"/>
    <x v="0"/>
    <s v="photography/photography books"/>
    <x v="7"/>
    <x v="14"/>
  </r>
  <r>
    <n v="264"/>
    <x v="263"/>
    <x v="264"/>
    <n v="45600"/>
    <n v="165375"/>
    <n v="363"/>
    <x v="1"/>
    <n v="30"/>
    <n v="5512"/>
    <x v="1"/>
    <s v="USD"/>
    <n v="1360648800"/>
    <x v="255"/>
    <d v="2013-02-28T06:00:00"/>
    <n v="1362031200"/>
    <x v="0"/>
    <x v="0"/>
    <s v="theater/plays"/>
    <x v="3"/>
    <x v="3"/>
  </r>
  <r>
    <n v="265"/>
    <x v="264"/>
    <x v="265"/>
    <n v="4900"/>
    <n v="6031"/>
    <n v="123"/>
    <x v="1"/>
    <n v="70.13"/>
    <n v="86"/>
    <x v="1"/>
    <s v="USD"/>
    <n v="1451800800"/>
    <x v="256"/>
    <d v="2016-02-16T06:00:00"/>
    <n v="1455602400"/>
    <x v="0"/>
    <x v="0"/>
    <s v="theater/plays"/>
    <x v="3"/>
    <x v="3"/>
  </r>
  <r>
    <n v="266"/>
    <x v="265"/>
    <x v="266"/>
    <n v="111900"/>
    <n v="85902"/>
    <n v="77"/>
    <x v="0"/>
    <n v="27"/>
    <n v="3182"/>
    <x v="6"/>
    <s v="EUR"/>
    <n v="1415340000"/>
    <x v="257"/>
    <d v="2014-12-10T06:00:00"/>
    <n v="1418191200"/>
    <x v="0"/>
    <x v="1"/>
    <s v="music/jazz"/>
    <x v="1"/>
    <x v="17"/>
  </r>
  <r>
    <n v="267"/>
    <x v="266"/>
    <x v="267"/>
    <n v="61600"/>
    <n v="143910"/>
    <n v="234"/>
    <x v="1"/>
    <n v="51.99"/>
    <n v="2768"/>
    <x v="2"/>
    <s v="AUD"/>
    <n v="1351054800"/>
    <x v="258"/>
    <d v="2012-11-09T06:00:00"/>
    <n v="1352440800"/>
    <x v="0"/>
    <x v="0"/>
    <s v="theater/plays"/>
    <x v="3"/>
    <x v="3"/>
  </r>
  <r>
    <n v="268"/>
    <x v="267"/>
    <x v="268"/>
    <n v="1500"/>
    <n v="2708"/>
    <n v="181"/>
    <x v="1"/>
    <n v="56.42"/>
    <n v="48"/>
    <x v="1"/>
    <s v="USD"/>
    <n v="1349326800"/>
    <x v="259"/>
    <d v="2012-11-19T06:00:00"/>
    <n v="1353304800"/>
    <x v="0"/>
    <x v="0"/>
    <s v="film &amp; video/documentary"/>
    <x v="4"/>
    <x v="4"/>
  </r>
  <r>
    <n v="269"/>
    <x v="268"/>
    <x v="269"/>
    <n v="3500"/>
    <n v="8842"/>
    <n v="253"/>
    <x v="1"/>
    <n v="101.63"/>
    <n v="87"/>
    <x v="1"/>
    <s v="USD"/>
    <n v="1548914400"/>
    <x v="260"/>
    <d v="2019-02-21T06:00:00"/>
    <n v="1550728800"/>
    <x v="0"/>
    <x v="0"/>
    <s v="film &amp; video/television"/>
    <x v="4"/>
    <x v="19"/>
  </r>
  <r>
    <n v="270"/>
    <x v="269"/>
    <x v="270"/>
    <n v="173900"/>
    <n v="47260"/>
    <n v="27"/>
    <x v="3"/>
    <n v="25.01"/>
    <n v="1890"/>
    <x v="1"/>
    <s v="USD"/>
    <n v="1291269600"/>
    <x v="261"/>
    <d v="2010-12-04T06:00:00"/>
    <n v="1291442400"/>
    <x v="0"/>
    <x v="0"/>
    <s v="games/video games"/>
    <x v="6"/>
    <x v="11"/>
  </r>
  <r>
    <n v="271"/>
    <x v="270"/>
    <x v="271"/>
    <n v="153700"/>
    <n v="1953"/>
    <n v="1"/>
    <x v="2"/>
    <n v="32.020000000000003"/>
    <n v="61"/>
    <x v="1"/>
    <s v="USD"/>
    <n v="1449468000"/>
    <x v="262"/>
    <d v="2016-01-07T06:00:00"/>
    <n v="1452146400"/>
    <x v="0"/>
    <x v="0"/>
    <s v="photography/photography books"/>
    <x v="7"/>
    <x v="14"/>
  </r>
  <r>
    <n v="272"/>
    <x v="271"/>
    <x v="272"/>
    <n v="51100"/>
    <n v="155349"/>
    <n v="304"/>
    <x v="1"/>
    <n v="82.02"/>
    <n v="1894"/>
    <x v="1"/>
    <s v="USD"/>
    <n v="1562734800"/>
    <x v="263"/>
    <d v="2019-08-04T05:00:00"/>
    <n v="1564894800"/>
    <x v="0"/>
    <x v="1"/>
    <s v="theater/plays"/>
    <x v="3"/>
    <x v="3"/>
  </r>
  <r>
    <n v="273"/>
    <x v="272"/>
    <x v="273"/>
    <n v="7800"/>
    <n v="10704"/>
    <n v="137"/>
    <x v="1"/>
    <n v="37.96"/>
    <n v="282"/>
    <x v="0"/>
    <s v="CAD"/>
    <n v="1505624400"/>
    <x v="264"/>
    <d v="2017-09-20T05:00:00"/>
    <n v="1505883600"/>
    <x v="0"/>
    <x v="0"/>
    <s v="theater/plays"/>
    <x v="3"/>
    <x v="3"/>
  </r>
  <r>
    <n v="274"/>
    <x v="273"/>
    <x v="274"/>
    <n v="2400"/>
    <n v="773"/>
    <n v="32"/>
    <x v="0"/>
    <n v="51.53"/>
    <n v="15"/>
    <x v="1"/>
    <s v="USD"/>
    <n v="1509948000"/>
    <x v="265"/>
    <d v="2017-11-11T06:00:00"/>
    <n v="1510380000"/>
    <x v="0"/>
    <x v="0"/>
    <s v="theater/plays"/>
    <x v="3"/>
    <x v="3"/>
  </r>
  <r>
    <n v="275"/>
    <x v="274"/>
    <x v="275"/>
    <n v="3900"/>
    <n v="9419"/>
    <n v="242"/>
    <x v="1"/>
    <n v="81.2"/>
    <n v="116"/>
    <x v="1"/>
    <s v="USD"/>
    <n v="1554526800"/>
    <x v="266"/>
    <d v="2019-04-14T05:00:00"/>
    <n v="1555218000"/>
    <x v="0"/>
    <x v="0"/>
    <s v="publishing/translations"/>
    <x v="5"/>
    <x v="18"/>
  </r>
  <r>
    <n v="276"/>
    <x v="275"/>
    <x v="276"/>
    <n v="5500"/>
    <n v="5324"/>
    <n v="97"/>
    <x v="0"/>
    <n v="40.03"/>
    <n v="133"/>
    <x v="1"/>
    <s v="USD"/>
    <n v="1334811600"/>
    <x v="267"/>
    <d v="2012-04-24T05:00:00"/>
    <n v="1335243600"/>
    <x v="0"/>
    <x v="1"/>
    <s v="games/video games"/>
    <x v="6"/>
    <x v="11"/>
  </r>
  <r>
    <n v="277"/>
    <x v="276"/>
    <x v="277"/>
    <n v="700"/>
    <n v="7465"/>
    <n v="1066"/>
    <x v="1"/>
    <n v="89.94"/>
    <n v="83"/>
    <x v="1"/>
    <s v="USD"/>
    <n v="1279515600"/>
    <x v="268"/>
    <d v="2010-07-21T05:00:00"/>
    <n v="1279688400"/>
    <x v="0"/>
    <x v="0"/>
    <s v="theater/plays"/>
    <x v="3"/>
    <x v="3"/>
  </r>
  <r>
    <n v="278"/>
    <x v="277"/>
    <x v="278"/>
    <n v="2700"/>
    <n v="8799"/>
    <n v="326"/>
    <x v="1"/>
    <n v="96.69"/>
    <n v="91"/>
    <x v="1"/>
    <s v="USD"/>
    <n v="1353909600"/>
    <x v="269"/>
    <d v="2012-12-21T06:00:00"/>
    <n v="1356069600"/>
    <x v="0"/>
    <x v="0"/>
    <s v="technology/web"/>
    <x v="2"/>
    <x v="2"/>
  </r>
  <r>
    <n v="279"/>
    <x v="278"/>
    <x v="279"/>
    <n v="8000"/>
    <n v="13656"/>
    <n v="171"/>
    <x v="1"/>
    <n v="25.01"/>
    <n v="546"/>
    <x v="1"/>
    <s v="USD"/>
    <n v="1535950800"/>
    <x v="270"/>
    <d v="2018-09-06T05:00:00"/>
    <n v="1536210000"/>
    <x v="0"/>
    <x v="0"/>
    <s v="theater/plays"/>
    <x v="3"/>
    <x v="3"/>
  </r>
  <r>
    <n v="280"/>
    <x v="279"/>
    <x v="280"/>
    <n v="2500"/>
    <n v="14536"/>
    <n v="581"/>
    <x v="1"/>
    <n v="36.99"/>
    <n v="393"/>
    <x v="1"/>
    <s v="USD"/>
    <n v="1511244000"/>
    <x v="271"/>
    <d v="2017-11-27T06:00:00"/>
    <n v="1511762400"/>
    <x v="0"/>
    <x v="0"/>
    <s v="film &amp; video/animation"/>
    <x v="4"/>
    <x v="10"/>
  </r>
  <r>
    <n v="281"/>
    <x v="280"/>
    <x v="281"/>
    <n v="164500"/>
    <n v="150552"/>
    <n v="92"/>
    <x v="0"/>
    <n v="73.010000000000005"/>
    <n v="2062"/>
    <x v="1"/>
    <s v="USD"/>
    <n v="1331445600"/>
    <x v="272"/>
    <d v="2012-04-01T05:00:00"/>
    <n v="1333256400"/>
    <x v="0"/>
    <x v="1"/>
    <s v="theater/plays"/>
    <x v="3"/>
    <x v="3"/>
  </r>
  <r>
    <n v="282"/>
    <x v="281"/>
    <x v="282"/>
    <n v="8400"/>
    <n v="9076"/>
    <n v="108"/>
    <x v="1"/>
    <n v="68.239999999999995"/>
    <n v="133"/>
    <x v="1"/>
    <s v="USD"/>
    <n v="1480226400"/>
    <x v="73"/>
    <d v="2016-12-03T06:00:00"/>
    <n v="1480744800"/>
    <x v="0"/>
    <x v="1"/>
    <s v="film &amp; video/television"/>
    <x v="4"/>
    <x v="19"/>
  </r>
  <r>
    <n v="283"/>
    <x v="282"/>
    <x v="283"/>
    <n v="8100"/>
    <n v="1517"/>
    <n v="19"/>
    <x v="0"/>
    <n v="52.31"/>
    <n v="29"/>
    <x v="3"/>
    <s v="DKK"/>
    <n v="1464584400"/>
    <x v="273"/>
    <d v="2016-06-04T05:00:00"/>
    <n v="1465016400"/>
    <x v="0"/>
    <x v="0"/>
    <s v="music/rock"/>
    <x v="1"/>
    <x v="1"/>
  </r>
  <r>
    <n v="284"/>
    <x v="283"/>
    <x v="284"/>
    <n v="9800"/>
    <n v="8153"/>
    <n v="83"/>
    <x v="0"/>
    <n v="61.77"/>
    <n v="132"/>
    <x v="1"/>
    <s v="USD"/>
    <n v="1335848400"/>
    <x v="274"/>
    <d v="2012-05-06T05:00:00"/>
    <n v="1336280400"/>
    <x v="0"/>
    <x v="0"/>
    <s v="technology/web"/>
    <x v="2"/>
    <x v="2"/>
  </r>
  <r>
    <n v="285"/>
    <x v="284"/>
    <x v="285"/>
    <n v="900"/>
    <n v="6357"/>
    <n v="706"/>
    <x v="1"/>
    <n v="25.03"/>
    <n v="254"/>
    <x v="1"/>
    <s v="USD"/>
    <n v="1473483600"/>
    <x v="275"/>
    <d v="2016-10-18T05:00:00"/>
    <n v="1476766800"/>
    <x v="0"/>
    <x v="0"/>
    <s v="theater/plays"/>
    <x v="3"/>
    <x v="3"/>
  </r>
  <r>
    <n v="286"/>
    <x v="285"/>
    <x v="286"/>
    <n v="112100"/>
    <n v="19557"/>
    <n v="17"/>
    <x v="3"/>
    <n v="106.29"/>
    <n v="184"/>
    <x v="1"/>
    <s v="USD"/>
    <n v="1479880800"/>
    <x v="276"/>
    <d v="2016-11-30T06:00:00"/>
    <n v="1480485600"/>
    <x v="0"/>
    <x v="0"/>
    <s v="theater/plays"/>
    <x v="3"/>
    <x v="3"/>
  </r>
  <r>
    <n v="287"/>
    <x v="286"/>
    <x v="287"/>
    <n v="6300"/>
    <n v="13213"/>
    <n v="210"/>
    <x v="1"/>
    <n v="75.069999999999993"/>
    <n v="176"/>
    <x v="1"/>
    <s v="USD"/>
    <n v="1430197200"/>
    <x v="277"/>
    <d v="2015-04-28T05:00:00"/>
    <n v="1430197200"/>
    <x v="0"/>
    <x v="0"/>
    <s v="music/electric music"/>
    <x v="1"/>
    <x v="5"/>
  </r>
  <r>
    <n v="288"/>
    <x v="287"/>
    <x v="288"/>
    <n v="5600"/>
    <n v="5476"/>
    <n v="98"/>
    <x v="0"/>
    <n v="39.97"/>
    <n v="137"/>
    <x v="3"/>
    <s v="DKK"/>
    <n v="1331701200"/>
    <x v="278"/>
    <d v="2012-03-15T05:00:00"/>
    <n v="1331787600"/>
    <x v="0"/>
    <x v="1"/>
    <s v="music/metal"/>
    <x v="1"/>
    <x v="16"/>
  </r>
  <r>
    <n v="289"/>
    <x v="288"/>
    <x v="289"/>
    <n v="800"/>
    <n v="13474"/>
    <n v="1684"/>
    <x v="1"/>
    <n v="39.979999999999997"/>
    <n v="337"/>
    <x v="0"/>
    <s v="CAD"/>
    <n v="1438578000"/>
    <x v="279"/>
    <d v="2015-08-06T05:00:00"/>
    <n v="1438837200"/>
    <x v="0"/>
    <x v="0"/>
    <s v="theater/plays"/>
    <x v="3"/>
    <x v="3"/>
  </r>
  <r>
    <n v="290"/>
    <x v="289"/>
    <x v="290"/>
    <n v="168600"/>
    <n v="91722"/>
    <n v="54"/>
    <x v="0"/>
    <n v="101.02"/>
    <n v="908"/>
    <x v="1"/>
    <s v="USD"/>
    <n v="1368162000"/>
    <x v="280"/>
    <d v="2013-06-11T05:00:00"/>
    <n v="1370926800"/>
    <x v="0"/>
    <x v="1"/>
    <s v="film &amp; video/documentary"/>
    <x v="4"/>
    <x v="4"/>
  </r>
  <r>
    <n v="291"/>
    <x v="290"/>
    <x v="291"/>
    <n v="1800"/>
    <n v="8219"/>
    <n v="457"/>
    <x v="1"/>
    <n v="76.81"/>
    <n v="107"/>
    <x v="1"/>
    <s v="USD"/>
    <n v="1318654800"/>
    <x v="281"/>
    <d v="2011-10-19T05:00:00"/>
    <n v="1319000400"/>
    <x v="1"/>
    <x v="0"/>
    <s v="technology/web"/>
    <x v="2"/>
    <x v="2"/>
  </r>
  <r>
    <n v="292"/>
    <x v="291"/>
    <x v="292"/>
    <n v="7300"/>
    <n v="717"/>
    <n v="10"/>
    <x v="0"/>
    <n v="71.7"/>
    <n v="10"/>
    <x v="1"/>
    <s v="USD"/>
    <n v="1331874000"/>
    <x v="282"/>
    <d v="2012-04-03T05:00:00"/>
    <n v="1333429200"/>
    <x v="0"/>
    <x v="0"/>
    <s v="food/food trucks"/>
    <x v="0"/>
    <x v="0"/>
  </r>
  <r>
    <n v="293"/>
    <x v="292"/>
    <x v="293"/>
    <n v="6500"/>
    <n v="1065"/>
    <n v="16"/>
    <x v="3"/>
    <n v="33.28"/>
    <n v="32"/>
    <x v="6"/>
    <s v="EUR"/>
    <n v="1286254800"/>
    <x v="283"/>
    <d v="2010-10-14T05:00:00"/>
    <n v="1287032400"/>
    <x v="0"/>
    <x v="0"/>
    <s v="theater/plays"/>
    <x v="3"/>
    <x v="3"/>
  </r>
  <r>
    <n v="294"/>
    <x v="293"/>
    <x v="294"/>
    <n v="600"/>
    <n v="8038"/>
    <n v="1340"/>
    <x v="1"/>
    <n v="43.92"/>
    <n v="183"/>
    <x v="1"/>
    <s v="USD"/>
    <n v="1540530000"/>
    <x v="284"/>
    <d v="2018-11-07T06:00:00"/>
    <n v="1541570400"/>
    <x v="0"/>
    <x v="0"/>
    <s v="theater/plays"/>
    <x v="3"/>
    <x v="3"/>
  </r>
  <r>
    <n v="295"/>
    <x v="294"/>
    <x v="295"/>
    <n v="192900"/>
    <n v="68769"/>
    <n v="36"/>
    <x v="0"/>
    <n v="36"/>
    <n v="1910"/>
    <x v="5"/>
    <s v="CHF"/>
    <n v="1381813200"/>
    <x v="285"/>
    <d v="2013-11-09T06:00:00"/>
    <n v="1383976800"/>
    <x v="0"/>
    <x v="0"/>
    <s v="theater/plays"/>
    <x v="3"/>
    <x v="3"/>
  </r>
  <r>
    <n v="296"/>
    <x v="295"/>
    <x v="296"/>
    <n v="6100"/>
    <n v="3352"/>
    <n v="55"/>
    <x v="0"/>
    <n v="88.21"/>
    <n v="38"/>
    <x v="2"/>
    <s v="AUD"/>
    <n v="1548655200"/>
    <x v="286"/>
    <d v="2019-02-19T06:00:00"/>
    <n v="1550556000"/>
    <x v="0"/>
    <x v="0"/>
    <s v="theater/plays"/>
    <x v="3"/>
    <x v="3"/>
  </r>
  <r>
    <n v="297"/>
    <x v="296"/>
    <x v="297"/>
    <n v="7200"/>
    <n v="6785"/>
    <n v="94"/>
    <x v="0"/>
    <n v="65.239999999999995"/>
    <n v="104"/>
    <x v="2"/>
    <s v="AUD"/>
    <n v="1389679200"/>
    <x v="287"/>
    <d v="2014-01-23T06:00:00"/>
    <n v="1390456800"/>
    <x v="0"/>
    <x v="1"/>
    <s v="theater/plays"/>
    <x v="3"/>
    <x v="3"/>
  </r>
  <r>
    <n v="298"/>
    <x v="297"/>
    <x v="298"/>
    <n v="3500"/>
    <n v="5037"/>
    <n v="144"/>
    <x v="1"/>
    <n v="69.959999999999994"/>
    <n v="72"/>
    <x v="1"/>
    <s v="USD"/>
    <n v="1456466400"/>
    <x v="288"/>
    <d v="2016-03-15T05:00:00"/>
    <n v="1458018000"/>
    <x v="0"/>
    <x v="1"/>
    <s v="music/rock"/>
    <x v="1"/>
    <x v="1"/>
  </r>
  <r>
    <n v="299"/>
    <x v="298"/>
    <x v="299"/>
    <n v="3800"/>
    <n v="1954"/>
    <n v="51"/>
    <x v="0"/>
    <n v="39.880000000000003"/>
    <n v="49"/>
    <x v="1"/>
    <s v="USD"/>
    <n v="1456984800"/>
    <x v="289"/>
    <d v="2016-04-28T05:00:00"/>
    <n v="1461819600"/>
    <x v="0"/>
    <x v="0"/>
    <s v="food/food trucks"/>
    <x v="0"/>
    <x v="0"/>
  </r>
  <r>
    <n v="300"/>
    <x v="299"/>
    <x v="300"/>
    <n v="100"/>
    <n v="5"/>
    <n v="5"/>
    <x v="0"/>
    <n v="5"/>
    <n v="1"/>
    <x v="3"/>
    <s v="DKK"/>
    <n v="1504069200"/>
    <x v="290"/>
    <d v="2017-08-31T05:00:00"/>
    <n v="1504155600"/>
    <x v="0"/>
    <x v="1"/>
    <s v="publishing/nonfiction"/>
    <x v="5"/>
    <x v="9"/>
  </r>
  <r>
    <n v="301"/>
    <x v="300"/>
    <x v="301"/>
    <n v="900"/>
    <n v="12102"/>
    <n v="1345"/>
    <x v="1"/>
    <n v="41.02"/>
    <n v="295"/>
    <x v="1"/>
    <s v="USD"/>
    <n v="1424930400"/>
    <x v="291"/>
    <d v="2015-03-15T05:00:00"/>
    <n v="1426395600"/>
    <x v="0"/>
    <x v="0"/>
    <s v="film &amp; video/documentary"/>
    <x v="4"/>
    <x v="4"/>
  </r>
  <r>
    <n v="302"/>
    <x v="301"/>
    <x v="302"/>
    <n v="76100"/>
    <n v="24234"/>
    <n v="32"/>
    <x v="0"/>
    <n v="98.91"/>
    <n v="245"/>
    <x v="1"/>
    <s v="USD"/>
    <n v="1535864400"/>
    <x v="292"/>
    <d v="2018-09-16T05:00:00"/>
    <n v="1537074000"/>
    <x v="0"/>
    <x v="0"/>
    <s v="theater/plays"/>
    <x v="3"/>
    <x v="3"/>
  </r>
  <r>
    <n v="303"/>
    <x v="302"/>
    <x v="303"/>
    <n v="3400"/>
    <n v="2809"/>
    <n v="83"/>
    <x v="0"/>
    <n v="87.78"/>
    <n v="32"/>
    <x v="1"/>
    <s v="USD"/>
    <n v="1452146400"/>
    <x v="293"/>
    <d v="2016-01-12T06:00:00"/>
    <n v="1452578400"/>
    <x v="0"/>
    <x v="0"/>
    <s v="music/indie rock"/>
    <x v="1"/>
    <x v="7"/>
  </r>
  <r>
    <n v="304"/>
    <x v="303"/>
    <x v="304"/>
    <n v="2100"/>
    <n v="11469"/>
    <n v="546"/>
    <x v="1"/>
    <n v="80.77"/>
    <n v="142"/>
    <x v="1"/>
    <s v="USD"/>
    <n v="1470546000"/>
    <x v="294"/>
    <d v="2016-09-17T05:00:00"/>
    <n v="1474088400"/>
    <x v="0"/>
    <x v="0"/>
    <s v="film &amp; video/documentary"/>
    <x v="4"/>
    <x v="4"/>
  </r>
  <r>
    <n v="305"/>
    <x v="304"/>
    <x v="305"/>
    <n v="2800"/>
    <n v="8014"/>
    <n v="286"/>
    <x v="1"/>
    <n v="94.28"/>
    <n v="85"/>
    <x v="1"/>
    <s v="USD"/>
    <n v="1458363600"/>
    <x v="295"/>
    <d v="2016-04-29T05:00:00"/>
    <n v="1461906000"/>
    <x v="0"/>
    <x v="0"/>
    <s v="theater/plays"/>
    <x v="3"/>
    <x v="3"/>
  </r>
  <r>
    <n v="306"/>
    <x v="305"/>
    <x v="306"/>
    <n v="6500"/>
    <n v="514"/>
    <n v="8"/>
    <x v="0"/>
    <n v="73.430000000000007"/>
    <n v="7"/>
    <x v="1"/>
    <s v="USD"/>
    <n v="1500008400"/>
    <x v="296"/>
    <d v="2017-07-17T05:00:00"/>
    <n v="1500267600"/>
    <x v="0"/>
    <x v="1"/>
    <s v="theater/plays"/>
    <x v="3"/>
    <x v="3"/>
  </r>
  <r>
    <n v="307"/>
    <x v="306"/>
    <x v="307"/>
    <n v="32900"/>
    <n v="43473"/>
    <n v="132"/>
    <x v="1"/>
    <n v="65.97"/>
    <n v="659"/>
    <x v="3"/>
    <s v="DKK"/>
    <n v="1338958800"/>
    <x v="297"/>
    <d v="2012-06-26T05:00:00"/>
    <n v="1340686800"/>
    <x v="0"/>
    <x v="1"/>
    <s v="publishing/fiction"/>
    <x v="5"/>
    <x v="13"/>
  </r>
  <r>
    <n v="308"/>
    <x v="307"/>
    <x v="308"/>
    <n v="118200"/>
    <n v="87560"/>
    <n v="74"/>
    <x v="0"/>
    <n v="109.04"/>
    <n v="803"/>
    <x v="1"/>
    <s v="USD"/>
    <n v="1303102800"/>
    <x v="298"/>
    <d v="2011-04-19T05:00:00"/>
    <n v="1303189200"/>
    <x v="0"/>
    <x v="0"/>
    <s v="theater/plays"/>
    <x v="3"/>
    <x v="3"/>
  </r>
  <r>
    <n v="309"/>
    <x v="308"/>
    <x v="309"/>
    <n v="4100"/>
    <n v="3087"/>
    <n v="75"/>
    <x v="3"/>
    <n v="41.16"/>
    <n v="75"/>
    <x v="1"/>
    <s v="USD"/>
    <n v="1316581200"/>
    <x v="299"/>
    <d v="2011-10-11T05:00:00"/>
    <n v="1318309200"/>
    <x v="0"/>
    <x v="1"/>
    <s v="music/indie rock"/>
    <x v="1"/>
    <x v="7"/>
  </r>
  <r>
    <n v="310"/>
    <x v="309"/>
    <x v="310"/>
    <n v="7800"/>
    <n v="1586"/>
    <n v="20"/>
    <x v="0"/>
    <n v="99.13"/>
    <n v="16"/>
    <x v="1"/>
    <s v="USD"/>
    <n v="1270789200"/>
    <x v="300"/>
    <d v="2010-04-25T05:00:00"/>
    <n v="1272171600"/>
    <x v="0"/>
    <x v="0"/>
    <s v="games/video games"/>
    <x v="6"/>
    <x v="11"/>
  </r>
  <r>
    <n v="311"/>
    <x v="310"/>
    <x v="311"/>
    <n v="6300"/>
    <n v="12812"/>
    <n v="203"/>
    <x v="1"/>
    <n v="105.88"/>
    <n v="121"/>
    <x v="1"/>
    <s v="USD"/>
    <n v="1297836000"/>
    <x v="247"/>
    <d v="2011-02-28T06:00:00"/>
    <n v="1298872800"/>
    <x v="0"/>
    <x v="0"/>
    <s v="theater/plays"/>
    <x v="3"/>
    <x v="3"/>
  </r>
  <r>
    <n v="312"/>
    <x v="311"/>
    <x v="312"/>
    <n v="59100"/>
    <n v="183345"/>
    <n v="310"/>
    <x v="1"/>
    <n v="49"/>
    <n v="3742"/>
    <x v="1"/>
    <s v="USD"/>
    <n v="1382677200"/>
    <x v="244"/>
    <d v="2013-11-01T05:00:00"/>
    <n v="1383282000"/>
    <x v="0"/>
    <x v="0"/>
    <s v="theater/plays"/>
    <x v="3"/>
    <x v="3"/>
  </r>
  <r>
    <n v="313"/>
    <x v="312"/>
    <x v="313"/>
    <n v="2200"/>
    <n v="8697"/>
    <n v="395"/>
    <x v="1"/>
    <n v="39"/>
    <n v="223"/>
    <x v="1"/>
    <s v="USD"/>
    <n v="1330322400"/>
    <x v="301"/>
    <d v="2012-02-29T06:00:00"/>
    <n v="1330495200"/>
    <x v="0"/>
    <x v="0"/>
    <s v="music/rock"/>
    <x v="1"/>
    <x v="1"/>
  </r>
  <r>
    <n v="314"/>
    <x v="313"/>
    <x v="314"/>
    <n v="1400"/>
    <n v="4126"/>
    <n v="295"/>
    <x v="1"/>
    <n v="31.02"/>
    <n v="133"/>
    <x v="1"/>
    <s v="USD"/>
    <n v="1552366800"/>
    <x v="188"/>
    <d v="2019-03-17T05:00:00"/>
    <n v="1552798800"/>
    <x v="0"/>
    <x v="1"/>
    <s v="film &amp; video/documentary"/>
    <x v="4"/>
    <x v="4"/>
  </r>
  <r>
    <n v="315"/>
    <x v="314"/>
    <x v="315"/>
    <n v="9500"/>
    <n v="3220"/>
    <n v="34"/>
    <x v="0"/>
    <n v="103.87"/>
    <n v="31"/>
    <x v="1"/>
    <s v="USD"/>
    <n v="1400907600"/>
    <x v="302"/>
    <d v="2014-06-22T05:00:00"/>
    <n v="1403413200"/>
    <x v="0"/>
    <x v="0"/>
    <s v="theater/plays"/>
    <x v="3"/>
    <x v="3"/>
  </r>
  <r>
    <n v="316"/>
    <x v="315"/>
    <x v="316"/>
    <n v="9600"/>
    <n v="6401"/>
    <n v="67"/>
    <x v="0"/>
    <n v="59.27"/>
    <n v="108"/>
    <x v="6"/>
    <s v="EUR"/>
    <n v="1574143200"/>
    <x v="303"/>
    <d v="2019-11-20T06:00:00"/>
    <n v="1574229600"/>
    <x v="0"/>
    <x v="1"/>
    <s v="food/food trucks"/>
    <x v="0"/>
    <x v="0"/>
  </r>
  <r>
    <n v="317"/>
    <x v="316"/>
    <x v="317"/>
    <n v="6600"/>
    <n v="1269"/>
    <n v="19"/>
    <x v="0"/>
    <n v="42.3"/>
    <n v="30"/>
    <x v="1"/>
    <s v="USD"/>
    <n v="1494738000"/>
    <x v="304"/>
    <d v="2017-05-27T05:00:00"/>
    <n v="1495861200"/>
    <x v="0"/>
    <x v="0"/>
    <s v="theater/plays"/>
    <x v="3"/>
    <x v="3"/>
  </r>
  <r>
    <n v="318"/>
    <x v="317"/>
    <x v="318"/>
    <n v="5700"/>
    <n v="903"/>
    <n v="16"/>
    <x v="0"/>
    <n v="53.12"/>
    <n v="17"/>
    <x v="1"/>
    <s v="USD"/>
    <n v="1392357600"/>
    <x v="305"/>
    <d v="2014-02-16T06:00:00"/>
    <n v="1392530400"/>
    <x v="0"/>
    <x v="0"/>
    <s v="music/rock"/>
    <x v="1"/>
    <x v="1"/>
  </r>
  <r>
    <n v="319"/>
    <x v="318"/>
    <x v="319"/>
    <n v="8400"/>
    <n v="3251"/>
    <n v="39"/>
    <x v="3"/>
    <n v="50.8"/>
    <n v="64"/>
    <x v="1"/>
    <s v="USD"/>
    <n v="1281589200"/>
    <x v="306"/>
    <d v="2010-09-05T05:00:00"/>
    <n v="1283662800"/>
    <x v="0"/>
    <x v="0"/>
    <s v="technology/web"/>
    <x v="2"/>
    <x v="2"/>
  </r>
  <r>
    <n v="320"/>
    <x v="319"/>
    <x v="320"/>
    <n v="84400"/>
    <n v="8092"/>
    <n v="10"/>
    <x v="0"/>
    <n v="101.15"/>
    <n v="80"/>
    <x v="1"/>
    <s v="USD"/>
    <n v="1305003600"/>
    <x v="307"/>
    <d v="2011-05-19T05:00:00"/>
    <n v="1305781200"/>
    <x v="0"/>
    <x v="0"/>
    <s v="publishing/fiction"/>
    <x v="5"/>
    <x v="13"/>
  </r>
  <r>
    <n v="321"/>
    <x v="320"/>
    <x v="321"/>
    <n v="170400"/>
    <n v="160422"/>
    <n v="94"/>
    <x v="0"/>
    <n v="65"/>
    <n v="2468"/>
    <x v="1"/>
    <s v="USD"/>
    <n v="1301634000"/>
    <x v="308"/>
    <d v="2011-04-09T05:00:00"/>
    <n v="1302325200"/>
    <x v="0"/>
    <x v="0"/>
    <s v="film &amp; video/shorts"/>
    <x v="4"/>
    <x v="12"/>
  </r>
  <r>
    <n v="322"/>
    <x v="321"/>
    <x v="322"/>
    <n v="117900"/>
    <n v="196377"/>
    <n v="167"/>
    <x v="1"/>
    <n v="38"/>
    <n v="5168"/>
    <x v="1"/>
    <s v="USD"/>
    <n v="1290664800"/>
    <x v="309"/>
    <d v="2010-12-08T06:00:00"/>
    <n v="1291788000"/>
    <x v="0"/>
    <x v="0"/>
    <s v="theater/plays"/>
    <x v="3"/>
    <x v="3"/>
  </r>
  <r>
    <n v="323"/>
    <x v="322"/>
    <x v="323"/>
    <n v="8900"/>
    <n v="2148"/>
    <n v="24"/>
    <x v="0"/>
    <n v="82.62"/>
    <n v="26"/>
    <x v="4"/>
    <s v="GBP"/>
    <n v="1395896400"/>
    <x v="310"/>
    <d v="2014-03-29T05:00:00"/>
    <n v="1396069200"/>
    <x v="0"/>
    <x v="0"/>
    <s v="film &amp; video/documentary"/>
    <x v="4"/>
    <x v="4"/>
  </r>
  <r>
    <n v="324"/>
    <x v="323"/>
    <x v="324"/>
    <n v="7100"/>
    <n v="11648"/>
    <n v="164"/>
    <x v="1"/>
    <n v="37.94"/>
    <n v="307"/>
    <x v="1"/>
    <s v="USD"/>
    <n v="1434862800"/>
    <x v="311"/>
    <d v="2015-07-03T05:00:00"/>
    <n v="1435899600"/>
    <x v="0"/>
    <x v="1"/>
    <s v="theater/plays"/>
    <x v="3"/>
    <x v="3"/>
  </r>
  <r>
    <n v="325"/>
    <x v="324"/>
    <x v="325"/>
    <n v="6500"/>
    <n v="5897"/>
    <n v="91"/>
    <x v="0"/>
    <n v="80.78"/>
    <n v="73"/>
    <x v="1"/>
    <s v="USD"/>
    <n v="1529125200"/>
    <x v="79"/>
    <d v="2018-07-09T05:00:00"/>
    <n v="1531112400"/>
    <x v="0"/>
    <x v="1"/>
    <s v="theater/plays"/>
    <x v="3"/>
    <x v="3"/>
  </r>
  <r>
    <n v="326"/>
    <x v="325"/>
    <x v="326"/>
    <n v="7200"/>
    <n v="3326"/>
    <n v="46"/>
    <x v="0"/>
    <n v="25.98"/>
    <n v="128"/>
    <x v="1"/>
    <s v="USD"/>
    <n v="1451109600"/>
    <x v="312"/>
    <d v="2016-01-01T06:00:00"/>
    <n v="1451628000"/>
    <x v="0"/>
    <x v="0"/>
    <s v="film &amp; video/animation"/>
    <x v="4"/>
    <x v="10"/>
  </r>
  <r>
    <n v="327"/>
    <x v="326"/>
    <x v="327"/>
    <n v="2600"/>
    <n v="1002"/>
    <n v="39"/>
    <x v="0"/>
    <n v="30.36"/>
    <n v="33"/>
    <x v="1"/>
    <s v="USD"/>
    <n v="1566968400"/>
    <x v="313"/>
    <d v="2019-09-01T05:00:00"/>
    <n v="1567314000"/>
    <x v="0"/>
    <x v="1"/>
    <s v="theater/plays"/>
    <x v="3"/>
    <x v="3"/>
  </r>
  <r>
    <n v="328"/>
    <x v="327"/>
    <x v="328"/>
    <n v="98700"/>
    <n v="131826"/>
    <n v="134"/>
    <x v="1"/>
    <n v="54"/>
    <n v="2441"/>
    <x v="1"/>
    <s v="USD"/>
    <n v="1543557600"/>
    <x v="314"/>
    <d v="2018-12-11T06:00:00"/>
    <n v="1544508000"/>
    <x v="0"/>
    <x v="0"/>
    <s v="music/rock"/>
    <x v="1"/>
    <x v="1"/>
  </r>
  <r>
    <n v="329"/>
    <x v="328"/>
    <x v="329"/>
    <n v="93800"/>
    <n v="21477"/>
    <n v="23"/>
    <x v="2"/>
    <n v="101.79"/>
    <n v="211"/>
    <x v="1"/>
    <s v="USD"/>
    <n v="1481522400"/>
    <x v="315"/>
    <d v="2016-12-23T06:00:00"/>
    <n v="1482472800"/>
    <x v="0"/>
    <x v="0"/>
    <s v="games/video games"/>
    <x v="6"/>
    <x v="11"/>
  </r>
  <r>
    <n v="330"/>
    <x v="329"/>
    <x v="330"/>
    <n v="33700"/>
    <n v="62330"/>
    <n v="185"/>
    <x v="1"/>
    <n v="45"/>
    <n v="1385"/>
    <x v="4"/>
    <s v="GBP"/>
    <n v="1512712800"/>
    <x v="316"/>
    <d v="2017-12-09T06:00:00"/>
    <n v="1512799200"/>
    <x v="0"/>
    <x v="0"/>
    <s v="film &amp; video/documentary"/>
    <x v="4"/>
    <x v="4"/>
  </r>
  <r>
    <n v="331"/>
    <x v="330"/>
    <x v="331"/>
    <n v="3300"/>
    <n v="14643"/>
    <n v="444"/>
    <x v="1"/>
    <n v="77.069999999999993"/>
    <n v="190"/>
    <x v="1"/>
    <s v="USD"/>
    <n v="1324274400"/>
    <x v="317"/>
    <d v="2011-12-20T06:00:00"/>
    <n v="1324360800"/>
    <x v="0"/>
    <x v="0"/>
    <s v="food/food trucks"/>
    <x v="0"/>
    <x v="0"/>
  </r>
  <r>
    <n v="332"/>
    <x v="331"/>
    <x v="332"/>
    <n v="20700"/>
    <n v="41396"/>
    <n v="200"/>
    <x v="1"/>
    <n v="88.08"/>
    <n v="470"/>
    <x v="1"/>
    <s v="USD"/>
    <n v="1364446800"/>
    <x v="318"/>
    <d v="2013-03-29T05:00:00"/>
    <n v="1364533200"/>
    <x v="0"/>
    <x v="0"/>
    <s v="technology/wearables"/>
    <x v="2"/>
    <x v="8"/>
  </r>
  <r>
    <n v="333"/>
    <x v="332"/>
    <x v="333"/>
    <n v="9600"/>
    <n v="11900"/>
    <n v="124"/>
    <x v="1"/>
    <n v="47.04"/>
    <n v="253"/>
    <x v="1"/>
    <s v="USD"/>
    <n v="1542693600"/>
    <x v="319"/>
    <d v="2018-12-18T06:00:00"/>
    <n v="1545112800"/>
    <x v="0"/>
    <x v="0"/>
    <s v="theater/plays"/>
    <x v="3"/>
    <x v="3"/>
  </r>
  <r>
    <n v="334"/>
    <x v="333"/>
    <x v="334"/>
    <n v="66200"/>
    <n v="123538"/>
    <n v="187"/>
    <x v="1"/>
    <n v="111"/>
    <n v="1113"/>
    <x v="1"/>
    <s v="USD"/>
    <n v="1515564000"/>
    <x v="32"/>
    <d v="2018-01-17T06:00:00"/>
    <n v="1516168800"/>
    <x v="0"/>
    <x v="0"/>
    <s v="music/rock"/>
    <x v="1"/>
    <x v="1"/>
  </r>
  <r>
    <n v="335"/>
    <x v="334"/>
    <x v="335"/>
    <n v="173800"/>
    <n v="198628"/>
    <n v="114"/>
    <x v="1"/>
    <n v="87"/>
    <n v="2283"/>
    <x v="1"/>
    <s v="USD"/>
    <n v="1573797600"/>
    <x v="320"/>
    <d v="2019-11-28T06:00:00"/>
    <n v="1574920800"/>
    <x v="0"/>
    <x v="0"/>
    <s v="music/rock"/>
    <x v="1"/>
    <x v="1"/>
  </r>
  <r>
    <n v="336"/>
    <x v="335"/>
    <x v="336"/>
    <n v="70700"/>
    <n v="68602"/>
    <n v="97"/>
    <x v="0"/>
    <n v="63.99"/>
    <n v="1072"/>
    <x v="1"/>
    <s v="USD"/>
    <n v="1292392800"/>
    <x v="321"/>
    <d v="2010-12-16T06:00:00"/>
    <n v="1292479200"/>
    <x v="0"/>
    <x v="1"/>
    <s v="music/rock"/>
    <x v="1"/>
    <x v="1"/>
  </r>
  <r>
    <n v="337"/>
    <x v="336"/>
    <x v="337"/>
    <n v="94500"/>
    <n v="116064"/>
    <n v="123"/>
    <x v="1"/>
    <n v="105.99"/>
    <n v="1095"/>
    <x v="1"/>
    <s v="USD"/>
    <n v="1573452000"/>
    <x v="322"/>
    <d v="2019-11-12T06:00:00"/>
    <n v="1573538400"/>
    <x v="0"/>
    <x v="0"/>
    <s v="theater/plays"/>
    <x v="3"/>
    <x v="3"/>
  </r>
  <r>
    <n v="338"/>
    <x v="337"/>
    <x v="338"/>
    <n v="69800"/>
    <n v="125042"/>
    <n v="179"/>
    <x v="1"/>
    <n v="73.989999999999995"/>
    <n v="1690"/>
    <x v="1"/>
    <s v="USD"/>
    <n v="1317790800"/>
    <x v="323"/>
    <d v="2011-11-04T05:00:00"/>
    <n v="1320382800"/>
    <x v="0"/>
    <x v="0"/>
    <s v="theater/plays"/>
    <x v="3"/>
    <x v="3"/>
  </r>
  <r>
    <n v="339"/>
    <x v="338"/>
    <x v="339"/>
    <n v="136300"/>
    <n v="108974"/>
    <n v="80"/>
    <x v="3"/>
    <n v="84.02"/>
    <n v="1297"/>
    <x v="0"/>
    <s v="CAD"/>
    <n v="1501650000"/>
    <x v="324"/>
    <d v="2017-08-16T05:00:00"/>
    <n v="1502859600"/>
    <x v="0"/>
    <x v="0"/>
    <s v="theater/plays"/>
    <x v="3"/>
    <x v="3"/>
  </r>
  <r>
    <n v="340"/>
    <x v="339"/>
    <x v="340"/>
    <n v="37100"/>
    <n v="34964"/>
    <n v="94"/>
    <x v="0"/>
    <n v="88.97"/>
    <n v="393"/>
    <x v="1"/>
    <s v="USD"/>
    <n v="1323669600"/>
    <x v="325"/>
    <d v="2011-12-13T06:00:00"/>
    <n v="1323756000"/>
    <x v="0"/>
    <x v="0"/>
    <s v="photography/photography books"/>
    <x v="7"/>
    <x v="14"/>
  </r>
  <r>
    <n v="341"/>
    <x v="340"/>
    <x v="341"/>
    <n v="114300"/>
    <n v="96777"/>
    <n v="85"/>
    <x v="0"/>
    <n v="76.989999999999995"/>
    <n v="1257"/>
    <x v="1"/>
    <s v="USD"/>
    <n v="1440738000"/>
    <x v="326"/>
    <d v="2015-09-04T05:00:00"/>
    <n v="1441342800"/>
    <x v="0"/>
    <x v="0"/>
    <s v="music/indie rock"/>
    <x v="1"/>
    <x v="7"/>
  </r>
  <r>
    <n v="342"/>
    <x v="341"/>
    <x v="342"/>
    <n v="47900"/>
    <n v="31864"/>
    <n v="67"/>
    <x v="0"/>
    <n v="97.15"/>
    <n v="328"/>
    <x v="1"/>
    <s v="USD"/>
    <n v="1374296400"/>
    <x v="327"/>
    <d v="2013-08-01T05:00:00"/>
    <n v="1375333200"/>
    <x v="0"/>
    <x v="0"/>
    <s v="theater/plays"/>
    <x v="3"/>
    <x v="3"/>
  </r>
  <r>
    <n v="343"/>
    <x v="342"/>
    <x v="343"/>
    <n v="9000"/>
    <n v="4853"/>
    <n v="54"/>
    <x v="0"/>
    <n v="33.01"/>
    <n v="147"/>
    <x v="1"/>
    <s v="USD"/>
    <n v="1384840800"/>
    <x v="328"/>
    <d v="2014-01-11T06:00:00"/>
    <n v="1389420000"/>
    <x v="0"/>
    <x v="0"/>
    <s v="theater/plays"/>
    <x v="3"/>
    <x v="3"/>
  </r>
  <r>
    <n v="344"/>
    <x v="343"/>
    <x v="344"/>
    <n v="197600"/>
    <n v="82959"/>
    <n v="42"/>
    <x v="0"/>
    <n v="99.95"/>
    <n v="830"/>
    <x v="1"/>
    <s v="USD"/>
    <n v="1516600800"/>
    <x v="329"/>
    <d v="2018-03-03T06:00:00"/>
    <n v="1520056800"/>
    <x v="0"/>
    <x v="0"/>
    <s v="games/video games"/>
    <x v="6"/>
    <x v="11"/>
  </r>
  <r>
    <n v="345"/>
    <x v="344"/>
    <x v="345"/>
    <n v="157600"/>
    <n v="23159"/>
    <n v="15"/>
    <x v="0"/>
    <n v="69.97"/>
    <n v="331"/>
    <x v="4"/>
    <s v="GBP"/>
    <n v="1436418000"/>
    <x v="330"/>
    <d v="2015-07-10T05:00:00"/>
    <n v="1436504400"/>
    <x v="0"/>
    <x v="0"/>
    <s v="film &amp; video/drama"/>
    <x v="4"/>
    <x v="6"/>
  </r>
  <r>
    <n v="346"/>
    <x v="345"/>
    <x v="346"/>
    <n v="8000"/>
    <n v="2758"/>
    <n v="34"/>
    <x v="0"/>
    <n v="110.32"/>
    <n v="25"/>
    <x v="1"/>
    <s v="USD"/>
    <n v="1503550800"/>
    <x v="331"/>
    <d v="2017-10-18T05:00:00"/>
    <n v="1508302800"/>
    <x v="0"/>
    <x v="1"/>
    <s v="music/indie rock"/>
    <x v="1"/>
    <x v="7"/>
  </r>
  <r>
    <n v="347"/>
    <x v="346"/>
    <x v="347"/>
    <n v="900"/>
    <n v="12607"/>
    <n v="1401"/>
    <x v="1"/>
    <n v="66.010000000000005"/>
    <n v="191"/>
    <x v="1"/>
    <s v="USD"/>
    <n v="1423634400"/>
    <x v="332"/>
    <d v="2015-03-07T06:00:00"/>
    <n v="1425708000"/>
    <x v="0"/>
    <x v="0"/>
    <s v="technology/web"/>
    <x v="2"/>
    <x v="2"/>
  </r>
  <r>
    <n v="348"/>
    <x v="347"/>
    <x v="348"/>
    <n v="199000"/>
    <n v="142823"/>
    <n v="72"/>
    <x v="0"/>
    <n v="41.01"/>
    <n v="3483"/>
    <x v="1"/>
    <s v="USD"/>
    <n v="1487224800"/>
    <x v="333"/>
    <d v="2017-03-01T06:00:00"/>
    <n v="1488348000"/>
    <x v="0"/>
    <x v="0"/>
    <s v="food/food trucks"/>
    <x v="0"/>
    <x v="0"/>
  </r>
  <r>
    <n v="349"/>
    <x v="348"/>
    <x v="349"/>
    <n v="180800"/>
    <n v="95958"/>
    <n v="53"/>
    <x v="0"/>
    <n v="103.96"/>
    <n v="923"/>
    <x v="1"/>
    <s v="USD"/>
    <n v="1500008400"/>
    <x v="296"/>
    <d v="2017-08-13T05:00:00"/>
    <n v="1502600400"/>
    <x v="0"/>
    <x v="0"/>
    <s v="theater/plays"/>
    <x v="3"/>
    <x v="3"/>
  </r>
  <r>
    <n v="350"/>
    <x v="349"/>
    <x v="350"/>
    <n v="100"/>
    <n v="5"/>
    <n v="5"/>
    <x v="0"/>
    <n v="5"/>
    <n v="1"/>
    <x v="1"/>
    <s v="USD"/>
    <n v="1432098000"/>
    <x v="334"/>
    <d v="2015-06-07T05:00:00"/>
    <n v="1433653200"/>
    <x v="0"/>
    <x v="1"/>
    <s v="music/jazz"/>
    <x v="1"/>
    <x v="17"/>
  </r>
  <r>
    <n v="351"/>
    <x v="350"/>
    <x v="351"/>
    <n v="74100"/>
    <n v="94631"/>
    <n v="128"/>
    <x v="1"/>
    <n v="47.01"/>
    <n v="2013"/>
    <x v="1"/>
    <s v="USD"/>
    <n v="1440392400"/>
    <x v="335"/>
    <d v="2015-09-07T05:00:00"/>
    <n v="1441602000"/>
    <x v="0"/>
    <x v="0"/>
    <s v="music/rock"/>
    <x v="1"/>
    <x v="1"/>
  </r>
  <r>
    <n v="352"/>
    <x v="351"/>
    <x v="352"/>
    <n v="2800"/>
    <n v="977"/>
    <n v="35"/>
    <x v="0"/>
    <n v="29.61"/>
    <n v="33"/>
    <x v="0"/>
    <s v="CAD"/>
    <n v="1446876000"/>
    <x v="336"/>
    <d v="2015-11-15T06:00:00"/>
    <n v="1447567200"/>
    <x v="0"/>
    <x v="0"/>
    <s v="theater/plays"/>
    <x v="3"/>
    <x v="3"/>
  </r>
  <r>
    <n v="353"/>
    <x v="352"/>
    <x v="353"/>
    <n v="33600"/>
    <n v="137961"/>
    <n v="411"/>
    <x v="1"/>
    <n v="81.010000000000005"/>
    <n v="1703"/>
    <x v="1"/>
    <s v="USD"/>
    <n v="1562302800"/>
    <x v="337"/>
    <d v="2019-07-06T05:00:00"/>
    <n v="1562389200"/>
    <x v="0"/>
    <x v="0"/>
    <s v="theater/plays"/>
    <x v="3"/>
    <x v="3"/>
  </r>
  <r>
    <n v="354"/>
    <x v="353"/>
    <x v="354"/>
    <n v="6100"/>
    <n v="7548"/>
    <n v="124"/>
    <x v="1"/>
    <n v="94.35"/>
    <n v="80"/>
    <x v="3"/>
    <s v="DKK"/>
    <n v="1378184400"/>
    <x v="338"/>
    <d v="2013-09-10T05:00:00"/>
    <n v="1378789200"/>
    <x v="0"/>
    <x v="0"/>
    <s v="film &amp; video/documentary"/>
    <x v="4"/>
    <x v="4"/>
  </r>
  <r>
    <n v="355"/>
    <x v="354"/>
    <x v="355"/>
    <n v="3800"/>
    <n v="2241"/>
    <n v="59"/>
    <x v="2"/>
    <n v="26.06"/>
    <n v="86"/>
    <x v="1"/>
    <s v="USD"/>
    <n v="1485064800"/>
    <x v="339"/>
    <d v="2017-03-03T06:00:00"/>
    <n v="1488520800"/>
    <x v="0"/>
    <x v="0"/>
    <s v="technology/wearables"/>
    <x v="2"/>
    <x v="8"/>
  </r>
  <r>
    <n v="356"/>
    <x v="355"/>
    <x v="356"/>
    <n v="9300"/>
    <n v="3431"/>
    <n v="37"/>
    <x v="0"/>
    <n v="85.78"/>
    <n v="40"/>
    <x v="6"/>
    <s v="EUR"/>
    <n v="1326520800"/>
    <x v="340"/>
    <d v="2012-01-23T06:00:00"/>
    <n v="1327298400"/>
    <x v="0"/>
    <x v="0"/>
    <s v="theater/plays"/>
    <x v="3"/>
    <x v="3"/>
  </r>
  <r>
    <n v="357"/>
    <x v="356"/>
    <x v="357"/>
    <n v="2300"/>
    <n v="4253"/>
    <n v="185"/>
    <x v="1"/>
    <n v="103.73"/>
    <n v="41"/>
    <x v="1"/>
    <s v="USD"/>
    <n v="1441256400"/>
    <x v="341"/>
    <d v="2015-09-28T05:00:00"/>
    <n v="1443416400"/>
    <x v="0"/>
    <x v="0"/>
    <s v="games/video games"/>
    <x v="6"/>
    <x v="11"/>
  </r>
  <r>
    <n v="358"/>
    <x v="357"/>
    <x v="358"/>
    <n v="9700"/>
    <n v="1146"/>
    <n v="12"/>
    <x v="0"/>
    <n v="49.83"/>
    <n v="23"/>
    <x v="0"/>
    <s v="CAD"/>
    <n v="1533877200"/>
    <x v="342"/>
    <d v="2018-08-13T05:00:00"/>
    <n v="1534136400"/>
    <x v="1"/>
    <x v="0"/>
    <s v="photography/photography books"/>
    <x v="7"/>
    <x v="14"/>
  </r>
  <r>
    <n v="359"/>
    <x v="358"/>
    <x v="359"/>
    <n v="4000"/>
    <n v="11948"/>
    <n v="299"/>
    <x v="1"/>
    <n v="63.89"/>
    <n v="187"/>
    <x v="1"/>
    <s v="USD"/>
    <n v="1314421200"/>
    <x v="343"/>
    <d v="2011-09-03T05:00:00"/>
    <n v="1315026000"/>
    <x v="0"/>
    <x v="0"/>
    <s v="film &amp; video/animation"/>
    <x v="4"/>
    <x v="10"/>
  </r>
  <r>
    <n v="360"/>
    <x v="359"/>
    <x v="360"/>
    <n v="59700"/>
    <n v="135132"/>
    <n v="226"/>
    <x v="1"/>
    <n v="47"/>
    <n v="2875"/>
    <x v="4"/>
    <s v="GBP"/>
    <n v="1293861600"/>
    <x v="344"/>
    <d v="2011-01-15T06:00:00"/>
    <n v="1295071200"/>
    <x v="0"/>
    <x v="1"/>
    <s v="theater/plays"/>
    <x v="3"/>
    <x v="3"/>
  </r>
  <r>
    <n v="361"/>
    <x v="360"/>
    <x v="361"/>
    <n v="5500"/>
    <n v="9546"/>
    <n v="174"/>
    <x v="1"/>
    <n v="108.48"/>
    <n v="88"/>
    <x v="1"/>
    <s v="USD"/>
    <n v="1507352400"/>
    <x v="345"/>
    <d v="2017-10-31T05:00:00"/>
    <n v="1509426000"/>
    <x v="0"/>
    <x v="0"/>
    <s v="theater/plays"/>
    <x v="3"/>
    <x v="3"/>
  </r>
  <r>
    <n v="362"/>
    <x v="361"/>
    <x v="362"/>
    <n v="3700"/>
    <n v="13755"/>
    <n v="372"/>
    <x v="1"/>
    <n v="72.02"/>
    <n v="191"/>
    <x v="1"/>
    <s v="USD"/>
    <n v="1296108000"/>
    <x v="65"/>
    <d v="2011-03-06T06:00:00"/>
    <n v="1299391200"/>
    <x v="0"/>
    <x v="0"/>
    <s v="music/rock"/>
    <x v="1"/>
    <x v="1"/>
  </r>
  <r>
    <n v="363"/>
    <x v="362"/>
    <x v="363"/>
    <n v="5200"/>
    <n v="8330"/>
    <n v="160"/>
    <x v="1"/>
    <n v="59.93"/>
    <n v="139"/>
    <x v="1"/>
    <s v="USD"/>
    <n v="1324965600"/>
    <x v="346"/>
    <d v="2011-12-28T06:00:00"/>
    <n v="1325052000"/>
    <x v="0"/>
    <x v="0"/>
    <s v="music/rock"/>
    <x v="1"/>
    <x v="1"/>
  </r>
  <r>
    <n v="364"/>
    <x v="363"/>
    <x v="364"/>
    <n v="900"/>
    <n v="14547"/>
    <n v="1616"/>
    <x v="1"/>
    <n v="78.209999999999994"/>
    <n v="186"/>
    <x v="1"/>
    <s v="USD"/>
    <n v="1520229600"/>
    <x v="347"/>
    <d v="2018-04-04T05:00:00"/>
    <n v="1522818000"/>
    <x v="0"/>
    <x v="0"/>
    <s v="music/indie rock"/>
    <x v="1"/>
    <x v="7"/>
  </r>
  <r>
    <n v="365"/>
    <x v="364"/>
    <x v="365"/>
    <n v="1600"/>
    <n v="11735"/>
    <n v="733"/>
    <x v="1"/>
    <n v="104.78"/>
    <n v="112"/>
    <x v="2"/>
    <s v="AUD"/>
    <n v="1482991200"/>
    <x v="348"/>
    <d v="2017-01-25T06:00:00"/>
    <n v="1485324000"/>
    <x v="0"/>
    <x v="0"/>
    <s v="theater/plays"/>
    <x v="3"/>
    <x v="3"/>
  </r>
  <r>
    <n v="366"/>
    <x v="365"/>
    <x v="366"/>
    <n v="1800"/>
    <n v="10658"/>
    <n v="592"/>
    <x v="1"/>
    <n v="105.52"/>
    <n v="101"/>
    <x v="1"/>
    <s v="USD"/>
    <n v="1294034400"/>
    <x v="349"/>
    <d v="2011-01-04T06:00:00"/>
    <n v="1294120800"/>
    <x v="0"/>
    <x v="1"/>
    <s v="theater/plays"/>
    <x v="3"/>
    <x v="3"/>
  </r>
  <r>
    <n v="367"/>
    <x v="366"/>
    <x v="367"/>
    <n v="9900"/>
    <n v="1870"/>
    <n v="19"/>
    <x v="0"/>
    <n v="24.93"/>
    <n v="75"/>
    <x v="1"/>
    <s v="USD"/>
    <n v="1413608400"/>
    <x v="350"/>
    <d v="2014-11-11T06:00:00"/>
    <n v="1415685600"/>
    <x v="0"/>
    <x v="1"/>
    <s v="theater/plays"/>
    <x v="3"/>
    <x v="3"/>
  </r>
  <r>
    <n v="368"/>
    <x v="367"/>
    <x v="368"/>
    <n v="5200"/>
    <n v="14394"/>
    <n v="277"/>
    <x v="1"/>
    <n v="69.87"/>
    <n v="206"/>
    <x v="4"/>
    <s v="GBP"/>
    <n v="1286946000"/>
    <x v="351"/>
    <d v="2010-11-05T05:00:00"/>
    <n v="1288933200"/>
    <x v="0"/>
    <x v="1"/>
    <s v="film &amp; video/documentary"/>
    <x v="4"/>
    <x v="4"/>
  </r>
  <r>
    <n v="369"/>
    <x v="368"/>
    <x v="369"/>
    <n v="5400"/>
    <n v="14743"/>
    <n v="273"/>
    <x v="1"/>
    <n v="95.73"/>
    <n v="154"/>
    <x v="1"/>
    <s v="USD"/>
    <n v="1359871200"/>
    <x v="352"/>
    <d v="2013-03-14T05:00:00"/>
    <n v="1363237200"/>
    <x v="0"/>
    <x v="1"/>
    <s v="film &amp; video/television"/>
    <x v="4"/>
    <x v="19"/>
  </r>
  <r>
    <n v="370"/>
    <x v="369"/>
    <x v="370"/>
    <n v="112300"/>
    <n v="178965"/>
    <n v="159"/>
    <x v="1"/>
    <n v="30"/>
    <n v="5966"/>
    <x v="1"/>
    <s v="USD"/>
    <n v="1555304400"/>
    <x v="353"/>
    <d v="2019-04-21T05:00:00"/>
    <n v="1555822800"/>
    <x v="0"/>
    <x v="0"/>
    <s v="theater/plays"/>
    <x v="3"/>
    <x v="3"/>
  </r>
  <r>
    <n v="371"/>
    <x v="370"/>
    <x v="371"/>
    <n v="189200"/>
    <n v="128410"/>
    <n v="68"/>
    <x v="0"/>
    <n v="59.01"/>
    <n v="2176"/>
    <x v="1"/>
    <s v="USD"/>
    <n v="1423375200"/>
    <x v="354"/>
    <d v="2015-03-31T05:00:00"/>
    <n v="1427778000"/>
    <x v="0"/>
    <x v="0"/>
    <s v="theater/plays"/>
    <x v="3"/>
    <x v="3"/>
  </r>
  <r>
    <n v="372"/>
    <x v="371"/>
    <x v="372"/>
    <n v="900"/>
    <n v="14324"/>
    <n v="1592"/>
    <x v="1"/>
    <n v="84.76"/>
    <n v="169"/>
    <x v="1"/>
    <s v="USD"/>
    <n v="1420696800"/>
    <x v="355"/>
    <d v="2015-01-28T06:00:00"/>
    <n v="1422424800"/>
    <x v="0"/>
    <x v="1"/>
    <s v="film &amp; video/documentary"/>
    <x v="4"/>
    <x v="4"/>
  </r>
  <r>
    <n v="373"/>
    <x v="372"/>
    <x v="373"/>
    <n v="22500"/>
    <n v="164291"/>
    <n v="730"/>
    <x v="1"/>
    <n v="78.010000000000005"/>
    <n v="2106"/>
    <x v="1"/>
    <s v="USD"/>
    <n v="1502946000"/>
    <x v="356"/>
    <d v="2017-08-25T05:00:00"/>
    <n v="1503637200"/>
    <x v="0"/>
    <x v="0"/>
    <s v="theater/plays"/>
    <x v="3"/>
    <x v="3"/>
  </r>
  <r>
    <n v="374"/>
    <x v="373"/>
    <x v="374"/>
    <n v="167400"/>
    <n v="22073"/>
    <n v="13"/>
    <x v="0"/>
    <n v="50.05"/>
    <n v="441"/>
    <x v="1"/>
    <s v="USD"/>
    <n v="1547186400"/>
    <x v="357"/>
    <d v="2019-01-16T06:00:00"/>
    <n v="1547618400"/>
    <x v="0"/>
    <x v="1"/>
    <s v="film &amp; video/documentary"/>
    <x v="4"/>
    <x v="4"/>
  </r>
  <r>
    <n v="375"/>
    <x v="374"/>
    <x v="375"/>
    <n v="2700"/>
    <n v="1479"/>
    <n v="55"/>
    <x v="0"/>
    <n v="59.16"/>
    <n v="25"/>
    <x v="1"/>
    <s v="USD"/>
    <n v="1444971600"/>
    <x v="358"/>
    <d v="2015-12-12T06:00:00"/>
    <n v="1449900000"/>
    <x v="0"/>
    <x v="0"/>
    <s v="music/indie rock"/>
    <x v="1"/>
    <x v="7"/>
  </r>
  <r>
    <n v="376"/>
    <x v="375"/>
    <x v="376"/>
    <n v="3400"/>
    <n v="12275"/>
    <n v="361"/>
    <x v="1"/>
    <n v="93.7"/>
    <n v="131"/>
    <x v="1"/>
    <s v="USD"/>
    <n v="1404622800"/>
    <x v="359"/>
    <d v="2014-07-12T05:00:00"/>
    <n v="1405141200"/>
    <x v="0"/>
    <x v="0"/>
    <s v="music/rock"/>
    <x v="1"/>
    <x v="1"/>
  </r>
  <r>
    <n v="377"/>
    <x v="376"/>
    <x v="377"/>
    <n v="49700"/>
    <n v="5098"/>
    <n v="10"/>
    <x v="0"/>
    <n v="40.14"/>
    <n v="127"/>
    <x v="1"/>
    <s v="USD"/>
    <n v="1571720400"/>
    <x v="12"/>
    <d v="2019-11-05T06:00:00"/>
    <n v="1572933600"/>
    <x v="0"/>
    <x v="0"/>
    <s v="theater/plays"/>
    <x v="3"/>
    <x v="3"/>
  </r>
  <r>
    <n v="378"/>
    <x v="377"/>
    <x v="378"/>
    <n v="178200"/>
    <n v="24882"/>
    <n v="14"/>
    <x v="0"/>
    <n v="70.09"/>
    <n v="355"/>
    <x v="1"/>
    <s v="USD"/>
    <n v="1526878800"/>
    <x v="360"/>
    <d v="2018-06-28T05:00:00"/>
    <n v="1530162000"/>
    <x v="0"/>
    <x v="0"/>
    <s v="film &amp; video/documentary"/>
    <x v="4"/>
    <x v="4"/>
  </r>
  <r>
    <n v="379"/>
    <x v="378"/>
    <x v="379"/>
    <n v="7200"/>
    <n v="2912"/>
    <n v="40"/>
    <x v="0"/>
    <n v="66.180000000000007"/>
    <n v="44"/>
    <x v="4"/>
    <s v="GBP"/>
    <n v="1319691600"/>
    <x v="361"/>
    <d v="2011-11-10T06:00:00"/>
    <n v="1320904800"/>
    <x v="0"/>
    <x v="0"/>
    <s v="theater/plays"/>
    <x v="3"/>
    <x v="3"/>
  </r>
  <r>
    <n v="380"/>
    <x v="379"/>
    <x v="380"/>
    <n v="2500"/>
    <n v="4008"/>
    <n v="160"/>
    <x v="1"/>
    <n v="47.71"/>
    <n v="84"/>
    <x v="1"/>
    <s v="USD"/>
    <n v="1371963600"/>
    <x v="362"/>
    <d v="2013-06-28T05:00:00"/>
    <n v="1372395600"/>
    <x v="0"/>
    <x v="0"/>
    <s v="theater/plays"/>
    <x v="3"/>
    <x v="3"/>
  </r>
  <r>
    <n v="381"/>
    <x v="380"/>
    <x v="381"/>
    <n v="5300"/>
    <n v="9749"/>
    <n v="184"/>
    <x v="1"/>
    <n v="62.9"/>
    <n v="155"/>
    <x v="1"/>
    <s v="USD"/>
    <n v="1433739600"/>
    <x v="363"/>
    <d v="2015-07-24T05:00:00"/>
    <n v="1437714000"/>
    <x v="0"/>
    <x v="0"/>
    <s v="theater/plays"/>
    <x v="3"/>
    <x v="3"/>
  </r>
  <r>
    <n v="382"/>
    <x v="381"/>
    <x v="382"/>
    <n v="9100"/>
    <n v="5803"/>
    <n v="64"/>
    <x v="0"/>
    <n v="86.61"/>
    <n v="67"/>
    <x v="1"/>
    <s v="USD"/>
    <n v="1508130000"/>
    <x v="364"/>
    <d v="2017-11-04T05:00:00"/>
    <n v="1509771600"/>
    <x v="0"/>
    <x v="0"/>
    <s v="photography/photography books"/>
    <x v="7"/>
    <x v="14"/>
  </r>
  <r>
    <n v="383"/>
    <x v="382"/>
    <x v="383"/>
    <n v="6300"/>
    <n v="14199"/>
    <n v="225"/>
    <x v="1"/>
    <n v="75.13"/>
    <n v="189"/>
    <x v="1"/>
    <s v="USD"/>
    <n v="1550037600"/>
    <x v="210"/>
    <d v="2019-02-19T06:00:00"/>
    <n v="1550556000"/>
    <x v="0"/>
    <x v="1"/>
    <s v="food/food trucks"/>
    <x v="0"/>
    <x v="0"/>
  </r>
  <r>
    <n v="384"/>
    <x v="383"/>
    <x v="384"/>
    <n v="114400"/>
    <n v="196779"/>
    <n v="172"/>
    <x v="1"/>
    <n v="41"/>
    <n v="4799"/>
    <x v="1"/>
    <s v="USD"/>
    <n v="1486706400"/>
    <x v="365"/>
    <d v="2017-03-09T06:00:00"/>
    <n v="1489039200"/>
    <x v="1"/>
    <x v="1"/>
    <s v="film &amp; video/documentary"/>
    <x v="4"/>
    <x v="4"/>
  </r>
  <r>
    <n v="385"/>
    <x v="384"/>
    <x v="385"/>
    <n v="38900"/>
    <n v="56859"/>
    <n v="146"/>
    <x v="1"/>
    <n v="50.01"/>
    <n v="1137"/>
    <x v="1"/>
    <s v="USD"/>
    <n v="1553835600"/>
    <x v="366"/>
    <d v="2019-04-30T05:00:00"/>
    <n v="1556600400"/>
    <x v="0"/>
    <x v="0"/>
    <s v="publishing/nonfiction"/>
    <x v="5"/>
    <x v="9"/>
  </r>
  <r>
    <n v="386"/>
    <x v="385"/>
    <x v="386"/>
    <n v="135500"/>
    <n v="103554"/>
    <n v="76"/>
    <x v="0"/>
    <n v="96.96"/>
    <n v="1068"/>
    <x v="1"/>
    <s v="USD"/>
    <n v="1277528400"/>
    <x v="367"/>
    <d v="2010-07-08T05:00:00"/>
    <n v="1278565200"/>
    <x v="0"/>
    <x v="0"/>
    <s v="theater/plays"/>
    <x v="3"/>
    <x v="3"/>
  </r>
  <r>
    <n v="387"/>
    <x v="386"/>
    <x v="387"/>
    <n v="109000"/>
    <n v="42795"/>
    <n v="39"/>
    <x v="0"/>
    <n v="100.93"/>
    <n v="424"/>
    <x v="1"/>
    <s v="USD"/>
    <n v="1339477200"/>
    <x v="368"/>
    <d v="2012-06-17T05:00:00"/>
    <n v="1339909200"/>
    <x v="0"/>
    <x v="0"/>
    <s v="technology/wearables"/>
    <x v="2"/>
    <x v="8"/>
  </r>
  <r>
    <n v="388"/>
    <x v="387"/>
    <x v="388"/>
    <n v="114800"/>
    <n v="12938"/>
    <n v="11"/>
    <x v="3"/>
    <n v="89.23"/>
    <n v="145"/>
    <x v="5"/>
    <s v="CHF"/>
    <n v="1325656800"/>
    <x v="369"/>
    <d v="2012-01-06T06:00:00"/>
    <n v="1325829600"/>
    <x v="0"/>
    <x v="0"/>
    <s v="music/indie rock"/>
    <x v="1"/>
    <x v="7"/>
  </r>
  <r>
    <n v="389"/>
    <x v="388"/>
    <x v="389"/>
    <n v="83000"/>
    <n v="101352"/>
    <n v="122"/>
    <x v="1"/>
    <n v="87.98"/>
    <n v="1152"/>
    <x v="1"/>
    <s v="USD"/>
    <n v="1288242000"/>
    <x v="370"/>
    <d v="2010-11-24T06:00:00"/>
    <n v="1290578400"/>
    <x v="0"/>
    <x v="0"/>
    <s v="theater/plays"/>
    <x v="3"/>
    <x v="3"/>
  </r>
  <r>
    <n v="390"/>
    <x v="389"/>
    <x v="390"/>
    <n v="2400"/>
    <n v="4477"/>
    <n v="187"/>
    <x v="1"/>
    <n v="89.54"/>
    <n v="50"/>
    <x v="1"/>
    <s v="USD"/>
    <n v="1379048400"/>
    <x v="371"/>
    <d v="2013-09-28T05:00:00"/>
    <n v="1380344400"/>
    <x v="0"/>
    <x v="0"/>
    <s v="photography/photography books"/>
    <x v="7"/>
    <x v="14"/>
  </r>
  <r>
    <n v="391"/>
    <x v="390"/>
    <x v="391"/>
    <n v="60400"/>
    <n v="4393"/>
    <n v="7"/>
    <x v="0"/>
    <n v="29.09"/>
    <n v="151"/>
    <x v="1"/>
    <s v="USD"/>
    <n v="1389679200"/>
    <x v="287"/>
    <d v="2014-01-16T06:00:00"/>
    <n v="1389852000"/>
    <x v="0"/>
    <x v="0"/>
    <s v="publishing/nonfiction"/>
    <x v="5"/>
    <x v="9"/>
  </r>
  <r>
    <n v="392"/>
    <x v="391"/>
    <x v="392"/>
    <n v="102900"/>
    <n v="67546"/>
    <n v="66"/>
    <x v="0"/>
    <n v="42.01"/>
    <n v="1608"/>
    <x v="1"/>
    <s v="USD"/>
    <n v="1294293600"/>
    <x v="372"/>
    <d v="2011-01-08T06:00:00"/>
    <n v="1294466400"/>
    <x v="0"/>
    <x v="0"/>
    <s v="technology/wearables"/>
    <x v="2"/>
    <x v="8"/>
  </r>
  <r>
    <n v="393"/>
    <x v="392"/>
    <x v="393"/>
    <n v="62800"/>
    <n v="143788"/>
    <n v="229"/>
    <x v="1"/>
    <n v="47"/>
    <n v="3059"/>
    <x v="0"/>
    <s v="CAD"/>
    <n v="1500267600"/>
    <x v="373"/>
    <d v="2017-07-18T05:00:00"/>
    <n v="1500354000"/>
    <x v="0"/>
    <x v="0"/>
    <s v="music/jazz"/>
    <x v="1"/>
    <x v="17"/>
  </r>
  <r>
    <n v="394"/>
    <x v="393"/>
    <x v="394"/>
    <n v="800"/>
    <n v="3755"/>
    <n v="469"/>
    <x v="1"/>
    <n v="110.44"/>
    <n v="34"/>
    <x v="1"/>
    <s v="USD"/>
    <n v="1375074000"/>
    <x v="374"/>
    <d v="2013-08-08T05:00:00"/>
    <n v="1375938000"/>
    <x v="0"/>
    <x v="1"/>
    <s v="film &amp; video/documentary"/>
    <x v="4"/>
    <x v="4"/>
  </r>
  <r>
    <n v="395"/>
    <x v="122"/>
    <x v="395"/>
    <n v="7100"/>
    <n v="9238"/>
    <n v="130"/>
    <x v="1"/>
    <n v="41.99"/>
    <n v="220"/>
    <x v="1"/>
    <s v="USD"/>
    <n v="1323324000"/>
    <x v="375"/>
    <d v="2011-12-09T06:00:00"/>
    <n v="1323410400"/>
    <x v="1"/>
    <x v="0"/>
    <s v="theater/plays"/>
    <x v="3"/>
    <x v="3"/>
  </r>
  <r>
    <n v="396"/>
    <x v="394"/>
    <x v="396"/>
    <n v="46100"/>
    <n v="77012"/>
    <n v="167"/>
    <x v="1"/>
    <n v="48.01"/>
    <n v="1604"/>
    <x v="2"/>
    <s v="AUD"/>
    <n v="1538715600"/>
    <x v="376"/>
    <d v="2018-10-13T05:00:00"/>
    <n v="1539406800"/>
    <x v="0"/>
    <x v="0"/>
    <s v="film &amp; video/drama"/>
    <x v="4"/>
    <x v="6"/>
  </r>
  <r>
    <n v="397"/>
    <x v="395"/>
    <x v="397"/>
    <n v="8100"/>
    <n v="14083"/>
    <n v="174"/>
    <x v="1"/>
    <n v="31.02"/>
    <n v="454"/>
    <x v="1"/>
    <s v="USD"/>
    <n v="1369285200"/>
    <x v="377"/>
    <d v="2013-05-29T05:00:00"/>
    <n v="1369803600"/>
    <x v="0"/>
    <x v="0"/>
    <s v="music/rock"/>
    <x v="1"/>
    <x v="1"/>
  </r>
  <r>
    <n v="398"/>
    <x v="396"/>
    <x v="398"/>
    <n v="1700"/>
    <n v="12202"/>
    <n v="718"/>
    <x v="1"/>
    <n v="99.2"/>
    <n v="123"/>
    <x v="6"/>
    <s v="EUR"/>
    <n v="1525755600"/>
    <x v="378"/>
    <d v="2018-05-10T05:00:00"/>
    <n v="1525928400"/>
    <x v="0"/>
    <x v="1"/>
    <s v="film &amp; video/animation"/>
    <x v="4"/>
    <x v="10"/>
  </r>
  <r>
    <n v="399"/>
    <x v="397"/>
    <x v="399"/>
    <n v="97300"/>
    <n v="62127"/>
    <n v="64"/>
    <x v="0"/>
    <n v="66.02"/>
    <n v="941"/>
    <x v="1"/>
    <s v="USD"/>
    <n v="1296626400"/>
    <x v="379"/>
    <d v="2011-02-09T06:00:00"/>
    <n v="1297231200"/>
    <x v="0"/>
    <x v="0"/>
    <s v="music/indie rock"/>
    <x v="1"/>
    <x v="7"/>
  </r>
  <r>
    <n v="400"/>
    <x v="398"/>
    <x v="400"/>
    <n v="100"/>
    <n v="2"/>
    <n v="2"/>
    <x v="0"/>
    <n v="2"/>
    <n v="1"/>
    <x v="1"/>
    <s v="USD"/>
    <n v="1376629200"/>
    <x v="380"/>
    <d v="2013-09-07T05:00:00"/>
    <n v="1378530000"/>
    <x v="0"/>
    <x v="1"/>
    <s v="photography/photography books"/>
    <x v="7"/>
    <x v="14"/>
  </r>
  <r>
    <n v="401"/>
    <x v="399"/>
    <x v="401"/>
    <n v="900"/>
    <n v="13772"/>
    <n v="1530"/>
    <x v="1"/>
    <n v="46.06"/>
    <n v="299"/>
    <x v="1"/>
    <s v="USD"/>
    <n v="1572152400"/>
    <x v="381"/>
    <d v="2019-10-27T05:00:00"/>
    <n v="1572152400"/>
    <x v="0"/>
    <x v="0"/>
    <s v="theater/plays"/>
    <x v="3"/>
    <x v="3"/>
  </r>
  <r>
    <n v="402"/>
    <x v="400"/>
    <x v="402"/>
    <n v="7300"/>
    <n v="2946"/>
    <n v="40"/>
    <x v="0"/>
    <n v="73.650000000000006"/>
    <n v="40"/>
    <x v="1"/>
    <s v="USD"/>
    <n v="1325829600"/>
    <x v="382"/>
    <d v="2012-02-22T06:00:00"/>
    <n v="1329890400"/>
    <x v="0"/>
    <x v="1"/>
    <s v="film &amp; video/shorts"/>
    <x v="4"/>
    <x v="12"/>
  </r>
  <r>
    <n v="403"/>
    <x v="401"/>
    <x v="403"/>
    <n v="195800"/>
    <n v="168820"/>
    <n v="86"/>
    <x v="0"/>
    <n v="55.99"/>
    <n v="3015"/>
    <x v="0"/>
    <s v="CAD"/>
    <n v="1273640400"/>
    <x v="125"/>
    <d v="2010-06-17T05:00:00"/>
    <n v="1276750800"/>
    <x v="0"/>
    <x v="1"/>
    <s v="theater/plays"/>
    <x v="3"/>
    <x v="3"/>
  </r>
  <r>
    <n v="404"/>
    <x v="402"/>
    <x v="404"/>
    <n v="48900"/>
    <n v="154321"/>
    <n v="316"/>
    <x v="1"/>
    <n v="68.989999999999995"/>
    <n v="2237"/>
    <x v="1"/>
    <s v="USD"/>
    <n v="1510639200"/>
    <x v="383"/>
    <d v="2017-11-17T06:00:00"/>
    <n v="1510898400"/>
    <x v="0"/>
    <x v="0"/>
    <s v="theater/plays"/>
    <x v="3"/>
    <x v="3"/>
  </r>
  <r>
    <n v="405"/>
    <x v="403"/>
    <x v="405"/>
    <n v="29600"/>
    <n v="26527"/>
    <n v="90"/>
    <x v="0"/>
    <n v="60.98"/>
    <n v="435"/>
    <x v="1"/>
    <s v="USD"/>
    <n v="1528088400"/>
    <x v="384"/>
    <d v="2018-07-24T05:00:00"/>
    <n v="1532408400"/>
    <x v="0"/>
    <x v="0"/>
    <s v="theater/plays"/>
    <x v="3"/>
    <x v="3"/>
  </r>
  <r>
    <n v="406"/>
    <x v="404"/>
    <x v="406"/>
    <n v="39300"/>
    <n v="71583"/>
    <n v="182"/>
    <x v="1"/>
    <n v="110.98"/>
    <n v="645"/>
    <x v="1"/>
    <s v="USD"/>
    <n v="1359525600"/>
    <x v="385"/>
    <d v="2013-02-11T06:00:00"/>
    <n v="1360562400"/>
    <x v="1"/>
    <x v="0"/>
    <s v="film &amp; video/documentary"/>
    <x v="4"/>
    <x v="4"/>
  </r>
  <r>
    <n v="407"/>
    <x v="405"/>
    <x v="407"/>
    <n v="3400"/>
    <n v="12100"/>
    <n v="356"/>
    <x v="1"/>
    <n v="25"/>
    <n v="484"/>
    <x v="3"/>
    <s v="DKK"/>
    <n v="1570942800"/>
    <x v="386"/>
    <d v="2019-10-20T05:00:00"/>
    <n v="1571547600"/>
    <x v="0"/>
    <x v="0"/>
    <s v="theater/plays"/>
    <x v="3"/>
    <x v="3"/>
  </r>
  <r>
    <n v="408"/>
    <x v="406"/>
    <x v="408"/>
    <n v="9200"/>
    <n v="12129"/>
    <n v="132"/>
    <x v="1"/>
    <n v="78.760000000000005"/>
    <n v="154"/>
    <x v="0"/>
    <s v="CAD"/>
    <n v="1466398800"/>
    <x v="387"/>
    <d v="2016-07-10T05:00:00"/>
    <n v="1468126800"/>
    <x v="0"/>
    <x v="0"/>
    <s v="film &amp; video/documentary"/>
    <x v="4"/>
    <x v="4"/>
  </r>
  <r>
    <n v="409"/>
    <x v="97"/>
    <x v="409"/>
    <n v="135600"/>
    <n v="62804"/>
    <n v="46"/>
    <x v="0"/>
    <n v="87.96"/>
    <n v="714"/>
    <x v="1"/>
    <s v="USD"/>
    <n v="1492491600"/>
    <x v="388"/>
    <d v="2017-04-22T05:00:00"/>
    <n v="1492837200"/>
    <x v="0"/>
    <x v="0"/>
    <s v="music/rock"/>
    <x v="1"/>
    <x v="1"/>
  </r>
  <r>
    <n v="410"/>
    <x v="407"/>
    <x v="410"/>
    <n v="153700"/>
    <n v="55536"/>
    <n v="36"/>
    <x v="2"/>
    <n v="49.99"/>
    <n v="1111"/>
    <x v="1"/>
    <s v="USD"/>
    <n v="1430197200"/>
    <x v="277"/>
    <d v="2015-04-28T05:00:00"/>
    <n v="1430197200"/>
    <x v="0"/>
    <x v="0"/>
    <s v="games/mobile games"/>
    <x v="6"/>
    <x v="20"/>
  </r>
  <r>
    <n v="411"/>
    <x v="408"/>
    <x v="411"/>
    <n v="7800"/>
    <n v="8161"/>
    <n v="105"/>
    <x v="1"/>
    <n v="99.52"/>
    <n v="82"/>
    <x v="1"/>
    <s v="USD"/>
    <n v="1496034000"/>
    <x v="389"/>
    <d v="2017-05-31T05:00:00"/>
    <n v="1496206800"/>
    <x v="0"/>
    <x v="0"/>
    <s v="theater/plays"/>
    <x v="3"/>
    <x v="3"/>
  </r>
  <r>
    <n v="412"/>
    <x v="409"/>
    <x v="412"/>
    <n v="2100"/>
    <n v="14046"/>
    <n v="669"/>
    <x v="1"/>
    <n v="104.82"/>
    <n v="134"/>
    <x v="1"/>
    <s v="USD"/>
    <n v="1388728800"/>
    <x v="390"/>
    <d v="2014-01-13T06:00:00"/>
    <n v="1389592800"/>
    <x v="0"/>
    <x v="0"/>
    <s v="publishing/fiction"/>
    <x v="5"/>
    <x v="13"/>
  </r>
  <r>
    <n v="413"/>
    <x v="410"/>
    <x v="413"/>
    <n v="189500"/>
    <n v="117628"/>
    <n v="62"/>
    <x v="2"/>
    <n v="108.01"/>
    <n v="1089"/>
    <x v="1"/>
    <s v="USD"/>
    <n v="1543298400"/>
    <x v="391"/>
    <d v="2018-12-24T06:00:00"/>
    <n v="1545631200"/>
    <x v="0"/>
    <x v="0"/>
    <s v="film &amp; video/animation"/>
    <x v="4"/>
    <x v="10"/>
  </r>
  <r>
    <n v="414"/>
    <x v="411"/>
    <x v="414"/>
    <n v="188200"/>
    <n v="159405"/>
    <n v="85"/>
    <x v="0"/>
    <n v="29"/>
    <n v="5497"/>
    <x v="1"/>
    <s v="USD"/>
    <n v="1271739600"/>
    <x v="392"/>
    <d v="2010-04-28T05:00:00"/>
    <n v="1272430800"/>
    <x v="0"/>
    <x v="1"/>
    <s v="food/food trucks"/>
    <x v="0"/>
    <x v="0"/>
  </r>
  <r>
    <n v="415"/>
    <x v="412"/>
    <x v="415"/>
    <n v="113500"/>
    <n v="12552"/>
    <n v="11"/>
    <x v="0"/>
    <n v="30.03"/>
    <n v="418"/>
    <x v="1"/>
    <s v="USD"/>
    <n v="1326434400"/>
    <x v="393"/>
    <d v="2012-01-30T06:00:00"/>
    <n v="1327903200"/>
    <x v="0"/>
    <x v="0"/>
    <s v="theater/plays"/>
    <x v="3"/>
    <x v="3"/>
  </r>
  <r>
    <n v="416"/>
    <x v="413"/>
    <x v="416"/>
    <n v="134600"/>
    <n v="59007"/>
    <n v="44"/>
    <x v="0"/>
    <n v="41.01"/>
    <n v="1439"/>
    <x v="1"/>
    <s v="USD"/>
    <n v="1295244000"/>
    <x v="394"/>
    <d v="2011-01-26T06:00:00"/>
    <n v="1296021600"/>
    <x v="0"/>
    <x v="1"/>
    <s v="film &amp; video/documentary"/>
    <x v="4"/>
    <x v="4"/>
  </r>
  <r>
    <n v="417"/>
    <x v="414"/>
    <x v="417"/>
    <n v="1700"/>
    <n v="943"/>
    <n v="55"/>
    <x v="0"/>
    <n v="62.87"/>
    <n v="15"/>
    <x v="1"/>
    <s v="USD"/>
    <n v="1541221200"/>
    <x v="395"/>
    <d v="2018-11-27T06:00:00"/>
    <n v="1543298400"/>
    <x v="0"/>
    <x v="0"/>
    <s v="theater/plays"/>
    <x v="3"/>
    <x v="3"/>
  </r>
  <r>
    <n v="418"/>
    <x v="32"/>
    <x v="418"/>
    <n v="163700"/>
    <n v="93963"/>
    <n v="57"/>
    <x v="0"/>
    <n v="47.01"/>
    <n v="1999"/>
    <x v="0"/>
    <s v="CAD"/>
    <n v="1336280400"/>
    <x v="396"/>
    <d v="2012-05-07T05:00:00"/>
    <n v="1336366800"/>
    <x v="0"/>
    <x v="0"/>
    <s v="film &amp; video/documentary"/>
    <x v="4"/>
    <x v="4"/>
  </r>
  <r>
    <n v="419"/>
    <x v="415"/>
    <x v="419"/>
    <n v="113800"/>
    <n v="140469"/>
    <n v="123"/>
    <x v="1"/>
    <n v="27"/>
    <n v="5203"/>
    <x v="1"/>
    <s v="USD"/>
    <n v="1324533600"/>
    <x v="397"/>
    <d v="2011-12-28T06:00:00"/>
    <n v="1325052000"/>
    <x v="0"/>
    <x v="0"/>
    <s v="technology/web"/>
    <x v="2"/>
    <x v="2"/>
  </r>
  <r>
    <n v="420"/>
    <x v="416"/>
    <x v="420"/>
    <n v="5000"/>
    <n v="6423"/>
    <n v="128"/>
    <x v="1"/>
    <n v="68.33"/>
    <n v="94"/>
    <x v="1"/>
    <s v="USD"/>
    <n v="1498366800"/>
    <x v="398"/>
    <d v="2017-07-09T05:00:00"/>
    <n v="1499576400"/>
    <x v="0"/>
    <x v="0"/>
    <s v="theater/plays"/>
    <x v="3"/>
    <x v="3"/>
  </r>
  <r>
    <n v="421"/>
    <x v="417"/>
    <x v="421"/>
    <n v="9400"/>
    <n v="6015"/>
    <n v="64"/>
    <x v="0"/>
    <n v="50.97"/>
    <n v="118"/>
    <x v="1"/>
    <s v="USD"/>
    <n v="1498712400"/>
    <x v="399"/>
    <d v="2017-07-29T05:00:00"/>
    <n v="1501304400"/>
    <x v="0"/>
    <x v="1"/>
    <s v="technology/wearables"/>
    <x v="2"/>
    <x v="8"/>
  </r>
  <r>
    <n v="422"/>
    <x v="418"/>
    <x v="422"/>
    <n v="8700"/>
    <n v="11075"/>
    <n v="127"/>
    <x v="1"/>
    <n v="54.02"/>
    <n v="205"/>
    <x v="1"/>
    <s v="USD"/>
    <n v="1271480400"/>
    <x v="400"/>
    <d v="2010-05-07T05:00:00"/>
    <n v="1273208400"/>
    <x v="0"/>
    <x v="1"/>
    <s v="theater/plays"/>
    <x v="3"/>
    <x v="3"/>
  </r>
  <r>
    <n v="423"/>
    <x v="419"/>
    <x v="423"/>
    <n v="147800"/>
    <n v="15723"/>
    <n v="11"/>
    <x v="0"/>
    <n v="97.06"/>
    <n v="162"/>
    <x v="1"/>
    <s v="USD"/>
    <n v="1316667600"/>
    <x v="116"/>
    <d v="2011-09-24T05:00:00"/>
    <n v="1316840400"/>
    <x v="0"/>
    <x v="1"/>
    <s v="food/food trucks"/>
    <x v="0"/>
    <x v="0"/>
  </r>
  <r>
    <n v="424"/>
    <x v="420"/>
    <x v="424"/>
    <n v="5100"/>
    <n v="2064"/>
    <n v="40"/>
    <x v="0"/>
    <n v="24.87"/>
    <n v="83"/>
    <x v="1"/>
    <s v="USD"/>
    <n v="1524027600"/>
    <x v="401"/>
    <d v="2018-04-24T05:00:00"/>
    <n v="1524546000"/>
    <x v="0"/>
    <x v="0"/>
    <s v="music/indie rock"/>
    <x v="1"/>
    <x v="7"/>
  </r>
  <r>
    <n v="425"/>
    <x v="421"/>
    <x v="425"/>
    <n v="2700"/>
    <n v="7767"/>
    <n v="288"/>
    <x v="1"/>
    <n v="84.42"/>
    <n v="92"/>
    <x v="1"/>
    <s v="USD"/>
    <n v="1438059600"/>
    <x v="402"/>
    <d v="2015-08-03T05:00:00"/>
    <n v="1438578000"/>
    <x v="0"/>
    <x v="0"/>
    <s v="photography/photography books"/>
    <x v="7"/>
    <x v="14"/>
  </r>
  <r>
    <n v="426"/>
    <x v="422"/>
    <x v="426"/>
    <n v="1800"/>
    <n v="10313"/>
    <n v="573"/>
    <x v="1"/>
    <n v="47.09"/>
    <n v="219"/>
    <x v="1"/>
    <s v="USD"/>
    <n v="1361944800"/>
    <x v="403"/>
    <d v="2013-03-06T06:00:00"/>
    <n v="1362549600"/>
    <x v="0"/>
    <x v="0"/>
    <s v="theater/plays"/>
    <x v="3"/>
    <x v="3"/>
  </r>
  <r>
    <n v="427"/>
    <x v="423"/>
    <x v="427"/>
    <n v="174500"/>
    <n v="197018"/>
    <n v="113"/>
    <x v="1"/>
    <n v="78"/>
    <n v="2526"/>
    <x v="1"/>
    <s v="USD"/>
    <n v="1410584400"/>
    <x v="404"/>
    <d v="2014-10-15T05:00:00"/>
    <n v="1413349200"/>
    <x v="0"/>
    <x v="1"/>
    <s v="theater/plays"/>
    <x v="3"/>
    <x v="3"/>
  </r>
  <r>
    <n v="428"/>
    <x v="424"/>
    <x v="428"/>
    <n v="101400"/>
    <n v="47037"/>
    <n v="46"/>
    <x v="0"/>
    <n v="62.97"/>
    <n v="747"/>
    <x v="1"/>
    <s v="USD"/>
    <n v="1297404000"/>
    <x v="405"/>
    <d v="2011-02-18T06:00:00"/>
    <n v="1298008800"/>
    <x v="0"/>
    <x v="0"/>
    <s v="film &amp; video/animation"/>
    <x v="4"/>
    <x v="10"/>
  </r>
  <r>
    <n v="429"/>
    <x v="425"/>
    <x v="429"/>
    <n v="191000"/>
    <n v="173191"/>
    <n v="91"/>
    <x v="3"/>
    <n v="81.010000000000005"/>
    <n v="2138"/>
    <x v="1"/>
    <s v="USD"/>
    <n v="1392012000"/>
    <x v="406"/>
    <d v="2014-03-10T05:00:00"/>
    <n v="1394427600"/>
    <x v="0"/>
    <x v="1"/>
    <s v="photography/photography books"/>
    <x v="7"/>
    <x v="14"/>
  </r>
  <r>
    <n v="430"/>
    <x v="426"/>
    <x v="430"/>
    <n v="8100"/>
    <n v="5487"/>
    <n v="68"/>
    <x v="0"/>
    <n v="65.319999999999993"/>
    <n v="84"/>
    <x v="1"/>
    <s v="USD"/>
    <n v="1569733200"/>
    <x v="407"/>
    <d v="2019-11-02T05:00:00"/>
    <n v="1572670800"/>
    <x v="0"/>
    <x v="0"/>
    <s v="theater/plays"/>
    <x v="3"/>
    <x v="3"/>
  </r>
  <r>
    <n v="431"/>
    <x v="427"/>
    <x v="431"/>
    <n v="5100"/>
    <n v="9817"/>
    <n v="192"/>
    <x v="1"/>
    <n v="104.44"/>
    <n v="94"/>
    <x v="1"/>
    <s v="USD"/>
    <n v="1529643600"/>
    <x v="408"/>
    <d v="2018-07-09T05:00:00"/>
    <n v="1531112400"/>
    <x v="1"/>
    <x v="0"/>
    <s v="theater/plays"/>
    <x v="3"/>
    <x v="3"/>
  </r>
  <r>
    <n v="432"/>
    <x v="428"/>
    <x v="432"/>
    <n v="7700"/>
    <n v="6369"/>
    <n v="83"/>
    <x v="0"/>
    <n v="69.989999999999995"/>
    <n v="91"/>
    <x v="1"/>
    <s v="USD"/>
    <n v="1399006800"/>
    <x v="409"/>
    <d v="2014-05-22T05:00:00"/>
    <n v="1400734800"/>
    <x v="0"/>
    <x v="0"/>
    <s v="theater/plays"/>
    <x v="3"/>
    <x v="3"/>
  </r>
  <r>
    <n v="433"/>
    <x v="429"/>
    <x v="433"/>
    <n v="121400"/>
    <n v="65755"/>
    <n v="54"/>
    <x v="0"/>
    <n v="83.02"/>
    <n v="792"/>
    <x v="1"/>
    <s v="USD"/>
    <n v="1385359200"/>
    <x v="410"/>
    <d v="2013-12-11T06:00:00"/>
    <n v="1386741600"/>
    <x v="0"/>
    <x v="1"/>
    <s v="film &amp; video/documentary"/>
    <x v="4"/>
    <x v="4"/>
  </r>
  <r>
    <n v="434"/>
    <x v="430"/>
    <x v="434"/>
    <n v="5400"/>
    <n v="903"/>
    <n v="17"/>
    <x v="3"/>
    <n v="90.3"/>
    <n v="10"/>
    <x v="0"/>
    <s v="CAD"/>
    <n v="1480572000"/>
    <x v="411"/>
    <d v="2016-12-15T06:00:00"/>
    <n v="1481781600"/>
    <x v="1"/>
    <x v="0"/>
    <s v="theater/plays"/>
    <x v="3"/>
    <x v="3"/>
  </r>
  <r>
    <n v="435"/>
    <x v="431"/>
    <x v="435"/>
    <n v="152400"/>
    <n v="178120"/>
    <n v="117"/>
    <x v="1"/>
    <n v="103.98"/>
    <n v="1713"/>
    <x v="6"/>
    <s v="EUR"/>
    <n v="1418623200"/>
    <x v="412"/>
    <d v="2014-12-27T06:00:00"/>
    <n v="1419660000"/>
    <x v="0"/>
    <x v="1"/>
    <s v="theater/plays"/>
    <x v="3"/>
    <x v="3"/>
  </r>
  <r>
    <n v="436"/>
    <x v="432"/>
    <x v="436"/>
    <n v="1300"/>
    <n v="13678"/>
    <n v="1052"/>
    <x v="1"/>
    <n v="54.93"/>
    <n v="249"/>
    <x v="1"/>
    <s v="USD"/>
    <n v="1555736400"/>
    <x v="413"/>
    <d v="2019-04-21T05:00:00"/>
    <n v="1555822800"/>
    <x v="0"/>
    <x v="0"/>
    <s v="music/jazz"/>
    <x v="1"/>
    <x v="17"/>
  </r>
  <r>
    <n v="437"/>
    <x v="433"/>
    <x v="437"/>
    <n v="8100"/>
    <n v="9969"/>
    <n v="123"/>
    <x v="1"/>
    <n v="51.92"/>
    <n v="192"/>
    <x v="1"/>
    <s v="USD"/>
    <n v="1442120400"/>
    <x v="414"/>
    <d v="2015-09-16T05:00:00"/>
    <n v="1442379600"/>
    <x v="0"/>
    <x v="1"/>
    <s v="film &amp; video/animation"/>
    <x v="4"/>
    <x v="10"/>
  </r>
  <r>
    <n v="438"/>
    <x v="434"/>
    <x v="438"/>
    <n v="8300"/>
    <n v="14827"/>
    <n v="179"/>
    <x v="1"/>
    <n v="60.03"/>
    <n v="247"/>
    <x v="1"/>
    <s v="USD"/>
    <n v="1362376800"/>
    <x v="415"/>
    <d v="2013-04-03T05:00:00"/>
    <n v="1364965200"/>
    <x v="0"/>
    <x v="0"/>
    <s v="theater/plays"/>
    <x v="3"/>
    <x v="3"/>
  </r>
  <r>
    <n v="439"/>
    <x v="435"/>
    <x v="439"/>
    <n v="28400"/>
    <n v="100900"/>
    <n v="355"/>
    <x v="1"/>
    <n v="44"/>
    <n v="2293"/>
    <x v="1"/>
    <s v="USD"/>
    <n v="1478408400"/>
    <x v="416"/>
    <d v="2016-11-13T06:00:00"/>
    <n v="1479016800"/>
    <x v="0"/>
    <x v="0"/>
    <s v="film &amp; video/science fiction"/>
    <x v="4"/>
    <x v="22"/>
  </r>
  <r>
    <n v="440"/>
    <x v="436"/>
    <x v="440"/>
    <n v="102500"/>
    <n v="165954"/>
    <n v="162"/>
    <x v="1"/>
    <n v="53"/>
    <n v="3131"/>
    <x v="1"/>
    <s v="USD"/>
    <n v="1498798800"/>
    <x v="417"/>
    <d v="2017-07-10T05:00:00"/>
    <n v="1499662800"/>
    <x v="0"/>
    <x v="0"/>
    <s v="film &amp; video/television"/>
    <x v="4"/>
    <x v="19"/>
  </r>
  <r>
    <n v="441"/>
    <x v="437"/>
    <x v="441"/>
    <n v="7000"/>
    <n v="1744"/>
    <n v="25"/>
    <x v="0"/>
    <n v="54.5"/>
    <n v="32"/>
    <x v="1"/>
    <s v="USD"/>
    <n v="1335416400"/>
    <x v="418"/>
    <d v="2012-05-24T05:00:00"/>
    <n v="1337835600"/>
    <x v="0"/>
    <x v="0"/>
    <s v="technology/wearables"/>
    <x v="2"/>
    <x v="8"/>
  </r>
  <r>
    <n v="442"/>
    <x v="438"/>
    <x v="442"/>
    <n v="5400"/>
    <n v="10731"/>
    <n v="199"/>
    <x v="1"/>
    <n v="75.040000000000006"/>
    <n v="143"/>
    <x v="6"/>
    <s v="EUR"/>
    <n v="1504328400"/>
    <x v="419"/>
    <d v="2017-09-18T05:00:00"/>
    <n v="1505710800"/>
    <x v="0"/>
    <x v="0"/>
    <s v="theater/plays"/>
    <x v="3"/>
    <x v="3"/>
  </r>
  <r>
    <n v="443"/>
    <x v="439"/>
    <x v="443"/>
    <n v="9300"/>
    <n v="3232"/>
    <n v="35"/>
    <x v="3"/>
    <n v="35.909999999999997"/>
    <n v="90"/>
    <x v="1"/>
    <s v="USD"/>
    <n v="1285822800"/>
    <x v="420"/>
    <d v="2010-10-19T05:00:00"/>
    <n v="1287464400"/>
    <x v="0"/>
    <x v="0"/>
    <s v="theater/plays"/>
    <x v="3"/>
    <x v="3"/>
  </r>
  <r>
    <n v="444"/>
    <x v="347"/>
    <x v="444"/>
    <n v="6200"/>
    <n v="10938"/>
    <n v="176"/>
    <x v="1"/>
    <n v="36.950000000000003"/>
    <n v="296"/>
    <x v="1"/>
    <s v="USD"/>
    <n v="1311483600"/>
    <x v="421"/>
    <d v="2011-07-26T05:00:00"/>
    <n v="1311656400"/>
    <x v="0"/>
    <x v="1"/>
    <s v="music/indie rock"/>
    <x v="1"/>
    <x v="7"/>
  </r>
  <r>
    <n v="445"/>
    <x v="440"/>
    <x v="445"/>
    <n v="2100"/>
    <n v="10739"/>
    <n v="511"/>
    <x v="1"/>
    <n v="63.17"/>
    <n v="170"/>
    <x v="1"/>
    <s v="USD"/>
    <n v="1291356000"/>
    <x v="422"/>
    <d v="2010-12-24T06:00:00"/>
    <n v="1293170400"/>
    <x v="0"/>
    <x v="1"/>
    <s v="theater/plays"/>
    <x v="3"/>
    <x v="3"/>
  </r>
  <r>
    <n v="446"/>
    <x v="441"/>
    <x v="446"/>
    <n v="6800"/>
    <n v="5579"/>
    <n v="82"/>
    <x v="0"/>
    <n v="29.99"/>
    <n v="186"/>
    <x v="1"/>
    <s v="USD"/>
    <n v="1355810400"/>
    <x v="423"/>
    <d v="2012-12-20T06:00:00"/>
    <n v="1355983200"/>
    <x v="0"/>
    <x v="0"/>
    <s v="technology/wearables"/>
    <x v="2"/>
    <x v="8"/>
  </r>
  <r>
    <n v="447"/>
    <x v="442"/>
    <x v="447"/>
    <n v="155200"/>
    <n v="37754"/>
    <n v="24"/>
    <x v="3"/>
    <n v="86"/>
    <n v="439"/>
    <x v="4"/>
    <s v="GBP"/>
    <n v="1513663200"/>
    <x v="424"/>
    <d v="2018-01-04T06:00:00"/>
    <n v="1515045600"/>
    <x v="0"/>
    <x v="0"/>
    <s v="film &amp; video/television"/>
    <x v="4"/>
    <x v="19"/>
  </r>
  <r>
    <n v="448"/>
    <x v="443"/>
    <x v="448"/>
    <n v="89900"/>
    <n v="45384"/>
    <n v="50"/>
    <x v="0"/>
    <n v="75.010000000000005"/>
    <n v="605"/>
    <x v="1"/>
    <s v="USD"/>
    <n v="1365915600"/>
    <x v="425"/>
    <d v="2013-04-16T05:00:00"/>
    <n v="1366088400"/>
    <x v="0"/>
    <x v="1"/>
    <s v="games/video games"/>
    <x v="6"/>
    <x v="11"/>
  </r>
  <r>
    <n v="449"/>
    <x v="444"/>
    <x v="449"/>
    <n v="900"/>
    <n v="8703"/>
    <n v="967"/>
    <x v="1"/>
    <n v="101.2"/>
    <n v="86"/>
    <x v="3"/>
    <s v="DKK"/>
    <n v="1551852000"/>
    <x v="426"/>
    <d v="2019-03-23T05:00:00"/>
    <n v="1553317200"/>
    <x v="0"/>
    <x v="0"/>
    <s v="games/video games"/>
    <x v="6"/>
    <x v="11"/>
  </r>
  <r>
    <n v="450"/>
    <x v="445"/>
    <x v="450"/>
    <n v="100"/>
    <n v="4"/>
    <n v="4"/>
    <x v="0"/>
    <n v="4"/>
    <n v="1"/>
    <x v="0"/>
    <s v="CAD"/>
    <n v="1540098000"/>
    <x v="427"/>
    <d v="2018-11-13T06:00:00"/>
    <n v="1542088800"/>
    <x v="0"/>
    <x v="0"/>
    <s v="film &amp; video/animation"/>
    <x v="4"/>
    <x v="10"/>
  </r>
  <r>
    <n v="451"/>
    <x v="446"/>
    <x v="451"/>
    <n v="148400"/>
    <n v="182302"/>
    <n v="123"/>
    <x v="1"/>
    <n v="29"/>
    <n v="6286"/>
    <x v="1"/>
    <s v="USD"/>
    <n v="1500440400"/>
    <x v="428"/>
    <d v="2017-08-19T05:00:00"/>
    <n v="1503118800"/>
    <x v="0"/>
    <x v="0"/>
    <s v="music/rock"/>
    <x v="1"/>
    <x v="1"/>
  </r>
  <r>
    <n v="452"/>
    <x v="447"/>
    <x v="452"/>
    <n v="4800"/>
    <n v="3045"/>
    <n v="63"/>
    <x v="0"/>
    <n v="98.23"/>
    <n v="31"/>
    <x v="1"/>
    <s v="USD"/>
    <n v="1278392400"/>
    <x v="429"/>
    <d v="2010-07-07T05:00:00"/>
    <n v="1278478800"/>
    <x v="0"/>
    <x v="0"/>
    <s v="film &amp; video/drama"/>
    <x v="4"/>
    <x v="6"/>
  </r>
  <r>
    <n v="453"/>
    <x v="448"/>
    <x v="453"/>
    <n v="182400"/>
    <n v="102749"/>
    <n v="56"/>
    <x v="0"/>
    <n v="87"/>
    <n v="1181"/>
    <x v="1"/>
    <s v="USD"/>
    <n v="1480572000"/>
    <x v="411"/>
    <d v="2017-01-11T06:00:00"/>
    <n v="1484114400"/>
    <x v="0"/>
    <x v="0"/>
    <s v="film &amp; video/science fiction"/>
    <x v="4"/>
    <x v="22"/>
  </r>
  <r>
    <n v="454"/>
    <x v="449"/>
    <x v="454"/>
    <n v="4000"/>
    <n v="1763"/>
    <n v="44"/>
    <x v="0"/>
    <n v="45.21"/>
    <n v="39"/>
    <x v="1"/>
    <s v="USD"/>
    <n v="1382331600"/>
    <x v="430"/>
    <d v="2013-11-26T06:00:00"/>
    <n v="1385445600"/>
    <x v="0"/>
    <x v="1"/>
    <s v="film &amp; video/drama"/>
    <x v="4"/>
    <x v="6"/>
  </r>
  <r>
    <n v="455"/>
    <x v="450"/>
    <x v="455"/>
    <n v="116500"/>
    <n v="137904"/>
    <n v="118"/>
    <x v="1"/>
    <n v="37"/>
    <n v="3727"/>
    <x v="1"/>
    <s v="USD"/>
    <n v="1316754000"/>
    <x v="431"/>
    <d v="2011-10-16T05:00:00"/>
    <n v="1318741200"/>
    <x v="0"/>
    <x v="0"/>
    <s v="theater/plays"/>
    <x v="3"/>
    <x v="3"/>
  </r>
  <r>
    <n v="456"/>
    <x v="451"/>
    <x v="456"/>
    <n v="146400"/>
    <n v="152438"/>
    <n v="104"/>
    <x v="1"/>
    <n v="94.98"/>
    <n v="1605"/>
    <x v="1"/>
    <s v="USD"/>
    <n v="1518242400"/>
    <x v="432"/>
    <d v="2018-02-10T06:00:00"/>
    <n v="1518242400"/>
    <x v="0"/>
    <x v="1"/>
    <s v="music/indie rock"/>
    <x v="1"/>
    <x v="7"/>
  </r>
  <r>
    <n v="457"/>
    <x v="452"/>
    <x v="457"/>
    <n v="5000"/>
    <n v="1332"/>
    <n v="27"/>
    <x v="0"/>
    <n v="28.96"/>
    <n v="46"/>
    <x v="1"/>
    <s v="USD"/>
    <n v="1476421200"/>
    <x v="433"/>
    <d v="2016-10-16T05:00:00"/>
    <n v="1476594000"/>
    <x v="0"/>
    <x v="0"/>
    <s v="theater/plays"/>
    <x v="3"/>
    <x v="3"/>
  </r>
  <r>
    <n v="458"/>
    <x v="453"/>
    <x v="458"/>
    <n v="33800"/>
    <n v="118706"/>
    <n v="351"/>
    <x v="1"/>
    <n v="55.99"/>
    <n v="2120"/>
    <x v="1"/>
    <s v="USD"/>
    <n v="1269752400"/>
    <x v="434"/>
    <d v="2010-05-11T05:00:00"/>
    <n v="1273554000"/>
    <x v="0"/>
    <x v="0"/>
    <s v="theater/plays"/>
    <x v="3"/>
    <x v="3"/>
  </r>
  <r>
    <n v="459"/>
    <x v="454"/>
    <x v="459"/>
    <n v="6300"/>
    <n v="5674"/>
    <n v="90"/>
    <x v="0"/>
    <n v="54.04"/>
    <n v="105"/>
    <x v="1"/>
    <s v="USD"/>
    <n v="1419746400"/>
    <x v="435"/>
    <d v="2015-01-22T06:00:00"/>
    <n v="1421906400"/>
    <x v="0"/>
    <x v="0"/>
    <s v="film &amp; video/documentary"/>
    <x v="4"/>
    <x v="4"/>
  </r>
  <r>
    <n v="460"/>
    <x v="455"/>
    <x v="460"/>
    <n v="2400"/>
    <n v="4119"/>
    <n v="172"/>
    <x v="1"/>
    <n v="82.38"/>
    <n v="50"/>
    <x v="1"/>
    <s v="USD"/>
    <n v="1281330000"/>
    <x v="8"/>
    <d v="2010-08-12T05:00:00"/>
    <n v="1281589200"/>
    <x v="0"/>
    <x v="0"/>
    <s v="theater/plays"/>
    <x v="3"/>
    <x v="3"/>
  </r>
  <r>
    <n v="461"/>
    <x v="456"/>
    <x v="461"/>
    <n v="98800"/>
    <n v="139354"/>
    <n v="141"/>
    <x v="1"/>
    <n v="67"/>
    <n v="2080"/>
    <x v="1"/>
    <s v="USD"/>
    <n v="1398661200"/>
    <x v="436"/>
    <d v="2014-05-18T05:00:00"/>
    <n v="1400389200"/>
    <x v="0"/>
    <x v="0"/>
    <s v="film &amp; video/drama"/>
    <x v="4"/>
    <x v="6"/>
  </r>
  <r>
    <n v="462"/>
    <x v="457"/>
    <x v="462"/>
    <n v="188800"/>
    <n v="57734"/>
    <n v="31"/>
    <x v="0"/>
    <n v="107.91"/>
    <n v="535"/>
    <x v="1"/>
    <s v="USD"/>
    <n v="1359525600"/>
    <x v="385"/>
    <d v="2013-03-09T06:00:00"/>
    <n v="1362808800"/>
    <x v="0"/>
    <x v="0"/>
    <s v="games/mobile games"/>
    <x v="6"/>
    <x v="20"/>
  </r>
  <r>
    <n v="463"/>
    <x v="458"/>
    <x v="463"/>
    <n v="134300"/>
    <n v="145265"/>
    <n v="108"/>
    <x v="1"/>
    <n v="69.010000000000005"/>
    <n v="2105"/>
    <x v="1"/>
    <s v="USD"/>
    <n v="1388469600"/>
    <x v="437"/>
    <d v="2014-01-04T06:00:00"/>
    <n v="1388815200"/>
    <x v="0"/>
    <x v="0"/>
    <s v="film &amp; video/animation"/>
    <x v="4"/>
    <x v="10"/>
  </r>
  <r>
    <n v="464"/>
    <x v="459"/>
    <x v="464"/>
    <n v="71200"/>
    <n v="95020"/>
    <n v="133"/>
    <x v="1"/>
    <n v="39.01"/>
    <n v="2436"/>
    <x v="1"/>
    <s v="USD"/>
    <n v="1518328800"/>
    <x v="438"/>
    <d v="2018-02-25T06:00:00"/>
    <n v="1519538400"/>
    <x v="0"/>
    <x v="0"/>
    <s v="theater/plays"/>
    <x v="3"/>
    <x v="3"/>
  </r>
  <r>
    <n v="465"/>
    <x v="460"/>
    <x v="465"/>
    <n v="4700"/>
    <n v="8829"/>
    <n v="188"/>
    <x v="1"/>
    <n v="110.36"/>
    <n v="80"/>
    <x v="1"/>
    <s v="USD"/>
    <n v="1517032800"/>
    <x v="439"/>
    <d v="2018-02-05T06:00:00"/>
    <n v="1517810400"/>
    <x v="0"/>
    <x v="0"/>
    <s v="publishing/translations"/>
    <x v="5"/>
    <x v="18"/>
  </r>
  <r>
    <n v="466"/>
    <x v="461"/>
    <x v="466"/>
    <n v="1200"/>
    <n v="3984"/>
    <n v="332"/>
    <x v="1"/>
    <n v="94.86"/>
    <n v="42"/>
    <x v="1"/>
    <s v="USD"/>
    <n v="1368594000"/>
    <x v="440"/>
    <d v="2013-06-07T05:00:00"/>
    <n v="1370581200"/>
    <x v="0"/>
    <x v="1"/>
    <s v="technology/wearables"/>
    <x v="2"/>
    <x v="8"/>
  </r>
  <r>
    <n v="467"/>
    <x v="462"/>
    <x v="467"/>
    <n v="1400"/>
    <n v="8053"/>
    <n v="575"/>
    <x v="1"/>
    <n v="57.94"/>
    <n v="139"/>
    <x v="0"/>
    <s v="CAD"/>
    <n v="1448258400"/>
    <x v="441"/>
    <d v="2015-11-30T06:00:00"/>
    <n v="1448863200"/>
    <x v="0"/>
    <x v="1"/>
    <s v="technology/web"/>
    <x v="2"/>
    <x v="2"/>
  </r>
  <r>
    <n v="468"/>
    <x v="463"/>
    <x v="468"/>
    <n v="4000"/>
    <n v="1620"/>
    <n v="41"/>
    <x v="0"/>
    <n v="101.25"/>
    <n v="16"/>
    <x v="1"/>
    <s v="USD"/>
    <n v="1555218000"/>
    <x v="442"/>
    <d v="2019-04-30T05:00:00"/>
    <n v="1556600400"/>
    <x v="0"/>
    <x v="0"/>
    <s v="theater/plays"/>
    <x v="3"/>
    <x v="3"/>
  </r>
  <r>
    <n v="469"/>
    <x v="464"/>
    <x v="469"/>
    <n v="5600"/>
    <n v="10328"/>
    <n v="184"/>
    <x v="1"/>
    <n v="64.959999999999994"/>
    <n v="159"/>
    <x v="1"/>
    <s v="USD"/>
    <n v="1431925200"/>
    <x v="443"/>
    <d v="2015-05-20T05:00:00"/>
    <n v="1432098000"/>
    <x v="0"/>
    <x v="0"/>
    <s v="film &amp; video/drama"/>
    <x v="4"/>
    <x v="6"/>
  </r>
  <r>
    <n v="470"/>
    <x v="465"/>
    <x v="470"/>
    <n v="3600"/>
    <n v="10289"/>
    <n v="286"/>
    <x v="1"/>
    <n v="27.01"/>
    <n v="381"/>
    <x v="1"/>
    <s v="USD"/>
    <n v="1481522400"/>
    <x v="315"/>
    <d v="2016-12-19T06:00:00"/>
    <n v="1482127200"/>
    <x v="0"/>
    <x v="0"/>
    <s v="technology/wearables"/>
    <x v="2"/>
    <x v="8"/>
  </r>
  <r>
    <n v="471"/>
    <x v="197"/>
    <x v="471"/>
    <n v="3100"/>
    <n v="9889"/>
    <n v="319"/>
    <x v="1"/>
    <n v="50.97"/>
    <n v="194"/>
    <x v="4"/>
    <s v="GBP"/>
    <n v="1335934800"/>
    <x v="444"/>
    <d v="2012-05-02T05:00:00"/>
    <n v="1335934800"/>
    <x v="0"/>
    <x v="1"/>
    <s v="food/food trucks"/>
    <x v="0"/>
    <x v="0"/>
  </r>
  <r>
    <n v="472"/>
    <x v="466"/>
    <x v="472"/>
    <n v="153800"/>
    <n v="60342"/>
    <n v="39"/>
    <x v="0"/>
    <n v="104.94"/>
    <n v="575"/>
    <x v="1"/>
    <s v="USD"/>
    <n v="1552280400"/>
    <x v="445"/>
    <d v="2019-05-04T05:00:00"/>
    <n v="1556946000"/>
    <x v="0"/>
    <x v="0"/>
    <s v="music/rock"/>
    <x v="1"/>
    <x v="1"/>
  </r>
  <r>
    <n v="473"/>
    <x v="467"/>
    <x v="473"/>
    <n v="5000"/>
    <n v="8907"/>
    <n v="178"/>
    <x v="1"/>
    <n v="84.03"/>
    <n v="106"/>
    <x v="1"/>
    <s v="USD"/>
    <n v="1529989200"/>
    <x v="446"/>
    <d v="2018-06-27T05:00:00"/>
    <n v="1530075600"/>
    <x v="0"/>
    <x v="0"/>
    <s v="music/electric music"/>
    <x v="1"/>
    <x v="5"/>
  </r>
  <r>
    <n v="474"/>
    <x v="468"/>
    <x v="474"/>
    <n v="4000"/>
    <n v="14606"/>
    <n v="365"/>
    <x v="1"/>
    <n v="102.86"/>
    <n v="142"/>
    <x v="1"/>
    <s v="USD"/>
    <n v="1418709600"/>
    <x v="447"/>
    <d v="2014-12-17T06:00:00"/>
    <n v="1418796000"/>
    <x v="0"/>
    <x v="0"/>
    <s v="film &amp; video/television"/>
    <x v="4"/>
    <x v="19"/>
  </r>
  <r>
    <n v="475"/>
    <x v="469"/>
    <x v="475"/>
    <n v="7400"/>
    <n v="8432"/>
    <n v="114"/>
    <x v="1"/>
    <n v="39.96"/>
    <n v="211"/>
    <x v="1"/>
    <s v="USD"/>
    <n v="1372136400"/>
    <x v="448"/>
    <d v="2013-06-29T05:00:00"/>
    <n v="1372482000"/>
    <x v="0"/>
    <x v="1"/>
    <s v="publishing/translations"/>
    <x v="5"/>
    <x v="18"/>
  </r>
  <r>
    <n v="476"/>
    <x v="470"/>
    <x v="476"/>
    <n v="191500"/>
    <n v="57122"/>
    <n v="30"/>
    <x v="0"/>
    <n v="51"/>
    <n v="1120"/>
    <x v="1"/>
    <s v="USD"/>
    <n v="1533877200"/>
    <x v="342"/>
    <d v="2018-08-16T05:00:00"/>
    <n v="1534395600"/>
    <x v="0"/>
    <x v="0"/>
    <s v="publishing/fiction"/>
    <x v="5"/>
    <x v="13"/>
  </r>
  <r>
    <n v="477"/>
    <x v="471"/>
    <x v="477"/>
    <n v="8500"/>
    <n v="4613"/>
    <n v="54"/>
    <x v="0"/>
    <n v="40.82"/>
    <n v="113"/>
    <x v="1"/>
    <s v="USD"/>
    <n v="1309064400"/>
    <x v="449"/>
    <d v="2011-07-23T05:00:00"/>
    <n v="1311397200"/>
    <x v="0"/>
    <x v="0"/>
    <s v="film &amp; video/science fiction"/>
    <x v="4"/>
    <x v="22"/>
  </r>
  <r>
    <n v="478"/>
    <x v="472"/>
    <x v="478"/>
    <n v="68800"/>
    <n v="162603"/>
    <n v="236"/>
    <x v="1"/>
    <n v="59"/>
    <n v="2756"/>
    <x v="1"/>
    <s v="USD"/>
    <n v="1425877200"/>
    <x v="450"/>
    <d v="2015-03-21T05:00:00"/>
    <n v="1426914000"/>
    <x v="0"/>
    <x v="0"/>
    <s v="technology/wearables"/>
    <x v="2"/>
    <x v="8"/>
  </r>
  <r>
    <n v="479"/>
    <x v="473"/>
    <x v="479"/>
    <n v="2400"/>
    <n v="12310"/>
    <n v="513"/>
    <x v="1"/>
    <n v="71.16"/>
    <n v="173"/>
    <x v="4"/>
    <s v="GBP"/>
    <n v="1501304400"/>
    <x v="451"/>
    <d v="2017-07-31T05:00:00"/>
    <n v="1501477200"/>
    <x v="0"/>
    <x v="0"/>
    <s v="food/food trucks"/>
    <x v="0"/>
    <x v="0"/>
  </r>
  <r>
    <n v="480"/>
    <x v="474"/>
    <x v="480"/>
    <n v="8600"/>
    <n v="8656"/>
    <n v="101"/>
    <x v="1"/>
    <n v="99.49"/>
    <n v="87"/>
    <x v="1"/>
    <s v="USD"/>
    <n v="1268287200"/>
    <x v="452"/>
    <d v="2010-03-20T05:00:00"/>
    <n v="1269061200"/>
    <x v="0"/>
    <x v="1"/>
    <s v="photography/photography books"/>
    <x v="7"/>
    <x v="14"/>
  </r>
  <r>
    <n v="481"/>
    <x v="475"/>
    <x v="481"/>
    <n v="196600"/>
    <n v="159931"/>
    <n v="81"/>
    <x v="0"/>
    <n v="103.99"/>
    <n v="1538"/>
    <x v="1"/>
    <s v="USD"/>
    <n v="1412139600"/>
    <x v="453"/>
    <d v="2014-11-12T06:00:00"/>
    <n v="1415772000"/>
    <x v="0"/>
    <x v="1"/>
    <s v="theater/plays"/>
    <x v="3"/>
    <x v="3"/>
  </r>
  <r>
    <n v="482"/>
    <x v="476"/>
    <x v="482"/>
    <n v="4200"/>
    <n v="689"/>
    <n v="16"/>
    <x v="0"/>
    <n v="76.56"/>
    <n v="9"/>
    <x v="1"/>
    <s v="USD"/>
    <n v="1330063200"/>
    <x v="454"/>
    <d v="2012-03-06T06:00:00"/>
    <n v="1331013600"/>
    <x v="0"/>
    <x v="1"/>
    <s v="publishing/fiction"/>
    <x v="5"/>
    <x v="13"/>
  </r>
  <r>
    <n v="483"/>
    <x v="477"/>
    <x v="483"/>
    <n v="91400"/>
    <n v="48236"/>
    <n v="53"/>
    <x v="0"/>
    <n v="87.07"/>
    <n v="554"/>
    <x v="1"/>
    <s v="USD"/>
    <n v="1576130400"/>
    <x v="455"/>
    <d v="2019-12-19T06:00:00"/>
    <n v="1576735200"/>
    <x v="0"/>
    <x v="0"/>
    <s v="theater/plays"/>
    <x v="3"/>
    <x v="3"/>
  </r>
  <r>
    <n v="484"/>
    <x v="478"/>
    <x v="484"/>
    <n v="29600"/>
    <n v="77021"/>
    <n v="260"/>
    <x v="1"/>
    <n v="49"/>
    <n v="1572"/>
    <x v="4"/>
    <s v="GBP"/>
    <n v="1407128400"/>
    <x v="456"/>
    <d v="2014-09-22T05:00:00"/>
    <n v="1411362000"/>
    <x v="0"/>
    <x v="1"/>
    <s v="food/food trucks"/>
    <x v="0"/>
    <x v="0"/>
  </r>
  <r>
    <n v="485"/>
    <x v="479"/>
    <x v="485"/>
    <n v="90600"/>
    <n v="27844"/>
    <n v="31"/>
    <x v="0"/>
    <n v="42.97"/>
    <n v="648"/>
    <x v="4"/>
    <s v="GBP"/>
    <n v="1560142800"/>
    <x v="457"/>
    <d v="2019-07-21T05:00:00"/>
    <n v="1563685200"/>
    <x v="0"/>
    <x v="0"/>
    <s v="theater/plays"/>
    <x v="3"/>
    <x v="3"/>
  </r>
  <r>
    <n v="486"/>
    <x v="480"/>
    <x v="486"/>
    <n v="5200"/>
    <n v="702"/>
    <n v="14"/>
    <x v="0"/>
    <n v="33.43"/>
    <n v="21"/>
    <x v="4"/>
    <s v="GBP"/>
    <n v="1520575200"/>
    <x v="458"/>
    <d v="2018-03-24T05:00:00"/>
    <n v="1521867600"/>
    <x v="0"/>
    <x v="1"/>
    <s v="publishing/translations"/>
    <x v="5"/>
    <x v="18"/>
  </r>
  <r>
    <n v="487"/>
    <x v="481"/>
    <x v="487"/>
    <n v="110300"/>
    <n v="197024"/>
    <n v="179"/>
    <x v="1"/>
    <n v="83.98"/>
    <n v="2346"/>
    <x v="1"/>
    <s v="USD"/>
    <n v="1492664400"/>
    <x v="459"/>
    <d v="2017-05-23T05:00:00"/>
    <n v="1495515600"/>
    <x v="0"/>
    <x v="0"/>
    <s v="theater/plays"/>
    <x v="3"/>
    <x v="3"/>
  </r>
  <r>
    <n v="488"/>
    <x v="482"/>
    <x v="488"/>
    <n v="5300"/>
    <n v="11663"/>
    <n v="220"/>
    <x v="1"/>
    <n v="101.42"/>
    <n v="115"/>
    <x v="1"/>
    <s v="USD"/>
    <n v="1454479200"/>
    <x v="460"/>
    <d v="2016-02-20T06:00:00"/>
    <n v="1455948000"/>
    <x v="0"/>
    <x v="0"/>
    <s v="theater/plays"/>
    <x v="3"/>
    <x v="3"/>
  </r>
  <r>
    <n v="489"/>
    <x v="483"/>
    <x v="489"/>
    <n v="9200"/>
    <n v="9339"/>
    <n v="102"/>
    <x v="1"/>
    <n v="109.87"/>
    <n v="85"/>
    <x v="6"/>
    <s v="EUR"/>
    <n v="1281934800"/>
    <x v="461"/>
    <d v="2010-08-21T05:00:00"/>
    <n v="1282366800"/>
    <x v="0"/>
    <x v="0"/>
    <s v="technology/wearables"/>
    <x v="2"/>
    <x v="8"/>
  </r>
  <r>
    <n v="490"/>
    <x v="484"/>
    <x v="490"/>
    <n v="2400"/>
    <n v="4596"/>
    <n v="192"/>
    <x v="1"/>
    <n v="31.92"/>
    <n v="144"/>
    <x v="1"/>
    <s v="USD"/>
    <n v="1573970400"/>
    <x v="462"/>
    <d v="2019-11-24T06:00:00"/>
    <n v="1574575200"/>
    <x v="0"/>
    <x v="0"/>
    <s v="journalism/audio"/>
    <x v="8"/>
    <x v="23"/>
  </r>
  <r>
    <n v="491"/>
    <x v="485"/>
    <x v="491"/>
    <n v="56800"/>
    <n v="173437"/>
    <n v="305"/>
    <x v="1"/>
    <n v="70.989999999999995"/>
    <n v="2443"/>
    <x v="1"/>
    <s v="USD"/>
    <n v="1372654800"/>
    <x v="463"/>
    <d v="2013-07-27T05:00:00"/>
    <n v="1374901200"/>
    <x v="0"/>
    <x v="1"/>
    <s v="food/food trucks"/>
    <x v="0"/>
    <x v="0"/>
  </r>
  <r>
    <n v="492"/>
    <x v="486"/>
    <x v="492"/>
    <n v="191000"/>
    <n v="45831"/>
    <n v="24"/>
    <x v="3"/>
    <n v="77.03"/>
    <n v="595"/>
    <x v="1"/>
    <s v="USD"/>
    <n v="1275886800"/>
    <x v="464"/>
    <d v="2010-07-12T05:00:00"/>
    <n v="1278910800"/>
    <x v="1"/>
    <x v="1"/>
    <s v="film &amp; video/shorts"/>
    <x v="4"/>
    <x v="12"/>
  </r>
  <r>
    <n v="493"/>
    <x v="487"/>
    <x v="493"/>
    <n v="900"/>
    <n v="6514"/>
    <n v="724"/>
    <x v="1"/>
    <n v="101.78"/>
    <n v="64"/>
    <x v="1"/>
    <s v="USD"/>
    <n v="1561784400"/>
    <x v="465"/>
    <d v="2019-07-12T05:00:00"/>
    <n v="1562907600"/>
    <x v="0"/>
    <x v="0"/>
    <s v="photography/photography books"/>
    <x v="7"/>
    <x v="14"/>
  </r>
  <r>
    <n v="494"/>
    <x v="488"/>
    <x v="494"/>
    <n v="2500"/>
    <n v="13684"/>
    <n v="547"/>
    <x v="1"/>
    <n v="51.06"/>
    <n v="268"/>
    <x v="1"/>
    <s v="USD"/>
    <n v="1332392400"/>
    <x v="466"/>
    <d v="2012-03-23T05:00:00"/>
    <n v="1332478800"/>
    <x v="0"/>
    <x v="0"/>
    <s v="technology/wearables"/>
    <x v="2"/>
    <x v="8"/>
  </r>
  <r>
    <n v="495"/>
    <x v="489"/>
    <x v="495"/>
    <n v="3200"/>
    <n v="13264"/>
    <n v="415"/>
    <x v="1"/>
    <n v="68.02"/>
    <n v="195"/>
    <x v="3"/>
    <s v="DKK"/>
    <n v="1402376400"/>
    <x v="467"/>
    <d v="2014-06-14T05:00:00"/>
    <n v="1402722000"/>
    <x v="0"/>
    <x v="0"/>
    <s v="theater/plays"/>
    <x v="3"/>
    <x v="3"/>
  </r>
  <r>
    <n v="496"/>
    <x v="490"/>
    <x v="496"/>
    <n v="183800"/>
    <n v="1667"/>
    <n v="1"/>
    <x v="0"/>
    <n v="30.87"/>
    <n v="54"/>
    <x v="1"/>
    <s v="USD"/>
    <n v="1495342800"/>
    <x v="468"/>
    <d v="2017-06-07T05:00:00"/>
    <n v="1496811600"/>
    <x v="0"/>
    <x v="0"/>
    <s v="film &amp; video/animation"/>
    <x v="4"/>
    <x v="10"/>
  </r>
  <r>
    <n v="497"/>
    <x v="491"/>
    <x v="497"/>
    <n v="9800"/>
    <n v="3349"/>
    <n v="34"/>
    <x v="0"/>
    <n v="27.91"/>
    <n v="120"/>
    <x v="1"/>
    <s v="USD"/>
    <n v="1482213600"/>
    <x v="469"/>
    <d v="2016-12-20T06:00:00"/>
    <n v="1482213600"/>
    <x v="0"/>
    <x v="1"/>
    <s v="technology/wearables"/>
    <x v="2"/>
    <x v="8"/>
  </r>
  <r>
    <n v="498"/>
    <x v="492"/>
    <x v="498"/>
    <n v="193400"/>
    <n v="46317"/>
    <n v="24"/>
    <x v="0"/>
    <n v="79.989999999999995"/>
    <n v="579"/>
    <x v="3"/>
    <s v="DKK"/>
    <n v="1420092000"/>
    <x v="470"/>
    <d v="2015-01-03T06:00:00"/>
    <n v="1420264800"/>
    <x v="0"/>
    <x v="0"/>
    <s v="technology/web"/>
    <x v="2"/>
    <x v="2"/>
  </r>
  <r>
    <n v="499"/>
    <x v="493"/>
    <x v="499"/>
    <n v="163800"/>
    <n v="78743"/>
    <n v="48"/>
    <x v="0"/>
    <n v="38"/>
    <n v="2072"/>
    <x v="1"/>
    <s v="USD"/>
    <n v="1458018000"/>
    <x v="471"/>
    <d v="2016-03-20T05:00:00"/>
    <n v="1458450000"/>
    <x v="0"/>
    <x v="1"/>
    <s v="film &amp; video/documentary"/>
    <x v="4"/>
    <x v="4"/>
  </r>
  <r>
    <n v="500"/>
    <x v="494"/>
    <x v="500"/>
    <n v="100"/>
    <n v="0"/>
    <n v="0"/>
    <x v="0"/>
    <n v="0"/>
    <n v="0"/>
    <x v="1"/>
    <s v="USD"/>
    <n v="1367384400"/>
    <x v="472"/>
    <d v="2013-05-29T05:00:00"/>
    <n v="1369803600"/>
    <x v="0"/>
    <x v="1"/>
    <s v="theater/plays"/>
    <x v="3"/>
    <x v="3"/>
  </r>
  <r>
    <n v="501"/>
    <x v="495"/>
    <x v="501"/>
    <n v="153600"/>
    <n v="107743"/>
    <n v="70"/>
    <x v="0"/>
    <n v="59.99"/>
    <n v="1796"/>
    <x v="1"/>
    <s v="USD"/>
    <n v="1363064400"/>
    <x v="473"/>
    <d v="2013-03-14T05:00:00"/>
    <n v="1363237200"/>
    <x v="0"/>
    <x v="0"/>
    <s v="film &amp; video/documentary"/>
    <x v="4"/>
    <x v="4"/>
  </r>
  <r>
    <n v="502"/>
    <x v="212"/>
    <x v="502"/>
    <n v="1300"/>
    <n v="6889"/>
    <n v="530"/>
    <x v="1"/>
    <n v="37.04"/>
    <n v="186"/>
    <x v="2"/>
    <s v="AUD"/>
    <n v="1343365200"/>
    <x v="474"/>
    <d v="2012-08-25T05:00:00"/>
    <n v="1345870800"/>
    <x v="0"/>
    <x v="1"/>
    <s v="games/video games"/>
    <x v="6"/>
    <x v="11"/>
  </r>
  <r>
    <n v="503"/>
    <x v="496"/>
    <x v="503"/>
    <n v="25500"/>
    <n v="45983"/>
    <n v="180"/>
    <x v="1"/>
    <n v="99.96"/>
    <n v="460"/>
    <x v="1"/>
    <s v="USD"/>
    <n v="1435726800"/>
    <x v="72"/>
    <d v="2015-07-21T05:00:00"/>
    <n v="1437454800"/>
    <x v="0"/>
    <x v="0"/>
    <s v="film &amp; video/drama"/>
    <x v="4"/>
    <x v="6"/>
  </r>
  <r>
    <n v="504"/>
    <x v="497"/>
    <x v="504"/>
    <n v="7500"/>
    <n v="6924"/>
    <n v="92"/>
    <x v="0"/>
    <n v="111.68"/>
    <n v="62"/>
    <x v="6"/>
    <s v="EUR"/>
    <n v="1431925200"/>
    <x v="443"/>
    <d v="2015-05-19T05:00:00"/>
    <n v="1432011600"/>
    <x v="0"/>
    <x v="0"/>
    <s v="music/rock"/>
    <x v="1"/>
    <x v="1"/>
  </r>
  <r>
    <n v="505"/>
    <x v="498"/>
    <x v="505"/>
    <n v="89900"/>
    <n v="12497"/>
    <n v="14"/>
    <x v="0"/>
    <n v="36.01"/>
    <n v="347"/>
    <x v="1"/>
    <s v="USD"/>
    <n v="1362722400"/>
    <x v="475"/>
    <d v="2013-04-19T05:00:00"/>
    <n v="1366347600"/>
    <x v="0"/>
    <x v="1"/>
    <s v="publishing/radio &amp; podcasts"/>
    <x v="5"/>
    <x v="15"/>
  </r>
  <r>
    <n v="506"/>
    <x v="499"/>
    <x v="506"/>
    <n v="18000"/>
    <n v="166874"/>
    <n v="927"/>
    <x v="1"/>
    <n v="66.010000000000005"/>
    <n v="2528"/>
    <x v="1"/>
    <s v="USD"/>
    <n v="1511416800"/>
    <x v="81"/>
    <d v="2017-12-10T06:00:00"/>
    <n v="1512885600"/>
    <x v="0"/>
    <x v="1"/>
    <s v="theater/plays"/>
    <x v="3"/>
    <x v="3"/>
  </r>
  <r>
    <n v="507"/>
    <x v="500"/>
    <x v="507"/>
    <n v="2100"/>
    <n v="837"/>
    <n v="40"/>
    <x v="0"/>
    <n v="44.05"/>
    <n v="19"/>
    <x v="1"/>
    <s v="USD"/>
    <n v="1365483600"/>
    <x v="476"/>
    <d v="2013-05-28T05:00:00"/>
    <n v="1369717200"/>
    <x v="0"/>
    <x v="1"/>
    <s v="technology/web"/>
    <x v="2"/>
    <x v="2"/>
  </r>
  <r>
    <n v="508"/>
    <x v="501"/>
    <x v="508"/>
    <n v="172700"/>
    <n v="193820"/>
    <n v="112"/>
    <x v="1"/>
    <n v="53"/>
    <n v="3657"/>
    <x v="1"/>
    <s v="USD"/>
    <n v="1532840400"/>
    <x v="192"/>
    <d v="2018-08-19T05:00:00"/>
    <n v="1534654800"/>
    <x v="0"/>
    <x v="0"/>
    <s v="theater/plays"/>
    <x v="3"/>
    <x v="3"/>
  </r>
  <r>
    <n v="509"/>
    <x v="173"/>
    <x v="509"/>
    <n v="168500"/>
    <n v="119510"/>
    <n v="71"/>
    <x v="0"/>
    <n v="95"/>
    <n v="1258"/>
    <x v="1"/>
    <s v="USD"/>
    <n v="1336194000"/>
    <x v="477"/>
    <d v="2012-05-15T05:00:00"/>
    <n v="1337058000"/>
    <x v="0"/>
    <x v="0"/>
    <s v="theater/plays"/>
    <x v="3"/>
    <x v="3"/>
  </r>
  <r>
    <n v="510"/>
    <x v="502"/>
    <x v="510"/>
    <n v="7800"/>
    <n v="9289"/>
    <n v="119"/>
    <x v="1"/>
    <n v="70.91"/>
    <n v="131"/>
    <x v="2"/>
    <s v="AUD"/>
    <n v="1527742800"/>
    <x v="478"/>
    <d v="2018-06-24T05:00:00"/>
    <n v="1529816400"/>
    <x v="0"/>
    <x v="0"/>
    <s v="film &amp; video/drama"/>
    <x v="4"/>
    <x v="6"/>
  </r>
  <r>
    <n v="511"/>
    <x v="503"/>
    <x v="511"/>
    <n v="147800"/>
    <n v="35498"/>
    <n v="24"/>
    <x v="0"/>
    <n v="98.06"/>
    <n v="362"/>
    <x v="1"/>
    <s v="USD"/>
    <n v="1564030800"/>
    <x v="479"/>
    <d v="2019-08-04T05:00:00"/>
    <n v="1564894800"/>
    <x v="0"/>
    <x v="0"/>
    <s v="theater/plays"/>
    <x v="3"/>
    <x v="3"/>
  </r>
  <r>
    <n v="512"/>
    <x v="504"/>
    <x v="512"/>
    <n v="9100"/>
    <n v="12678"/>
    <n v="139"/>
    <x v="1"/>
    <n v="53.05"/>
    <n v="239"/>
    <x v="1"/>
    <s v="USD"/>
    <n v="1404536400"/>
    <x v="480"/>
    <d v="2014-07-06T05:00:00"/>
    <n v="1404622800"/>
    <x v="0"/>
    <x v="1"/>
    <s v="games/video games"/>
    <x v="6"/>
    <x v="11"/>
  </r>
  <r>
    <n v="513"/>
    <x v="505"/>
    <x v="513"/>
    <n v="8300"/>
    <n v="3260"/>
    <n v="39"/>
    <x v="3"/>
    <n v="93.14"/>
    <n v="35"/>
    <x v="1"/>
    <s v="USD"/>
    <n v="1284008400"/>
    <x v="180"/>
    <d v="2010-09-11T05:00:00"/>
    <n v="1284181200"/>
    <x v="0"/>
    <x v="0"/>
    <s v="film &amp; video/television"/>
    <x v="4"/>
    <x v="19"/>
  </r>
  <r>
    <n v="514"/>
    <x v="506"/>
    <x v="514"/>
    <n v="138700"/>
    <n v="31123"/>
    <n v="22"/>
    <x v="3"/>
    <n v="58.95"/>
    <n v="528"/>
    <x v="5"/>
    <s v="CHF"/>
    <n v="1386309600"/>
    <x v="481"/>
    <d v="2013-12-11T06:00:00"/>
    <n v="1386741600"/>
    <x v="0"/>
    <x v="1"/>
    <s v="music/rock"/>
    <x v="1"/>
    <x v="1"/>
  </r>
  <r>
    <n v="515"/>
    <x v="507"/>
    <x v="515"/>
    <n v="8600"/>
    <n v="4797"/>
    <n v="56"/>
    <x v="0"/>
    <n v="36.07"/>
    <n v="133"/>
    <x v="0"/>
    <s v="CAD"/>
    <n v="1324620000"/>
    <x v="482"/>
    <d v="2011-12-25T06:00:00"/>
    <n v="1324792800"/>
    <x v="0"/>
    <x v="1"/>
    <s v="theater/plays"/>
    <x v="3"/>
    <x v="3"/>
  </r>
  <r>
    <n v="516"/>
    <x v="508"/>
    <x v="516"/>
    <n v="125400"/>
    <n v="53324"/>
    <n v="43"/>
    <x v="0"/>
    <n v="63.03"/>
    <n v="846"/>
    <x v="1"/>
    <s v="USD"/>
    <n v="1281070800"/>
    <x v="194"/>
    <d v="2010-09-13T05:00:00"/>
    <n v="1284354000"/>
    <x v="0"/>
    <x v="0"/>
    <s v="publishing/nonfiction"/>
    <x v="5"/>
    <x v="9"/>
  </r>
  <r>
    <n v="517"/>
    <x v="509"/>
    <x v="517"/>
    <n v="5900"/>
    <n v="6608"/>
    <n v="112"/>
    <x v="1"/>
    <n v="84.72"/>
    <n v="78"/>
    <x v="1"/>
    <s v="USD"/>
    <n v="1493960400"/>
    <x v="483"/>
    <d v="2017-05-10T05:00:00"/>
    <n v="1494392400"/>
    <x v="0"/>
    <x v="0"/>
    <s v="food/food trucks"/>
    <x v="0"/>
    <x v="0"/>
  </r>
  <r>
    <n v="518"/>
    <x v="510"/>
    <x v="518"/>
    <n v="8800"/>
    <n v="622"/>
    <n v="7"/>
    <x v="0"/>
    <n v="62.2"/>
    <n v="10"/>
    <x v="1"/>
    <s v="USD"/>
    <n v="1519365600"/>
    <x v="484"/>
    <d v="2018-02-25T06:00:00"/>
    <n v="1519538400"/>
    <x v="0"/>
    <x v="1"/>
    <s v="film &amp; video/animation"/>
    <x v="4"/>
    <x v="10"/>
  </r>
  <r>
    <n v="519"/>
    <x v="511"/>
    <x v="519"/>
    <n v="177700"/>
    <n v="180802"/>
    <n v="102"/>
    <x v="1"/>
    <n v="101.98"/>
    <n v="1773"/>
    <x v="1"/>
    <s v="USD"/>
    <n v="1420696800"/>
    <x v="355"/>
    <d v="2015-01-22T06:00:00"/>
    <n v="1421906400"/>
    <x v="0"/>
    <x v="1"/>
    <s v="music/rock"/>
    <x v="1"/>
    <x v="1"/>
  </r>
  <r>
    <n v="520"/>
    <x v="512"/>
    <x v="520"/>
    <n v="800"/>
    <n v="3406"/>
    <n v="426"/>
    <x v="1"/>
    <n v="106.44"/>
    <n v="32"/>
    <x v="1"/>
    <s v="USD"/>
    <n v="1555650000"/>
    <x v="485"/>
    <d v="2019-04-22T05:00:00"/>
    <n v="1555909200"/>
    <x v="0"/>
    <x v="0"/>
    <s v="theater/plays"/>
    <x v="3"/>
    <x v="3"/>
  </r>
  <r>
    <n v="521"/>
    <x v="513"/>
    <x v="47"/>
    <n v="7600"/>
    <n v="11061"/>
    <n v="146"/>
    <x v="1"/>
    <n v="29.98"/>
    <n v="369"/>
    <x v="1"/>
    <s v="USD"/>
    <n v="1471928400"/>
    <x v="486"/>
    <d v="2016-08-29T05:00:00"/>
    <n v="1472446800"/>
    <x v="0"/>
    <x v="1"/>
    <s v="film &amp; video/drama"/>
    <x v="4"/>
    <x v="6"/>
  </r>
  <r>
    <n v="522"/>
    <x v="514"/>
    <x v="521"/>
    <n v="50500"/>
    <n v="16389"/>
    <n v="32"/>
    <x v="0"/>
    <n v="85.81"/>
    <n v="191"/>
    <x v="1"/>
    <s v="USD"/>
    <n v="1341291600"/>
    <x v="487"/>
    <d v="2012-07-15T05:00:00"/>
    <n v="1342328400"/>
    <x v="0"/>
    <x v="0"/>
    <s v="film &amp; video/shorts"/>
    <x v="4"/>
    <x v="12"/>
  </r>
  <r>
    <n v="523"/>
    <x v="515"/>
    <x v="522"/>
    <n v="900"/>
    <n v="6303"/>
    <n v="700"/>
    <x v="1"/>
    <n v="70.819999999999993"/>
    <n v="89"/>
    <x v="1"/>
    <s v="USD"/>
    <n v="1267682400"/>
    <x v="488"/>
    <d v="2010-03-09T06:00:00"/>
    <n v="1268114400"/>
    <x v="0"/>
    <x v="0"/>
    <s v="film &amp; video/shorts"/>
    <x v="4"/>
    <x v="12"/>
  </r>
  <r>
    <n v="524"/>
    <x v="516"/>
    <x v="523"/>
    <n v="96700"/>
    <n v="81136"/>
    <n v="84"/>
    <x v="0"/>
    <n v="41"/>
    <n v="1979"/>
    <x v="1"/>
    <s v="USD"/>
    <n v="1272258000"/>
    <x v="489"/>
    <d v="2010-05-09T05:00:00"/>
    <n v="1273381200"/>
    <x v="0"/>
    <x v="0"/>
    <s v="theater/plays"/>
    <x v="3"/>
    <x v="3"/>
  </r>
  <r>
    <n v="525"/>
    <x v="517"/>
    <x v="524"/>
    <n v="2100"/>
    <n v="1768"/>
    <n v="84"/>
    <x v="0"/>
    <n v="28.06"/>
    <n v="63"/>
    <x v="1"/>
    <s v="USD"/>
    <n v="1290492000"/>
    <x v="490"/>
    <d v="2010-11-27T06:00:00"/>
    <n v="1290837600"/>
    <x v="0"/>
    <x v="0"/>
    <s v="technology/wearables"/>
    <x v="2"/>
    <x v="8"/>
  </r>
  <r>
    <n v="526"/>
    <x v="518"/>
    <x v="525"/>
    <n v="8300"/>
    <n v="12944"/>
    <n v="156"/>
    <x v="1"/>
    <n v="88.05"/>
    <n v="147"/>
    <x v="1"/>
    <s v="USD"/>
    <n v="1451109600"/>
    <x v="312"/>
    <d v="2016-02-01T06:00:00"/>
    <n v="1454306400"/>
    <x v="0"/>
    <x v="1"/>
    <s v="theater/plays"/>
    <x v="3"/>
    <x v="3"/>
  </r>
  <r>
    <n v="527"/>
    <x v="519"/>
    <x v="526"/>
    <n v="189200"/>
    <n v="188480"/>
    <n v="100"/>
    <x v="0"/>
    <n v="31"/>
    <n v="6080"/>
    <x v="0"/>
    <s v="CAD"/>
    <n v="1454652000"/>
    <x v="491"/>
    <d v="2016-03-12T06:00:00"/>
    <n v="1457762400"/>
    <x v="0"/>
    <x v="0"/>
    <s v="film &amp; video/animation"/>
    <x v="4"/>
    <x v="10"/>
  </r>
  <r>
    <n v="528"/>
    <x v="520"/>
    <x v="527"/>
    <n v="9000"/>
    <n v="7227"/>
    <n v="80"/>
    <x v="0"/>
    <n v="90.34"/>
    <n v="80"/>
    <x v="4"/>
    <s v="GBP"/>
    <n v="1385186400"/>
    <x v="492"/>
    <d v="2014-01-07T06:00:00"/>
    <n v="1389074400"/>
    <x v="0"/>
    <x v="0"/>
    <s v="music/indie rock"/>
    <x v="1"/>
    <x v="7"/>
  </r>
  <r>
    <n v="529"/>
    <x v="521"/>
    <x v="528"/>
    <n v="5100"/>
    <n v="574"/>
    <n v="11"/>
    <x v="0"/>
    <n v="63.78"/>
    <n v="9"/>
    <x v="1"/>
    <s v="USD"/>
    <n v="1399698000"/>
    <x v="493"/>
    <d v="2014-06-07T05:00:00"/>
    <n v="1402117200"/>
    <x v="0"/>
    <x v="0"/>
    <s v="games/video games"/>
    <x v="6"/>
    <x v="11"/>
  </r>
  <r>
    <n v="530"/>
    <x v="522"/>
    <x v="529"/>
    <n v="105000"/>
    <n v="96328"/>
    <n v="92"/>
    <x v="0"/>
    <n v="54"/>
    <n v="1784"/>
    <x v="1"/>
    <s v="USD"/>
    <n v="1283230800"/>
    <x v="494"/>
    <d v="2010-09-14T05:00:00"/>
    <n v="1284440400"/>
    <x v="0"/>
    <x v="1"/>
    <s v="publishing/fiction"/>
    <x v="5"/>
    <x v="13"/>
  </r>
  <r>
    <n v="531"/>
    <x v="523"/>
    <x v="530"/>
    <n v="186700"/>
    <n v="178338"/>
    <n v="96"/>
    <x v="2"/>
    <n v="48.99"/>
    <n v="3640"/>
    <x v="5"/>
    <s v="CHF"/>
    <n v="1384149600"/>
    <x v="495"/>
    <d v="2014-01-06T06:00:00"/>
    <n v="1388988000"/>
    <x v="0"/>
    <x v="0"/>
    <s v="games/video games"/>
    <x v="6"/>
    <x v="11"/>
  </r>
  <r>
    <n v="532"/>
    <x v="524"/>
    <x v="531"/>
    <n v="1600"/>
    <n v="8046"/>
    <n v="503"/>
    <x v="1"/>
    <n v="63.86"/>
    <n v="126"/>
    <x v="0"/>
    <s v="CAD"/>
    <n v="1516860000"/>
    <x v="496"/>
    <d v="2018-01-26T06:00:00"/>
    <n v="1516946400"/>
    <x v="0"/>
    <x v="0"/>
    <s v="theater/plays"/>
    <x v="3"/>
    <x v="3"/>
  </r>
  <r>
    <n v="533"/>
    <x v="525"/>
    <x v="532"/>
    <n v="115600"/>
    <n v="184086"/>
    <n v="159"/>
    <x v="1"/>
    <n v="83"/>
    <n v="2218"/>
    <x v="4"/>
    <s v="GBP"/>
    <n v="1374642000"/>
    <x v="497"/>
    <d v="2013-08-29T05:00:00"/>
    <n v="1377752400"/>
    <x v="0"/>
    <x v="0"/>
    <s v="music/indie rock"/>
    <x v="1"/>
    <x v="7"/>
  </r>
  <r>
    <n v="534"/>
    <x v="526"/>
    <x v="533"/>
    <n v="89100"/>
    <n v="13385"/>
    <n v="15"/>
    <x v="0"/>
    <n v="55.08"/>
    <n v="243"/>
    <x v="1"/>
    <s v="USD"/>
    <n v="1534482000"/>
    <x v="498"/>
    <d v="2018-08-18T05:00:00"/>
    <n v="1534568400"/>
    <x v="0"/>
    <x v="1"/>
    <s v="film &amp; video/drama"/>
    <x v="4"/>
    <x v="6"/>
  </r>
  <r>
    <n v="535"/>
    <x v="527"/>
    <x v="534"/>
    <n v="2600"/>
    <n v="12533"/>
    <n v="482"/>
    <x v="1"/>
    <n v="62.04"/>
    <n v="202"/>
    <x v="6"/>
    <s v="EUR"/>
    <n v="1528434000"/>
    <x v="499"/>
    <d v="2018-06-10T05:00:00"/>
    <n v="1528606800"/>
    <x v="0"/>
    <x v="1"/>
    <s v="theater/plays"/>
    <x v="3"/>
    <x v="3"/>
  </r>
  <r>
    <n v="536"/>
    <x v="528"/>
    <x v="535"/>
    <n v="9800"/>
    <n v="14697"/>
    <n v="150"/>
    <x v="1"/>
    <n v="104.98"/>
    <n v="140"/>
    <x v="6"/>
    <s v="EUR"/>
    <n v="1282626000"/>
    <x v="500"/>
    <d v="2010-09-19T05:00:00"/>
    <n v="1284872400"/>
    <x v="0"/>
    <x v="0"/>
    <s v="publishing/fiction"/>
    <x v="5"/>
    <x v="13"/>
  </r>
  <r>
    <n v="537"/>
    <x v="529"/>
    <x v="536"/>
    <n v="84400"/>
    <n v="98935"/>
    <n v="117"/>
    <x v="1"/>
    <n v="94.04"/>
    <n v="1052"/>
    <x v="3"/>
    <s v="DKK"/>
    <n v="1535605200"/>
    <x v="501"/>
    <d v="2018-09-22T05:00:00"/>
    <n v="1537592400"/>
    <x v="1"/>
    <x v="1"/>
    <s v="film &amp; video/documentary"/>
    <x v="4"/>
    <x v="4"/>
  </r>
  <r>
    <n v="538"/>
    <x v="530"/>
    <x v="537"/>
    <n v="151300"/>
    <n v="57034"/>
    <n v="38"/>
    <x v="0"/>
    <n v="44.01"/>
    <n v="1296"/>
    <x v="1"/>
    <s v="USD"/>
    <n v="1379826000"/>
    <x v="502"/>
    <d v="2013-10-08T05:00:00"/>
    <n v="1381208400"/>
    <x v="0"/>
    <x v="0"/>
    <s v="games/mobile games"/>
    <x v="6"/>
    <x v="20"/>
  </r>
  <r>
    <n v="539"/>
    <x v="531"/>
    <x v="538"/>
    <n v="9800"/>
    <n v="7120"/>
    <n v="73"/>
    <x v="0"/>
    <n v="92.47"/>
    <n v="77"/>
    <x v="1"/>
    <s v="USD"/>
    <n v="1561957200"/>
    <x v="503"/>
    <d v="2019-07-07T05:00:00"/>
    <n v="1562475600"/>
    <x v="0"/>
    <x v="1"/>
    <s v="food/food trucks"/>
    <x v="0"/>
    <x v="0"/>
  </r>
  <r>
    <n v="540"/>
    <x v="532"/>
    <x v="539"/>
    <n v="5300"/>
    <n v="14097"/>
    <n v="266"/>
    <x v="1"/>
    <n v="57.07"/>
    <n v="247"/>
    <x v="1"/>
    <s v="USD"/>
    <n v="1525496400"/>
    <x v="504"/>
    <d v="2018-05-27T05:00:00"/>
    <n v="1527397200"/>
    <x v="0"/>
    <x v="0"/>
    <s v="photography/photography books"/>
    <x v="7"/>
    <x v="14"/>
  </r>
  <r>
    <n v="541"/>
    <x v="533"/>
    <x v="540"/>
    <n v="178000"/>
    <n v="43086"/>
    <n v="24"/>
    <x v="0"/>
    <n v="109.08"/>
    <n v="395"/>
    <x v="6"/>
    <s v="EUR"/>
    <n v="1433912400"/>
    <x v="505"/>
    <d v="2015-07-06T05:00:00"/>
    <n v="1436158800"/>
    <x v="0"/>
    <x v="0"/>
    <s v="games/mobile games"/>
    <x v="6"/>
    <x v="20"/>
  </r>
  <r>
    <n v="542"/>
    <x v="534"/>
    <x v="541"/>
    <n v="77000"/>
    <n v="1930"/>
    <n v="3"/>
    <x v="0"/>
    <n v="39.39"/>
    <n v="49"/>
    <x v="4"/>
    <s v="GBP"/>
    <n v="1453442400"/>
    <x v="506"/>
    <d v="2016-02-21T06:00:00"/>
    <n v="1456034400"/>
    <x v="0"/>
    <x v="0"/>
    <s v="music/indie rock"/>
    <x v="1"/>
    <x v="7"/>
  </r>
  <r>
    <n v="543"/>
    <x v="535"/>
    <x v="542"/>
    <n v="84900"/>
    <n v="13864"/>
    <n v="16"/>
    <x v="0"/>
    <n v="77.02"/>
    <n v="180"/>
    <x v="1"/>
    <s v="USD"/>
    <n v="1378875600"/>
    <x v="507"/>
    <d v="2013-09-26T05:00:00"/>
    <n v="1380171600"/>
    <x v="0"/>
    <x v="0"/>
    <s v="games/video games"/>
    <x v="6"/>
    <x v="11"/>
  </r>
  <r>
    <n v="544"/>
    <x v="536"/>
    <x v="543"/>
    <n v="2800"/>
    <n v="7742"/>
    <n v="277"/>
    <x v="1"/>
    <n v="92.17"/>
    <n v="84"/>
    <x v="1"/>
    <s v="USD"/>
    <n v="1452232800"/>
    <x v="508"/>
    <d v="2016-01-21T06:00:00"/>
    <n v="1453356000"/>
    <x v="0"/>
    <x v="0"/>
    <s v="music/rock"/>
    <x v="1"/>
    <x v="1"/>
  </r>
  <r>
    <n v="545"/>
    <x v="537"/>
    <x v="544"/>
    <n v="184800"/>
    <n v="164109"/>
    <n v="89"/>
    <x v="0"/>
    <n v="61.01"/>
    <n v="2690"/>
    <x v="1"/>
    <s v="USD"/>
    <n v="1577253600"/>
    <x v="509"/>
    <d v="2020-01-14T06:00:00"/>
    <n v="1578981600"/>
    <x v="0"/>
    <x v="0"/>
    <s v="theater/plays"/>
    <x v="3"/>
    <x v="3"/>
  </r>
  <r>
    <n v="546"/>
    <x v="538"/>
    <x v="545"/>
    <n v="4200"/>
    <n v="6870"/>
    <n v="164"/>
    <x v="1"/>
    <n v="78.069999999999993"/>
    <n v="88"/>
    <x v="1"/>
    <s v="USD"/>
    <n v="1537160400"/>
    <x v="510"/>
    <d v="2018-09-20T05:00:00"/>
    <n v="1537419600"/>
    <x v="0"/>
    <x v="1"/>
    <s v="theater/plays"/>
    <x v="3"/>
    <x v="3"/>
  </r>
  <r>
    <n v="547"/>
    <x v="539"/>
    <x v="546"/>
    <n v="1300"/>
    <n v="12597"/>
    <n v="969"/>
    <x v="1"/>
    <n v="80.75"/>
    <n v="156"/>
    <x v="1"/>
    <s v="USD"/>
    <n v="1422165600"/>
    <x v="511"/>
    <d v="2015-02-06T06:00:00"/>
    <n v="1423202400"/>
    <x v="0"/>
    <x v="0"/>
    <s v="film &amp; video/drama"/>
    <x v="4"/>
    <x v="6"/>
  </r>
  <r>
    <n v="548"/>
    <x v="540"/>
    <x v="547"/>
    <n v="66100"/>
    <n v="179074"/>
    <n v="271"/>
    <x v="1"/>
    <n v="59.99"/>
    <n v="2985"/>
    <x v="1"/>
    <s v="USD"/>
    <n v="1459486800"/>
    <x v="512"/>
    <d v="2016-04-14T05:00:00"/>
    <n v="1460610000"/>
    <x v="0"/>
    <x v="0"/>
    <s v="theater/plays"/>
    <x v="3"/>
    <x v="3"/>
  </r>
  <r>
    <n v="549"/>
    <x v="541"/>
    <x v="548"/>
    <n v="29500"/>
    <n v="83843"/>
    <n v="284"/>
    <x v="1"/>
    <n v="110.03"/>
    <n v="762"/>
    <x v="1"/>
    <s v="USD"/>
    <n v="1369717200"/>
    <x v="513"/>
    <d v="2013-06-06T05:00:00"/>
    <n v="1370494800"/>
    <x v="0"/>
    <x v="0"/>
    <s v="technology/wearables"/>
    <x v="2"/>
    <x v="8"/>
  </r>
  <r>
    <n v="550"/>
    <x v="542"/>
    <x v="549"/>
    <n v="100"/>
    <n v="4"/>
    <n v="4"/>
    <x v="3"/>
    <n v="4"/>
    <n v="1"/>
    <x v="5"/>
    <s v="CHF"/>
    <n v="1330495200"/>
    <x v="514"/>
    <d v="2012-03-21T05:00:00"/>
    <n v="1332306000"/>
    <x v="0"/>
    <x v="0"/>
    <s v="music/indie rock"/>
    <x v="1"/>
    <x v="7"/>
  </r>
  <r>
    <n v="551"/>
    <x v="543"/>
    <x v="550"/>
    <n v="180100"/>
    <n v="105598"/>
    <n v="59"/>
    <x v="0"/>
    <n v="38"/>
    <n v="2779"/>
    <x v="2"/>
    <s v="AUD"/>
    <n v="1419055200"/>
    <x v="515"/>
    <d v="2015-01-29T06:00:00"/>
    <n v="1422511200"/>
    <x v="0"/>
    <x v="1"/>
    <s v="technology/web"/>
    <x v="2"/>
    <x v="2"/>
  </r>
  <r>
    <n v="552"/>
    <x v="544"/>
    <x v="551"/>
    <n v="9000"/>
    <n v="8866"/>
    <n v="99"/>
    <x v="0"/>
    <n v="96.37"/>
    <n v="92"/>
    <x v="1"/>
    <s v="USD"/>
    <n v="1480140000"/>
    <x v="516"/>
    <d v="2016-11-28T06:00:00"/>
    <n v="1480312800"/>
    <x v="0"/>
    <x v="0"/>
    <s v="theater/plays"/>
    <x v="3"/>
    <x v="3"/>
  </r>
  <r>
    <n v="553"/>
    <x v="545"/>
    <x v="552"/>
    <n v="170600"/>
    <n v="75022"/>
    <n v="44"/>
    <x v="0"/>
    <n v="72.98"/>
    <n v="1028"/>
    <x v="1"/>
    <s v="USD"/>
    <n v="1293948000"/>
    <x v="517"/>
    <d v="2011-01-03T06:00:00"/>
    <n v="1294034400"/>
    <x v="0"/>
    <x v="0"/>
    <s v="music/rock"/>
    <x v="1"/>
    <x v="1"/>
  </r>
  <r>
    <n v="554"/>
    <x v="546"/>
    <x v="553"/>
    <n v="9500"/>
    <n v="14408"/>
    <n v="152"/>
    <x v="1"/>
    <n v="26.01"/>
    <n v="554"/>
    <x v="0"/>
    <s v="CAD"/>
    <n v="1482127200"/>
    <x v="518"/>
    <d v="2016-12-25T06:00:00"/>
    <n v="1482645600"/>
    <x v="0"/>
    <x v="0"/>
    <s v="music/indie rock"/>
    <x v="1"/>
    <x v="7"/>
  </r>
  <r>
    <n v="555"/>
    <x v="547"/>
    <x v="554"/>
    <n v="6300"/>
    <n v="14089"/>
    <n v="224"/>
    <x v="1"/>
    <n v="104.36"/>
    <n v="135"/>
    <x v="3"/>
    <s v="DKK"/>
    <n v="1396414800"/>
    <x v="519"/>
    <d v="2014-05-03T05:00:00"/>
    <n v="1399093200"/>
    <x v="0"/>
    <x v="0"/>
    <s v="music/rock"/>
    <x v="1"/>
    <x v="1"/>
  </r>
  <r>
    <n v="556"/>
    <x v="195"/>
    <x v="555"/>
    <n v="5200"/>
    <n v="12467"/>
    <n v="240"/>
    <x v="1"/>
    <n v="102.19"/>
    <n v="122"/>
    <x v="1"/>
    <s v="USD"/>
    <n v="1315285200"/>
    <x v="520"/>
    <d v="2011-09-13T05:00:00"/>
    <n v="1315890000"/>
    <x v="0"/>
    <x v="1"/>
    <s v="publishing/translations"/>
    <x v="5"/>
    <x v="18"/>
  </r>
  <r>
    <n v="557"/>
    <x v="548"/>
    <x v="556"/>
    <n v="6000"/>
    <n v="11960"/>
    <n v="199"/>
    <x v="1"/>
    <n v="54.12"/>
    <n v="221"/>
    <x v="1"/>
    <s v="USD"/>
    <n v="1443762000"/>
    <x v="521"/>
    <d v="2015-10-05T05:00:00"/>
    <n v="1444021200"/>
    <x v="0"/>
    <x v="1"/>
    <s v="film &amp; video/science fiction"/>
    <x v="4"/>
    <x v="22"/>
  </r>
  <r>
    <n v="558"/>
    <x v="549"/>
    <x v="557"/>
    <n v="5800"/>
    <n v="7966"/>
    <n v="137"/>
    <x v="1"/>
    <n v="63.22"/>
    <n v="126"/>
    <x v="1"/>
    <s v="USD"/>
    <n v="1456293600"/>
    <x v="522"/>
    <d v="2016-04-07T05:00:00"/>
    <n v="1460005200"/>
    <x v="0"/>
    <x v="0"/>
    <s v="theater/plays"/>
    <x v="3"/>
    <x v="3"/>
  </r>
  <r>
    <n v="559"/>
    <x v="550"/>
    <x v="558"/>
    <n v="105300"/>
    <n v="106321"/>
    <n v="101"/>
    <x v="1"/>
    <n v="104.03"/>
    <n v="1022"/>
    <x v="1"/>
    <s v="USD"/>
    <n v="1470114000"/>
    <x v="523"/>
    <d v="2016-08-09T05:00:00"/>
    <n v="1470718800"/>
    <x v="0"/>
    <x v="0"/>
    <s v="theater/plays"/>
    <x v="3"/>
    <x v="3"/>
  </r>
  <r>
    <n v="560"/>
    <x v="551"/>
    <x v="559"/>
    <n v="20000"/>
    <n v="158832"/>
    <n v="794"/>
    <x v="1"/>
    <n v="49.99"/>
    <n v="3177"/>
    <x v="1"/>
    <s v="USD"/>
    <n v="1321596000"/>
    <x v="524"/>
    <d v="2011-12-28T06:00:00"/>
    <n v="1325052000"/>
    <x v="0"/>
    <x v="0"/>
    <s v="film &amp; video/animation"/>
    <x v="4"/>
    <x v="10"/>
  </r>
  <r>
    <n v="561"/>
    <x v="552"/>
    <x v="560"/>
    <n v="3000"/>
    <n v="11091"/>
    <n v="370"/>
    <x v="1"/>
    <n v="56.02"/>
    <n v="198"/>
    <x v="5"/>
    <s v="CHF"/>
    <n v="1318827600"/>
    <x v="525"/>
    <d v="2011-10-19T05:00:00"/>
    <n v="1319000400"/>
    <x v="0"/>
    <x v="0"/>
    <s v="theater/plays"/>
    <x v="3"/>
    <x v="3"/>
  </r>
  <r>
    <n v="562"/>
    <x v="553"/>
    <x v="561"/>
    <n v="9900"/>
    <n v="1269"/>
    <n v="13"/>
    <x v="0"/>
    <n v="48.81"/>
    <n v="26"/>
    <x v="5"/>
    <s v="CHF"/>
    <n v="1552366800"/>
    <x v="188"/>
    <d v="2019-03-14T05:00:00"/>
    <n v="1552539600"/>
    <x v="0"/>
    <x v="0"/>
    <s v="music/rock"/>
    <x v="1"/>
    <x v="1"/>
  </r>
  <r>
    <n v="563"/>
    <x v="554"/>
    <x v="562"/>
    <n v="3700"/>
    <n v="5107"/>
    <n v="138"/>
    <x v="1"/>
    <n v="60.08"/>
    <n v="85"/>
    <x v="2"/>
    <s v="AUD"/>
    <n v="1542088800"/>
    <x v="526"/>
    <d v="2018-12-03T06:00:00"/>
    <n v="1543816800"/>
    <x v="0"/>
    <x v="0"/>
    <s v="film &amp; video/documentary"/>
    <x v="4"/>
    <x v="4"/>
  </r>
  <r>
    <n v="564"/>
    <x v="555"/>
    <x v="563"/>
    <n v="168700"/>
    <n v="141393"/>
    <n v="84"/>
    <x v="0"/>
    <n v="78.989999999999995"/>
    <n v="1790"/>
    <x v="1"/>
    <s v="USD"/>
    <n v="1426395600"/>
    <x v="527"/>
    <d v="2015-03-23T05:00:00"/>
    <n v="1427086800"/>
    <x v="0"/>
    <x v="0"/>
    <s v="theater/plays"/>
    <x v="3"/>
    <x v="3"/>
  </r>
  <r>
    <n v="565"/>
    <x v="556"/>
    <x v="564"/>
    <n v="94900"/>
    <n v="194166"/>
    <n v="205"/>
    <x v="1"/>
    <n v="53.99"/>
    <n v="3596"/>
    <x v="1"/>
    <s v="USD"/>
    <n v="1321336800"/>
    <x v="528"/>
    <d v="2011-12-05T06:00:00"/>
    <n v="1323064800"/>
    <x v="0"/>
    <x v="0"/>
    <s v="theater/plays"/>
    <x v="3"/>
    <x v="3"/>
  </r>
  <r>
    <n v="566"/>
    <x v="557"/>
    <x v="565"/>
    <n v="9300"/>
    <n v="4124"/>
    <n v="44"/>
    <x v="0"/>
    <n v="111.46"/>
    <n v="37"/>
    <x v="1"/>
    <s v="USD"/>
    <n v="1456293600"/>
    <x v="522"/>
    <d v="2016-03-18T05:00:00"/>
    <n v="1458277200"/>
    <x v="0"/>
    <x v="1"/>
    <s v="music/electric music"/>
    <x v="1"/>
    <x v="5"/>
  </r>
  <r>
    <n v="567"/>
    <x v="558"/>
    <x v="566"/>
    <n v="6800"/>
    <n v="14865"/>
    <n v="219"/>
    <x v="1"/>
    <n v="60.92"/>
    <n v="244"/>
    <x v="1"/>
    <s v="USD"/>
    <n v="1404968400"/>
    <x v="529"/>
    <d v="2014-07-12T05:00:00"/>
    <n v="1405141200"/>
    <x v="0"/>
    <x v="0"/>
    <s v="music/rock"/>
    <x v="1"/>
    <x v="1"/>
  </r>
  <r>
    <n v="568"/>
    <x v="559"/>
    <x v="567"/>
    <n v="72400"/>
    <n v="134688"/>
    <n v="186"/>
    <x v="1"/>
    <n v="26"/>
    <n v="5180"/>
    <x v="1"/>
    <s v="USD"/>
    <n v="1279170000"/>
    <x v="530"/>
    <d v="2010-08-29T05:00:00"/>
    <n v="1283058000"/>
    <x v="0"/>
    <x v="0"/>
    <s v="theater/plays"/>
    <x v="3"/>
    <x v="3"/>
  </r>
  <r>
    <n v="569"/>
    <x v="560"/>
    <x v="568"/>
    <n v="20100"/>
    <n v="47705"/>
    <n v="237"/>
    <x v="1"/>
    <n v="80.989999999999995"/>
    <n v="589"/>
    <x v="6"/>
    <s v="EUR"/>
    <n v="1294725600"/>
    <x v="531"/>
    <d v="2011-01-23T06:00:00"/>
    <n v="1295762400"/>
    <x v="0"/>
    <x v="0"/>
    <s v="film &amp; video/animation"/>
    <x v="4"/>
    <x v="10"/>
  </r>
  <r>
    <n v="570"/>
    <x v="561"/>
    <x v="569"/>
    <n v="31200"/>
    <n v="95364"/>
    <n v="306"/>
    <x v="1"/>
    <n v="35"/>
    <n v="2725"/>
    <x v="1"/>
    <s v="USD"/>
    <n v="1419055200"/>
    <x v="515"/>
    <d v="2014-12-26T06:00:00"/>
    <n v="1419573600"/>
    <x v="0"/>
    <x v="1"/>
    <s v="music/rock"/>
    <x v="1"/>
    <x v="1"/>
  </r>
  <r>
    <n v="571"/>
    <x v="562"/>
    <x v="570"/>
    <n v="3500"/>
    <n v="3295"/>
    <n v="94"/>
    <x v="0"/>
    <n v="94.14"/>
    <n v="35"/>
    <x v="6"/>
    <s v="EUR"/>
    <n v="1434690000"/>
    <x v="532"/>
    <d v="2015-08-05T05:00:00"/>
    <n v="1438750800"/>
    <x v="0"/>
    <x v="0"/>
    <s v="film &amp; video/shorts"/>
    <x v="4"/>
    <x v="12"/>
  </r>
  <r>
    <n v="572"/>
    <x v="563"/>
    <x v="571"/>
    <n v="9000"/>
    <n v="4896"/>
    <n v="54"/>
    <x v="3"/>
    <n v="52.09"/>
    <n v="94"/>
    <x v="1"/>
    <s v="USD"/>
    <n v="1443416400"/>
    <x v="533"/>
    <d v="2015-10-14T05:00:00"/>
    <n v="1444798800"/>
    <x v="0"/>
    <x v="1"/>
    <s v="music/rock"/>
    <x v="1"/>
    <x v="1"/>
  </r>
  <r>
    <n v="573"/>
    <x v="564"/>
    <x v="572"/>
    <n v="6700"/>
    <n v="7496"/>
    <n v="112"/>
    <x v="1"/>
    <n v="24.99"/>
    <n v="300"/>
    <x v="1"/>
    <s v="USD"/>
    <n v="1399006800"/>
    <x v="409"/>
    <d v="2014-05-04T05:00:00"/>
    <n v="1399179600"/>
    <x v="0"/>
    <x v="0"/>
    <s v="journalism/audio"/>
    <x v="8"/>
    <x v="23"/>
  </r>
  <r>
    <n v="574"/>
    <x v="565"/>
    <x v="573"/>
    <n v="2700"/>
    <n v="9967"/>
    <n v="369"/>
    <x v="1"/>
    <n v="69.22"/>
    <n v="144"/>
    <x v="1"/>
    <s v="USD"/>
    <n v="1575698400"/>
    <x v="534"/>
    <d v="2019-12-17T06:00:00"/>
    <n v="1576562400"/>
    <x v="0"/>
    <x v="1"/>
    <s v="food/food trucks"/>
    <x v="0"/>
    <x v="0"/>
  </r>
  <r>
    <n v="575"/>
    <x v="566"/>
    <x v="574"/>
    <n v="83300"/>
    <n v="52421"/>
    <n v="63"/>
    <x v="0"/>
    <n v="93.94"/>
    <n v="558"/>
    <x v="1"/>
    <s v="USD"/>
    <n v="1400562000"/>
    <x v="53"/>
    <d v="2014-05-23T05:00:00"/>
    <n v="1400821200"/>
    <x v="0"/>
    <x v="1"/>
    <s v="theater/plays"/>
    <x v="3"/>
    <x v="3"/>
  </r>
  <r>
    <n v="576"/>
    <x v="567"/>
    <x v="575"/>
    <n v="9700"/>
    <n v="6298"/>
    <n v="65"/>
    <x v="0"/>
    <n v="98.41"/>
    <n v="64"/>
    <x v="1"/>
    <s v="USD"/>
    <n v="1509512400"/>
    <x v="535"/>
    <d v="2017-11-18T06:00:00"/>
    <n v="1510984800"/>
    <x v="0"/>
    <x v="0"/>
    <s v="theater/plays"/>
    <x v="3"/>
    <x v="3"/>
  </r>
  <r>
    <n v="577"/>
    <x v="568"/>
    <x v="576"/>
    <n v="8200"/>
    <n v="1546"/>
    <n v="19"/>
    <x v="3"/>
    <n v="41.78"/>
    <n v="37"/>
    <x v="1"/>
    <s v="USD"/>
    <n v="1299823200"/>
    <x v="536"/>
    <d v="2011-04-06T05:00:00"/>
    <n v="1302066000"/>
    <x v="0"/>
    <x v="0"/>
    <s v="music/jazz"/>
    <x v="1"/>
    <x v="17"/>
  </r>
  <r>
    <n v="578"/>
    <x v="569"/>
    <x v="577"/>
    <n v="96500"/>
    <n v="16168"/>
    <n v="17"/>
    <x v="0"/>
    <n v="65.989999999999995"/>
    <n v="245"/>
    <x v="1"/>
    <s v="USD"/>
    <n v="1322719200"/>
    <x v="537"/>
    <d v="2011-12-04T06:00:00"/>
    <n v="1322978400"/>
    <x v="0"/>
    <x v="0"/>
    <s v="film &amp; video/science fiction"/>
    <x v="4"/>
    <x v="22"/>
  </r>
  <r>
    <n v="579"/>
    <x v="570"/>
    <x v="578"/>
    <n v="6200"/>
    <n v="6269"/>
    <n v="101"/>
    <x v="1"/>
    <n v="72.06"/>
    <n v="87"/>
    <x v="1"/>
    <s v="USD"/>
    <n v="1312693200"/>
    <x v="538"/>
    <d v="2011-08-19T05:00:00"/>
    <n v="1313730000"/>
    <x v="0"/>
    <x v="0"/>
    <s v="music/jazz"/>
    <x v="1"/>
    <x v="17"/>
  </r>
  <r>
    <n v="580"/>
    <x v="251"/>
    <x v="579"/>
    <n v="43800"/>
    <n v="149578"/>
    <n v="342"/>
    <x v="1"/>
    <n v="48"/>
    <n v="3116"/>
    <x v="1"/>
    <s v="USD"/>
    <n v="1393394400"/>
    <x v="539"/>
    <d v="2014-03-06T06:00:00"/>
    <n v="1394085600"/>
    <x v="0"/>
    <x v="0"/>
    <s v="theater/plays"/>
    <x v="3"/>
    <x v="3"/>
  </r>
  <r>
    <n v="581"/>
    <x v="571"/>
    <x v="580"/>
    <n v="6000"/>
    <n v="3841"/>
    <n v="64"/>
    <x v="0"/>
    <n v="54.1"/>
    <n v="71"/>
    <x v="1"/>
    <s v="USD"/>
    <n v="1304053200"/>
    <x v="540"/>
    <d v="2011-05-14T05:00:00"/>
    <n v="1305349200"/>
    <x v="0"/>
    <x v="0"/>
    <s v="technology/web"/>
    <x v="2"/>
    <x v="2"/>
  </r>
  <r>
    <n v="582"/>
    <x v="572"/>
    <x v="581"/>
    <n v="8700"/>
    <n v="4531"/>
    <n v="52"/>
    <x v="0"/>
    <n v="107.88"/>
    <n v="42"/>
    <x v="1"/>
    <s v="USD"/>
    <n v="1433912400"/>
    <x v="505"/>
    <d v="2015-06-15T05:00:00"/>
    <n v="1434344400"/>
    <x v="0"/>
    <x v="1"/>
    <s v="games/video games"/>
    <x v="6"/>
    <x v="11"/>
  </r>
  <r>
    <n v="583"/>
    <x v="573"/>
    <x v="582"/>
    <n v="18900"/>
    <n v="60934"/>
    <n v="322"/>
    <x v="1"/>
    <n v="67.03"/>
    <n v="909"/>
    <x v="1"/>
    <s v="USD"/>
    <n v="1329717600"/>
    <x v="541"/>
    <d v="2012-03-08T06:00:00"/>
    <n v="1331186400"/>
    <x v="0"/>
    <x v="0"/>
    <s v="film &amp; video/documentary"/>
    <x v="4"/>
    <x v="4"/>
  </r>
  <r>
    <n v="584"/>
    <x v="8"/>
    <x v="583"/>
    <n v="86400"/>
    <n v="103255"/>
    <n v="120"/>
    <x v="1"/>
    <n v="64.010000000000005"/>
    <n v="1613"/>
    <x v="1"/>
    <s v="USD"/>
    <n v="1335330000"/>
    <x v="542"/>
    <d v="2012-05-09T05:00:00"/>
    <n v="1336539600"/>
    <x v="0"/>
    <x v="0"/>
    <s v="technology/web"/>
    <x v="2"/>
    <x v="2"/>
  </r>
  <r>
    <n v="585"/>
    <x v="574"/>
    <x v="584"/>
    <n v="8900"/>
    <n v="13065"/>
    <n v="147"/>
    <x v="1"/>
    <n v="96.07"/>
    <n v="136"/>
    <x v="1"/>
    <s v="USD"/>
    <n v="1268888400"/>
    <x v="543"/>
    <d v="2010-03-28T05:00:00"/>
    <n v="1269752400"/>
    <x v="0"/>
    <x v="0"/>
    <s v="publishing/translations"/>
    <x v="5"/>
    <x v="18"/>
  </r>
  <r>
    <n v="586"/>
    <x v="575"/>
    <x v="585"/>
    <n v="700"/>
    <n v="6654"/>
    <n v="951"/>
    <x v="1"/>
    <n v="51.18"/>
    <n v="130"/>
    <x v="1"/>
    <s v="USD"/>
    <n v="1289973600"/>
    <x v="544"/>
    <d v="2010-12-06T06:00:00"/>
    <n v="1291615200"/>
    <x v="0"/>
    <x v="0"/>
    <s v="music/rock"/>
    <x v="1"/>
    <x v="1"/>
  </r>
  <r>
    <n v="587"/>
    <x v="576"/>
    <x v="586"/>
    <n v="9400"/>
    <n v="6852"/>
    <n v="73"/>
    <x v="0"/>
    <n v="43.92"/>
    <n v="156"/>
    <x v="0"/>
    <s v="CAD"/>
    <n v="1547877600"/>
    <x v="35"/>
    <d v="2019-03-12T05:00:00"/>
    <n v="1552366800"/>
    <x v="0"/>
    <x v="1"/>
    <s v="food/food trucks"/>
    <x v="0"/>
    <x v="0"/>
  </r>
  <r>
    <n v="588"/>
    <x v="577"/>
    <x v="587"/>
    <n v="157600"/>
    <n v="124517"/>
    <n v="79"/>
    <x v="0"/>
    <n v="91.02"/>
    <n v="1368"/>
    <x v="4"/>
    <s v="GBP"/>
    <n v="1269493200"/>
    <x v="152"/>
    <d v="2010-04-25T05:00:00"/>
    <n v="1272171600"/>
    <x v="0"/>
    <x v="0"/>
    <s v="theater/plays"/>
    <x v="3"/>
    <x v="3"/>
  </r>
  <r>
    <n v="589"/>
    <x v="578"/>
    <x v="588"/>
    <n v="7900"/>
    <n v="5113"/>
    <n v="65"/>
    <x v="0"/>
    <n v="50.13"/>
    <n v="102"/>
    <x v="1"/>
    <s v="USD"/>
    <n v="1436072400"/>
    <x v="545"/>
    <d v="2015-07-12T05:00:00"/>
    <n v="1436677200"/>
    <x v="0"/>
    <x v="0"/>
    <s v="film &amp; video/documentary"/>
    <x v="4"/>
    <x v="4"/>
  </r>
  <r>
    <n v="590"/>
    <x v="579"/>
    <x v="589"/>
    <n v="7100"/>
    <n v="5824"/>
    <n v="82"/>
    <x v="0"/>
    <n v="67.72"/>
    <n v="86"/>
    <x v="2"/>
    <s v="AUD"/>
    <n v="1419141600"/>
    <x v="546"/>
    <d v="2015-01-01T06:00:00"/>
    <n v="1420092000"/>
    <x v="0"/>
    <x v="0"/>
    <s v="publishing/radio &amp; podcasts"/>
    <x v="5"/>
    <x v="15"/>
  </r>
  <r>
    <n v="591"/>
    <x v="580"/>
    <x v="590"/>
    <n v="600"/>
    <n v="6226"/>
    <n v="1038"/>
    <x v="1"/>
    <n v="61.04"/>
    <n v="102"/>
    <x v="1"/>
    <s v="USD"/>
    <n v="1279083600"/>
    <x v="547"/>
    <d v="2010-07-24T05:00:00"/>
    <n v="1279947600"/>
    <x v="0"/>
    <x v="0"/>
    <s v="games/video games"/>
    <x v="6"/>
    <x v="11"/>
  </r>
  <r>
    <n v="592"/>
    <x v="581"/>
    <x v="591"/>
    <n v="156800"/>
    <n v="20243"/>
    <n v="13"/>
    <x v="0"/>
    <n v="80.010000000000005"/>
    <n v="253"/>
    <x v="1"/>
    <s v="USD"/>
    <n v="1401426000"/>
    <x v="548"/>
    <d v="2014-06-08T05:00:00"/>
    <n v="1402203600"/>
    <x v="0"/>
    <x v="0"/>
    <s v="theater/plays"/>
    <x v="3"/>
    <x v="3"/>
  </r>
  <r>
    <n v="593"/>
    <x v="582"/>
    <x v="592"/>
    <n v="121600"/>
    <n v="188288"/>
    <n v="155"/>
    <x v="1"/>
    <n v="47"/>
    <n v="4006"/>
    <x v="1"/>
    <s v="USD"/>
    <n v="1395810000"/>
    <x v="549"/>
    <d v="2014-04-08T05:00:00"/>
    <n v="1396933200"/>
    <x v="0"/>
    <x v="0"/>
    <s v="film &amp; video/animation"/>
    <x v="4"/>
    <x v="10"/>
  </r>
  <r>
    <n v="594"/>
    <x v="583"/>
    <x v="593"/>
    <n v="157300"/>
    <n v="11167"/>
    <n v="7"/>
    <x v="0"/>
    <n v="71.13"/>
    <n v="157"/>
    <x v="1"/>
    <s v="USD"/>
    <n v="1467003600"/>
    <x v="550"/>
    <d v="2016-06-30T05:00:00"/>
    <n v="1467262800"/>
    <x v="0"/>
    <x v="1"/>
    <s v="theater/plays"/>
    <x v="3"/>
    <x v="3"/>
  </r>
  <r>
    <n v="595"/>
    <x v="584"/>
    <x v="594"/>
    <n v="70300"/>
    <n v="146595"/>
    <n v="209"/>
    <x v="1"/>
    <n v="89.99"/>
    <n v="1629"/>
    <x v="1"/>
    <s v="USD"/>
    <n v="1268715600"/>
    <x v="551"/>
    <d v="2010-04-06T05:00:00"/>
    <n v="1270530000"/>
    <x v="0"/>
    <x v="1"/>
    <s v="theater/plays"/>
    <x v="3"/>
    <x v="3"/>
  </r>
  <r>
    <n v="596"/>
    <x v="585"/>
    <x v="595"/>
    <n v="7900"/>
    <n v="7875"/>
    <n v="100"/>
    <x v="0"/>
    <n v="43.03"/>
    <n v="183"/>
    <x v="1"/>
    <s v="USD"/>
    <n v="1457157600"/>
    <x v="552"/>
    <d v="2016-03-12T06:00:00"/>
    <n v="1457762400"/>
    <x v="0"/>
    <x v="1"/>
    <s v="film &amp; video/drama"/>
    <x v="4"/>
    <x v="6"/>
  </r>
  <r>
    <n v="597"/>
    <x v="586"/>
    <x v="596"/>
    <n v="73800"/>
    <n v="148779"/>
    <n v="202"/>
    <x v="1"/>
    <n v="68"/>
    <n v="2188"/>
    <x v="1"/>
    <s v="USD"/>
    <n v="1573970400"/>
    <x v="462"/>
    <d v="2019-12-05T06:00:00"/>
    <n v="1575525600"/>
    <x v="0"/>
    <x v="0"/>
    <s v="theater/plays"/>
    <x v="3"/>
    <x v="3"/>
  </r>
  <r>
    <n v="598"/>
    <x v="587"/>
    <x v="597"/>
    <n v="108500"/>
    <n v="175868"/>
    <n v="162"/>
    <x v="1"/>
    <n v="73"/>
    <n v="2409"/>
    <x v="6"/>
    <s v="EUR"/>
    <n v="1276578000"/>
    <x v="553"/>
    <d v="2010-07-14T05:00:00"/>
    <n v="1279083600"/>
    <x v="0"/>
    <x v="0"/>
    <s v="music/rock"/>
    <x v="1"/>
    <x v="1"/>
  </r>
  <r>
    <n v="599"/>
    <x v="588"/>
    <x v="598"/>
    <n v="140300"/>
    <n v="5112"/>
    <n v="4"/>
    <x v="0"/>
    <n v="62.34"/>
    <n v="82"/>
    <x v="3"/>
    <s v="DKK"/>
    <n v="1423720800"/>
    <x v="554"/>
    <d v="2015-02-20T06:00:00"/>
    <n v="1424412000"/>
    <x v="0"/>
    <x v="0"/>
    <s v="film &amp; video/documentary"/>
    <x v="4"/>
    <x v="4"/>
  </r>
  <r>
    <n v="600"/>
    <x v="589"/>
    <x v="599"/>
    <n v="100"/>
    <n v="5"/>
    <n v="5"/>
    <x v="0"/>
    <n v="5"/>
    <n v="1"/>
    <x v="4"/>
    <s v="GBP"/>
    <n v="1375160400"/>
    <x v="555"/>
    <d v="2013-08-11T05:00:00"/>
    <n v="1376197200"/>
    <x v="0"/>
    <x v="0"/>
    <s v="food/food trucks"/>
    <x v="0"/>
    <x v="0"/>
  </r>
  <r>
    <n v="601"/>
    <x v="590"/>
    <x v="600"/>
    <n v="6300"/>
    <n v="13018"/>
    <n v="207"/>
    <x v="1"/>
    <n v="67.099999999999994"/>
    <n v="194"/>
    <x v="1"/>
    <s v="USD"/>
    <n v="1401426000"/>
    <x v="548"/>
    <d v="2014-06-16T05:00:00"/>
    <n v="1402894800"/>
    <x v="1"/>
    <x v="0"/>
    <s v="technology/wearables"/>
    <x v="2"/>
    <x v="8"/>
  </r>
  <r>
    <n v="602"/>
    <x v="591"/>
    <x v="601"/>
    <n v="71100"/>
    <n v="91176"/>
    <n v="128"/>
    <x v="1"/>
    <n v="79.98"/>
    <n v="1140"/>
    <x v="1"/>
    <s v="USD"/>
    <n v="1433480400"/>
    <x v="62"/>
    <d v="2015-06-16T05:00:00"/>
    <n v="1434430800"/>
    <x v="0"/>
    <x v="0"/>
    <s v="theater/plays"/>
    <x v="3"/>
    <x v="3"/>
  </r>
  <r>
    <n v="603"/>
    <x v="592"/>
    <x v="602"/>
    <n v="5300"/>
    <n v="6342"/>
    <n v="120"/>
    <x v="1"/>
    <n v="62.18"/>
    <n v="102"/>
    <x v="1"/>
    <s v="USD"/>
    <n v="1555563600"/>
    <x v="556"/>
    <d v="2019-05-15T05:00:00"/>
    <n v="1557896400"/>
    <x v="0"/>
    <x v="0"/>
    <s v="theater/plays"/>
    <x v="3"/>
    <x v="3"/>
  </r>
  <r>
    <n v="604"/>
    <x v="593"/>
    <x v="603"/>
    <n v="88700"/>
    <n v="151438"/>
    <n v="171"/>
    <x v="1"/>
    <n v="53.01"/>
    <n v="2857"/>
    <x v="1"/>
    <s v="USD"/>
    <n v="1295676000"/>
    <x v="557"/>
    <d v="2011-02-12T06:00:00"/>
    <n v="1297490400"/>
    <x v="0"/>
    <x v="0"/>
    <s v="theater/plays"/>
    <x v="3"/>
    <x v="3"/>
  </r>
  <r>
    <n v="605"/>
    <x v="594"/>
    <x v="604"/>
    <n v="3300"/>
    <n v="6178"/>
    <n v="187"/>
    <x v="1"/>
    <n v="57.74"/>
    <n v="107"/>
    <x v="1"/>
    <s v="USD"/>
    <n v="1443848400"/>
    <x v="27"/>
    <d v="2015-11-13T06:00:00"/>
    <n v="1447394400"/>
    <x v="0"/>
    <x v="0"/>
    <s v="publishing/nonfiction"/>
    <x v="5"/>
    <x v="9"/>
  </r>
  <r>
    <n v="606"/>
    <x v="595"/>
    <x v="605"/>
    <n v="3400"/>
    <n v="6405"/>
    <n v="188"/>
    <x v="1"/>
    <n v="40.03"/>
    <n v="160"/>
    <x v="4"/>
    <s v="GBP"/>
    <n v="1457330400"/>
    <x v="558"/>
    <d v="2016-03-18T05:00:00"/>
    <n v="1458277200"/>
    <x v="0"/>
    <x v="0"/>
    <s v="music/rock"/>
    <x v="1"/>
    <x v="1"/>
  </r>
  <r>
    <n v="607"/>
    <x v="596"/>
    <x v="606"/>
    <n v="137600"/>
    <n v="180667"/>
    <n v="131"/>
    <x v="1"/>
    <n v="81.02"/>
    <n v="2230"/>
    <x v="1"/>
    <s v="USD"/>
    <n v="1395550800"/>
    <x v="559"/>
    <d v="2014-03-25T05:00:00"/>
    <n v="1395723600"/>
    <x v="0"/>
    <x v="0"/>
    <s v="food/food trucks"/>
    <x v="0"/>
    <x v="0"/>
  </r>
  <r>
    <n v="608"/>
    <x v="597"/>
    <x v="607"/>
    <n v="3900"/>
    <n v="11075"/>
    <n v="284"/>
    <x v="1"/>
    <n v="35.049999999999997"/>
    <n v="316"/>
    <x v="1"/>
    <s v="USD"/>
    <n v="1551852000"/>
    <x v="426"/>
    <d v="2019-03-10T06:00:00"/>
    <n v="1552197600"/>
    <x v="0"/>
    <x v="1"/>
    <s v="music/jazz"/>
    <x v="1"/>
    <x v="17"/>
  </r>
  <r>
    <n v="609"/>
    <x v="598"/>
    <x v="608"/>
    <n v="10000"/>
    <n v="12042"/>
    <n v="120"/>
    <x v="1"/>
    <n v="102.92"/>
    <n v="117"/>
    <x v="1"/>
    <s v="USD"/>
    <n v="1547618400"/>
    <x v="560"/>
    <d v="2019-02-02T06:00:00"/>
    <n v="1549087200"/>
    <x v="0"/>
    <x v="0"/>
    <s v="film &amp; video/science fiction"/>
    <x v="4"/>
    <x v="22"/>
  </r>
  <r>
    <n v="610"/>
    <x v="599"/>
    <x v="609"/>
    <n v="42800"/>
    <n v="179356"/>
    <n v="419"/>
    <x v="1"/>
    <n v="28"/>
    <n v="6406"/>
    <x v="1"/>
    <s v="USD"/>
    <n v="1355637600"/>
    <x v="561"/>
    <d v="2012-12-30T06:00:00"/>
    <n v="1356847200"/>
    <x v="0"/>
    <x v="0"/>
    <s v="theater/plays"/>
    <x v="3"/>
    <x v="3"/>
  </r>
  <r>
    <n v="611"/>
    <x v="600"/>
    <x v="610"/>
    <n v="8200"/>
    <n v="1136"/>
    <n v="14"/>
    <x v="3"/>
    <n v="75.73"/>
    <n v="15"/>
    <x v="1"/>
    <s v="USD"/>
    <n v="1374728400"/>
    <x v="562"/>
    <d v="2013-08-06T05:00:00"/>
    <n v="1375765200"/>
    <x v="0"/>
    <x v="0"/>
    <s v="theater/plays"/>
    <x v="3"/>
    <x v="3"/>
  </r>
  <r>
    <n v="612"/>
    <x v="601"/>
    <x v="611"/>
    <n v="6200"/>
    <n v="8645"/>
    <n v="139"/>
    <x v="1"/>
    <n v="45.03"/>
    <n v="192"/>
    <x v="1"/>
    <s v="USD"/>
    <n v="1287810000"/>
    <x v="563"/>
    <d v="2010-11-15T06:00:00"/>
    <n v="1289800800"/>
    <x v="0"/>
    <x v="0"/>
    <s v="music/electric music"/>
    <x v="1"/>
    <x v="5"/>
  </r>
  <r>
    <n v="613"/>
    <x v="602"/>
    <x v="612"/>
    <n v="1100"/>
    <n v="1914"/>
    <n v="174"/>
    <x v="1"/>
    <n v="73.62"/>
    <n v="26"/>
    <x v="0"/>
    <s v="CAD"/>
    <n v="1503723600"/>
    <x v="564"/>
    <d v="2017-09-04T05:00:00"/>
    <n v="1504501200"/>
    <x v="0"/>
    <x v="0"/>
    <s v="theater/plays"/>
    <x v="3"/>
    <x v="3"/>
  </r>
  <r>
    <n v="614"/>
    <x v="603"/>
    <x v="613"/>
    <n v="26500"/>
    <n v="41205"/>
    <n v="155"/>
    <x v="1"/>
    <n v="56.99"/>
    <n v="723"/>
    <x v="1"/>
    <s v="USD"/>
    <n v="1484114400"/>
    <x v="565"/>
    <d v="2017-01-29T06:00:00"/>
    <n v="1485669600"/>
    <x v="0"/>
    <x v="0"/>
    <s v="theater/plays"/>
    <x v="3"/>
    <x v="3"/>
  </r>
  <r>
    <n v="615"/>
    <x v="604"/>
    <x v="614"/>
    <n v="8500"/>
    <n v="14488"/>
    <n v="170"/>
    <x v="1"/>
    <n v="85.22"/>
    <n v="170"/>
    <x v="6"/>
    <s v="EUR"/>
    <n v="1461906000"/>
    <x v="566"/>
    <d v="2016-05-09T05:00:00"/>
    <n v="1462770000"/>
    <x v="0"/>
    <x v="0"/>
    <s v="theater/plays"/>
    <x v="3"/>
    <x v="3"/>
  </r>
  <r>
    <n v="616"/>
    <x v="605"/>
    <x v="615"/>
    <n v="6400"/>
    <n v="12129"/>
    <n v="190"/>
    <x v="1"/>
    <n v="50.96"/>
    <n v="238"/>
    <x v="4"/>
    <s v="GBP"/>
    <n v="1379653200"/>
    <x v="567"/>
    <d v="2013-09-21T05:00:00"/>
    <n v="1379739600"/>
    <x v="0"/>
    <x v="1"/>
    <s v="music/indie rock"/>
    <x v="1"/>
    <x v="7"/>
  </r>
  <r>
    <n v="617"/>
    <x v="606"/>
    <x v="616"/>
    <n v="1400"/>
    <n v="3496"/>
    <n v="250"/>
    <x v="1"/>
    <n v="63.56"/>
    <n v="55"/>
    <x v="1"/>
    <s v="USD"/>
    <n v="1401858000"/>
    <x v="568"/>
    <d v="2014-06-14T05:00:00"/>
    <n v="1402722000"/>
    <x v="0"/>
    <x v="0"/>
    <s v="theater/plays"/>
    <x v="3"/>
    <x v="3"/>
  </r>
  <r>
    <n v="618"/>
    <x v="607"/>
    <x v="617"/>
    <n v="198600"/>
    <n v="97037"/>
    <n v="49"/>
    <x v="0"/>
    <n v="81"/>
    <n v="1198"/>
    <x v="1"/>
    <s v="USD"/>
    <n v="1367470800"/>
    <x v="569"/>
    <d v="2013-05-23T05:00:00"/>
    <n v="1369285200"/>
    <x v="0"/>
    <x v="0"/>
    <s v="publishing/nonfiction"/>
    <x v="5"/>
    <x v="9"/>
  </r>
  <r>
    <n v="619"/>
    <x v="608"/>
    <x v="618"/>
    <n v="195900"/>
    <n v="55757"/>
    <n v="28"/>
    <x v="0"/>
    <n v="86.04"/>
    <n v="648"/>
    <x v="1"/>
    <s v="USD"/>
    <n v="1304658000"/>
    <x v="570"/>
    <d v="2011-05-07T05:00:00"/>
    <n v="1304744400"/>
    <x v="1"/>
    <x v="1"/>
    <s v="theater/plays"/>
    <x v="3"/>
    <x v="3"/>
  </r>
  <r>
    <n v="620"/>
    <x v="609"/>
    <x v="619"/>
    <n v="4300"/>
    <n v="11525"/>
    <n v="268"/>
    <x v="1"/>
    <n v="90.04"/>
    <n v="128"/>
    <x v="2"/>
    <s v="AUD"/>
    <n v="1467954000"/>
    <x v="571"/>
    <d v="2016-07-12T05:00:00"/>
    <n v="1468299600"/>
    <x v="0"/>
    <x v="0"/>
    <s v="photography/photography books"/>
    <x v="7"/>
    <x v="14"/>
  </r>
  <r>
    <n v="621"/>
    <x v="610"/>
    <x v="620"/>
    <n v="25600"/>
    <n v="158669"/>
    <n v="620"/>
    <x v="1"/>
    <n v="74.010000000000005"/>
    <n v="2144"/>
    <x v="1"/>
    <s v="USD"/>
    <n v="1473742800"/>
    <x v="572"/>
    <d v="2016-09-18T05:00:00"/>
    <n v="1474174800"/>
    <x v="0"/>
    <x v="0"/>
    <s v="theater/plays"/>
    <x v="3"/>
    <x v="3"/>
  </r>
  <r>
    <n v="622"/>
    <x v="611"/>
    <x v="621"/>
    <n v="189000"/>
    <n v="5916"/>
    <n v="3"/>
    <x v="0"/>
    <n v="92.44"/>
    <n v="64"/>
    <x v="1"/>
    <s v="USD"/>
    <n v="1523768400"/>
    <x v="573"/>
    <d v="2018-05-11T05:00:00"/>
    <n v="1526014800"/>
    <x v="0"/>
    <x v="0"/>
    <s v="music/indie rock"/>
    <x v="1"/>
    <x v="7"/>
  </r>
  <r>
    <n v="623"/>
    <x v="612"/>
    <x v="622"/>
    <n v="94300"/>
    <n v="150806"/>
    <n v="160"/>
    <x v="1"/>
    <n v="56"/>
    <n v="2693"/>
    <x v="4"/>
    <s v="GBP"/>
    <n v="1437022800"/>
    <x v="574"/>
    <d v="2015-07-21T05:00:00"/>
    <n v="1437454800"/>
    <x v="0"/>
    <x v="0"/>
    <s v="theater/plays"/>
    <x v="3"/>
    <x v="3"/>
  </r>
  <r>
    <n v="624"/>
    <x v="613"/>
    <x v="623"/>
    <n v="5100"/>
    <n v="14249"/>
    <n v="279"/>
    <x v="1"/>
    <n v="32.979999999999997"/>
    <n v="432"/>
    <x v="1"/>
    <s v="USD"/>
    <n v="1422165600"/>
    <x v="511"/>
    <d v="2015-01-31T06:00:00"/>
    <n v="1422684000"/>
    <x v="0"/>
    <x v="0"/>
    <s v="photography/photography books"/>
    <x v="7"/>
    <x v="14"/>
  </r>
  <r>
    <n v="625"/>
    <x v="614"/>
    <x v="624"/>
    <n v="7500"/>
    <n v="5803"/>
    <n v="77"/>
    <x v="0"/>
    <n v="93.6"/>
    <n v="62"/>
    <x v="1"/>
    <s v="USD"/>
    <n v="1580104800"/>
    <x v="575"/>
    <d v="2020-02-10T06:00:00"/>
    <n v="1581314400"/>
    <x v="0"/>
    <x v="0"/>
    <s v="theater/plays"/>
    <x v="3"/>
    <x v="3"/>
  </r>
  <r>
    <n v="626"/>
    <x v="615"/>
    <x v="625"/>
    <n v="6400"/>
    <n v="13205"/>
    <n v="206"/>
    <x v="1"/>
    <n v="69.87"/>
    <n v="189"/>
    <x v="1"/>
    <s v="USD"/>
    <n v="1285650000"/>
    <x v="576"/>
    <d v="2010-10-07T05:00:00"/>
    <n v="1286427600"/>
    <x v="0"/>
    <x v="1"/>
    <s v="theater/plays"/>
    <x v="3"/>
    <x v="3"/>
  </r>
  <r>
    <n v="627"/>
    <x v="616"/>
    <x v="626"/>
    <n v="1600"/>
    <n v="11108"/>
    <n v="694"/>
    <x v="1"/>
    <n v="72.13"/>
    <n v="154"/>
    <x v="4"/>
    <s v="GBP"/>
    <n v="1276664400"/>
    <x v="577"/>
    <d v="2010-07-10T05:00:00"/>
    <n v="1278738000"/>
    <x v="1"/>
    <x v="0"/>
    <s v="food/food trucks"/>
    <x v="0"/>
    <x v="0"/>
  </r>
  <r>
    <n v="628"/>
    <x v="617"/>
    <x v="627"/>
    <n v="1900"/>
    <n v="2884"/>
    <n v="152"/>
    <x v="1"/>
    <n v="30.04"/>
    <n v="96"/>
    <x v="1"/>
    <s v="USD"/>
    <n v="1286168400"/>
    <x v="578"/>
    <d v="2010-10-07T05:00:00"/>
    <n v="1286427600"/>
    <x v="0"/>
    <x v="0"/>
    <s v="music/indie rock"/>
    <x v="1"/>
    <x v="7"/>
  </r>
  <r>
    <n v="629"/>
    <x v="618"/>
    <x v="628"/>
    <n v="85900"/>
    <n v="55476"/>
    <n v="65"/>
    <x v="0"/>
    <n v="73.97"/>
    <n v="750"/>
    <x v="1"/>
    <s v="USD"/>
    <n v="1467781200"/>
    <x v="579"/>
    <d v="2016-07-08T05:00:00"/>
    <n v="1467954000"/>
    <x v="0"/>
    <x v="1"/>
    <s v="theater/plays"/>
    <x v="3"/>
    <x v="3"/>
  </r>
  <r>
    <n v="630"/>
    <x v="619"/>
    <x v="629"/>
    <n v="9500"/>
    <n v="5973"/>
    <n v="63"/>
    <x v="3"/>
    <n v="68.66"/>
    <n v="87"/>
    <x v="1"/>
    <s v="USD"/>
    <n v="1556686800"/>
    <x v="580"/>
    <d v="2019-05-12T05:00:00"/>
    <n v="1557637200"/>
    <x v="0"/>
    <x v="1"/>
    <s v="theater/plays"/>
    <x v="3"/>
    <x v="3"/>
  </r>
  <r>
    <n v="631"/>
    <x v="620"/>
    <x v="630"/>
    <n v="59200"/>
    <n v="183756"/>
    <n v="310"/>
    <x v="1"/>
    <n v="59.99"/>
    <n v="3063"/>
    <x v="1"/>
    <s v="USD"/>
    <n v="1553576400"/>
    <x v="581"/>
    <d v="2019-03-30T05:00:00"/>
    <n v="1553922000"/>
    <x v="0"/>
    <x v="0"/>
    <s v="theater/plays"/>
    <x v="3"/>
    <x v="3"/>
  </r>
  <r>
    <n v="632"/>
    <x v="621"/>
    <x v="631"/>
    <n v="72100"/>
    <n v="30902"/>
    <n v="43"/>
    <x v="2"/>
    <n v="111.16"/>
    <n v="278"/>
    <x v="1"/>
    <s v="USD"/>
    <n v="1414904400"/>
    <x v="582"/>
    <d v="2014-11-20T06:00:00"/>
    <n v="1416463200"/>
    <x v="0"/>
    <x v="0"/>
    <s v="theater/plays"/>
    <x v="3"/>
    <x v="3"/>
  </r>
  <r>
    <n v="633"/>
    <x v="622"/>
    <x v="632"/>
    <n v="6700"/>
    <n v="5569"/>
    <n v="83"/>
    <x v="0"/>
    <n v="53.04"/>
    <n v="105"/>
    <x v="1"/>
    <s v="USD"/>
    <n v="1446876000"/>
    <x v="336"/>
    <d v="2015-11-11T06:00:00"/>
    <n v="1447221600"/>
    <x v="0"/>
    <x v="0"/>
    <s v="film &amp; video/animation"/>
    <x v="4"/>
    <x v="10"/>
  </r>
  <r>
    <n v="634"/>
    <x v="623"/>
    <x v="633"/>
    <n v="118200"/>
    <n v="92824"/>
    <n v="79"/>
    <x v="3"/>
    <n v="55.99"/>
    <n v="1658"/>
    <x v="1"/>
    <s v="USD"/>
    <n v="1490418000"/>
    <x v="583"/>
    <d v="2017-04-08T05:00:00"/>
    <n v="1491627600"/>
    <x v="0"/>
    <x v="0"/>
    <s v="film &amp; video/television"/>
    <x v="4"/>
    <x v="19"/>
  </r>
  <r>
    <n v="635"/>
    <x v="624"/>
    <x v="634"/>
    <n v="139000"/>
    <n v="158590"/>
    <n v="114"/>
    <x v="1"/>
    <n v="69.989999999999995"/>
    <n v="2266"/>
    <x v="1"/>
    <s v="USD"/>
    <n v="1360389600"/>
    <x v="584"/>
    <d v="2013-03-13T05:00:00"/>
    <n v="1363150800"/>
    <x v="0"/>
    <x v="0"/>
    <s v="film &amp; video/television"/>
    <x v="4"/>
    <x v="19"/>
  </r>
  <r>
    <n v="636"/>
    <x v="625"/>
    <x v="635"/>
    <n v="197700"/>
    <n v="127591"/>
    <n v="65"/>
    <x v="0"/>
    <n v="49"/>
    <n v="2604"/>
    <x v="3"/>
    <s v="DKK"/>
    <n v="1326866400"/>
    <x v="585"/>
    <d v="2012-03-03T06:00:00"/>
    <n v="1330754400"/>
    <x v="0"/>
    <x v="1"/>
    <s v="film &amp; video/animation"/>
    <x v="4"/>
    <x v="10"/>
  </r>
  <r>
    <n v="637"/>
    <x v="626"/>
    <x v="636"/>
    <n v="8500"/>
    <n v="6750"/>
    <n v="79"/>
    <x v="0"/>
    <n v="103.85"/>
    <n v="65"/>
    <x v="1"/>
    <s v="USD"/>
    <n v="1479103200"/>
    <x v="586"/>
    <d v="2016-11-22T06:00:00"/>
    <n v="1479794400"/>
    <x v="0"/>
    <x v="0"/>
    <s v="theater/plays"/>
    <x v="3"/>
    <x v="3"/>
  </r>
  <r>
    <n v="638"/>
    <x v="627"/>
    <x v="637"/>
    <n v="81600"/>
    <n v="9318"/>
    <n v="11"/>
    <x v="0"/>
    <n v="99.13"/>
    <n v="94"/>
    <x v="1"/>
    <s v="USD"/>
    <n v="1280206800"/>
    <x v="587"/>
    <d v="2010-08-08T05:00:00"/>
    <n v="1281243600"/>
    <x v="0"/>
    <x v="1"/>
    <s v="theater/plays"/>
    <x v="3"/>
    <x v="3"/>
  </r>
  <r>
    <n v="639"/>
    <x v="628"/>
    <x v="638"/>
    <n v="8600"/>
    <n v="4832"/>
    <n v="56"/>
    <x v="2"/>
    <n v="107.38"/>
    <n v="45"/>
    <x v="1"/>
    <s v="USD"/>
    <n v="1532754000"/>
    <x v="588"/>
    <d v="2018-07-28T05:00:00"/>
    <n v="1532754000"/>
    <x v="0"/>
    <x v="1"/>
    <s v="film &amp; video/drama"/>
    <x v="4"/>
    <x v="6"/>
  </r>
  <r>
    <n v="640"/>
    <x v="629"/>
    <x v="639"/>
    <n v="119800"/>
    <n v="19769"/>
    <n v="17"/>
    <x v="0"/>
    <n v="76.92"/>
    <n v="257"/>
    <x v="1"/>
    <s v="USD"/>
    <n v="1453096800"/>
    <x v="589"/>
    <d v="2016-01-21T06:00:00"/>
    <n v="1453356000"/>
    <x v="0"/>
    <x v="0"/>
    <s v="theater/plays"/>
    <x v="3"/>
    <x v="3"/>
  </r>
  <r>
    <n v="641"/>
    <x v="630"/>
    <x v="640"/>
    <n v="9400"/>
    <n v="11277"/>
    <n v="120"/>
    <x v="1"/>
    <n v="58.13"/>
    <n v="194"/>
    <x v="5"/>
    <s v="CHF"/>
    <n v="1487570400"/>
    <x v="590"/>
    <d v="2017-03-20T05:00:00"/>
    <n v="1489986000"/>
    <x v="0"/>
    <x v="0"/>
    <s v="theater/plays"/>
    <x v="3"/>
    <x v="3"/>
  </r>
  <r>
    <n v="642"/>
    <x v="631"/>
    <x v="641"/>
    <n v="9200"/>
    <n v="13382"/>
    <n v="145"/>
    <x v="1"/>
    <n v="103.74"/>
    <n v="129"/>
    <x v="0"/>
    <s v="CAD"/>
    <n v="1545026400"/>
    <x v="591"/>
    <d v="2018-12-26T06:00:00"/>
    <n v="1545804000"/>
    <x v="0"/>
    <x v="0"/>
    <s v="technology/wearables"/>
    <x v="2"/>
    <x v="8"/>
  </r>
  <r>
    <n v="643"/>
    <x v="632"/>
    <x v="642"/>
    <n v="14900"/>
    <n v="32986"/>
    <n v="221"/>
    <x v="1"/>
    <n v="87.96"/>
    <n v="375"/>
    <x v="1"/>
    <s v="USD"/>
    <n v="1488348000"/>
    <x v="592"/>
    <d v="2017-03-19T05:00:00"/>
    <n v="1489899600"/>
    <x v="0"/>
    <x v="0"/>
    <s v="theater/plays"/>
    <x v="3"/>
    <x v="3"/>
  </r>
  <r>
    <n v="644"/>
    <x v="633"/>
    <x v="643"/>
    <n v="169400"/>
    <n v="81984"/>
    <n v="48"/>
    <x v="0"/>
    <n v="28"/>
    <n v="2928"/>
    <x v="0"/>
    <s v="CAD"/>
    <n v="1545112800"/>
    <x v="593"/>
    <d v="2019-01-03T06:00:00"/>
    <n v="1546495200"/>
    <x v="0"/>
    <x v="0"/>
    <s v="theater/plays"/>
    <x v="3"/>
    <x v="3"/>
  </r>
  <r>
    <n v="645"/>
    <x v="634"/>
    <x v="644"/>
    <n v="192100"/>
    <n v="178483"/>
    <n v="93"/>
    <x v="0"/>
    <n v="38"/>
    <n v="4697"/>
    <x v="1"/>
    <s v="USD"/>
    <n v="1537938000"/>
    <x v="594"/>
    <d v="2018-10-17T05:00:00"/>
    <n v="1539752400"/>
    <x v="0"/>
    <x v="1"/>
    <s v="music/rock"/>
    <x v="1"/>
    <x v="1"/>
  </r>
  <r>
    <n v="646"/>
    <x v="635"/>
    <x v="645"/>
    <n v="98700"/>
    <n v="87448"/>
    <n v="89"/>
    <x v="0"/>
    <n v="30"/>
    <n v="2915"/>
    <x v="1"/>
    <s v="USD"/>
    <n v="1363150800"/>
    <x v="595"/>
    <d v="2013-03-24T05:00:00"/>
    <n v="1364101200"/>
    <x v="0"/>
    <x v="0"/>
    <s v="games/video games"/>
    <x v="6"/>
    <x v="11"/>
  </r>
  <r>
    <n v="647"/>
    <x v="636"/>
    <x v="646"/>
    <n v="4500"/>
    <n v="1863"/>
    <n v="41"/>
    <x v="0"/>
    <n v="103.5"/>
    <n v="18"/>
    <x v="1"/>
    <s v="USD"/>
    <n v="1523250000"/>
    <x v="596"/>
    <d v="2018-05-03T05:00:00"/>
    <n v="1525323600"/>
    <x v="0"/>
    <x v="0"/>
    <s v="publishing/translations"/>
    <x v="5"/>
    <x v="18"/>
  </r>
  <r>
    <n v="648"/>
    <x v="637"/>
    <x v="647"/>
    <n v="98600"/>
    <n v="62174"/>
    <n v="63"/>
    <x v="3"/>
    <n v="85.99"/>
    <n v="723"/>
    <x v="1"/>
    <s v="USD"/>
    <n v="1499317200"/>
    <x v="597"/>
    <d v="2017-07-24T05:00:00"/>
    <n v="1500872400"/>
    <x v="1"/>
    <x v="0"/>
    <s v="food/food trucks"/>
    <x v="0"/>
    <x v="0"/>
  </r>
  <r>
    <n v="649"/>
    <x v="638"/>
    <x v="648"/>
    <n v="121700"/>
    <n v="59003"/>
    <n v="48"/>
    <x v="0"/>
    <n v="98.01"/>
    <n v="602"/>
    <x v="5"/>
    <s v="CHF"/>
    <n v="1287550800"/>
    <x v="598"/>
    <d v="2010-10-31T05:00:00"/>
    <n v="1288501200"/>
    <x v="1"/>
    <x v="1"/>
    <s v="theater/plays"/>
    <x v="3"/>
    <x v="3"/>
  </r>
  <r>
    <n v="650"/>
    <x v="639"/>
    <x v="649"/>
    <n v="100"/>
    <n v="2"/>
    <n v="2"/>
    <x v="0"/>
    <n v="2"/>
    <n v="1"/>
    <x v="1"/>
    <s v="USD"/>
    <n v="1404795600"/>
    <x v="599"/>
    <d v="2014-08-04T05:00:00"/>
    <n v="1407128400"/>
    <x v="0"/>
    <x v="0"/>
    <s v="music/jazz"/>
    <x v="1"/>
    <x v="17"/>
  </r>
  <r>
    <n v="651"/>
    <x v="640"/>
    <x v="650"/>
    <n v="196700"/>
    <n v="174039"/>
    <n v="88"/>
    <x v="0"/>
    <n v="44.99"/>
    <n v="3868"/>
    <x v="6"/>
    <s v="EUR"/>
    <n v="1393048800"/>
    <x v="600"/>
    <d v="2014-03-09T06:00:00"/>
    <n v="1394344800"/>
    <x v="0"/>
    <x v="0"/>
    <s v="film &amp; video/shorts"/>
    <x v="4"/>
    <x v="12"/>
  </r>
  <r>
    <n v="652"/>
    <x v="641"/>
    <x v="651"/>
    <n v="10000"/>
    <n v="12684"/>
    <n v="127"/>
    <x v="1"/>
    <n v="31.01"/>
    <n v="409"/>
    <x v="1"/>
    <s v="USD"/>
    <n v="1470373200"/>
    <x v="601"/>
    <d v="2016-09-17T05:00:00"/>
    <n v="1474088400"/>
    <x v="0"/>
    <x v="0"/>
    <s v="technology/web"/>
    <x v="2"/>
    <x v="2"/>
  </r>
  <r>
    <n v="653"/>
    <x v="642"/>
    <x v="652"/>
    <n v="600"/>
    <n v="14033"/>
    <n v="2339"/>
    <x v="1"/>
    <n v="59.97"/>
    <n v="234"/>
    <x v="1"/>
    <s v="USD"/>
    <n v="1460091600"/>
    <x v="602"/>
    <d v="2016-04-10T05:00:00"/>
    <n v="1460264400"/>
    <x v="0"/>
    <x v="0"/>
    <s v="technology/web"/>
    <x v="2"/>
    <x v="2"/>
  </r>
  <r>
    <n v="654"/>
    <x v="643"/>
    <x v="653"/>
    <n v="35000"/>
    <n v="177936"/>
    <n v="508"/>
    <x v="1"/>
    <n v="59"/>
    <n v="3016"/>
    <x v="1"/>
    <s v="USD"/>
    <n v="1440392400"/>
    <x v="335"/>
    <d v="2015-08-29T05:00:00"/>
    <n v="1440824400"/>
    <x v="0"/>
    <x v="0"/>
    <s v="music/metal"/>
    <x v="1"/>
    <x v="16"/>
  </r>
  <r>
    <n v="655"/>
    <x v="644"/>
    <x v="654"/>
    <n v="6900"/>
    <n v="13212"/>
    <n v="191"/>
    <x v="1"/>
    <n v="50.05"/>
    <n v="264"/>
    <x v="1"/>
    <s v="USD"/>
    <n v="1488434400"/>
    <x v="603"/>
    <d v="2017-03-15T05:00:00"/>
    <n v="1489554000"/>
    <x v="1"/>
    <x v="0"/>
    <s v="photography/photography books"/>
    <x v="7"/>
    <x v="14"/>
  </r>
  <r>
    <n v="656"/>
    <x v="645"/>
    <x v="655"/>
    <n v="118400"/>
    <n v="49879"/>
    <n v="42"/>
    <x v="0"/>
    <n v="98.97"/>
    <n v="504"/>
    <x v="2"/>
    <s v="AUD"/>
    <n v="1514440800"/>
    <x v="604"/>
    <d v="2018-01-02T06:00:00"/>
    <n v="1514872800"/>
    <x v="0"/>
    <x v="0"/>
    <s v="food/food trucks"/>
    <x v="0"/>
    <x v="0"/>
  </r>
  <r>
    <n v="657"/>
    <x v="646"/>
    <x v="656"/>
    <n v="10000"/>
    <n v="824"/>
    <n v="8"/>
    <x v="0"/>
    <n v="58.86"/>
    <n v="14"/>
    <x v="1"/>
    <s v="USD"/>
    <n v="1514354400"/>
    <x v="605"/>
    <d v="2018-01-12T06:00:00"/>
    <n v="1515736800"/>
    <x v="0"/>
    <x v="0"/>
    <s v="film &amp; video/science fiction"/>
    <x v="4"/>
    <x v="22"/>
  </r>
  <r>
    <n v="658"/>
    <x v="647"/>
    <x v="657"/>
    <n v="52600"/>
    <n v="31594"/>
    <n v="60"/>
    <x v="3"/>
    <n v="81.010000000000005"/>
    <n v="390"/>
    <x v="1"/>
    <s v="USD"/>
    <n v="1440910800"/>
    <x v="606"/>
    <d v="2015-09-22T05:00:00"/>
    <n v="1442898000"/>
    <x v="0"/>
    <x v="0"/>
    <s v="music/rock"/>
    <x v="1"/>
    <x v="1"/>
  </r>
  <r>
    <n v="659"/>
    <x v="648"/>
    <x v="658"/>
    <n v="120700"/>
    <n v="57010"/>
    <n v="47"/>
    <x v="0"/>
    <n v="76.010000000000005"/>
    <n v="750"/>
    <x v="4"/>
    <s v="GBP"/>
    <n v="1296108000"/>
    <x v="65"/>
    <d v="2011-01-28T06:00:00"/>
    <n v="1296194400"/>
    <x v="0"/>
    <x v="0"/>
    <s v="film &amp; video/documentary"/>
    <x v="4"/>
    <x v="4"/>
  </r>
  <r>
    <n v="660"/>
    <x v="649"/>
    <x v="659"/>
    <n v="9100"/>
    <n v="7438"/>
    <n v="82"/>
    <x v="0"/>
    <n v="96.6"/>
    <n v="77"/>
    <x v="1"/>
    <s v="USD"/>
    <n v="1440133200"/>
    <x v="607"/>
    <d v="2015-08-30T05:00:00"/>
    <n v="1440910800"/>
    <x v="1"/>
    <x v="0"/>
    <s v="theater/plays"/>
    <x v="3"/>
    <x v="3"/>
  </r>
  <r>
    <n v="661"/>
    <x v="650"/>
    <x v="660"/>
    <n v="106800"/>
    <n v="57872"/>
    <n v="54"/>
    <x v="0"/>
    <n v="76.959999999999994"/>
    <n v="752"/>
    <x v="3"/>
    <s v="DKK"/>
    <n v="1332910800"/>
    <x v="608"/>
    <d v="2012-04-27T05:00:00"/>
    <n v="1335502800"/>
    <x v="0"/>
    <x v="0"/>
    <s v="music/jazz"/>
    <x v="1"/>
    <x v="17"/>
  </r>
  <r>
    <n v="662"/>
    <x v="651"/>
    <x v="661"/>
    <n v="9100"/>
    <n v="8906"/>
    <n v="98"/>
    <x v="0"/>
    <n v="67.98"/>
    <n v="131"/>
    <x v="1"/>
    <s v="USD"/>
    <n v="1544335200"/>
    <x v="609"/>
    <d v="2018-12-13T06:00:00"/>
    <n v="1544680800"/>
    <x v="0"/>
    <x v="0"/>
    <s v="theater/plays"/>
    <x v="3"/>
    <x v="3"/>
  </r>
  <r>
    <n v="663"/>
    <x v="652"/>
    <x v="662"/>
    <n v="10000"/>
    <n v="7724"/>
    <n v="77"/>
    <x v="0"/>
    <n v="88.78"/>
    <n v="87"/>
    <x v="1"/>
    <s v="USD"/>
    <n v="1286427600"/>
    <x v="610"/>
    <d v="2010-10-30T05:00:00"/>
    <n v="1288414800"/>
    <x v="0"/>
    <x v="0"/>
    <s v="theater/plays"/>
    <x v="3"/>
    <x v="3"/>
  </r>
  <r>
    <n v="664"/>
    <x v="327"/>
    <x v="663"/>
    <n v="79400"/>
    <n v="26571"/>
    <n v="33"/>
    <x v="0"/>
    <n v="25"/>
    <n v="1063"/>
    <x v="1"/>
    <s v="USD"/>
    <n v="1329717600"/>
    <x v="541"/>
    <d v="2012-03-01T06:00:00"/>
    <n v="1330581600"/>
    <x v="0"/>
    <x v="0"/>
    <s v="music/jazz"/>
    <x v="1"/>
    <x v="17"/>
  </r>
  <r>
    <n v="665"/>
    <x v="653"/>
    <x v="664"/>
    <n v="5100"/>
    <n v="12219"/>
    <n v="240"/>
    <x v="1"/>
    <n v="44.92"/>
    <n v="272"/>
    <x v="1"/>
    <s v="USD"/>
    <n v="1310187600"/>
    <x v="611"/>
    <d v="2011-07-23T05:00:00"/>
    <n v="1311397200"/>
    <x v="0"/>
    <x v="1"/>
    <s v="film &amp; video/documentary"/>
    <x v="4"/>
    <x v="4"/>
  </r>
  <r>
    <n v="666"/>
    <x v="654"/>
    <x v="665"/>
    <n v="3100"/>
    <n v="1985"/>
    <n v="64"/>
    <x v="3"/>
    <n v="79.400000000000006"/>
    <n v="25"/>
    <x v="1"/>
    <s v="USD"/>
    <n v="1377838800"/>
    <x v="612"/>
    <d v="2013-09-05T05:00:00"/>
    <n v="1378357200"/>
    <x v="0"/>
    <x v="1"/>
    <s v="theater/plays"/>
    <x v="3"/>
    <x v="3"/>
  </r>
  <r>
    <n v="667"/>
    <x v="655"/>
    <x v="666"/>
    <n v="6900"/>
    <n v="12155"/>
    <n v="176"/>
    <x v="1"/>
    <n v="29.01"/>
    <n v="419"/>
    <x v="1"/>
    <s v="USD"/>
    <n v="1410325200"/>
    <x v="613"/>
    <d v="2014-09-19T05:00:00"/>
    <n v="1411102800"/>
    <x v="0"/>
    <x v="0"/>
    <s v="journalism/audio"/>
    <x v="8"/>
    <x v="23"/>
  </r>
  <r>
    <n v="668"/>
    <x v="656"/>
    <x v="667"/>
    <n v="27500"/>
    <n v="5593"/>
    <n v="20"/>
    <x v="0"/>
    <n v="73.59"/>
    <n v="76"/>
    <x v="1"/>
    <s v="USD"/>
    <n v="1343797200"/>
    <x v="614"/>
    <d v="2012-08-13T05:00:00"/>
    <n v="1344834000"/>
    <x v="0"/>
    <x v="0"/>
    <s v="theater/plays"/>
    <x v="3"/>
    <x v="3"/>
  </r>
  <r>
    <n v="669"/>
    <x v="657"/>
    <x v="668"/>
    <n v="48800"/>
    <n v="175020"/>
    <n v="359"/>
    <x v="1"/>
    <n v="107.97"/>
    <n v="1621"/>
    <x v="6"/>
    <s v="EUR"/>
    <n v="1498453200"/>
    <x v="615"/>
    <d v="2017-07-05T05:00:00"/>
    <n v="1499230800"/>
    <x v="0"/>
    <x v="0"/>
    <s v="theater/plays"/>
    <x v="3"/>
    <x v="3"/>
  </r>
  <r>
    <n v="670"/>
    <x v="635"/>
    <x v="669"/>
    <n v="16200"/>
    <n v="75955"/>
    <n v="469"/>
    <x v="1"/>
    <n v="68.989999999999995"/>
    <n v="1101"/>
    <x v="1"/>
    <s v="USD"/>
    <n v="1456380000"/>
    <x v="90"/>
    <d v="2016-03-08T06:00:00"/>
    <n v="1457416800"/>
    <x v="0"/>
    <x v="0"/>
    <s v="music/indie rock"/>
    <x v="1"/>
    <x v="7"/>
  </r>
  <r>
    <n v="671"/>
    <x v="658"/>
    <x v="670"/>
    <n v="97600"/>
    <n v="119127"/>
    <n v="122"/>
    <x v="1"/>
    <n v="111.02"/>
    <n v="1073"/>
    <x v="1"/>
    <s v="USD"/>
    <n v="1280552400"/>
    <x v="616"/>
    <d v="2010-08-04T05:00:00"/>
    <n v="1280898000"/>
    <x v="0"/>
    <x v="1"/>
    <s v="theater/plays"/>
    <x v="3"/>
    <x v="3"/>
  </r>
  <r>
    <n v="672"/>
    <x v="659"/>
    <x v="671"/>
    <n v="197900"/>
    <n v="110689"/>
    <n v="56"/>
    <x v="0"/>
    <n v="25"/>
    <n v="4428"/>
    <x v="2"/>
    <s v="AUD"/>
    <n v="1521608400"/>
    <x v="617"/>
    <d v="2018-03-31T05:00:00"/>
    <n v="1522472400"/>
    <x v="0"/>
    <x v="0"/>
    <s v="theater/plays"/>
    <x v="3"/>
    <x v="3"/>
  </r>
  <r>
    <n v="673"/>
    <x v="660"/>
    <x v="672"/>
    <n v="5600"/>
    <n v="2445"/>
    <n v="44"/>
    <x v="0"/>
    <n v="42.16"/>
    <n v="58"/>
    <x v="6"/>
    <s v="EUR"/>
    <n v="1460696400"/>
    <x v="618"/>
    <d v="2016-05-06T05:00:00"/>
    <n v="1462510800"/>
    <x v="0"/>
    <x v="0"/>
    <s v="music/indie rock"/>
    <x v="1"/>
    <x v="7"/>
  </r>
  <r>
    <n v="674"/>
    <x v="661"/>
    <x v="673"/>
    <n v="170700"/>
    <n v="57250"/>
    <n v="34"/>
    <x v="3"/>
    <n v="47"/>
    <n v="1218"/>
    <x v="1"/>
    <s v="USD"/>
    <n v="1313730000"/>
    <x v="619"/>
    <d v="2011-10-05T05:00:00"/>
    <n v="1317790800"/>
    <x v="0"/>
    <x v="0"/>
    <s v="photography/photography books"/>
    <x v="7"/>
    <x v="14"/>
  </r>
  <r>
    <n v="675"/>
    <x v="662"/>
    <x v="674"/>
    <n v="9700"/>
    <n v="11929"/>
    <n v="123"/>
    <x v="1"/>
    <n v="36.04"/>
    <n v="331"/>
    <x v="1"/>
    <s v="USD"/>
    <n v="1568178000"/>
    <x v="620"/>
    <d v="2019-09-18T05:00:00"/>
    <n v="1568782800"/>
    <x v="0"/>
    <x v="0"/>
    <s v="journalism/audio"/>
    <x v="8"/>
    <x v="23"/>
  </r>
  <r>
    <n v="676"/>
    <x v="663"/>
    <x v="675"/>
    <n v="62300"/>
    <n v="118214"/>
    <n v="190"/>
    <x v="1"/>
    <n v="101.04"/>
    <n v="1170"/>
    <x v="1"/>
    <s v="USD"/>
    <n v="1348635600"/>
    <x v="621"/>
    <d v="2012-10-05T05:00:00"/>
    <n v="1349413200"/>
    <x v="0"/>
    <x v="0"/>
    <s v="photography/photography books"/>
    <x v="7"/>
    <x v="14"/>
  </r>
  <r>
    <n v="677"/>
    <x v="664"/>
    <x v="676"/>
    <n v="5300"/>
    <n v="4432"/>
    <n v="84"/>
    <x v="0"/>
    <n v="39.93"/>
    <n v="111"/>
    <x v="1"/>
    <s v="USD"/>
    <n v="1468126800"/>
    <x v="622"/>
    <d v="2016-08-29T05:00:00"/>
    <n v="1472446800"/>
    <x v="0"/>
    <x v="0"/>
    <s v="publishing/fiction"/>
    <x v="5"/>
    <x v="13"/>
  </r>
  <r>
    <n v="678"/>
    <x v="665"/>
    <x v="677"/>
    <n v="99500"/>
    <n v="17879"/>
    <n v="18"/>
    <x v="3"/>
    <n v="83.16"/>
    <n v="215"/>
    <x v="1"/>
    <s v="USD"/>
    <n v="1547877600"/>
    <x v="35"/>
    <d v="2019-01-21T06:00:00"/>
    <n v="1548050400"/>
    <x v="0"/>
    <x v="0"/>
    <s v="film &amp; video/drama"/>
    <x v="4"/>
    <x v="6"/>
  </r>
  <r>
    <n v="679"/>
    <x v="307"/>
    <x v="678"/>
    <n v="1400"/>
    <n v="14511"/>
    <n v="1037"/>
    <x v="1"/>
    <n v="39.979999999999997"/>
    <n v="363"/>
    <x v="1"/>
    <s v="USD"/>
    <n v="1571374800"/>
    <x v="623"/>
    <d v="2019-10-23T05:00:00"/>
    <n v="1571806800"/>
    <x v="0"/>
    <x v="1"/>
    <s v="food/food trucks"/>
    <x v="0"/>
    <x v="0"/>
  </r>
  <r>
    <n v="680"/>
    <x v="666"/>
    <x v="679"/>
    <n v="145600"/>
    <n v="141822"/>
    <n v="97"/>
    <x v="0"/>
    <n v="47.99"/>
    <n v="2955"/>
    <x v="1"/>
    <s v="USD"/>
    <n v="1576303200"/>
    <x v="624"/>
    <d v="2019-12-16T06:00:00"/>
    <n v="1576476000"/>
    <x v="0"/>
    <x v="1"/>
    <s v="games/mobile games"/>
    <x v="6"/>
    <x v="20"/>
  </r>
  <r>
    <n v="681"/>
    <x v="667"/>
    <x v="680"/>
    <n v="184100"/>
    <n v="159037"/>
    <n v="86"/>
    <x v="0"/>
    <n v="95.98"/>
    <n v="1657"/>
    <x v="1"/>
    <s v="USD"/>
    <n v="1324447200"/>
    <x v="625"/>
    <d v="2011-12-27T06:00:00"/>
    <n v="1324965600"/>
    <x v="0"/>
    <x v="0"/>
    <s v="theater/plays"/>
    <x v="3"/>
    <x v="3"/>
  </r>
  <r>
    <n v="682"/>
    <x v="668"/>
    <x v="681"/>
    <n v="5400"/>
    <n v="8109"/>
    <n v="150"/>
    <x v="1"/>
    <n v="78.73"/>
    <n v="103"/>
    <x v="1"/>
    <s v="USD"/>
    <n v="1386741600"/>
    <x v="626"/>
    <d v="2013-12-20T06:00:00"/>
    <n v="1387519200"/>
    <x v="0"/>
    <x v="0"/>
    <s v="theater/plays"/>
    <x v="3"/>
    <x v="3"/>
  </r>
  <r>
    <n v="683"/>
    <x v="669"/>
    <x v="682"/>
    <n v="2300"/>
    <n v="8244"/>
    <n v="358"/>
    <x v="1"/>
    <n v="56.08"/>
    <n v="147"/>
    <x v="1"/>
    <s v="USD"/>
    <n v="1537074000"/>
    <x v="627"/>
    <d v="2018-09-18T05:00:00"/>
    <n v="1537246800"/>
    <x v="0"/>
    <x v="0"/>
    <s v="theater/plays"/>
    <x v="3"/>
    <x v="3"/>
  </r>
  <r>
    <n v="684"/>
    <x v="670"/>
    <x v="683"/>
    <n v="1400"/>
    <n v="7600"/>
    <n v="543"/>
    <x v="1"/>
    <n v="69.09"/>
    <n v="110"/>
    <x v="0"/>
    <s v="CAD"/>
    <n v="1277787600"/>
    <x v="628"/>
    <d v="2010-07-19T05:00:00"/>
    <n v="1279515600"/>
    <x v="0"/>
    <x v="0"/>
    <s v="publishing/nonfiction"/>
    <x v="5"/>
    <x v="9"/>
  </r>
  <r>
    <n v="685"/>
    <x v="671"/>
    <x v="684"/>
    <n v="140000"/>
    <n v="94501"/>
    <n v="68"/>
    <x v="0"/>
    <n v="102.05"/>
    <n v="926"/>
    <x v="0"/>
    <s v="CAD"/>
    <n v="1440306000"/>
    <x v="629"/>
    <d v="2015-09-16T05:00:00"/>
    <n v="1442379600"/>
    <x v="0"/>
    <x v="0"/>
    <s v="theater/plays"/>
    <x v="3"/>
    <x v="3"/>
  </r>
  <r>
    <n v="686"/>
    <x v="672"/>
    <x v="685"/>
    <n v="7500"/>
    <n v="14381"/>
    <n v="192"/>
    <x v="1"/>
    <n v="107.32"/>
    <n v="134"/>
    <x v="1"/>
    <s v="USD"/>
    <n v="1522126800"/>
    <x v="630"/>
    <d v="2018-04-07T05:00:00"/>
    <n v="1523077200"/>
    <x v="0"/>
    <x v="0"/>
    <s v="technology/wearables"/>
    <x v="2"/>
    <x v="8"/>
  </r>
  <r>
    <n v="687"/>
    <x v="673"/>
    <x v="686"/>
    <n v="1500"/>
    <n v="13980"/>
    <n v="932"/>
    <x v="1"/>
    <n v="51.97"/>
    <n v="269"/>
    <x v="1"/>
    <s v="USD"/>
    <n v="1489298400"/>
    <x v="631"/>
    <d v="2017-03-15T05:00:00"/>
    <n v="1489554000"/>
    <x v="0"/>
    <x v="0"/>
    <s v="theater/plays"/>
    <x v="3"/>
    <x v="3"/>
  </r>
  <r>
    <n v="688"/>
    <x v="674"/>
    <x v="687"/>
    <n v="2900"/>
    <n v="12449"/>
    <n v="429"/>
    <x v="1"/>
    <n v="71.14"/>
    <n v="175"/>
    <x v="1"/>
    <s v="USD"/>
    <n v="1547100000"/>
    <x v="632"/>
    <d v="2019-01-26T06:00:00"/>
    <n v="1548482400"/>
    <x v="0"/>
    <x v="1"/>
    <s v="film &amp; video/television"/>
    <x v="4"/>
    <x v="19"/>
  </r>
  <r>
    <n v="689"/>
    <x v="675"/>
    <x v="688"/>
    <n v="7300"/>
    <n v="7348"/>
    <n v="101"/>
    <x v="1"/>
    <n v="106.49"/>
    <n v="69"/>
    <x v="1"/>
    <s v="USD"/>
    <n v="1383022800"/>
    <x v="633"/>
    <d v="2013-11-10T06:00:00"/>
    <n v="1384063200"/>
    <x v="0"/>
    <x v="0"/>
    <s v="technology/web"/>
    <x v="2"/>
    <x v="2"/>
  </r>
  <r>
    <n v="690"/>
    <x v="676"/>
    <x v="689"/>
    <n v="3600"/>
    <n v="8158"/>
    <n v="227"/>
    <x v="1"/>
    <n v="42.94"/>
    <n v="190"/>
    <x v="1"/>
    <s v="USD"/>
    <n v="1322373600"/>
    <x v="634"/>
    <d v="2011-12-03T06:00:00"/>
    <n v="1322892000"/>
    <x v="0"/>
    <x v="1"/>
    <s v="film &amp; video/documentary"/>
    <x v="4"/>
    <x v="4"/>
  </r>
  <r>
    <n v="691"/>
    <x v="677"/>
    <x v="690"/>
    <n v="5000"/>
    <n v="7119"/>
    <n v="142"/>
    <x v="1"/>
    <n v="30.04"/>
    <n v="237"/>
    <x v="1"/>
    <s v="USD"/>
    <n v="1349240400"/>
    <x v="635"/>
    <d v="2012-10-20T05:00:00"/>
    <n v="1350709200"/>
    <x v="1"/>
    <x v="1"/>
    <s v="film &amp; video/documentary"/>
    <x v="4"/>
    <x v="4"/>
  </r>
  <r>
    <n v="692"/>
    <x v="678"/>
    <x v="691"/>
    <n v="6000"/>
    <n v="5438"/>
    <n v="91"/>
    <x v="0"/>
    <n v="70.62"/>
    <n v="77"/>
    <x v="4"/>
    <s v="GBP"/>
    <n v="1562648400"/>
    <x v="636"/>
    <d v="2019-07-27T05:00:00"/>
    <n v="1564203600"/>
    <x v="0"/>
    <x v="0"/>
    <s v="music/rock"/>
    <x v="1"/>
    <x v="1"/>
  </r>
  <r>
    <n v="693"/>
    <x v="679"/>
    <x v="692"/>
    <n v="180400"/>
    <n v="115396"/>
    <n v="64"/>
    <x v="0"/>
    <n v="66.02"/>
    <n v="1748"/>
    <x v="1"/>
    <s v="USD"/>
    <n v="1508216400"/>
    <x v="637"/>
    <d v="2017-11-03T05:00:00"/>
    <n v="1509685200"/>
    <x v="0"/>
    <x v="0"/>
    <s v="theater/plays"/>
    <x v="3"/>
    <x v="3"/>
  </r>
  <r>
    <n v="694"/>
    <x v="680"/>
    <x v="693"/>
    <n v="9100"/>
    <n v="7656"/>
    <n v="84"/>
    <x v="0"/>
    <n v="96.91"/>
    <n v="79"/>
    <x v="1"/>
    <s v="USD"/>
    <n v="1511762400"/>
    <x v="638"/>
    <d v="2018-01-03T06:00:00"/>
    <n v="1514959200"/>
    <x v="0"/>
    <x v="0"/>
    <s v="theater/plays"/>
    <x v="3"/>
    <x v="3"/>
  </r>
  <r>
    <n v="695"/>
    <x v="681"/>
    <x v="694"/>
    <n v="9200"/>
    <n v="12322"/>
    <n v="134"/>
    <x v="1"/>
    <n v="62.87"/>
    <n v="196"/>
    <x v="6"/>
    <s v="EUR"/>
    <n v="1447480800"/>
    <x v="639"/>
    <d v="2015-11-30T06:00:00"/>
    <n v="1448863200"/>
    <x v="1"/>
    <x v="0"/>
    <s v="music/rock"/>
    <x v="1"/>
    <x v="1"/>
  </r>
  <r>
    <n v="696"/>
    <x v="682"/>
    <x v="695"/>
    <n v="164100"/>
    <n v="96888"/>
    <n v="59"/>
    <x v="0"/>
    <n v="108.99"/>
    <n v="889"/>
    <x v="1"/>
    <s v="USD"/>
    <n v="1429506000"/>
    <x v="640"/>
    <d v="2015-04-21T05:00:00"/>
    <n v="1429592400"/>
    <x v="0"/>
    <x v="1"/>
    <s v="theater/plays"/>
    <x v="3"/>
    <x v="3"/>
  </r>
  <r>
    <n v="697"/>
    <x v="683"/>
    <x v="696"/>
    <n v="128900"/>
    <n v="196960"/>
    <n v="153"/>
    <x v="1"/>
    <n v="27"/>
    <n v="7295"/>
    <x v="1"/>
    <s v="USD"/>
    <n v="1522472400"/>
    <x v="641"/>
    <d v="2018-04-02T05:00:00"/>
    <n v="1522645200"/>
    <x v="0"/>
    <x v="0"/>
    <s v="music/electric music"/>
    <x v="1"/>
    <x v="5"/>
  </r>
  <r>
    <n v="698"/>
    <x v="684"/>
    <x v="697"/>
    <n v="42100"/>
    <n v="188057"/>
    <n v="447"/>
    <x v="1"/>
    <n v="65"/>
    <n v="2893"/>
    <x v="0"/>
    <s v="CAD"/>
    <n v="1322114400"/>
    <x v="642"/>
    <d v="2011-12-08T06:00:00"/>
    <n v="1323324000"/>
    <x v="0"/>
    <x v="0"/>
    <s v="technology/wearables"/>
    <x v="2"/>
    <x v="8"/>
  </r>
  <r>
    <n v="699"/>
    <x v="196"/>
    <x v="698"/>
    <n v="7400"/>
    <n v="6245"/>
    <n v="84"/>
    <x v="0"/>
    <n v="111.52"/>
    <n v="56"/>
    <x v="1"/>
    <s v="USD"/>
    <n v="1561438800"/>
    <x v="230"/>
    <d v="2019-06-26T05:00:00"/>
    <n v="1561525200"/>
    <x v="0"/>
    <x v="0"/>
    <s v="film &amp; video/drama"/>
    <x v="4"/>
    <x v="6"/>
  </r>
  <r>
    <n v="700"/>
    <x v="685"/>
    <x v="699"/>
    <n v="100"/>
    <n v="3"/>
    <n v="3"/>
    <x v="0"/>
    <n v="3"/>
    <n v="1"/>
    <x v="1"/>
    <s v="USD"/>
    <n v="1264399200"/>
    <x v="67"/>
    <d v="2010-02-09T06:00:00"/>
    <n v="1265695200"/>
    <x v="0"/>
    <x v="0"/>
    <s v="technology/wearables"/>
    <x v="2"/>
    <x v="8"/>
  </r>
  <r>
    <n v="701"/>
    <x v="686"/>
    <x v="700"/>
    <n v="52000"/>
    <n v="91014"/>
    <n v="175"/>
    <x v="1"/>
    <n v="110.99"/>
    <n v="820"/>
    <x v="1"/>
    <s v="USD"/>
    <n v="1301202000"/>
    <x v="643"/>
    <d v="2011-04-03T05:00:00"/>
    <n v="1301806800"/>
    <x v="1"/>
    <x v="0"/>
    <s v="theater/plays"/>
    <x v="3"/>
    <x v="3"/>
  </r>
  <r>
    <n v="702"/>
    <x v="687"/>
    <x v="701"/>
    <n v="8700"/>
    <n v="4710"/>
    <n v="54"/>
    <x v="0"/>
    <n v="56.75"/>
    <n v="83"/>
    <x v="1"/>
    <s v="USD"/>
    <n v="1374469200"/>
    <x v="644"/>
    <d v="2013-07-27T05:00:00"/>
    <n v="1374901200"/>
    <x v="0"/>
    <x v="0"/>
    <s v="technology/wearables"/>
    <x v="2"/>
    <x v="8"/>
  </r>
  <r>
    <n v="703"/>
    <x v="688"/>
    <x v="702"/>
    <n v="63400"/>
    <n v="197728"/>
    <n v="312"/>
    <x v="1"/>
    <n v="97.02"/>
    <n v="2038"/>
    <x v="1"/>
    <s v="USD"/>
    <n v="1334984400"/>
    <x v="645"/>
    <d v="2012-05-08T05:00:00"/>
    <n v="1336453200"/>
    <x v="1"/>
    <x v="1"/>
    <s v="publishing/translations"/>
    <x v="5"/>
    <x v="18"/>
  </r>
  <r>
    <n v="704"/>
    <x v="689"/>
    <x v="703"/>
    <n v="8700"/>
    <n v="10682"/>
    <n v="123"/>
    <x v="1"/>
    <n v="92.09"/>
    <n v="116"/>
    <x v="1"/>
    <s v="USD"/>
    <n v="1467608400"/>
    <x v="646"/>
    <d v="2016-07-19T05:00:00"/>
    <n v="1468904400"/>
    <x v="0"/>
    <x v="0"/>
    <s v="film &amp; video/animation"/>
    <x v="4"/>
    <x v="10"/>
  </r>
  <r>
    <n v="705"/>
    <x v="690"/>
    <x v="704"/>
    <n v="169700"/>
    <n v="168048"/>
    <n v="99"/>
    <x v="0"/>
    <n v="82.99"/>
    <n v="2025"/>
    <x v="4"/>
    <s v="GBP"/>
    <n v="1386741600"/>
    <x v="626"/>
    <d v="2013-12-15T06:00:00"/>
    <n v="1387087200"/>
    <x v="0"/>
    <x v="0"/>
    <s v="publishing/nonfiction"/>
    <x v="5"/>
    <x v="9"/>
  </r>
  <r>
    <n v="706"/>
    <x v="691"/>
    <x v="705"/>
    <n v="108400"/>
    <n v="138586"/>
    <n v="128"/>
    <x v="1"/>
    <n v="103.04"/>
    <n v="1345"/>
    <x v="2"/>
    <s v="AUD"/>
    <n v="1546754400"/>
    <x v="647"/>
    <d v="2019-01-14T06:00:00"/>
    <n v="1547445600"/>
    <x v="0"/>
    <x v="1"/>
    <s v="technology/web"/>
    <x v="2"/>
    <x v="2"/>
  </r>
  <r>
    <n v="707"/>
    <x v="692"/>
    <x v="706"/>
    <n v="7300"/>
    <n v="11579"/>
    <n v="159"/>
    <x v="1"/>
    <n v="68.92"/>
    <n v="168"/>
    <x v="1"/>
    <s v="USD"/>
    <n v="1544248800"/>
    <x v="159"/>
    <d v="2019-01-13T06:00:00"/>
    <n v="1547359200"/>
    <x v="0"/>
    <x v="0"/>
    <s v="film &amp; video/drama"/>
    <x v="4"/>
    <x v="6"/>
  </r>
  <r>
    <n v="708"/>
    <x v="693"/>
    <x v="707"/>
    <n v="1700"/>
    <n v="12020"/>
    <n v="707"/>
    <x v="1"/>
    <n v="87.74"/>
    <n v="137"/>
    <x v="5"/>
    <s v="CHF"/>
    <n v="1495429200"/>
    <x v="648"/>
    <d v="2017-06-01T05:00:00"/>
    <n v="1496293200"/>
    <x v="0"/>
    <x v="0"/>
    <s v="theater/plays"/>
    <x v="3"/>
    <x v="3"/>
  </r>
  <r>
    <n v="709"/>
    <x v="694"/>
    <x v="708"/>
    <n v="9800"/>
    <n v="13954"/>
    <n v="142"/>
    <x v="1"/>
    <n v="75.02"/>
    <n v="186"/>
    <x v="6"/>
    <s v="EUR"/>
    <n v="1334811600"/>
    <x v="267"/>
    <d v="2012-04-26T05:00:00"/>
    <n v="1335416400"/>
    <x v="0"/>
    <x v="0"/>
    <s v="theater/plays"/>
    <x v="3"/>
    <x v="3"/>
  </r>
  <r>
    <n v="710"/>
    <x v="695"/>
    <x v="709"/>
    <n v="4300"/>
    <n v="6358"/>
    <n v="148"/>
    <x v="1"/>
    <n v="50.86"/>
    <n v="125"/>
    <x v="1"/>
    <s v="USD"/>
    <n v="1531544400"/>
    <x v="649"/>
    <d v="2018-07-21T05:00:00"/>
    <n v="1532149200"/>
    <x v="0"/>
    <x v="1"/>
    <s v="theater/plays"/>
    <x v="3"/>
    <x v="3"/>
  </r>
  <r>
    <n v="711"/>
    <x v="696"/>
    <x v="710"/>
    <n v="6200"/>
    <n v="1260"/>
    <n v="20"/>
    <x v="0"/>
    <n v="90"/>
    <n v="14"/>
    <x v="6"/>
    <s v="EUR"/>
    <n v="1453615200"/>
    <x v="248"/>
    <d v="2016-01-26T06:00:00"/>
    <n v="1453788000"/>
    <x v="1"/>
    <x v="1"/>
    <s v="theater/plays"/>
    <x v="3"/>
    <x v="3"/>
  </r>
  <r>
    <n v="712"/>
    <x v="697"/>
    <x v="711"/>
    <n v="800"/>
    <n v="14725"/>
    <n v="1841"/>
    <x v="1"/>
    <n v="72.900000000000006"/>
    <n v="202"/>
    <x v="1"/>
    <s v="USD"/>
    <n v="1467954000"/>
    <x v="571"/>
    <d v="2016-08-18T05:00:00"/>
    <n v="1471496400"/>
    <x v="0"/>
    <x v="0"/>
    <s v="theater/plays"/>
    <x v="3"/>
    <x v="3"/>
  </r>
  <r>
    <n v="713"/>
    <x v="698"/>
    <x v="712"/>
    <n v="6900"/>
    <n v="11174"/>
    <n v="162"/>
    <x v="1"/>
    <n v="108.49"/>
    <n v="103"/>
    <x v="1"/>
    <s v="USD"/>
    <n v="1471842000"/>
    <x v="650"/>
    <d v="2016-09-03T05:00:00"/>
    <n v="1472878800"/>
    <x v="0"/>
    <x v="0"/>
    <s v="publishing/radio &amp; podcasts"/>
    <x v="5"/>
    <x v="15"/>
  </r>
  <r>
    <n v="714"/>
    <x v="699"/>
    <x v="713"/>
    <n v="38500"/>
    <n v="182036"/>
    <n v="473"/>
    <x v="1"/>
    <n v="101.98"/>
    <n v="1785"/>
    <x v="1"/>
    <s v="USD"/>
    <n v="1408424400"/>
    <x v="1"/>
    <d v="2014-08-20T05:00:00"/>
    <n v="1408510800"/>
    <x v="0"/>
    <x v="0"/>
    <s v="music/rock"/>
    <x v="1"/>
    <x v="1"/>
  </r>
  <r>
    <n v="715"/>
    <x v="700"/>
    <x v="714"/>
    <n v="118000"/>
    <n v="28870"/>
    <n v="24"/>
    <x v="0"/>
    <n v="44.01"/>
    <n v="656"/>
    <x v="1"/>
    <s v="USD"/>
    <n v="1281157200"/>
    <x v="651"/>
    <d v="2010-08-12T05:00:00"/>
    <n v="1281589200"/>
    <x v="0"/>
    <x v="0"/>
    <s v="games/mobile games"/>
    <x v="6"/>
    <x v="20"/>
  </r>
  <r>
    <n v="716"/>
    <x v="701"/>
    <x v="715"/>
    <n v="2000"/>
    <n v="10353"/>
    <n v="518"/>
    <x v="1"/>
    <n v="65.94"/>
    <n v="157"/>
    <x v="1"/>
    <s v="USD"/>
    <n v="1373432400"/>
    <x v="652"/>
    <d v="2013-08-07T05:00:00"/>
    <n v="1375851600"/>
    <x v="0"/>
    <x v="1"/>
    <s v="theater/plays"/>
    <x v="3"/>
    <x v="3"/>
  </r>
  <r>
    <n v="717"/>
    <x v="702"/>
    <x v="716"/>
    <n v="5600"/>
    <n v="13868"/>
    <n v="248"/>
    <x v="1"/>
    <n v="24.99"/>
    <n v="555"/>
    <x v="1"/>
    <s v="USD"/>
    <n v="1313989200"/>
    <x v="653"/>
    <d v="2011-09-12T05:00:00"/>
    <n v="1315803600"/>
    <x v="0"/>
    <x v="0"/>
    <s v="film &amp; video/documentary"/>
    <x v="4"/>
    <x v="4"/>
  </r>
  <r>
    <n v="718"/>
    <x v="703"/>
    <x v="717"/>
    <n v="8300"/>
    <n v="8317"/>
    <n v="100"/>
    <x v="1"/>
    <n v="28"/>
    <n v="297"/>
    <x v="1"/>
    <s v="USD"/>
    <n v="1371445200"/>
    <x v="654"/>
    <d v="2013-07-13T05:00:00"/>
    <n v="1373691600"/>
    <x v="0"/>
    <x v="0"/>
    <s v="technology/wearables"/>
    <x v="2"/>
    <x v="8"/>
  </r>
  <r>
    <n v="719"/>
    <x v="704"/>
    <x v="718"/>
    <n v="6900"/>
    <n v="10557"/>
    <n v="153"/>
    <x v="1"/>
    <n v="85.83"/>
    <n v="123"/>
    <x v="1"/>
    <s v="USD"/>
    <n v="1338267600"/>
    <x v="655"/>
    <d v="2012-06-09T05:00:00"/>
    <n v="1339218000"/>
    <x v="0"/>
    <x v="0"/>
    <s v="publishing/fiction"/>
    <x v="5"/>
    <x v="13"/>
  </r>
  <r>
    <n v="720"/>
    <x v="705"/>
    <x v="719"/>
    <n v="8700"/>
    <n v="3227"/>
    <n v="37"/>
    <x v="3"/>
    <n v="84.92"/>
    <n v="38"/>
    <x v="3"/>
    <s v="DKK"/>
    <n v="1519192800"/>
    <x v="656"/>
    <d v="2018-03-07T06:00:00"/>
    <n v="1520402400"/>
    <x v="0"/>
    <x v="1"/>
    <s v="theater/plays"/>
    <x v="3"/>
    <x v="3"/>
  </r>
  <r>
    <n v="721"/>
    <x v="706"/>
    <x v="720"/>
    <n v="123600"/>
    <n v="5429"/>
    <n v="4"/>
    <x v="3"/>
    <n v="90.48"/>
    <n v="60"/>
    <x v="1"/>
    <s v="USD"/>
    <n v="1522818000"/>
    <x v="657"/>
    <d v="2018-04-10T05:00:00"/>
    <n v="1523336400"/>
    <x v="0"/>
    <x v="0"/>
    <s v="music/rock"/>
    <x v="1"/>
    <x v="1"/>
  </r>
  <r>
    <n v="722"/>
    <x v="707"/>
    <x v="721"/>
    <n v="48500"/>
    <n v="75906"/>
    <n v="157"/>
    <x v="1"/>
    <n v="25"/>
    <n v="3036"/>
    <x v="1"/>
    <s v="USD"/>
    <n v="1509948000"/>
    <x v="265"/>
    <d v="2017-12-03T06:00:00"/>
    <n v="1512280800"/>
    <x v="0"/>
    <x v="0"/>
    <s v="film &amp; video/documentary"/>
    <x v="4"/>
    <x v="4"/>
  </r>
  <r>
    <n v="723"/>
    <x v="708"/>
    <x v="722"/>
    <n v="4900"/>
    <n v="13250"/>
    <n v="270"/>
    <x v="1"/>
    <n v="92.01"/>
    <n v="144"/>
    <x v="2"/>
    <s v="AUD"/>
    <n v="1456898400"/>
    <x v="658"/>
    <d v="2016-03-23T05:00:00"/>
    <n v="1458709200"/>
    <x v="0"/>
    <x v="0"/>
    <s v="theater/plays"/>
    <x v="3"/>
    <x v="3"/>
  </r>
  <r>
    <n v="724"/>
    <x v="709"/>
    <x v="723"/>
    <n v="8400"/>
    <n v="11261"/>
    <n v="134"/>
    <x v="1"/>
    <n v="93.07"/>
    <n v="121"/>
    <x v="4"/>
    <s v="GBP"/>
    <n v="1413954000"/>
    <x v="659"/>
    <d v="2014-10-24T05:00:00"/>
    <n v="1414126800"/>
    <x v="0"/>
    <x v="1"/>
    <s v="theater/plays"/>
    <x v="3"/>
    <x v="3"/>
  </r>
  <r>
    <n v="725"/>
    <x v="710"/>
    <x v="724"/>
    <n v="193200"/>
    <n v="97369"/>
    <n v="50"/>
    <x v="0"/>
    <n v="61.01"/>
    <n v="1596"/>
    <x v="1"/>
    <s v="USD"/>
    <n v="1416031200"/>
    <x v="660"/>
    <d v="2014-11-17T06:00:00"/>
    <n v="1416204000"/>
    <x v="0"/>
    <x v="0"/>
    <s v="games/mobile games"/>
    <x v="6"/>
    <x v="20"/>
  </r>
  <r>
    <n v="726"/>
    <x v="711"/>
    <x v="725"/>
    <n v="54300"/>
    <n v="48227"/>
    <n v="89"/>
    <x v="3"/>
    <n v="92.04"/>
    <n v="524"/>
    <x v="1"/>
    <s v="USD"/>
    <n v="1287982800"/>
    <x v="661"/>
    <d v="2010-10-31T05:00:00"/>
    <n v="1288501200"/>
    <x v="0"/>
    <x v="1"/>
    <s v="theater/plays"/>
    <x v="3"/>
    <x v="3"/>
  </r>
  <r>
    <n v="727"/>
    <x v="712"/>
    <x v="726"/>
    <n v="8900"/>
    <n v="14685"/>
    <n v="165"/>
    <x v="1"/>
    <n v="81.13"/>
    <n v="181"/>
    <x v="1"/>
    <s v="USD"/>
    <n v="1547964000"/>
    <x v="4"/>
    <d v="2019-03-19T05:00:00"/>
    <n v="1552971600"/>
    <x v="0"/>
    <x v="0"/>
    <s v="technology/web"/>
    <x v="2"/>
    <x v="2"/>
  </r>
  <r>
    <n v="728"/>
    <x v="713"/>
    <x v="727"/>
    <n v="4200"/>
    <n v="735"/>
    <n v="18"/>
    <x v="0"/>
    <n v="73.5"/>
    <n v="10"/>
    <x v="1"/>
    <s v="USD"/>
    <n v="1464152400"/>
    <x v="662"/>
    <d v="2016-06-05T05:00:00"/>
    <n v="1465102800"/>
    <x v="0"/>
    <x v="0"/>
    <s v="theater/plays"/>
    <x v="3"/>
    <x v="3"/>
  </r>
  <r>
    <n v="729"/>
    <x v="714"/>
    <x v="728"/>
    <n v="5600"/>
    <n v="10397"/>
    <n v="186"/>
    <x v="1"/>
    <n v="85.22"/>
    <n v="122"/>
    <x v="1"/>
    <s v="USD"/>
    <n v="1359957600"/>
    <x v="663"/>
    <d v="2013-02-06T06:00:00"/>
    <n v="1360130400"/>
    <x v="0"/>
    <x v="0"/>
    <s v="film &amp; video/drama"/>
    <x v="4"/>
    <x v="6"/>
  </r>
  <r>
    <n v="730"/>
    <x v="715"/>
    <x v="729"/>
    <n v="28800"/>
    <n v="118847"/>
    <n v="413"/>
    <x v="1"/>
    <n v="110.97"/>
    <n v="1071"/>
    <x v="0"/>
    <s v="CAD"/>
    <n v="1432357200"/>
    <x v="664"/>
    <d v="2015-05-29T05:00:00"/>
    <n v="1432875600"/>
    <x v="0"/>
    <x v="0"/>
    <s v="technology/wearables"/>
    <x v="2"/>
    <x v="8"/>
  </r>
  <r>
    <n v="731"/>
    <x v="716"/>
    <x v="730"/>
    <n v="8000"/>
    <n v="7220"/>
    <n v="90"/>
    <x v="3"/>
    <n v="32.97"/>
    <n v="219"/>
    <x v="1"/>
    <s v="USD"/>
    <n v="1500786000"/>
    <x v="665"/>
    <d v="2017-07-24T05:00:00"/>
    <n v="1500872400"/>
    <x v="0"/>
    <x v="0"/>
    <s v="technology/web"/>
    <x v="2"/>
    <x v="2"/>
  </r>
  <r>
    <n v="732"/>
    <x v="717"/>
    <x v="731"/>
    <n v="117000"/>
    <n v="107622"/>
    <n v="92"/>
    <x v="0"/>
    <n v="96.01"/>
    <n v="1121"/>
    <x v="1"/>
    <s v="USD"/>
    <n v="1490158800"/>
    <x v="666"/>
    <d v="2017-04-14T05:00:00"/>
    <n v="1492146000"/>
    <x v="0"/>
    <x v="1"/>
    <s v="music/rock"/>
    <x v="1"/>
    <x v="1"/>
  </r>
  <r>
    <n v="733"/>
    <x v="718"/>
    <x v="732"/>
    <n v="15800"/>
    <n v="83267"/>
    <n v="527"/>
    <x v="1"/>
    <n v="84.97"/>
    <n v="980"/>
    <x v="1"/>
    <s v="USD"/>
    <n v="1406178000"/>
    <x v="43"/>
    <d v="2014-08-06T05:00:00"/>
    <n v="1407301200"/>
    <x v="0"/>
    <x v="0"/>
    <s v="music/metal"/>
    <x v="1"/>
    <x v="16"/>
  </r>
  <r>
    <n v="734"/>
    <x v="719"/>
    <x v="733"/>
    <n v="4200"/>
    <n v="13404"/>
    <n v="319"/>
    <x v="1"/>
    <n v="25.01"/>
    <n v="536"/>
    <x v="1"/>
    <s v="USD"/>
    <n v="1485583200"/>
    <x v="667"/>
    <d v="2017-02-09T06:00:00"/>
    <n v="1486620000"/>
    <x v="0"/>
    <x v="1"/>
    <s v="theater/plays"/>
    <x v="3"/>
    <x v="3"/>
  </r>
  <r>
    <n v="735"/>
    <x v="720"/>
    <x v="734"/>
    <n v="37100"/>
    <n v="131404"/>
    <n v="354"/>
    <x v="1"/>
    <n v="66"/>
    <n v="1991"/>
    <x v="1"/>
    <s v="USD"/>
    <n v="1459314000"/>
    <x v="668"/>
    <d v="2016-04-06T05:00:00"/>
    <n v="1459918800"/>
    <x v="0"/>
    <x v="0"/>
    <s v="photography/photography books"/>
    <x v="7"/>
    <x v="14"/>
  </r>
  <r>
    <n v="736"/>
    <x v="721"/>
    <x v="735"/>
    <n v="7700"/>
    <n v="2533"/>
    <n v="33"/>
    <x v="3"/>
    <n v="87.34"/>
    <n v="29"/>
    <x v="1"/>
    <s v="USD"/>
    <n v="1424412000"/>
    <x v="669"/>
    <d v="2015-02-24T06:00:00"/>
    <n v="1424757600"/>
    <x v="0"/>
    <x v="0"/>
    <s v="publishing/nonfiction"/>
    <x v="5"/>
    <x v="9"/>
  </r>
  <r>
    <n v="737"/>
    <x v="722"/>
    <x v="736"/>
    <n v="3700"/>
    <n v="5028"/>
    <n v="136"/>
    <x v="1"/>
    <n v="27.93"/>
    <n v="180"/>
    <x v="1"/>
    <s v="USD"/>
    <n v="1478844000"/>
    <x v="670"/>
    <d v="2016-11-23T06:00:00"/>
    <n v="1479880800"/>
    <x v="0"/>
    <x v="0"/>
    <s v="music/indie rock"/>
    <x v="1"/>
    <x v="7"/>
  </r>
  <r>
    <n v="738"/>
    <x v="486"/>
    <x v="737"/>
    <n v="74700"/>
    <n v="1557"/>
    <n v="2"/>
    <x v="0"/>
    <n v="103.8"/>
    <n v="15"/>
    <x v="1"/>
    <s v="USD"/>
    <n v="1416117600"/>
    <x v="671"/>
    <d v="2014-12-08T06:00:00"/>
    <n v="1418018400"/>
    <x v="0"/>
    <x v="1"/>
    <s v="theater/plays"/>
    <x v="3"/>
    <x v="3"/>
  </r>
  <r>
    <n v="739"/>
    <x v="723"/>
    <x v="738"/>
    <n v="10000"/>
    <n v="6100"/>
    <n v="61"/>
    <x v="0"/>
    <n v="31.94"/>
    <n v="191"/>
    <x v="1"/>
    <s v="USD"/>
    <n v="1340946000"/>
    <x v="672"/>
    <d v="2012-06-30T05:00:00"/>
    <n v="1341032400"/>
    <x v="0"/>
    <x v="0"/>
    <s v="music/indie rock"/>
    <x v="1"/>
    <x v="7"/>
  </r>
  <r>
    <n v="740"/>
    <x v="724"/>
    <x v="739"/>
    <n v="5300"/>
    <n v="1592"/>
    <n v="30"/>
    <x v="0"/>
    <n v="99.5"/>
    <n v="16"/>
    <x v="1"/>
    <s v="USD"/>
    <n v="1486101600"/>
    <x v="673"/>
    <d v="2017-02-06T06:00:00"/>
    <n v="1486360800"/>
    <x v="0"/>
    <x v="0"/>
    <s v="theater/plays"/>
    <x v="3"/>
    <x v="3"/>
  </r>
  <r>
    <n v="741"/>
    <x v="287"/>
    <x v="740"/>
    <n v="1200"/>
    <n v="14150"/>
    <n v="1179"/>
    <x v="1"/>
    <n v="108.85"/>
    <n v="130"/>
    <x v="1"/>
    <s v="USD"/>
    <n v="1274590800"/>
    <x v="674"/>
    <d v="2010-05-24T05:00:00"/>
    <n v="1274677200"/>
    <x v="0"/>
    <x v="0"/>
    <s v="theater/plays"/>
    <x v="3"/>
    <x v="3"/>
  </r>
  <r>
    <n v="742"/>
    <x v="725"/>
    <x v="741"/>
    <n v="1200"/>
    <n v="13513"/>
    <n v="1126"/>
    <x v="1"/>
    <n v="110.76"/>
    <n v="122"/>
    <x v="1"/>
    <s v="USD"/>
    <n v="1263880800"/>
    <x v="675"/>
    <d v="2010-03-02T06:00:00"/>
    <n v="1267509600"/>
    <x v="0"/>
    <x v="0"/>
    <s v="music/electric music"/>
    <x v="1"/>
    <x v="5"/>
  </r>
  <r>
    <n v="743"/>
    <x v="726"/>
    <x v="742"/>
    <n v="3900"/>
    <n v="504"/>
    <n v="13"/>
    <x v="0"/>
    <n v="29.65"/>
    <n v="17"/>
    <x v="1"/>
    <s v="USD"/>
    <n v="1445403600"/>
    <x v="676"/>
    <d v="2015-10-27T05:00:00"/>
    <n v="1445922000"/>
    <x v="0"/>
    <x v="1"/>
    <s v="theater/plays"/>
    <x v="3"/>
    <x v="3"/>
  </r>
  <r>
    <n v="744"/>
    <x v="727"/>
    <x v="743"/>
    <n v="2000"/>
    <n v="14240"/>
    <n v="712"/>
    <x v="1"/>
    <n v="101.71"/>
    <n v="140"/>
    <x v="1"/>
    <s v="USD"/>
    <n v="1533877200"/>
    <x v="342"/>
    <d v="2018-08-12T05:00:00"/>
    <n v="1534050000"/>
    <x v="0"/>
    <x v="1"/>
    <s v="theater/plays"/>
    <x v="3"/>
    <x v="3"/>
  </r>
  <r>
    <n v="745"/>
    <x v="728"/>
    <x v="744"/>
    <n v="6900"/>
    <n v="2091"/>
    <n v="30"/>
    <x v="0"/>
    <n v="61.5"/>
    <n v="34"/>
    <x v="1"/>
    <s v="USD"/>
    <n v="1275195600"/>
    <x v="677"/>
    <d v="2010-06-26T05:00:00"/>
    <n v="1277528400"/>
    <x v="0"/>
    <x v="0"/>
    <s v="technology/wearables"/>
    <x v="2"/>
    <x v="8"/>
  </r>
  <r>
    <n v="746"/>
    <x v="729"/>
    <x v="745"/>
    <n v="55800"/>
    <n v="118580"/>
    <n v="213"/>
    <x v="1"/>
    <n v="35"/>
    <n v="3388"/>
    <x v="1"/>
    <s v="USD"/>
    <n v="1318136400"/>
    <x v="678"/>
    <d v="2011-10-14T05:00:00"/>
    <n v="1318568400"/>
    <x v="0"/>
    <x v="0"/>
    <s v="technology/web"/>
    <x v="2"/>
    <x v="2"/>
  </r>
  <r>
    <n v="747"/>
    <x v="730"/>
    <x v="746"/>
    <n v="4900"/>
    <n v="11214"/>
    <n v="229"/>
    <x v="1"/>
    <n v="40.049999999999997"/>
    <n v="280"/>
    <x v="1"/>
    <s v="USD"/>
    <n v="1283403600"/>
    <x v="679"/>
    <d v="2010-09-13T05:00:00"/>
    <n v="1284354000"/>
    <x v="0"/>
    <x v="0"/>
    <s v="theater/plays"/>
    <x v="3"/>
    <x v="3"/>
  </r>
  <r>
    <n v="748"/>
    <x v="731"/>
    <x v="747"/>
    <n v="194900"/>
    <n v="68137"/>
    <n v="35"/>
    <x v="3"/>
    <n v="110.97"/>
    <n v="614"/>
    <x v="1"/>
    <s v="USD"/>
    <n v="1267423200"/>
    <x v="680"/>
    <d v="2010-03-26T05:00:00"/>
    <n v="1269579600"/>
    <x v="0"/>
    <x v="1"/>
    <s v="film &amp; video/animation"/>
    <x v="4"/>
    <x v="10"/>
  </r>
  <r>
    <n v="749"/>
    <x v="732"/>
    <x v="748"/>
    <n v="8600"/>
    <n v="13527"/>
    <n v="157"/>
    <x v="1"/>
    <n v="36.96"/>
    <n v="366"/>
    <x v="6"/>
    <s v="EUR"/>
    <n v="1412744400"/>
    <x v="681"/>
    <d v="2014-10-20T05:00:00"/>
    <n v="1413781200"/>
    <x v="0"/>
    <x v="1"/>
    <s v="technology/wearables"/>
    <x v="2"/>
    <x v="8"/>
  </r>
  <r>
    <n v="750"/>
    <x v="733"/>
    <x v="749"/>
    <n v="100"/>
    <n v="1"/>
    <n v="1"/>
    <x v="0"/>
    <n v="1"/>
    <n v="1"/>
    <x v="4"/>
    <s v="GBP"/>
    <n v="1277960400"/>
    <x v="682"/>
    <d v="2010-07-26T05:00:00"/>
    <n v="1280120400"/>
    <x v="0"/>
    <x v="0"/>
    <s v="music/electric music"/>
    <x v="1"/>
    <x v="5"/>
  </r>
  <r>
    <n v="751"/>
    <x v="734"/>
    <x v="750"/>
    <n v="3600"/>
    <n v="8363"/>
    <n v="232"/>
    <x v="1"/>
    <n v="30.97"/>
    <n v="270"/>
    <x v="1"/>
    <s v="USD"/>
    <n v="1458190800"/>
    <x v="683"/>
    <d v="2016-04-01T05:00:00"/>
    <n v="1459486800"/>
    <x v="1"/>
    <x v="1"/>
    <s v="publishing/nonfiction"/>
    <x v="5"/>
    <x v="9"/>
  </r>
  <r>
    <n v="752"/>
    <x v="735"/>
    <x v="751"/>
    <n v="5800"/>
    <n v="5362"/>
    <n v="92"/>
    <x v="3"/>
    <n v="47.04"/>
    <n v="114"/>
    <x v="1"/>
    <s v="USD"/>
    <n v="1280984400"/>
    <x v="684"/>
    <d v="2010-08-23T05:00:00"/>
    <n v="1282539600"/>
    <x v="0"/>
    <x v="1"/>
    <s v="theater/plays"/>
    <x v="3"/>
    <x v="3"/>
  </r>
  <r>
    <n v="753"/>
    <x v="736"/>
    <x v="752"/>
    <n v="4700"/>
    <n v="12065"/>
    <n v="257"/>
    <x v="1"/>
    <n v="88.07"/>
    <n v="137"/>
    <x v="1"/>
    <s v="USD"/>
    <n v="1274590800"/>
    <x v="674"/>
    <d v="2010-06-07T05:00:00"/>
    <n v="1275886800"/>
    <x v="0"/>
    <x v="0"/>
    <s v="photography/photography books"/>
    <x v="7"/>
    <x v="14"/>
  </r>
  <r>
    <n v="754"/>
    <x v="737"/>
    <x v="753"/>
    <n v="70400"/>
    <n v="118603"/>
    <n v="168"/>
    <x v="1"/>
    <n v="37.01"/>
    <n v="3205"/>
    <x v="1"/>
    <s v="USD"/>
    <n v="1351400400"/>
    <x v="685"/>
    <d v="2012-12-20T06:00:00"/>
    <n v="1355983200"/>
    <x v="0"/>
    <x v="0"/>
    <s v="theater/plays"/>
    <x v="3"/>
    <x v="3"/>
  </r>
  <r>
    <n v="755"/>
    <x v="738"/>
    <x v="754"/>
    <n v="4500"/>
    <n v="7496"/>
    <n v="167"/>
    <x v="1"/>
    <n v="26.03"/>
    <n v="288"/>
    <x v="3"/>
    <s v="DKK"/>
    <n v="1514354400"/>
    <x v="605"/>
    <d v="2018-01-08T06:00:00"/>
    <n v="1515391200"/>
    <x v="0"/>
    <x v="1"/>
    <s v="theater/plays"/>
    <x v="3"/>
    <x v="3"/>
  </r>
  <r>
    <n v="756"/>
    <x v="739"/>
    <x v="755"/>
    <n v="1300"/>
    <n v="10037"/>
    <n v="772"/>
    <x v="1"/>
    <n v="67.819999999999993"/>
    <n v="148"/>
    <x v="1"/>
    <s v="USD"/>
    <n v="1421733600"/>
    <x v="686"/>
    <d v="2015-01-26T06:00:00"/>
    <n v="1422252000"/>
    <x v="0"/>
    <x v="0"/>
    <s v="theater/plays"/>
    <x v="3"/>
    <x v="3"/>
  </r>
  <r>
    <n v="757"/>
    <x v="740"/>
    <x v="756"/>
    <n v="1400"/>
    <n v="5696"/>
    <n v="407"/>
    <x v="1"/>
    <n v="49.96"/>
    <n v="114"/>
    <x v="1"/>
    <s v="USD"/>
    <n v="1305176400"/>
    <x v="687"/>
    <d v="2011-05-16T05:00:00"/>
    <n v="1305522000"/>
    <x v="0"/>
    <x v="0"/>
    <s v="film &amp; video/drama"/>
    <x v="4"/>
    <x v="6"/>
  </r>
  <r>
    <n v="758"/>
    <x v="741"/>
    <x v="757"/>
    <n v="29600"/>
    <n v="167005"/>
    <n v="564"/>
    <x v="1"/>
    <n v="110.02"/>
    <n v="1518"/>
    <x v="0"/>
    <s v="CAD"/>
    <n v="1414126800"/>
    <x v="688"/>
    <d v="2014-11-02T05:00:00"/>
    <n v="1414904400"/>
    <x v="0"/>
    <x v="0"/>
    <s v="music/rock"/>
    <x v="1"/>
    <x v="1"/>
  </r>
  <r>
    <n v="759"/>
    <x v="742"/>
    <x v="758"/>
    <n v="167500"/>
    <n v="114615"/>
    <n v="68"/>
    <x v="0"/>
    <n v="89.96"/>
    <n v="1274"/>
    <x v="1"/>
    <s v="USD"/>
    <n v="1517810400"/>
    <x v="689"/>
    <d v="2018-03-07T06:00:00"/>
    <n v="1520402400"/>
    <x v="0"/>
    <x v="0"/>
    <s v="music/electric music"/>
    <x v="1"/>
    <x v="5"/>
  </r>
  <r>
    <n v="760"/>
    <x v="743"/>
    <x v="759"/>
    <n v="48300"/>
    <n v="16592"/>
    <n v="34"/>
    <x v="0"/>
    <n v="79.010000000000005"/>
    <n v="210"/>
    <x v="6"/>
    <s v="EUR"/>
    <n v="1564635600"/>
    <x v="690"/>
    <d v="2019-08-30T05:00:00"/>
    <n v="1567141200"/>
    <x v="0"/>
    <x v="1"/>
    <s v="games/video games"/>
    <x v="6"/>
    <x v="11"/>
  </r>
  <r>
    <n v="761"/>
    <x v="744"/>
    <x v="760"/>
    <n v="2200"/>
    <n v="14420"/>
    <n v="655"/>
    <x v="1"/>
    <n v="86.87"/>
    <n v="166"/>
    <x v="1"/>
    <s v="USD"/>
    <n v="1500699600"/>
    <x v="691"/>
    <d v="2017-07-27T05:00:00"/>
    <n v="1501131600"/>
    <x v="0"/>
    <x v="0"/>
    <s v="music/rock"/>
    <x v="1"/>
    <x v="1"/>
  </r>
  <r>
    <n v="762"/>
    <x v="307"/>
    <x v="761"/>
    <n v="3500"/>
    <n v="6204"/>
    <n v="177"/>
    <x v="1"/>
    <n v="62.04"/>
    <n v="100"/>
    <x v="2"/>
    <s v="AUD"/>
    <n v="1354082400"/>
    <x v="692"/>
    <d v="2012-12-09T06:00:00"/>
    <n v="1355032800"/>
    <x v="0"/>
    <x v="0"/>
    <s v="music/jazz"/>
    <x v="1"/>
    <x v="17"/>
  </r>
  <r>
    <n v="763"/>
    <x v="745"/>
    <x v="762"/>
    <n v="5600"/>
    <n v="6338"/>
    <n v="113"/>
    <x v="1"/>
    <n v="26.97"/>
    <n v="235"/>
    <x v="1"/>
    <s v="USD"/>
    <n v="1336453200"/>
    <x v="693"/>
    <d v="2012-06-12T05:00:00"/>
    <n v="1339477200"/>
    <x v="0"/>
    <x v="1"/>
    <s v="theater/plays"/>
    <x v="3"/>
    <x v="3"/>
  </r>
  <r>
    <n v="764"/>
    <x v="746"/>
    <x v="763"/>
    <n v="1100"/>
    <n v="8010"/>
    <n v="728"/>
    <x v="1"/>
    <n v="54.12"/>
    <n v="148"/>
    <x v="1"/>
    <s v="USD"/>
    <n v="1305262800"/>
    <x v="694"/>
    <d v="2011-05-21T05:00:00"/>
    <n v="1305954000"/>
    <x v="0"/>
    <x v="0"/>
    <s v="music/rock"/>
    <x v="1"/>
    <x v="1"/>
  </r>
  <r>
    <n v="765"/>
    <x v="747"/>
    <x v="764"/>
    <n v="3900"/>
    <n v="8125"/>
    <n v="208"/>
    <x v="1"/>
    <n v="41.04"/>
    <n v="198"/>
    <x v="1"/>
    <s v="USD"/>
    <n v="1492232400"/>
    <x v="695"/>
    <d v="2017-05-10T05:00:00"/>
    <n v="1494392400"/>
    <x v="1"/>
    <x v="1"/>
    <s v="music/indie rock"/>
    <x v="1"/>
    <x v="7"/>
  </r>
  <r>
    <n v="766"/>
    <x v="748"/>
    <x v="765"/>
    <n v="43800"/>
    <n v="13653"/>
    <n v="31"/>
    <x v="0"/>
    <n v="55.05"/>
    <n v="248"/>
    <x v="2"/>
    <s v="AUD"/>
    <n v="1537333200"/>
    <x v="123"/>
    <d v="2018-09-20T05:00:00"/>
    <n v="1537419600"/>
    <x v="0"/>
    <x v="0"/>
    <s v="film &amp; video/science fiction"/>
    <x v="4"/>
    <x v="22"/>
  </r>
  <r>
    <n v="767"/>
    <x v="749"/>
    <x v="766"/>
    <n v="97200"/>
    <n v="55372"/>
    <n v="57"/>
    <x v="0"/>
    <n v="107.94"/>
    <n v="513"/>
    <x v="1"/>
    <s v="USD"/>
    <n v="1444107600"/>
    <x v="696"/>
    <d v="2015-11-20T06:00:00"/>
    <n v="1447999200"/>
    <x v="0"/>
    <x v="0"/>
    <s v="publishing/translations"/>
    <x v="5"/>
    <x v="18"/>
  </r>
  <r>
    <n v="768"/>
    <x v="750"/>
    <x v="767"/>
    <n v="4800"/>
    <n v="11088"/>
    <n v="231"/>
    <x v="1"/>
    <n v="73.92"/>
    <n v="150"/>
    <x v="1"/>
    <s v="USD"/>
    <n v="1386741600"/>
    <x v="626"/>
    <d v="2013-12-26T06:00:00"/>
    <n v="1388037600"/>
    <x v="0"/>
    <x v="0"/>
    <s v="theater/plays"/>
    <x v="3"/>
    <x v="3"/>
  </r>
  <r>
    <n v="769"/>
    <x v="751"/>
    <x v="768"/>
    <n v="125600"/>
    <n v="109106"/>
    <n v="87"/>
    <x v="0"/>
    <n v="32"/>
    <n v="3410"/>
    <x v="1"/>
    <s v="USD"/>
    <n v="1376542800"/>
    <x v="697"/>
    <d v="2013-09-10T05:00:00"/>
    <n v="1378789200"/>
    <x v="0"/>
    <x v="0"/>
    <s v="games/video games"/>
    <x v="6"/>
    <x v="11"/>
  </r>
  <r>
    <n v="770"/>
    <x v="752"/>
    <x v="769"/>
    <n v="4300"/>
    <n v="11642"/>
    <n v="271"/>
    <x v="1"/>
    <n v="53.9"/>
    <n v="216"/>
    <x v="6"/>
    <s v="EUR"/>
    <n v="1397451600"/>
    <x v="698"/>
    <d v="2014-04-21T05:00:00"/>
    <n v="1398056400"/>
    <x v="0"/>
    <x v="1"/>
    <s v="theater/plays"/>
    <x v="3"/>
    <x v="3"/>
  </r>
  <r>
    <n v="771"/>
    <x v="753"/>
    <x v="770"/>
    <n v="5600"/>
    <n v="2769"/>
    <n v="49"/>
    <x v="3"/>
    <n v="106.5"/>
    <n v="26"/>
    <x v="1"/>
    <s v="USD"/>
    <n v="1548482400"/>
    <x v="699"/>
    <d v="2019-02-22T06:00:00"/>
    <n v="1550815200"/>
    <x v="0"/>
    <x v="0"/>
    <s v="theater/plays"/>
    <x v="3"/>
    <x v="3"/>
  </r>
  <r>
    <n v="772"/>
    <x v="754"/>
    <x v="771"/>
    <n v="149600"/>
    <n v="169586"/>
    <n v="113"/>
    <x v="1"/>
    <n v="33"/>
    <n v="5139"/>
    <x v="1"/>
    <s v="USD"/>
    <n v="1549692000"/>
    <x v="700"/>
    <d v="2019-02-13T06:00:00"/>
    <n v="1550037600"/>
    <x v="0"/>
    <x v="0"/>
    <s v="music/indie rock"/>
    <x v="1"/>
    <x v="7"/>
  </r>
  <r>
    <n v="773"/>
    <x v="755"/>
    <x v="772"/>
    <n v="53100"/>
    <n v="101185"/>
    <n v="191"/>
    <x v="1"/>
    <n v="43"/>
    <n v="2353"/>
    <x v="1"/>
    <s v="USD"/>
    <n v="1492059600"/>
    <x v="701"/>
    <d v="2017-04-23T05:00:00"/>
    <n v="1492923600"/>
    <x v="0"/>
    <x v="0"/>
    <s v="theater/plays"/>
    <x v="3"/>
    <x v="3"/>
  </r>
  <r>
    <n v="774"/>
    <x v="756"/>
    <x v="773"/>
    <n v="5000"/>
    <n v="6775"/>
    <n v="136"/>
    <x v="1"/>
    <n v="86.86"/>
    <n v="78"/>
    <x v="6"/>
    <s v="EUR"/>
    <n v="1463979600"/>
    <x v="702"/>
    <d v="2016-07-03T05:00:00"/>
    <n v="1467522000"/>
    <x v="0"/>
    <x v="0"/>
    <s v="technology/web"/>
    <x v="2"/>
    <x v="2"/>
  </r>
  <r>
    <n v="775"/>
    <x v="757"/>
    <x v="774"/>
    <n v="9400"/>
    <n v="968"/>
    <n v="10"/>
    <x v="0"/>
    <n v="96.8"/>
    <n v="10"/>
    <x v="1"/>
    <s v="USD"/>
    <n v="1415253600"/>
    <x v="703"/>
    <d v="2014-11-16T06:00:00"/>
    <n v="1416117600"/>
    <x v="0"/>
    <x v="0"/>
    <s v="music/rock"/>
    <x v="1"/>
    <x v="1"/>
  </r>
  <r>
    <n v="776"/>
    <x v="758"/>
    <x v="775"/>
    <n v="110800"/>
    <n v="72623"/>
    <n v="66"/>
    <x v="0"/>
    <n v="33"/>
    <n v="2201"/>
    <x v="1"/>
    <s v="USD"/>
    <n v="1562216400"/>
    <x v="704"/>
    <d v="2019-07-22T05:00:00"/>
    <n v="1563771600"/>
    <x v="0"/>
    <x v="0"/>
    <s v="theater/plays"/>
    <x v="3"/>
    <x v="3"/>
  </r>
  <r>
    <n v="777"/>
    <x v="759"/>
    <x v="776"/>
    <n v="93800"/>
    <n v="45987"/>
    <n v="49"/>
    <x v="0"/>
    <n v="68.03"/>
    <n v="676"/>
    <x v="1"/>
    <s v="USD"/>
    <n v="1316754000"/>
    <x v="431"/>
    <d v="2011-10-22T05:00:00"/>
    <n v="1319259600"/>
    <x v="0"/>
    <x v="0"/>
    <s v="theater/plays"/>
    <x v="3"/>
    <x v="3"/>
  </r>
  <r>
    <n v="778"/>
    <x v="760"/>
    <x v="777"/>
    <n v="1300"/>
    <n v="10243"/>
    <n v="788"/>
    <x v="1"/>
    <n v="58.87"/>
    <n v="174"/>
    <x v="5"/>
    <s v="CHF"/>
    <n v="1313211600"/>
    <x v="705"/>
    <d v="2011-08-18T05:00:00"/>
    <n v="1313643600"/>
    <x v="0"/>
    <x v="0"/>
    <s v="film &amp; video/animation"/>
    <x v="4"/>
    <x v="10"/>
  </r>
  <r>
    <n v="779"/>
    <x v="761"/>
    <x v="778"/>
    <n v="108700"/>
    <n v="87293"/>
    <n v="80"/>
    <x v="0"/>
    <n v="105.05"/>
    <n v="831"/>
    <x v="1"/>
    <s v="USD"/>
    <n v="1439528400"/>
    <x v="706"/>
    <d v="2015-08-23T05:00:00"/>
    <n v="1440306000"/>
    <x v="0"/>
    <x v="1"/>
    <s v="theater/plays"/>
    <x v="3"/>
    <x v="3"/>
  </r>
  <r>
    <n v="780"/>
    <x v="762"/>
    <x v="779"/>
    <n v="5100"/>
    <n v="5421"/>
    <n v="106"/>
    <x v="1"/>
    <n v="33.049999999999997"/>
    <n v="164"/>
    <x v="1"/>
    <s v="USD"/>
    <n v="1469163600"/>
    <x v="707"/>
    <d v="2016-08-10T05:00:00"/>
    <n v="1470805200"/>
    <x v="0"/>
    <x v="1"/>
    <s v="film &amp; video/drama"/>
    <x v="4"/>
    <x v="6"/>
  </r>
  <r>
    <n v="781"/>
    <x v="763"/>
    <x v="780"/>
    <n v="8700"/>
    <n v="4414"/>
    <n v="51"/>
    <x v="3"/>
    <n v="78.819999999999993"/>
    <n v="56"/>
    <x v="5"/>
    <s v="CHF"/>
    <n v="1288501200"/>
    <x v="708"/>
    <d v="2010-12-21T06:00:00"/>
    <n v="1292911200"/>
    <x v="0"/>
    <x v="0"/>
    <s v="theater/plays"/>
    <x v="3"/>
    <x v="3"/>
  </r>
  <r>
    <n v="782"/>
    <x v="764"/>
    <x v="781"/>
    <n v="5100"/>
    <n v="10981"/>
    <n v="215"/>
    <x v="1"/>
    <n v="68.2"/>
    <n v="161"/>
    <x v="1"/>
    <s v="USD"/>
    <n v="1298959200"/>
    <x v="709"/>
    <d v="2011-03-29T05:00:00"/>
    <n v="1301374800"/>
    <x v="0"/>
    <x v="1"/>
    <s v="film &amp; video/animation"/>
    <x v="4"/>
    <x v="10"/>
  </r>
  <r>
    <n v="783"/>
    <x v="765"/>
    <x v="782"/>
    <n v="7400"/>
    <n v="10451"/>
    <n v="141"/>
    <x v="1"/>
    <n v="75.73"/>
    <n v="138"/>
    <x v="1"/>
    <s v="USD"/>
    <n v="1387260000"/>
    <x v="710"/>
    <d v="2013-12-24T06:00:00"/>
    <n v="1387864800"/>
    <x v="0"/>
    <x v="0"/>
    <s v="music/rock"/>
    <x v="1"/>
    <x v="1"/>
  </r>
  <r>
    <n v="784"/>
    <x v="766"/>
    <x v="783"/>
    <n v="88900"/>
    <n v="102535"/>
    <n v="115"/>
    <x v="1"/>
    <n v="31"/>
    <n v="3308"/>
    <x v="1"/>
    <s v="USD"/>
    <n v="1457244000"/>
    <x v="711"/>
    <d v="2016-03-17T05:00:00"/>
    <n v="1458190800"/>
    <x v="0"/>
    <x v="0"/>
    <s v="technology/web"/>
    <x v="2"/>
    <x v="2"/>
  </r>
  <r>
    <n v="785"/>
    <x v="767"/>
    <x v="784"/>
    <n v="6700"/>
    <n v="12939"/>
    <n v="193"/>
    <x v="1"/>
    <n v="101.88"/>
    <n v="127"/>
    <x v="2"/>
    <s v="AUD"/>
    <n v="1556341200"/>
    <x v="157"/>
    <d v="2019-05-31T05:00:00"/>
    <n v="1559278800"/>
    <x v="0"/>
    <x v="1"/>
    <s v="film &amp; video/animation"/>
    <x v="4"/>
    <x v="10"/>
  </r>
  <r>
    <n v="786"/>
    <x v="768"/>
    <x v="785"/>
    <n v="1500"/>
    <n v="10946"/>
    <n v="730"/>
    <x v="1"/>
    <n v="52.88"/>
    <n v="207"/>
    <x v="6"/>
    <s v="EUR"/>
    <n v="1522126800"/>
    <x v="630"/>
    <d v="2018-04-03T05:00:00"/>
    <n v="1522731600"/>
    <x v="0"/>
    <x v="1"/>
    <s v="music/jazz"/>
    <x v="1"/>
    <x v="17"/>
  </r>
  <r>
    <n v="787"/>
    <x v="769"/>
    <x v="786"/>
    <n v="61200"/>
    <n v="60994"/>
    <n v="100"/>
    <x v="0"/>
    <n v="71.010000000000005"/>
    <n v="859"/>
    <x v="0"/>
    <s v="CAD"/>
    <n v="1305954000"/>
    <x v="712"/>
    <d v="2011-05-30T05:00:00"/>
    <n v="1306731600"/>
    <x v="0"/>
    <x v="0"/>
    <s v="music/rock"/>
    <x v="1"/>
    <x v="1"/>
  </r>
  <r>
    <n v="788"/>
    <x v="770"/>
    <x v="787"/>
    <n v="3600"/>
    <n v="3174"/>
    <n v="88"/>
    <x v="2"/>
    <n v="102.39"/>
    <n v="31"/>
    <x v="1"/>
    <s v="USD"/>
    <n v="1350709200"/>
    <x v="93"/>
    <d v="2012-11-10T06:00:00"/>
    <n v="1352527200"/>
    <x v="0"/>
    <x v="0"/>
    <s v="film &amp; video/animation"/>
    <x v="4"/>
    <x v="10"/>
  </r>
  <r>
    <n v="789"/>
    <x v="771"/>
    <x v="788"/>
    <n v="9000"/>
    <n v="3351"/>
    <n v="37"/>
    <x v="0"/>
    <n v="74.47"/>
    <n v="45"/>
    <x v="1"/>
    <s v="USD"/>
    <n v="1401166800"/>
    <x v="713"/>
    <d v="2014-07-03T05:00:00"/>
    <n v="1404363600"/>
    <x v="0"/>
    <x v="0"/>
    <s v="theater/plays"/>
    <x v="3"/>
    <x v="3"/>
  </r>
  <r>
    <n v="790"/>
    <x v="772"/>
    <x v="789"/>
    <n v="185900"/>
    <n v="56774"/>
    <n v="31"/>
    <x v="3"/>
    <n v="51.01"/>
    <n v="1113"/>
    <x v="1"/>
    <s v="USD"/>
    <n v="1266127200"/>
    <x v="714"/>
    <d v="2010-02-20T06:00:00"/>
    <n v="1266645600"/>
    <x v="0"/>
    <x v="0"/>
    <s v="theater/plays"/>
    <x v="3"/>
    <x v="3"/>
  </r>
  <r>
    <n v="791"/>
    <x v="773"/>
    <x v="790"/>
    <n v="2100"/>
    <n v="540"/>
    <n v="26"/>
    <x v="0"/>
    <n v="90"/>
    <n v="6"/>
    <x v="1"/>
    <s v="USD"/>
    <n v="1481436000"/>
    <x v="715"/>
    <d v="2016-12-27T06:00:00"/>
    <n v="1482818400"/>
    <x v="0"/>
    <x v="0"/>
    <s v="food/food trucks"/>
    <x v="0"/>
    <x v="0"/>
  </r>
  <r>
    <n v="792"/>
    <x v="774"/>
    <x v="791"/>
    <n v="2000"/>
    <n v="680"/>
    <n v="34"/>
    <x v="0"/>
    <n v="97.14"/>
    <n v="7"/>
    <x v="1"/>
    <s v="USD"/>
    <n v="1372222800"/>
    <x v="716"/>
    <d v="2013-07-24T05:00:00"/>
    <n v="1374642000"/>
    <x v="0"/>
    <x v="1"/>
    <s v="theater/plays"/>
    <x v="3"/>
    <x v="3"/>
  </r>
  <r>
    <n v="793"/>
    <x v="775"/>
    <x v="792"/>
    <n v="1100"/>
    <n v="13045"/>
    <n v="1186"/>
    <x v="1"/>
    <n v="72.069999999999993"/>
    <n v="181"/>
    <x v="5"/>
    <s v="CHF"/>
    <n v="1372136400"/>
    <x v="448"/>
    <d v="2013-06-29T05:00:00"/>
    <n v="1372482000"/>
    <x v="0"/>
    <x v="0"/>
    <s v="publishing/nonfiction"/>
    <x v="5"/>
    <x v="9"/>
  </r>
  <r>
    <n v="794"/>
    <x v="776"/>
    <x v="793"/>
    <n v="6600"/>
    <n v="8276"/>
    <n v="125"/>
    <x v="1"/>
    <n v="75.239999999999995"/>
    <n v="110"/>
    <x v="1"/>
    <s v="USD"/>
    <n v="1513922400"/>
    <x v="717"/>
    <d v="2018-01-03T06:00:00"/>
    <n v="1514959200"/>
    <x v="0"/>
    <x v="0"/>
    <s v="music/rock"/>
    <x v="1"/>
    <x v="1"/>
  </r>
  <r>
    <n v="795"/>
    <x v="777"/>
    <x v="794"/>
    <n v="7100"/>
    <n v="1022"/>
    <n v="14"/>
    <x v="0"/>
    <n v="32.97"/>
    <n v="31"/>
    <x v="1"/>
    <s v="USD"/>
    <n v="1477976400"/>
    <x v="718"/>
    <d v="2016-11-04T05:00:00"/>
    <n v="1478235600"/>
    <x v="0"/>
    <x v="0"/>
    <s v="film &amp; video/drama"/>
    <x v="4"/>
    <x v="6"/>
  </r>
  <r>
    <n v="796"/>
    <x v="778"/>
    <x v="795"/>
    <n v="7800"/>
    <n v="4275"/>
    <n v="55"/>
    <x v="0"/>
    <n v="54.81"/>
    <n v="78"/>
    <x v="1"/>
    <s v="USD"/>
    <n v="1407474000"/>
    <x v="719"/>
    <d v="2014-08-15T05:00:00"/>
    <n v="1408078800"/>
    <x v="0"/>
    <x v="1"/>
    <s v="games/mobile games"/>
    <x v="6"/>
    <x v="20"/>
  </r>
  <r>
    <n v="797"/>
    <x v="779"/>
    <x v="796"/>
    <n v="7600"/>
    <n v="8332"/>
    <n v="110"/>
    <x v="1"/>
    <n v="45.04"/>
    <n v="185"/>
    <x v="1"/>
    <s v="USD"/>
    <n v="1546149600"/>
    <x v="720"/>
    <d v="2019-01-22T06:00:00"/>
    <n v="1548136800"/>
    <x v="0"/>
    <x v="0"/>
    <s v="technology/web"/>
    <x v="2"/>
    <x v="2"/>
  </r>
  <r>
    <n v="798"/>
    <x v="780"/>
    <x v="797"/>
    <n v="3400"/>
    <n v="6408"/>
    <n v="188"/>
    <x v="1"/>
    <n v="52.96"/>
    <n v="121"/>
    <x v="1"/>
    <s v="USD"/>
    <n v="1338440400"/>
    <x v="721"/>
    <d v="2012-06-28T05:00:00"/>
    <n v="1340859600"/>
    <x v="0"/>
    <x v="1"/>
    <s v="theater/plays"/>
    <x v="3"/>
    <x v="3"/>
  </r>
  <r>
    <n v="799"/>
    <x v="781"/>
    <x v="798"/>
    <n v="84500"/>
    <n v="73522"/>
    <n v="87"/>
    <x v="0"/>
    <n v="60.02"/>
    <n v="1225"/>
    <x v="4"/>
    <s v="GBP"/>
    <n v="1454133600"/>
    <x v="722"/>
    <d v="2016-02-03T06:00:00"/>
    <n v="1454479200"/>
    <x v="0"/>
    <x v="0"/>
    <s v="theater/plays"/>
    <x v="3"/>
    <x v="3"/>
  </r>
  <r>
    <n v="800"/>
    <x v="782"/>
    <x v="799"/>
    <n v="100"/>
    <n v="1"/>
    <n v="1"/>
    <x v="0"/>
    <n v="1"/>
    <n v="1"/>
    <x v="5"/>
    <s v="CHF"/>
    <n v="1434085200"/>
    <x v="139"/>
    <d v="2015-06-16T05:00:00"/>
    <n v="1434430800"/>
    <x v="0"/>
    <x v="0"/>
    <s v="music/rock"/>
    <x v="1"/>
    <x v="1"/>
  </r>
  <r>
    <n v="801"/>
    <x v="783"/>
    <x v="800"/>
    <n v="2300"/>
    <n v="4667"/>
    <n v="203"/>
    <x v="1"/>
    <n v="44.03"/>
    <n v="106"/>
    <x v="1"/>
    <s v="USD"/>
    <n v="1577772000"/>
    <x v="723"/>
    <d v="2020-01-22T06:00:00"/>
    <n v="1579672800"/>
    <x v="0"/>
    <x v="1"/>
    <s v="photography/photography books"/>
    <x v="7"/>
    <x v="14"/>
  </r>
  <r>
    <n v="802"/>
    <x v="784"/>
    <x v="801"/>
    <n v="6200"/>
    <n v="12216"/>
    <n v="197"/>
    <x v="1"/>
    <n v="86.03"/>
    <n v="142"/>
    <x v="1"/>
    <s v="USD"/>
    <n v="1562216400"/>
    <x v="704"/>
    <d v="2019-07-06T05:00:00"/>
    <n v="1562389200"/>
    <x v="0"/>
    <x v="0"/>
    <s v="photography/photography books"/>
    <x v="7"/>
    <x v="14"/>
  </r>
  <r>
    <n v="803"/>
    <x v="785"/>
    <x v="802"/>
    <n v="6100"/>
    <n v="6527"/>
    <n v="107"/>
    <x v="1"/>
    <n v="28.01"/>
    <n v="233"/>
    <x v="1"/>
    <s v="USD"/>
    <n v="1548568800"/>
    <x v="724"/>
    <d v="2019-03-02T06:00:00"/>
    <n v="1551506400"/>
    <x v="0"/>
    <x v="0"/>
    <s v="theater/plays"/>
    <x v="3"/>
    <x v="3"/>
  </r>
  <r>
    <n v="804"/>
    <x v="786"/>
    <x v="803"/>
    <n v="2600"/>
    <n v="6987"/>
    <n v="269"/>
    <x v="1"/>
    <n v="32.049999999999997"/>
    <n v="218"/>
    <x v="1"/>
    <s v="USD"/>
    <n v="1514872800"/>
    <x v="725"/>
    <d v="2018-01-22T06:00:00"/>
    <n v="1516600800"/>
    <x v="0"/>
    <x v="0"/>
    <s v="music/rock"/>
    <x v="1"/>
    <x v="1"/>
  </r>
  <r>
    <n v="805"/>
    <x v="787"/>
    <x v="804"/>
    <n v="9700"/>
    <n v="4932"/>
    <n v="51"/>
    <x v="0"/>
    <n v="73.61"/>
    <n v="67"/>
    <x v="2"/>
    <s v="AUD"/>
    <n v="1416031200"/>
    <x v="660"/>
    <d v="2015-01-05T06:00:00"/>
    <n v="1420437600"/>
    <x v="0"/>
    <x v="0"/>
    <s v="film &amp; video/documentary"/>
    <x v="4"/>
    <x v="4"/>
  </r>
  <r>
    <n v="806"/>
    <x v="788"/>
    <x v="805"/>
    <n v="700"/>
    <n v="8262"/>
    <n v="1180"/>
    <x v="1"/>
    <n v="108.71"/>
    <n v="76"/>
    <x v="1"/>
    <s v="USD"/>
    <n v="1330927200"/>
    <x v="726"/>
    <d v="2012-03-29T05:00:00"/>
    <n v="1332997200"/>
    <x v="0"/>
    <x v="1"/>
    <s v="film &amp; video/drama"/>
    <x v="4"/>
    <x v="6"/>
  </r>
  <r>
    <n v="807"/>
    <x v="789"/>
    <x v="806"/>
    <n v="700"/>
    <n v="1848"/>
    <n v="264"/>
    <x v="1"/>
    <n v="42.98"/>
    <n v="43"/>
    <x v="1"/>
    <s v="USD"/>
    <n v="1571115600"/>
    <x v="727"/>
    <d v="2019-11-28T06:00:00"/>
    <n v="1574920800"/>
    <x v="0"/>
    <x v="1"/>
    <s v="theater/plays"/>
    <x v="3"/>
    <x v="3"/>
  </r>
  <r>
    <n v="808"/>
    <x v="790"/>
    <x v="807"/>
    <n v="5200"/>
    <n v="1583"/>
    <n v="30"/>
    <x v="0"/>
    <n v="83.32"/>
    <n v="19"/>
    <x v="1"/>
    <s v="USD"/>
    <n v="1463461200"/>
    <x v="728"/>
    <d v="2016-06-03T05:00:00"/>
    <n v="1464930000"/>
    <x v="0"/>
    <x v="0"/>
    <s v="food/food trucks"/>
    <x v="0"/>
    <x v="0"/>
  </r>
  <r>
    <n v="809"/>
    <x v="764"/>
    <x v="808"/>
    <n v="140800"/>
    <n v="88536"/>
    <n v="63"/>
    <x v="0"/>
    <n v="42"/>
    <n v="2108"/>
    <x v="5"/>
    <s v="CHF"/>
    <n v="1344920400"/>
    <x v="729"/>
    <d v="2012-08-15T05:00:00"/>
    <n v="1345006800"/>
    <x v="0"/>
    <x v="0"/>
    <s v="film &amp; video/documentary"/>
    <x v="4"/>
    <x v="4"/>
  </r>
  <r>
    <n v="810"/>
    <x v="791"/>
    <x v="809"/>
    <n v="6400"/>
    <n v="12360"/>
    <n v="193"/>
    <x v="1"/>
    <n v="55.93"/>
    <n v="221"/>
    <x v="1"/>
    <s v="USD"/>
    <n v="1511848800"/>
    <x v="730"/>
    <d v="2017-12-08T06:00:00"/>
    <n v="1512712800"/>
    <x v="0"/>
    <x v="1"/>
    <s v="theater/plays"/>
    <x v="3"/>
    <x v="3"/>
  </r>
  <r>
    <n v="811"/>
    <x v="792"/>
    <x v="810"/>
    <n v="92500"/>
    <n v="71320"/>
    <n v="77"/>
    <x v="0"/>
    <n v="105.04"/>
    <n v="679"/>
    <x v="1"/>
    <s v="USD"/>
    <n v="1452319200"/>
    <x v="731"/>
    <d v="2016-01-11T06:00:00"/>
    <n v="1452492000"/>
    <x v="0"/>
    <x v="1"/>
    <s v="games/video games"/>
    <x v="6"/>
    <x v="11"/>
  </r>
  <r>
    <n v="812"/>
    <x v="793"/>
    <x v="811"/>
    <n v="59700"/>
    <n v="134640"/>
    <n v="226"/>
    <x v="1"/>
    <n v="48"/>
    <n v="2805"/>
    <x v="0"/>
    <s v="CAD"/>
    <n v="1523854800"/>
    <x v="78"/>
    <d v="2018-04-21T05:00:00"/>
    <n v="1524286800"/>
    <x v="0"/>
    <x v="0"/>
    <s v="publishing/nonfiction"/>
    <x v="5"/>
    <x v="9"/>
  </r>
  <r>
    <n v="813"/>
    <x v="794"/>
    <x v="812"/>
    <n v="3200"/>
    <n v="7661"/>
    <n v="239"/>
    <x v="1"/>
    <n v="112.66"/>
    <n v="68"/>
    <x v="1"/>
    <s v="USD"/>
    <n v="1346043600"/>
    <x v="732"/>
    <d v="2012-09-06T05:00:00"/>
    <n v="1346907600"/>
    <x v="0"/>
    <x v="0"/>
    <s v="games/video games"/>
    <x v="6"/>
    <x v="11"/>
  </r>
  <r>
    <n v="814"/>
    <x v="795"/>
    <x v="813"/>
    <n v="3200"/>
    <n v="2950"/>
    <n v="92"/>
    <x v="0"/>
    <n v="81.94"/>
    <n v="36"/>
    <x v="3"/>
    <s v="DKK"/>
    <n v="1464325200"/>
    <x v="733"/>
    <d v="2016-05-29T05:00:00"/>
    <n v="1464498000"/>
    <x v="0"/>
    <x v="1"/>
    <s v="music/rock"/>
    <x v="1"/>
    <x v="1"/>
  </r>
  <r>
    <n v="815"/>
    <x v="796"/>
    <x v="814"/>
    <n v="9000"/>
    <n v="11721"/>
    <n v="130"/>
    <x v="1"/>
    <n v="64.05"/>
    <n v="183"/>
    <x v="0"/>
    <s v="CAD"/>
    <n v="1511935200"/>
    <x v="734"/>
    <d v="2017-12-25T06:00:00"/>
    <n v="1514181600"/>
    <x v="0"/>
    <x v="0"/>
    <s v="music/rock"/>
    <x v="1"/>
    <x v="1"/>
  </r>
  <r>
    <n v="816"/>
    <x v="797"/>
    <x v="815"/>
    <n v="2300"/>
    <n v="14150"/>
    <n v="615"/>
    <x v="1"/>
    <n v="106.39"/>
    <n v="133"/>
    <x v="1"/>
    <s v="USD"/>
    <n v="1392012000"/>
    <x v="406"/>
    <d v="2014-02-12T06:00:00"/>
    <n v="1392184800"/>
    <x v="1"/>
    <x v="1"/>
    <s v="theater/plays"/>
    <x v="3"/>
    <x v="3"/>
  </r>
  <r>
    <n v="817"/>
    <x v="798"/>
    <x v="816"/>
    <n v="51300"/>
    <n v="189192"/>
    <n v="369"/>
    <x v="1"/>
    <n v="76.010000000000005"/>
    <n v="2489"/>
    <x v="6"/>
    <s v="EUR"/>
    <n v="1556946000"/>
    <x v="735"/>
    <d v="2019-06-01T05:00:00"/>
    <n v="1559365200"/>
    <x v="0"/>
    <x v="1"/>
    <s v="publishing/nonfiction"/>
    <x v="5"/>
    <x v="9"/>
  </r>
  <r>
    <n v="818"/>
    <x v="311"/>
    <x v="817"/>
    <n v="700"/>
    <n v="7664"/>
    <n v="1095"/>
    <x v="1"/>
    <n v="111.07"/>
    <n v="69"/>
    <x v="1"/>
    <s v="USD"/>
    <n v="1548050400"/>
    <x v="736"/>
    <d v="2019-02-03T06:00:00"/>
    <n v="1549173600"/>
    <x v="0"/>
    <x v="1"/>
    <s v="theater/plays"/>
    <x v="3"/>
    <x v="3"/>
  </r>
  <r>
    <n v="819"/>
    <x v="799"/>
    <x v="818"/>
    <n v="8900"/>
    <n v="4509"/>
    <n v="51"/>
    <x v="0"/>
    <n v="95.94"/>
    <n v="47"/>
    <x v="1"/>
    <s v="USD"/>
    <n v="1353736800"/>
    <x v="737"/>
    <d v="2012-12-09T06:00:00"/>
    <n v="1355032800"/>
    <x v="1"/>
    <x v="0"/>
    <s v="games/video games"/>
    <x v="6"/>
    <x v="11"/>
  </r>
  <r>
    <n v="820"/>
    <x v="800"/>
    <x v="819"/>
    <n v="1500"/>
    <n v="12009"/>
    <n v="801"/>
    <x v="1"/>
    <n v="43.04"/>
    <n v="279"/>
    <x v="4"/>
    <s v="GBP"/>
    <n v="1532840400"/>
    <x v="192"/>
    <d v="2018-08-11T05:00:00"/>
    <n v="1533963600"/>
    <x v="0"/>
    <x v="1"/>
    <s v="music/rock"/>
    <x v="1"/>
    <x v="1"/>
  </r>
  <r>
    <n v="821"/>
    <x v="801"/>
    <x v="820"/>
    <n v="4900"/>
    <n v="14273"/>
    <n v="291"/>
    <x v="1"/>
    <n v="67.97"/>
    <n v="210"/>
    <x v="1"/>
    <s v="USD"/>
    <n v="1488261600"/>
    <x v="738"/>
    <d v="2017-03-13T05:00:00"/>
    <n v="1489381200"/>
    <x v="0"/>
    <x v="0"/>
    <s v="film &amp; video/documentary"/>
    <x v="4"/>
    <x v="4"/>
  </r>
  <r>
    <n v="822"/>
    <x v="802"/>
    <x v="821"/>
    <n v="54000"/>
    <n v="188982"/>
    <n v="350"/>
    <x v="1"/>
    <n v="89.99"/>
    <n v="2100"/>
    <x v="1"/>
    <s v="USD"/>
    <n v="1393567200"/>
    <x v="739"/>
    <d v="2014-03-17T05:00:00"/>
    <n v="1395032400"/>
    <x v="0"/>
    <x v="0"/>
    <s v="music/rock"/>
    <x v="1"/>
    <x v="1"/>
  </r>
  <r>
    <n v="823"/>
    <x v="803"/>
    <x v="822"/>
    <n v="4100"/>
    <n v="14640"/>
    <n v="357"/>
    <x v="1"/>
    <n v="58.1"/>
    <n v="252"/>
    <x v="1"/>
    <s v="USD"/>
    <n v="1410325200"/>
    <x v="613"/>
    <d v="2014-10-05T05:00:00"/>
    <n v="1412485200"/>
    <x v="1"/>
    <x v="1"/>
    <s v="music/rock"/>
    <x v="1"/>
    <x v="1"/>
  </r>
  <r>
    <n v="824"/>
    <x v="804"/>
    <x v="823"/>
    <n v="85000"/>
    <n v="107516"/>
    <n v="126"/>
    <x v="1"/>
    <n v="84"/>
    <n v="1280"/>
    <x v="1"/>
    <s v="USD"/>
    <n v="1276923600"/>
    <x v="740"/>
    <d v="2010-07-21T05:00:00"/>
    <n v="1279688400"/>
    <x v="0"/>
    <x v="1"/>
    <s v="publishing/nonfiction"/>
    <x v="5"/>
    <x v="9"/>
  </r>
  <r>
    <n v="825"/>
    <x v="805"/>
    <x v="824"/>
    <n v="3600"/>
    <n v="13950"/>
    <n v="388"/>
    <x v="1"/>
    <n v="88.85"/>
    <n v="157"/>
    <x v="4"/>
    <s v="GBP"/>
    <n v="1500958800"/>
    <x v="145"/>
    <d v="2017-08-06T05:00:00"/>
    <n v="1501995600"/>
    <x v="0"/>
    <x v="0"/>
    <s v="film &amp; video/shorts"/>
    <x v="4"/>
    <x v="12"/>
  </r>
  <r>
    <n v="826"/>
    <x v="806"/>
    <x v="825"/>
    <n v="2800"/>
    <n v="12797"/>
    <n v="457"/>
    <x v="1"/>
    <n v="65.959999999999994"/>
    <n v="194"/>
    <x v="1"/>
    <s v="USD"/>
    <n v="1292220000"/>
    <x v="741"/>
    <d v="2011-01-10T06:00:00"/>
    <n v="1294639200"/>
    <x v="0"/>
    <x v="1"/>
    <s v="theater/plays"/>
    <x v="3"/>
    <x v="3"/>
  </r>
  <r>
    <n v="827"/>
    <x v="807"/>
    <x v="826"/>
    <n v="2300"/>
    <n v="6134"/>
    <n v="267"/>
    <x v="1"/>
    <n v="74.8"/>
    <n v="82"/>
    <x v="2"/>
    <s v="AUD"/>
    <n v="1304398800"/>
    <x v="742"/>
    <d v="2011-05-15T05:00:00"/>
    <n v="1305435600"/>
    <x v="0"/>
    <x v="1"/>
    <s v="film &amp; video/drama"/>
    <x v="4"/>
    <x v="6"/>
  </r>
  <r>
    <n v="828"/>
    <x v="808"/>
    <x v="827"/>
    <n v="7100"/>
    <n v="4899"/>
    <n v="69"/>
    <x v="0"/>
    <n v="69.989999999999995"/>
    <n v="70"/>
    <x v="1"/>
    <s v="USD"/>
    <n v="1535432400"/>
    <x v="202"/>
    <d v="2018-09-22T05:00:00"/>
    <n v="1537592400"/>
    <x v="0"/>
    <x v="0"/>
    <s v="theater/plays"/>
    <x v="3"/>
    <x v="3"/>
  </r>
  <r>
    <n v="829"/>
    <x v="809"/>
    <x v="828"/>
    <n v="9600"/>
    <n v="4929"/>
    <n v="51"/>
    <x v="0"/>
    <n v="32.01"/>
    <n v="154"/>
    <x v="1"/>
    <s v="USD"/>
    <n v="1433826000"/>
    <x v="743"/>
    <d v="2015-06-24T05:00:00"/>
    <n v="1435122000"/>
    <x v="0"/>
    <x v="0"/>
    <s v="theater/plays"/>
    <x v="3"/>
    <x v="3"/>
  </r>
  <r>
    <n v="830"/>
    <x v="810"/>
    <x v="829"/>
    <n v="121600"/>
    <n v="1424"/>
    <n v="1"/>
    <x v="0"/>
    <n v="64.73"/>
    <n v="22"/>
    <x v="1"/>
    <s v="USD"/>
    <n v="1514959200"/>
    <x v="744"/>
    <d v="2018-03-03T06:00:00"/>
    <n v="1520056800"/>
    <x v="0"/>
    <x v="0"/>
    <s v="theater/plays"/>
    <x v="3"/>
    <x v="3"/>
  </r>
  <r>
    <n v="831"/>
    <x v="811"/>
    <x v="830"/>
    <n v="97100"/>
    <n v="105817"/>
    <n v="109"/>
    <x v="1"/>
    <n v="25"/>
    <n v="4233"/>
    <x v="1"/>
    <s v="USD"/>
    <n v="1332738000"/>
    <x v="745"/>
    <d v="2012-04-29T05:00:00"/>
    <n v="1335675600"/>
    <x v="0"/>
    <x v="0"/>
    <s v="photography/photography books"/>
    <x v="7"/>
    <x v="14"/>
  </r>
  <r>
    <n v="832"/>
    <x v="812"/>
    <x v="831"/>
    <n v="43200"/>
    <n v="136156"/>
    <n v="315"/>
    <x v="1"/>
    <n v="104.98"/>
    <n v="1297"/>
    <x v="3"/>
    <s v="DKK"/>
    <n v="1445490000"/>
    <x v="746"/>
    <d v="2015-11-25T06:00:00"/>
    <n v="1448431200"/>
    <x v="1"/>
    <x v="0"/>
    <s v="publishing/translations"/>
    <x v="5"/>
    <x v="18"/>
  </r>
  <r>
    <n v="833"/>
    <x v="813"/>
    <x v="832"/>
    <n v="6800"/>
    <n v="10723"/>
    <n v="158"/>
    <x v="1"/>
    <n v="64.989999999999995"/>
    <n v="165"/>
    <x v="3"/>
    <s v="DKK"/>
    <n v="1297663200"/>
    <x v="747"/>
    <d v="2011-02-25T06:00:00"/>
    <n v="1298613600"/>
    <x v="0"/>
    <x v="0"/>
    <s v="publishing/translations"/>
    <x v="5"/>
    <x v="18"/>
  </r>
  <r>
    <n v="834"/>
    <x v="814"/>
    <x v="833"/>
    <n v="7300"/>
    <n v="11228"/>
    <n v="154"/>
    <x v="1"/>
    <n v="94.35"/>
    <n v="119"/>
    <x v="1"/>
    <s v="USD"/>
    <n v="1371963600"/>
    <x v="362"/>
    <d v="2013-06-29T05:00:00"/>
    <n v="1372482000"/>
    <x v="0"/>
    <x v="0"/>
    <s v="theater/plays"/>
    <x v="3"/>
    <x v="3"/>
  </r>
  <r>
    <n v="835"/>
    <x v="815"/>
    <x v="834"/>
    <n v="86200"/>
    <n v="77355"/>
    <n v="90"/>
    <x v="0"/>
    <n v="44"/>
    <n v="1758"/>
    <x v="1"/>
    <s v="USD"/>
    <n v="1425103200"/>
    <x v="748"/>
    <d v="2015-03-06T06:00:00"/>
    <n v="1425621600"/>
    <x v="0"/>
    <x v="0"/>
    <s v="technology/web"/>
    <x v="2"/>
    <x v="2"/>
  </r>
  <r>
    <n v="836"/>
    <x v="816"/>
    <x v="835"/>
    <n v="8100"/>
    <n v="6086"/>
    <n v="75"/>
    <x v="0"/>
    <n v="64.739999999999995"/>
    <n v="94"/>
    <x v="1"/>
    <s v="USD"/>
    <n v="1265349600"/>
    <x v="749"/>
    <d v="2010-02-16T06:00:00"/>
    <n v="1266300000"/>
    <x v="0"/>
    <x v="0"/>
    <s v="music/indie rock"/>
    <x v="1"/>
    <x v="7"/>
  </r>
  <r>
    <n v="837"/>
    <x v="817"/>
    <x v="836"/>
    <n v="17700"/>
    <n v="150960"/>
    <n v="853"/>
    <x v="1"/>
    <n v="84.01"/>
    <n v="1797"/>
    <x v="1"/>
    <s v="USD"/>
    <n v="1301202000"/>
    <x v="643"/>
    <d v="2011-05-20T05:00:00"/>
    <n v="1305867600"/>
    <x v="0"/>
    <x v="0"/>
    <s v="music/jazz"/>
    <x v="1"/>
    <x v="17"/>
  </r>
  <r>
    <n v="838"/>
    <x v="818"/>
    <x v="837"/>
    <n v="6400"/>
    <n v="8890"/>
    <n v="139"/>
    <x v="1"/>
    <n v="34.06"/>
    <n v="261"/>
    <x v="1"/>
    <s v="USD"/>
    <n v="1538024400"/>
    <x v="750"/>
    <d v="2018-10-06T05:00:00"/>
    <n v="1538802000"/>
    <x v="0"/>
    <x v="0"/>
    <s v="theater/plays"/>
    <x v="3"/>
    <x v="3"/>
  </r>
  <r>
    <n v="839"/>
    <x v="819"/>
    <x v="838"/>
    <n v="7700"/>
    <n v="14644"/>
    <n v="190"/>
    <x v="1"/>
    <n v="93.27"/>
    <n v="157"/>
    <x v="1"/>
    <s v="USD"/>
    <n v="1395032400"/>
    <x v="751"/>
    <d v="2014-05-01T05:00:00"/>
    <n v="1398920400"/>
    <x v="0"/>
    <x v="1"/>
    <s v="film &amp; video/documentary"/>
    <x v="4"/>
    <x v="4"/>
  </r>
  <r>
    <n v="840"/>
    <x v="820"/>
    <x v="839"/>
    <n v="116300"/>
    <n v="116583"/>
    <n v="100"/>
    <x v="1"/>
    <n v="33"/>
    <n v="3533"/>
    <x v="1"/>
    <s v="USD"/>
    <n v="1405486800"/>
    <x v="752"/>
    <d v="2014-07-18T05:00:00"/>
    <n v="1405659600"/>
    <x v="0"/>
    <x v="1"/>
    <s v="theater/plays"/>
    <x v="3"/>
    <x v="3"/>
  </r>
  <r>
    <n v="841"/>
    <x v="821"/>
    <x v="840"/>
    <n v="9100"/>
    <n v="12991"/>
    <n v="143"/>
    <x v="1"/>
    <n v="83.81"/>
    <n v="155"/>
    <x v="1"/>
    <s v="USD"/>
    <n v="1455861600"/>
    <x v="753"/>
    <d v="2016-03-06T06:00:00"/>
    <n v="1457244000"/>
    <x v="0"/>
    <x v="0"/>
    <s v="technology/web"/>
    <x v="2"/>
    <x v="2"/>
  </r>
  <r>
    <n v="842"/>
    <x v="822"/>
    <x v="841"/>
    <n v="1500"/>
    <n v="8447"/>
    <n v="563"/>
    <x v="1"/>
    <n v="63.99"/>
    <n v="132"/>
    <x v="6"/>
    <s v="EUR"/>
    <n v="1529038800"/>
    <x v="754"/>
    <d v="2018-06-18T05:00:00"/>
    <n v="1529298000"/>
    <x v="0"/>
    <x v="0"/>
    <s v="technology/wearables"/>
    <x v="2"/>
    <x v="8"/>
  </r>
  <r>
    <n v="843"/>
    <x v="823"/>
    <x v="842"/>
    <n v="8800"/>
    <n v="2703"/>
    <n v="31"/>
    <x v="0"/>
    <n v="81.91"/>
    <n v="33"/>
    <x v="1"/>
    <s v="USD"/>
    <n v="1535259600"/>
    <x v="755"/>
    <d v="2018-09-01T05:00:00"/>
    <n v="1535778000"/>
    <x v="0"/>
    <x v="0"/>
    <s v="photography/photography books"/>
    <x v="7"/>
    <x v="14"/>
  </r>
  <r>
    <n v="844"/>
    <x v="824"/>
    <x v="843"/>
    <n v="8800"/>
    <n v="8747"/>
    <n v="99"/>
    <x v="3"/>
    <n v="93.05"/>
    <n v="94"/>
    <x v="1"/>
    <s v="USD"/>
    <n v="1327212000"/>
    <x v="756"/>
    <d v="2012-01-25T06:00:00"/>
    <n v="1327471200"/>
    <x v="0"/>
    <x v="0"/>
    <s v="film &amp; video/documentary"/>
    <x v="4"/>
    <x v="4"/>
  </r>
  <r>
    <n v="845"/>
    <x v="825"/>
    <x v="844"/>
    <n v="69900"/>
    <n v="138087"/>
    <n v="198"/>
    <x v="1"/>
    <n v="101.98"/>
    <n v="1354"/>
    <x v="4"/>
    <s v="GBP"/>
    <n v="1526360400"/>
    <x v="757"/>
    <d v="2018-06-21T05:00:00"/>
    <n v="1529557200"/>
    <x v="0"/>
    <x v="0"/>
    <s v="technology/web"/>
    <x v="2"/>
    <x v="2"/>
  </r>
  <r>
    <n v="846"/>
    <x v="826"/>
    <x v="845"/>
    <n v="1000"/>
    <n v="5085"/>
    <n v="509"/>
    <x v="1"/>
    <n v="105.94"/>
    <n v="48"/>
    <x v="1"/>
    <s v="USD"/>
    <n v="1532149200"/>
    <x v="758"/>
    <d v="2018-08-26T05:00:00"/>
    <n v="1535259600"/>
    <x v="1"/>
    <x v="1"/>
    <s v="technology/web"/>
    <x v="2"/>
    <x v="2"/>
  </r>
  <r>
    <n v="847"/>
    <x v="827"/>
    <x v="846"/>
    <n v="4700"/>
    <n v="11174"/>
    <n v="238"/>
    <x v="1"/>
    <n v="101.58"/>
    <n v="110"/>
    <x v="1"/>
    <s v="USD"/>
    <n v="1515304800"/>
    <x v="759"/>
    <d v="2018-01-10T06:00:00"/>
    <n v="1515564000"/>
    <x v="0"/>
    <x v="0"/>
    <s v="food/food trucks"/>
    <x v="0"/>
    <x v="0"/>
  </r>
  <r>
    <n v="848"/>
    <x v="828"/>
    <x v="847"/>
    <n v="3200"/>
    <n v="10831"/>
    <n v="338"/>
    <x v="1"/>
    <n v="62.97"/>
    <n v="172"/>
    <x v="1"/>
    <s v="USD"/>
    <n v="1276318800"/>
    <x v="760"/>
    <d v="2010-06-21T05:00:00"/>
    <n v="1277096400"/>
    <x v="0"/>
    <x v="0"/>
    <s v="film &amp; video/drama"/>
    <x v="4"/>
    <x v="6"/>
  </r>
  <r>
    <n v="849"/>
    <x v="829"/>
    <x v="848"/>
    <n v="6700"/>
    <n v="8917"/>
    <n v="133"/>
    <x v="1"/>
    <n v="29.05"/>
    <n v="307"/>
    <x v="1"/>
    <s v="USD"/>
    <n v="1328767200"/>
    <x v="761"/>
    <d v="2012-02-12T06:00:00"/>
    <n v="1329026400"/>
    <x v="0"/>
    <x v="1"/>
    <s v="music/indie rock"/>
    <x v="1"/>
    <x v="7"/>
  </r>
  <r>
    <n v="850"/>
    <x v="830"/>
    <x v="849"/>
    <n v="100"/>
    <n v="1"/>
    <n v="1"/>
    <x v="0"/>
    <n v="1"/>
    <n v="1"/>
    <x v="1"/>
    <s v="USD"/>
    <n v="1321682400"/>
    <x v="762"/>
    <d v="2011-12-04T06:00:00"/>
    <n v="1322978400"/>
    <x v="1"/>
    <x v="0"/>
    <s v="music/rock"/>
    <x v="1"/>
    <x v="1"/>
  </r>
  <r>
    <n v="851"/>
    <x v="831"/>
    <x v="850"/>
    <n v="6000"/>
    <n v="12468"/>
    <n v="208"/>
    <x v="1"/>
    <n v="77.930000000000007"/>
    <n v="160"/>
    <x v="1"/>
    <s v="USD"/>
    <n v="1335934800"/>
    <x v="444"/>
    <d v="2012-06-04T05:00:00"/>
    <n v="1338786000"/>
    <x v="0"/>
    <x v="0"/>
    <s v="music/electric music"/>
    <x v="1"/>
    <x v="5"/>
  </r>
  <r>
    <n v="852"/>
    <x v="832"/>
    <x v="851"/>
    <n v="4900"/>
    <n v="2505"/>
    <n v="51"/>
    <x v="0"/>
    <n v="80.81"/>
    <n v="31"/>
    <x v="1"/>
    <s v="USD"/>
    <n v="1310792400"/>
    <x v="763"/>
    <d v="2011-07-26T05:00:00"/>
    <n v="1311656400"/>
    <x v="0"/>
    <x v="1"/>
    <s v="games/video games"/>
    <x v="6"/>
    <x v="11"/>
  </r>
  <r>
    <n v="853"/>
    <x v="833"/>
    <x v="852"/>
    <n v="17100"/>
    <n v="111502"/>
    <n v="652"/>
    <x v="1"/>
    <n v="76.010000000000005"/>
    <n v="1467"/>
    <x v="0"/>
    <s v="CAD"/>
    <n v="1308546000"/>
    <x v="764"/>
    <d v="2011-06-25T05:00:00"/>
    <n v="1308978000"/>
    <x v="0"/>
    <x v="1"/>
    <s v="music/indie rock"/>
    <x v="1"/>
    <x v="7"/>
  </r>
  <r>
    <n v="854"/>
    <x v="834"/>
    <x v="853"/>
    <n v="171000"/>
    <n v="194309"/>
    <n v="114"/>
    <x v="1"/>
    <n v="72.989999999999995"/>
    <n v="2662"/>
    <x v="0"/>
    <s v="CAD"/>
    <n v="1574056800"/>
    <x v="765"/>
    <d v="2019-12-15T06:00:00"/>
    <n v="1576389600"/>
    <x v="0"/>
    <x v="0"/>
    <s v="publishing/fiction"/>
    <x v="5"/>
    <x v="13"/>
  </r>
  <r>
    <n v="855"/>
    <x v="835"/>
    <x v="854"/>
    <n v="23400"/>
    <n v="23956"/>
    <n v="102"/>
    <x v="1"/>
    <n v="53"/>
    <n v="452"/>
    <x v="2"/>
    <s v="AUD"/>
    <n v="1308373200"/>
    <x v="766"/>
    <d v="2011-07-19T05:00:00"/>
    <n v="1311051600"/>
    <x v="0"/>
    <x v="0"/>
    <s v="theater/plays"/>
    <x v="3"/>
    <x v="3"/>
  </r>
  <r>
    <n v="856"/>
    <x v="764"/>
    <x v="855"/>
    <n v="2400"/>
    <n v="8558"/>
    <n v="357"/>
    <x v="1"/>
    <n v="54.16"/>
    <n v="158"/>
    <x v="1"/>
    <s v="USD"/>
    <n v="1335243600"/>
    <x v="767"/>
    <d v="2012-05-11T05:00:00"/>
    <n v="1336712400"/>
    <x v="0"/>
    <x v="0"/>
    <s v="food/food trucks"/>
    <x v="0"/>
    <x v="0"/>
  </r>
  <r>
    <n v="857"/>
    <x v="836"/>
    <x v="856"/>
    <n v="5300"/>
    <n v="7413"/>
    <n v="140"/>
    <x v="1"/>
    <n v="32.950000000000003"/>
    <n v="225"/>
    <x v="5"/>
    <s v="CHF"/>
    <n v="1328421600"/>
    <x v="768"/>
    <d v="2012-02-28T06:00:00"/>
    <n v="1330408800"/>
    <x v="1"/>
    <x v="0"/>
    <s v="film &amp; video/shorts"/>
    <x v="4"/>
    <x v="12"/>
  </r>
  <r>
    <n v="858"/>
    <x v="837"/>
    <x v="857"/>
    <n v="4000"/>
    <n v="2778"/>
    <n v="69"/>
    <x v="0"/>
    <n v="79.37"/>
    <n v="35"/>
    <x v="1"/>
    <s v="USD"/>
    <n v="1524286800"/>
    <x v="769"/>
    <d v="2018-04-28T05:00:00"/>
    <n v="1524891600"/>
    <x v="1"/>
    <x v="0"/>
    <s v="food/food trucks"/>
    <x v="0"/>
    <x v="0"/>
  </r>
  <r>
    <n v="859"/>
    <x v="838"/>
    <x v="858"/>
    <n v="7300"/>
    <n v="2594"/>
    <n v="36"/>
    <x v="0"/>
    <n v="41.17"/>
    <n v="63"/>
    <x v="1"/>
    <s v="USD"/>
    <n v="1362117600"/>
    <x v="770"/>
    <d v="2013-03-19T05:00:00"/>
    <n v="1363669200"/>
    <x v="0"/>
    <x v="1"/>
    <s v="theater/plays"/>
    <x v="3"/>
    <x v="3"/>
  </r>
  <r>
    <n v="860"/>
    <x v="839"/>
    <x v="859"/>
    <n v="2000"/>
    <n v="5033"/>
    <n v="252"/>
    <x v="1"/>
    <n v="77.430000000000007"/>
    <n v="65"/>
    <x v="1"/>
    <s v="USD"/>
    <n v="1550556000"/>
    <x v="771"/>
    <d v="2019-03-01T06:00:00"/>
    <n v="1551420000"/>
    <x v="0"/>
    <x v="1"/>
    <s v="technology/wearables"/>
    <x v="2"/>
    <x v="8"/>
  </r>
  <r>
    <n v="861"/>
    <x v="840"/>
    <x v="860"/>
    <n v="8800"/>
    <n v="9317"/>
    <n v="106"/>
    <x v="1"/>
    <n v="57.16"/>
    <n v="163"/>
    <x v="1"/>
    <s v="USD"/>
    <n v="1269147600"/>
    <x v="772"/>
    <d v="2010-03-29T05:00:00"/>
    <n v="1269838800"/>
    <x v="0"/>
    <x v="0"/>
    <s v="theater/plays"/>
    <x v="3"/>
    <x v="3"/>
  </r>
  <r>
    <n v="862"/>
    <x v="841"/>
    <x v="861"/>
    <n v="3500"/>
    <n v="6560"/>
    <n v="187"/>
    <x v="1"/>
    <n v="77.180000000000007"/>
    <n v="85"/>
    <x v="1"/>
    <s v="USD"/>
    <n v="1312174800"/>
    <x v="773"/>
    <d v="2011-08-05T05:00:00"/>
    <n v="1312520400"/>
    <x v="0"/>
    <x v="0"/>
    <s v="theater/plays"/>
    <x v="3"/>
    <x v="3"/>
  </r>
  <r>
    <n v="863"/>
    <x v="842"/>
    <x v="862"/>
    <n v="1400"/>
    <n v="5415"/>
    <n v="387"/>
    <x v="1"/>
    <n v="24.95"/>
    <n v="217"/>
    <x v="1"/>
    <s v="USD"/>
    <n v="1434517200"/>
    <x v="774"/>
    <d v="2015-07-10T05:00:00"/>
    <n v="1436504400"/>
    <x v="0"/>
    <x v="1"/>
    <s v="film &amp; video/television"/>
    <x v="4"/>
    <x v="19"/>
  </r>
  <r>
    <n v="864"/>
    <x v="843"/>
    <x v="863"/>
    <n v="4200"/>
    <n v="14577"/>
    <n v="347"/>
    <x v="1"/>
    <n v="97.18"/>
    <n v="150"/>
    <x v="1"/>
    <s v="USD"/>
    <n v="1471582800"/>
    <x v="775"/>
    <d v="2016-08-24T05:00:00"/>
    <n v="1472014800"/>
    <x v="0"/>
    <x v="0"/>
    <s v="film &amp; video/shorts"/>
    <x v="4"/>
    <x v="12"/>
  </r>
  <r>
    <n v="865"/>
    <x v="844"/>
    <x v="864"/>
    <n v="81000"/>
    <n v="150515"/>
    <n v="186"/>
    <x v="1"/>
    <n v="46"/>
    <n v="3272"/>
    <x v="1"/>
    <s v="USD"/>
    <n v="1410757200"/>
    <x v="776"/>
    <d v="2014-09-24T05:00:00"/>
    <n v="1411534800"/>
    <x v="0"/>
    <x v="0"/>
    <s v="theater/plays"/>
    <x v="3"/>
    <x v="3"/>
  </r>
  <r>
    <n v="866"/>
    <x v="845"/>
    <x v="865"/>
    <n v="182800"/>
    <n v="79045"/>
    <n v="43"/>
    <x v="3"/>
    <n v="88.02"/>
    <n v="898"/>
    <x v="1"/>
    <s v="USD"/>
    <n v="1304830800"/>
    <x v="777"/>
    <d v="2011-05-09T05:00:00"/>
    <n v="1304917200"/>
    <x v="0"/>
    <x v="0"/>
    <s v="photography/photography books"/>
    <x v="7"/>
    <x v="14"/>
  </r>
  <r>
    <n v="867"/>
    <x v="846"/>
    <x v="866"/>
    <n v="4800"/>
    <n v="7797"/>
    <n v="162"/>
    <x v="1"/>
    <n v="25.99"/>
    <n v="300"/>
    <x v="1"/>
    <s v="USD"/>
    <n v="1539061200"/>
    <x v="778"/>
    <d v="2018-10-15T05:00:00"/>
    <n v="1539579600"/>
    <x v="0"/>
    <x v="0"/>
    <s v="food/food trucks"/>
    <x v="0"/>
    <x v="0"/>
  </r>
  <r>
    <n v="868"/>
    <x v="847"/>
    <x v="867"/>
    <n v="7000"/>
    <n v="12939"/>
    <n v="185"/>
    <x v="1"/>
    <n v="102.69"/>
    <n v="126"/>
    <x v="1"/>
    <s v="USD"/>
    <n v="1381554000"/>
    <x v="779"/>
    <d v="2013-10-23T05:00:00"/>
    <n v="1382504400"/>
    <x v="0"/>
    <x v="0"/>
    <s v="theater/plays"/>
    <x v="3"/>
    <x v="3"/>
  </r>
  <r>
    <n v="869"/>
    <x v="848"/>
    <x v="868"/>
    <n v="161900"/>
    <n v="38376"/>
    <n v="24"/>
    <x v="0"/>
    <n v="72.959999999999994"/>
    <n v="526"/>
    <x v="1"/>
    <s v="USD"/>
    <n v="1277096400"/>
    <x v="780"/>
    <d v="2010-07-05T05:00:00"/>
    <n v="1278306000"/>
    <x v="0"/>
    <x v="0"/>
    <s v="film &amp; video/drama"/>
    <x v="4"/>
    <x v="6"/>
  </r>
  <r>
    <n v="870"/>
    <x v="849"/>
    <x v="869"/>
    <n v="7700"/>
    <n v="6920"/>
    <n v="90"/>
    <x v="0"/>
    <n v="57.19"/>
    <n v="121"/>
    <x v="1"/>
    <s v="USD"/>
    <n v="1440392400"/>
    <x v="335"/>
    <d v="2015-09-18T05:00:00"/>
    <n v="1442552400"/>
    <x v="0"/>
    <x v="0"/>
    <s v="theater/plays"/>
    <x v="3"/>
    <x v="3"/>
  </r>
  <r>
    <n v="871"/>
    <x v="850"/>
    <x v="870"/>
    <n v="71500"/>
    <n v="194912"/>
    <n v="273"/>
    <x v="1"/>
    <n v="84.01"/>
    <n v="2320"/>
    <x v="1"/>
    <s v="USD"/>
    <n v="1509512400"/>
    <x v="535"/>
    <d v="2017-11-19T06:00:00"/>
    <n v="1511071200"/>
    <x v="0"/>
    <x v="1"/>
    <s v="theater/plays"/>
    <x v="3"/>
    <x v="3"/>
  </r>
  <r>
    <n v="872"/>
    <x v="851"/>
    <x v="871"/>
    <n v="4700"/>
    <n v="7992"/>
    <n v="170"/>
    <x v="1"/>
    <n v="98.67"/>
    <n v="81"/>
    <x v="2"/>
    <s v="AUD"/>
    <n v="1535950800"/>
    <x v="270"/>
    <d v="2018-09-08T05:00:00"/>
    <n v="1536382800"/>
    <x v="0"/>
    <x v="0"/>
    <s v="film &amp; video/science fiction"/>
    <x v="4"/>
    <x v="22"/>
  </r>
  <r>
    <n v="873"/>
    <x v="852"/>
    <x v="872"/>
    <n v="42100"/>
    <n v="79268"/>
    <n v="188"/>
    <x v="1"/>
    <n v="42.01"/>
    <n v="1887"/>
    <x v="1"/>
    <s v="USD"/>
    <n v="1389160800"/>
    <x v="781"/>
    <d v="2014-01-13T06:00:00"/>
    <n v="1389592800"/>
    <x v="0"/>
    <x v="0"/>
    <s v="photography/photography books"/>
    <x v="7"/>
    <x v="14"/>
  </r>
  <r>
    <n v="874"/>
    <x v="853"/>
    <x v="873"/>
    <n v="40200"/>
    <n v="139468"/>
    <n v="347"/>
    <x v="1"/>
    <n v="32"/>
    <n v="4358"/>
    <x v="1"/>
    <s v="USD"/>
    <n v="1271998800"/>
    <x v="782"/>
    <d v="2010-05-31T05:00:00"/>
    <n v="1275282000"/>
    <x v="0"/>
    <x v="1"/>
    <s v="photography/photography books"/>
    <x v="7"/>
    <x v="14"/>
  </r>
  <r>
    <n v="875"/>
    <x v="854"/>
    <x v="874"/>
    <n v="7900"/>
    <n v="5465"/>
    <n v="69"/>
    <x v="0"/>
    <n v="81.569999999999993"/>
    <n v="67"/>
    <x v="1"/>
    <s v="USD"/>
    <n v="1294898400"/>
    <x v="783"/>
    <d v="2011-01-14T06:00:00"/>
    <n v="1294984800"/>
    <x v="0"/>
    <x v="0"/>
    <s v="music/rock"/>
    <x v="1"/>
    <x v="1"/>
  </r>
  <r>
    <n v="876"/>
    <x v="855"/>
    <x v="875"/>
    <n v="8300"/>
    <n v="2111"/>
    <n v="25"/>
    <x v="0"/>
    <n v="37.04"/>
    <n v="57"/>
    <x v="0"/>
    <s v="CAD"/>
    <n v="1559970000"/>
    <x v="784"/>
    <d v="2019-07-02T05:00:00"/>
    <n v="1562043600"/>
    <x v="0"/>
    <x v="0"/>
    <s v="photography/photography books"/>
    <x v="7"/>
    <x v="14"/>
  </r>
  <r>
    <n v="877"/>
    <x v="856"/>
    <x v="876"/>
    <n v="163600"/>
    <n v="126628"/>
    <n v="77"/>
    <x v="0"/>
    <n v="103.03"/>
    <n v="1229"/>
    <x v="1"/>
    <s v="USD"/>
    <n v="1469509200"/>
    <x v="785"/>
    <d v="2016-07-27T05:00:00"/>
    <n v="1469595600"/>
    <x v="0"/>
    <x v="0"/>
    <s v="food/food trucks"/>
    <x v="0"/>
    <x v="0"/>
  </r>
  <r>
    <n v="878"/>
    <x v="857"/>
    <x v="877"/>
    <n v="2700"/>
    <n v="1012"/>
    <n v="37"/>
    <x v="0"/>
    <n v="84.33"/>
    <n v="12"/>
    <x v="6"/>
    <s v="EUR"/>
    <n v="1579068000"/>
    <x v="786"/>
    <d v="2020-02-08T06:00:00"/>
    <n v="1581141600"/>
    <x v="0"/>
    <x v="0"/>
    <s v="music/metal"/>
    <x v="1"/>
    <x v="16"/>
  </r>
  <r>
    <n v="879"/>
    <x v="858"/>
    <x v="878"/>
    <n v="1000"/>
    <n v="5438"/>
    <n v="544"/>
    <x v="1"/>
    <n v="102.6"/>
    <n v="53"/>
    <x v="1"/>
    <s v="USD"/>
    <n v="1487743200"/>
    <x v="787"/>
    <d v="2017-03-03T06:00:00"/>
    <n v="1488520800"/>
    <x v="0"/>
    <x v="0"/>
    <s v="publishing/nonfiction"/>
    <x v="5"/>
    <x v="9"/>
  </r>
  <r>
    <n v="880"/>
    <x v="859"/>
    <x v="879"/>
    <n v="84500"/>
    <n v="193101"/>
    <n v="229"/>
    <x v="1"/>
    <n v="79.989999999999995"/>
    <n v="2414"/>
    <x v="1"/>
    <s v="USD"/>
    <n v="1563685200"/>
    <x v="788"/>
    <d v="2019-07-23T05:00:00"/>
    <n v="1563858000"/>
    <x v="0"/>
    <x v="0"/>
    <s v="music/electric music"/>
    <x v="1"/>
    <x v="5"/>
  </r>
  <r>
    <n v="881"/>
    <x v="860"/>
    <x v="880"/>
    <n v="81300"/>
    <n v="31665"/>
    <n v="39"/>
    <x v="0"/>
    <n v="70.06"/>
    <n v="452"/>
    <x v="1"/>
    <s v="USD"/>
    <n v="1436418000"/>
    <x v="330"/>
    <d v="2015-08-07T05:00:00"/>
    <n v="1438923600"/>
    <x v="0"/>
    <x v="1"/>
    <s v="theater/plays"/>
    <x v="3"/>
    <x v="3"/>
  </r>
  <r>
    <n v="882"/>
    <x v="861"/>
    <x v="881"/>
    <n v="800"/>
    <n v="2960"/>
    <n v="370"/>
    <x v="1"/>
    <n v="37"/>
    <n v="80"/>
    <x v="1"/>
    <s v="USD"/>
    <n v="1421820000"/>
    <x v="789"/>
    <d v="2015-01-25T06:00:00"/>
    <n v="1422165600"/>
    <x v="0"/>
    <x v="0"/>
    <s v="theater/plays"/>
    <x v="3"/>
    <x v="3"/>
  </r>
  <r>
    <n v="883"/>
    <x v="862"/>
    <x v="882"/>
    <n v="3400"/>
    <n v="8089"/>
    <n v="238"/>
    <x v="1"/>
    <n v="41.91"/>
    <n v="193"/>
    <x v="1"/>
    <s v="USD"/>
    <n v="1274763600"/>
    <x v="790"/>
    <d v="2010-06-30T05:00:00"/>
    <n v="1277874000"/>
    <x v="0"/>
    <x v="0"/>
    <s v="film &amp; video/shorts"/>
    <x v="4"/>
    <x v="12"/>
  </r>
  <r>
    <n v="884"/>
    <x v="863"/>
    <x v="883"/>
    <n v="170800"/>
    <n v="109374"/>
    <n v="64"/>
    <x v="0"/>
    <n v="57.99"/>
    <n v="1886"/>
    <x v="1"/>
    <s v="USD"/>
    <n v="1399179600"/>
    <x v="791"/>
    <d v="2014-05-06T05:00:00"/>
    <n v="1399352400"/>
    <x v="0"/>
    <x v="1"/>
    <s v="theater/plays"/>
    <x v="3"/>
    <x v="3"/>
  </r>
  <r>
    <n v="885"/>
    <x v="864"/>
    <x v="884"/>
    <n v="1800"/>
    <n v="2129"/>
    <n v="118"/>
    <x v="1"/>
    <n v="40.94"/>
    <n v="52"/>
    <x v="1"/>
    <s v="USD"/>
    <n v="1275800400"/>
    <x v="792"/>
    <d v="2010-07-14T05:00:00"/>
    <n v="1279083600"/>
    <x v="0"/>
    <x v="0"/>
    <s v="theater/plays"/>
    <x v="3"/>
    <x v="3"/>
  </r>
  <r>
    <n v="886"/>
    <x v="865"/>
    <x v="885"/>
    <n v="150600"/>
    <n v="127745"/>
    <n v="85"/>
    <x v="0"/>
    <n v="70"/>
    <n v="1825"/>
    <x v="1"/>
    <s v="USD"/>
    <n v="1282798800"/>
    <x v="793"/>
    <d v="2010-09-13T05:00:00"/>
    <n v="1284354000"/>
    <x v="0"/>
    <x v="0"/>
    <s v="music/indie rock"/>
    <x v="1"/>
    <x v="7"/>
  </r>
  <r>
    <n v="887"/>
    <x v="866"/>
    <x v="886"/>
    <n v="7800"/>
    <n v="2289"/>
    <n v="29"/>
    <x v="0"/>
    <n v="73.84"/>
    <n v="31"/>
    <x v="1"/>
    <s v="USD"/>
    <n v="1437109200"/>
    <x v="794"/>
    <d v="2015-09-02T05:00:00"/>
    <n v="1441170000"/>
    <x v="0"/>
    <x v="1"/>
    <s v="theater/plays"/>
    <x v="3"/>
    <x v="3"/>
  </r>
  <r>
    <n v="888"/>
    <x v="867"/>
    <x v="887"/>
    <n v="5800"/>
    <n v="12174"/>
    <n v="210"/>
    <x v="1"/>
    <n v="41.98"/>
    <n v="290"/>
    <x v="1"/>
    <s v="USD"/>
    <n v="1491886800"/>
    <x v="795"/>
    <d v="2017-04-30T05:00:00"/>
    <n v="1493528400"/>
    <x v="0"/>
    <x v="0"/>
    <s v="theater/plays"/>
    <x v="3"/>
    <x v="3"/>
  </r>
  <r>
    <n v="889"/>
    <x v="868"/>
    <x v="888"/>
    <n v="5600"/>
    <n v="9508"/>
    <n v="170"/>
    <x v="1"/>
    <n v="77.930000000000007"/>
    <n v="122"/>
    <x v="1"/>
    <s v="USD"/>
    <n v="1394600400"/>
    <x v="796"/>
    <d v="2014-03-19T05:00:00"/>
    <n v="1395205200"/>
    <x v="0"/>
    <x v="1"/>
    <s v="music/electric music"/>
    <x v="1"/>
    <x v="5"/>
  </r>
  <r>
    <n v="890"/>
    <x v="869"/>
    <x v="889"/>
    <n v="134400"/>
    <n v="155849"/>
    <n v="116"/>
    <x v="1"/>
    <n v="106.02"/>
    <n v="1470"/>
    <x v="1"/>
    <s v="USD"/>
    <n v="1561352400"/>
    <x v="797"/>
    <d v="2019-06-25T05:00:00"/>
    <n v="1561438800"/>
    <x v="0"/>
    <x v="0"/>
    <s v="music/indie rock"/>
    <x v="1"/>
    <x v="7"/>
  </r>
  <r>
    <n v="891"/>
    <x v="870"/>
    <x v="890"/>
    <n v="3000"/>
    <n v="7758"/>
    <n v="259"/>
    <x v="1"/>
    <n v="47.02"/>
    <n v="165"/>
    <x v="0"/>
    <s v="CAD"/>
    <n v="1322892000"/>
    <x v="798"/>
    <d v="2012-01-16T06:00:00"/>
    <n v="1326693600"/>
    <x v="0"/>
    <x v="0"/>
    <s v="film &amp; video/documentary"/>
    <x v="4"/>
    <x v="4"/>
  </r>
  <r>
    <n v="892"/>
    <x v="871"/>
    <x v="891"/>
    <n v="6000"/>
    <n v="13835"/>
    <n v="231"/>
    <x v="1"/>
    <n v="76.02"/>
    <n v="182"/>
    <x v="1"/>
    <s v="USD"/>
    <n v="1274418000"/>
    <x v="799"/>
    <d v="2010-07-01T05:00:00"/>
    <n v="1277960400"/>
    <x v="0"/>
    <x v="0"/>
    <s v="publishing/translations"/>
    <x v="5"/>
    <x v="18"/>
  </r>
  <r>
    <n v="893"/>
    <x v="872"/>
    <x v="892"/>
    <n v="8400"/>
    <n v="10770"/>
    <n v="128"/>
    <x v="1"/>
    <n v="54.12"/>
    <n v="199"/>
    <x v="6"/>
    <s v="EUR"/>
    <n v="1434344400"/>
    <x v="800"/>
    <d v="2015-06-19T05:00:00"/>
    <n v="1434690000"/>
    <x v="0"/>
    <x v="1"/>
    <s v="film &amp; video/documentary"/>
    <x v="4"/>
    <x v="4"/>
  </r>
  <r>
    <n v="894"/>
    <x v="873"/>
    <x v="893"/>
    <n v="1700"/>
    <n v="3208"/>
    <n v="189"/>
    <x v="1"/>
    <n v="57.29"/>
    <n v="56"/>
    <x v="4"/>
    <s v="GBP"/>
    <n v="1373518800"/>
    <x v="801"/>
    <d v="2013-08-10T05:00:00"/>
    <n v="1376110800"/>
    <x v="0"/>
    <x v="1"/>
    <s v="film &amp; video/television"/>
    <x v="4"/>
    <x v="19"/>
  </r>
  <r>
    <n v="895"/>
    <x v="874"/>
    <x v="894"/>
    <n v="159800"/>
    <n v="11108"/>
    <n v="7"/>
    <x v="0"/>
    <n v="103.81"/>
    <n v="107"/>
    <x v="1"/>
    <s v="USD"/>
    <n v="1517637600"/>
    <x v="802"/>
    <d v="2018-02-12T06:00:00"/>
    <n v="1518415200"/>
    <x v="0"/>
    <x v="0"/>
    <s v="theater/plays"/>
    <x v="3"/>
    <x v="3"/>
  </r>
  <r>
    <n v="896"/>
    <x v="875"/>
    <x v="895"/>
    <n v="19800"/>
    <n v="153338"/>
    <n v="774"/>
    <x v="1"/>
    <n v="105.03"/>
    <n v="1460"/>
    <x v="2"/>
    <s v="AUD"/>
    <n v="1310619600"/>
    <x v="803"/>
    <d v="2011-07-17T05:00:00"/>
    <n v="1310878800"/>
    <x v="0"/>
    <x v="1"/>
    <s v="food/food trucks"/>
    <x v="0"/>
    <x v="0"/>
  </r>
  <r>
    <n v="897"/>
    <x v="876"/>
    <x v="896"/>
    <n v="8800"/>
    <n v="2437"/>
    <n v="28"/>
    <x v="0"/>
    <n v="90.26"/>
    <n v="27"/>
    <x v="1"/>
    <s v="USD"/>
    <n v="1556427600"/>
    <x v="212"/>
    <d v="2019-04-30T05:00:00"/>
    <n v="1556600400"/>
    <x v="0"/>
    <x v="0"/>
    <s v="theater/plays"/>
    <x v="3"/>
    <x v="3"/>
  </r>
  <r>
    <n v="898"/>
    <x v="877"/>
    <x v="897"/>
    <n v="179100"/>
    <n v="93991"/>
    <n v="52"/>
    <x v="0"/>
    <n v="76.98"/>
    <n v="1221"/>
    <x v="1"/>
    <s v="USD"/>
    <n v="1576476000"/>
    <x v="804"/>
    <d v="2019-12-22T06:00:00"/>
    <n v="1576994400"/>
    <x v="0"/>
    <x v="0"/>
    <s v="film &amp; video/documentary"/>
    <x v="4"/>
    <x v="4"/>
  </r>
  <r>
    <n v="899"/>
    <x v="878"/>
    <x v="898"/>
    <n v="3100"/>
    <n v="12620"/>
    <n v="407"/>
    <x v="1"/>
    <n v="102.6"/>
    <n v="123"/>
    <x v="5"/>
    <s v="CHF"/>
    <n v="1381122000"/>
    <x v="805"/>
    <d v="2013-10-25T05:00:00"/>
    <n v="1382677200"/>
    <x v="0"/>
    <x v="0"/>
    <s v="music/jazz"/>
    <x v="1"/>
    <x v="17"/>
  </r>
  <r>
    <n v="900"/>
    <x v="879"/>
    <x v="899"/>
    <n v="100"/>
    <n v="2"/>
    <n v="2"/>
    <x v="0"/>
    <n v="2"/>
    <n v="1"/>
    <x v="1"/>
    <s v="USD"/>
    <n v="1411102800"/>
    <x v="806"/>
    <d v="2014-09-20T05:00:00"/>
    <n v="1411189200"/>
    <x v="0"/>
    <x v="1"/>
    <s v="technology/web"/>
    <x v="2"/>
    <x v="2"/>
  </r>
  <r>
    <n v="901"/>
    <x v="880"/>
    <x v="900"/>
    <n v="5600"/>
    <n v="8746"/>
    <n v="156"/>
    <x v="1"/>
    <n v="55.01"/>
    <n v="159"/>
    <x v="1"/>
    <s v="USD"/>
    <n v="1531803600"/>
    <x v="807"/>
    <d v="2018-08-19T05:00:00"/>
    <n v="1534654800"/>
    <x v="0"/>
    <x v="1"/>
    <s v="music/rock"/>
    <x v="1"/>
    <x v="1"/>
  </r>
  <r>
    <n v="902"/>
    <x v="881"/>
    <x v="901"/>
    <n v="1400"/>
    <n v="3534"/>
    <n v="252"/>
    <x v="1"/>
    <n v="32.130000000000003"/>
    <n v="110"/>
    <x v="1"/>
    <s v="USD"/>
    <n v="1454133600"/>
    <x v="722"/>
    <d v="2016-03-12T06:00:00"/>
    <n v="1457762400"/>
    <x v="0"/>
    <x v="0"/>
    <s v="technology/web"/>
    <x v="2"/>
    <x v="2"/>
  </r>
  <r>
    <n v="903"/>
    <x v="882"/>
    <x v="902"/>
    <n v="41000"/>
    <n v="709"/>
    <n v="2"/>
    <x v="2"/>
    <n v="50.64"/>
    <n v="14"/>
    <x v="1"/>
    <s v="USD"/>
    <n v="1336194000"/>
    <x v="477"/>
    <d v="2012-05-20T05:00:00"/>
    <n v="1337490000"/>
    <x v="0"/>
    <x v="1"/>
    <s v="publishing/nonfiction"/>
    <x v="5"/>
    <x v="9"/>
  </r>
  <r>
    <n v="904"/>
    <x v="883"/>
    <x v="903"/>
    <n v="6500"/>
    <n v="795"/>
    <n v="12"/>
    <x v="0"/>
    <n v="49.69"/>
    <n v="16"/>
    <x v="1"/>
    <s v="USD"/>
    <n v="1349326800"/>
    <x v="259"/>
    <d v="2012-10-08T05:00:00"/>
    <n v="1349672400"/>
    <x v="0"/>
    <x v="0"/>
    <s v="publishing/radio &amp; podcasts"/>
    <x v="5"/>
    <x v="15"/>
  </r>
  <r>
    <n v="905"/>
    <x v="884"/>
    <x v="904"/>
    <n v="7900"/>
    <n v="12955"/>
    <n v="164"/>
    <x v="1"/>
    <n v="54.89"/>
    <n v="236"/>
    <x v="1"/>
    <s v="USD"/>
    <n v="1379566800"/>
    <x v="9"/>
    <d v="2013-09-22T05:00:00"/>
    <n v="1379826000"/>
    <x v="0"/>
    <x v="0"/>
    <s v="theater/plays"/>
    <x v="3"/>
    <x v="3"/>
  </r>
  <r>
    <n v="906"/>
    <x v="885"/>
    <x v="905"/>
    <n v="5500"/>
    <n v="8964"/>
    <n v="163"/>
    <x v="1"/>
    <n v="46.93"/>
    <n v="191"/>
    <x v="1"/>
    <s v="USD"/>
    <n v="1494651600"/>
    <x v="808"/>
    <d v="2017-06-18T05:00:00"/>
    <n v="1497762000"/>
    <x v="1"/>
    <x v="1"/>
    <s v="film &amp; video/documentary"/>
    <x v="4"/>
    <x v="4"/>
  </r>
  <r>
    <n v="907"/>
    <x v="886"/>
    <x v="906"/>
    <n v="9100"/>
    <n v="1843"/>
    <n v="20"/>
    <x v="0"/>
    <n v="44.95"/>
    <n v="41"/>
    <x v="1"/>
    <s v="USD"/>
    <n v="1303880400"/>
    <x v="809"/>
    <d v="2011-05-04T05:00:00"/>
    <n v="1304485200"/>
    <x v="0"/>
    <x v="0"/>
    <s v="theater/plays"/>
    <x v="3"/>
    <x v="3"/>
  </r>
  <r>
    <n v="908"/>
    <x v="887"/>
    <x v="907"/>
    <n v="38200"/>
    <n v="121950"/>
    <n v="319"/>
    <x v="1"/>
    <n v="31"/>
    <n v="3934"/>
    <x v="1"/>
    <s v="USD"/>
    <n v="1335934800"/>
    <x v="444"/>
    <d v="2012-05-13T05:00:00"/>
    <n v="1336885200"/>
    <x v="0"/>
    <x v="0"/>
    <s v="games/video games"/>
    <x v="6"/>
    <x v="11"/>
  </r>
  <r>
    <n v="909"/>
    <x v="888"/>
    <x v="908"/>
    <n v="1800"/>
    <n v="8621"/>
    <n v="479"/>
    <x v="1"/>
    <n v="107.76"/>
    <n v="80"/>
    <x v="0"/>
    <s v="CAD"/>
    <n v="1528088400"/>
    <x v="384"/>
    <d v="2018-07-01T05:00:00"/>
    <n v="1530421200"/>
    <x v="0"/>
    <x v="1"/>
    <s v="theater/plays"/>
    <x v="3"/>
    <x v="3"/>
  </r>
  <r>
    <n v="910"/>
    <x v="889"/>
    <x v="909"/>
    <n v="154500"/>
    <n v="30215"/>
    <n v="20"/>
    <x v="3"/>
    <n v="102.08"/>
    <n v="296"/>
    <x v="1"/>
    <s v="USD"/>
    <n v="1421906400"/>
    <x v="810"/>
    <d v="2015-01-23T06:00:00"/>
    <n v="1421992800"/>
    <x v="0"/>
    <x v="0"/>
    <s v="theater/plays"/>
    <x v="3"/>
    <x v="3"/>
  </r>
  <r>
    <n v="911"/>
    <x v="890"/>
    <x v="910"/>
    <n v="5800"/>
    <n v="11539"/>
    <n v="199"/>
    <x v="1"/>
    <n v="24.98"/>
    <n v="462"/>
    <x v="1"/>
    <s v="USD"/>
    <n v="1568005200"/>
    <x v="811"/>
    <d v="2019-09-11T05:00:00"/>
    <n v="1568178000"/>
    <x v="1"/>
    <x v="0"/>
    <s v="technology/web"/>
    <x v="2"/>
    <x v="2"/>
  </r>
  <r>
    <n v="912"/>
    <x v="891"/>
    <x v="911"/>
    <n v="1800"/>
    <n v="14310"/>
    <n v="795"/>
    <x v="1"/>
    <n v="79.94"/>
    <n v="179"/>
    <x v="1"/>
    <s v="USD"/>
    <n v="1346821200"/>
    <x v="812"/>
    <d v="2012-09-18T05:00:00"/>
    <n v="1347944400"/>
    <x v="1"/>
    <x v="0"/>
    <s v="film &amp; video/drama"/>
    <x v="4"/>
    <x v="6"/>
  </r>
  <r>
    <n v="913"/>
    <x v="892"/>
    <x v="912"/>
    <n v="70200"/>
    <n v="35536"/>
    <n v="51"/>
    <x v="0"/>
    <n v="67.95"/>
    <n v="523"/>
    <x v="2"/>
    <s v="AUD"/>
    <n v="1557637200"/>
    <x v="813"/>
    <d v="2019-05-25T05:00:00"/>
    <n v="1558760400"/>
    <x v="0"/>
    <x v="0"/>
    <s v="film &amp; video/drama"/>
    <x v="4"/>
    <x v="6"/>
  </r>
  <r>
    <n v="914"/>
    <x v="893"/>
    <x v="913"/>
    <n v="6400"/>
    <n v="3676"/>
    <n v="57"/>
    <x v="0"/>
    <n v="26.07"/>
    <n v="141"/>
    <x v="4"/>
    <s v="GBP"/>
    <n v="1375592400"/>
    <x v="814"/>
    <d v="2013-08-16T05:00:00"/>
    <n v="1376629200"/>
    <x v="0"/>
    <x v="0"/>
    <s v="theater/plays"/>
    <x v="3"/>
    <x v="3"/>
  </r>
  <r>
    <n v="915"/>
    <x v="894"/>
    <x v="914"/>
    <n v="125900"/>
    <n v="195936"/>
    <n v="156"/>
    <x v="1"/>
    <n v="105"/>
    <n v="1866"/>
    <x v="4"/>
    <s v="GBP"/>
    <n v="1503982800"/>
    <x v="80"/>
    <d v="2017-09-07T05:00:00"/>
    <n v="1504760400"/>
    <x v="0"/>
    <x v="0"/>
    <s v="film &amp; video/television"/>
    <x v="4"/>
    <x v="19"/>
  </r>
  <r>
    <n v="916"/>
    <x v="895"/>
    <x v="915"/>
    <n v="3700"/>
    <n v="1343"/>
    <n v="36"/>
    <x v="0"/>
    <n v="25.83"/>
    <n v="52"/>
    <x v="1"/>
    <s v="USD"/>
    <n v="1418882400"/>
    <x v="815"/>
    <d v="2014-12-27T06:00:00"/>
    <n v="1419660000"/>
    <x v="0"/>
    <x v="0"/>
    <s v="photography/photography books"/>
    <x v="7"/>
    <x v="14"/>
  </r>
  <r>
    <n v="917"/>
    <x v="896"/>
    <x v="916"/>
    <n v="3600"/>
    <n v="2097"/>
    <n v="58"/>
    <x v="2"/>
    <n v="77.67"/>
    <n v="27"/>
    <x v="4"/>
    <s v="GBP"/>
    <n v="1309237200"/>
    <x v="816"/>
    <d v="2011-07-22T05:00:00"/>
    <n v="1311310800"/>
    <x v="0"/>
    <x v="1"/>
    <s v="film &amp; video/shorts"/>
    <x v="4"/>
    <x v="12"/>
  </r>
  <r>
    <n v="918"/>
    <x v="897"/>
    <x v="917"/>
    <n v="3800"/>
    <n v="9021"/>
    <n v="237"/>
    <x v="1"/>
    <n v="57.83"/>
    <n v="156"/>
    <x v="5"/>
    <s v="CHF"/>
    <n v="1343365200"/>
    <x v="474"/>
    <d v="2012-08-07T05:00:00"/>
    <n v="1344315600"/>
    <x v="0"/>
    <x v="0"/>
    <s v="publishing/radio &amp; podcasts"/>
    <x v="5"/>
    <x v="15"/>
  </r>
  <r>
    <n v="919"/>
    <x v="898"/>
    <x v="918"/>
    <n v="35600"/>
    <n v="20915"/>
    <n v="59"/>
    <x v="0"/>
    <n v="92.96"/>
    <n v="225"/>
    <x v="2"/>
    <s v="AUD"/>
    <n v="1507957200"/>
    <x v="817"/>
    <d v="2017-11-15T06:00:00"/>
    <n v="1510725600"/>
    <x v="0"/>
    <x v="1"/>
    <s v="theater/plays"/>
    <x v="3"/>
    <x v="3"/>
  </r>
  <r>
    <n v="920"/>
    <x v="899"/>
    <x v="919"/>
    <n v="5300"/>
    <n v="9676"/>
    <n v="183"/>
    <x v="1"/>
    <n v="37.950000000000003"/>
    <n v="255"/>
    <x v="1"/>
    <s v="USD"/>
    <n v="1549519200"/>
    <x v="818"/>
    <d v="2019-02-27T06:00:00"/>
    <n v="1551247200"/>
    <x v="1"/>
    <x v="0"/>
    <s v="film &amp; video/animation"/>
    <x v="4"/>
    <x v="10"/>
  </r>
  <r>
    <n v="921"/>
    <x v="900"/>
    <x v="920"/>
    <n v="160400"/>
    <n v="1210"/>
    <n v="1"/>
    <x v="0"/>
    <n v="31.84"/>
    <n v="38"/>
    <x v="1"/>
    <s v="USD"/>
    <n v="1329026400"/>
    <x v="819"/>
    <d v="2012-02-26T06:00:00"/>
    <n v="1330236000"/>
    <x v="0"/>
    <x v="0"/>
    <s v="technology/web"/>
    <x v="2"/>
    <x v="2"/>
  </r>
  <r>
    <n v="922"/>
    <x v="901"/>
    <x v="921"/>
    <n v="51400"/>
    <n v="90440"/>
    <n v="176"/>
    <x v="1"/>
    <n v="40"/>
    <n v="2261"/>
    <x v="1"/>
    <s v="USD"/>
    <n v="1544335200"/>
    <x v="609"/>
    <d v="2018-12-18T06:00:00"/>
    <n v="1545112800"/>
    <x v="0"/>
    <x v="1"/>
    <s v="music/world music"/>
    <x v="1"/>
    <x v="21"/>
  </r>
  <r>
    <n v="923"/>
    <x v="902"/>
    <x v="922"/>
    <n v="1700"/>
    <n v="4044"/>
    <n v="238"/>
    <x v="1"/>
    <n v="101.1"/>
    <n v="40"/>
    <x v="1"/>
    <s v="USD"/>
    <n v="1279083600"/>
    <x v="547"/>
    <d v="2010-07-15T05:00:00"/>
    <n v="1279170000"/>
    <x v="0"/>
    <x v="0"/>
    <s v="theater/plays"/>
    <x v="3"/>
    <x v="3"/>
  </r>
  <r>
    <n v="924"/>
    <x v="903"/>
    <x v="923"/>
    <n v="39400"/>
    <n v="192292"/>
    <n v="488"/>
    <x v="1"/>
    <n v="84.01"/>
    <n v="2289"/>
    <x v="6"/>
    <s v="EUR"/>
    <n v="1572498000"/>
    <x v="820"/>
    <d v="2019-11-11T06:00:00"/>
    <n v="1573452000"/>
    <x v="0"/>
    <x v="0"/>
    <s v="theater/plays"/>
    <x v="3"/>
    <x v="3"/>
  </r>
  <r>
    <n v="925"/>
    <x v="904"/>
    <x v="924"/>
    <n v="3000"/>
    <n v="6722"/>
    <n v="224"/>
    <x v="1"/>
    <n v="103.42"/>
    <n v="65"/>
    <x v="1"/>
    <s v="USD"/>
    <n v="1506056400"/>
    <x v="821"/>
    <d v="2017-10-04T05:00:00"/>
    <n v="1507093200"/>
    <x v="0"/>
    <x v="0"/>
    <s v="theater/plays"/>
    <x v="3"/>
    <x v="3"/>
  </r>
  <r>
    <n v="926"/>
    <x v="905"/>
    <x v="925"/>
    <n v="8700"/>
    <n v="1577"/>
    <n v="18"/>
    <x v="0"/>
    <n v="105.13"/>
    <n v="15"/>
    <x v="1"/>
    <s v="USD"/>
    <n v="1463029200"/>
    <x v="151"/>
    <d v="2016-05-16T05:00:00"/>
    <n v="1463374800"/>
    <x v="0"/>
    <x v="0"/>
    <s v="food/food trucks"/>
    <x v="0"/>
    <x v="0"/>
  </r>
  <r>
    <n v="927"/>
    <x v="906"/>
    <x v="926"/>
    <n v="7200"/>
    <n v="3301"/>
    <n v="46"/>
    <x v="0"/>
    <n v="89.22"/>
    <n v="37"/>
    <x v="1"/>
    <s v="USD"/>
    <n v="1342069200"/>
    <x v="822"/>
    <d v="2012-08-10T05:00:00"/>
    <n v="1344574800"/>
    <x v="0"/>
    <x v="0"/>
    <s v="theater/plays"/>
    <x v="3"/>
    <x v="3"/>
  </r>
  <r>
    <n v="928"/>
    <x v="907"/>
    <x v="927"/>
    <n v="167400"/>
    <n v="196386"/>
    <n v="117"/>
    <x v="1"/>
    <n v="52"/>
    <n v="3777"/>
    <x v="6"/>
    <s v="EUR"/>
    <n v="1388296800"/>
    <x v="823"/>
    <d v="2014-01-07T06:00:00"/>
    <n v="1389074400"/>
    <x v="0"/>
    <x v="0"/>
    <s v="technology/web"/>
    <x v="2"/>
    <x v="2"/>
  </r>
  <r>
    <n v="929"/>
    <x v="908"/>
    <x v="928"/>
    <n v="5500"/>
    <n v="11952"/>
    <n v="217"/>
    <x v="1"/>
    <n v="64.959999999999994"/>
    <n v="184"/>
    <x v="4"/>
    <s v="GBP"/>
    <n v="1493787600"/>
    <x v="824"/>
    <d v="2017-05-17T05:00:00"/>
    <n v="1494997200"/>
    <x v="0"/>
    <x v="0"/>
    <s v="theater/plays"/>
    <x v="3"/>
    <x v="3"/>
  </r>
  <r>
    <n v="930"/>
    <x v="909"/>
    <x v="929"/>
    <n v="3500"/>
    <n v="3930"/>
    <n v="112"/>
    <x v="1"/>
    <n v="46.24"/>
    <n v="85"/>
    <x v="1"/>
    <s v="USD"/>
    <n v="1424844000"/>
    <x v="825"/>
    <d v="2015-03-04T06:00:00"/>
    <n v="1425448800"/>
    <x v="0"/>
    <x v="1"/>
    <s v="theater/plays"/>
    <x v="3"/>
    <x v="3"/>
  </r>
  <r>
    <n v="931"/>
    <x v="910"/>
    <x v="930"/>
    <n v="7900"/>
    <n v="5729"/>
    <n v="73"/>
    <x v="0"/>
    <n v="51.15"/>
    <n v="112"/>
    <x v="1"/>
    <s v="USD"/>
    <n v="1403931600"/>
    <x v="826"/>
    <d v="2014-06-30T05:00:00"/>
    <n v="1404104400"/>
    <x v="0"/>
    <x v="1"/>
    <s v="theater/plays"/>
    <x v="3"/>
    <x v="3"/>
  </r>
  <r>
    <n v="932"/>
    <x v="911"/>
    <x v="931"/>
    <n v="2300"/>
    <n v="4883"/>
    <n v="212"/>
    <x v="1"/>
    <n v="33.909999999999997"/>
    <n v="144"/>
    <x v="1"/>
    <s v="USD"/>
    <n v="1394514000"/>
    <x v="827"/>
    <d v="2014-03-14T05:00:00"/>
    <n v="1394773200"/>
    <x v="0"/>
    <x v="0"/>
    <s v="music/rock"/>
    <x v="1"/>
    <x v="1"/>
  </r>
  <r>
    <n v="933"/>
    <x v="912"/>
    <x v="932"/>
    <n v="73000"/>
    <n v="175015"/>
    <n v="240"/>
    <x v="1"/>
    <n v="92.02"/>
    <n v="1902"/>
    <x v="1"/>
    <s v="USD"/>
    <n v="1365397200"/>
    <x v="828"/>
    <d v="2013-04-21T05:00:00"/>
    <n v="1366520400"/>
    <x v="0"/>
    <x v="0"/>
    <s v="theater/plays"/>
    <x v="3"/>
    <x v="3"/>
  </r>
  <r>
    <n v="934"/>
    <x v="913"/>
    <x v="933"/>
    <n v="6200"/>
    <n v="11280"/>
    <n v="182"/>
    <x v="1"/>
    <n v="107.43"/>
    <n v="105"/>
    <x v="1"/>
    <s v="USD"/>
    <n v="1456120800"/>
    <x v="829"/>
    <d v="2016-02-28T06:00:00"/>
    <n v="1456639200"/>
    <x v="0"/>
    <x v="0"/>
    <s v="theater/plays"/>
    <x v="3"/>
    <x v="3"/>
  </r>
  <r>
    <n v="935"/>
    <x v="914"/>
    <x v="934"/>
    <n v="6100"/>
    <n v="10012"/>
    <n v="164"/>
    <x v="1"/>
    <n v="75.849999999999994"/>
    <n v="132"/>
    <x v="1"/>
    <s v="USD"/>
    <n v="1437714000"/>
    <x v="830"/>
    <d v="2015-07-31T05:00:00"/>
    <n v="1438318800"/>
    <x v="0"/>
    <x v="0"/>
    <s v="theater/plays"/>
    <x v="3"/>
    <x v="3"/>
  </r>
  <r>
    <n v="936"/>
    <x v="591"/>
    <x v="935"/>
    <n v="103200"/>
    <n v="1690"/>
    <n v="2"/>
    <x v="0"/>
    <n v="80.48"/>
    <n v="21"/>
    <x v="1"/>
    <s v="USD"/>
    <n v="1563771600"/>
    <x v="831"/>
    <d v="2019-07-25T05:00:00"/>
    <n v="1564030800"/>
    <x v="1"/>
    <x v="0"/>
    <s v="theater/plays"/>
    <x v="3"/>
    <x v="3"/>
  </r>
  <r>
    <n v="937"/>
    <x v="915"/>
    <x v="936"/>
    <n v="171000"/>
    <n v="84891"/>
    <n v="50"/>
    <x v="3"/>
    <n v="86.98"/>
    <n v="976"/>
    <x v="1"/>
    <s v="USD"/>
    <n v="1448517600"/>
    <x v="832"/>
    <d v="2015-12-05T06:00:00"/>
    <n v="1449295200"/>
    <x v="0"/>
    <x v="0"/>
    <s v="film &amp; video/documentary"/>
    <x v="4"/>
    <x v="4"/>
  </r>
  <r>
    <n v="938"/>
    <x v="916"/>
    <x v="937"/>
    <n v="9200"/>
    <n v="10093"/>
    <n v="110"/>
    <x v="1"/>
    <n v="105.14"/>
    <n v="96"/>
    <x v="1"/>
    <s v="USD"/>
    <n v="1528779600"/>
    <x v="833"/>
    <d v="2018-07-18T05:00:00"/>
    <n v="1531890000"/>
    <x v="0"/>
    <x v="1"/>
    <s v="publishing/fiction"/>
    <x v="5"/>
    <x v="13"/>
  </r>
  <r>
    <n v="939"/>
    <x v="917"/>
    <x v="938"/>
    <n v="7800"/>
    <n v="3839"/>
    <n v="49"/>
    <x v="0"/>
    <n v="57.3"/>
    <n v="67"/>
    <x v="1"/>
    <s v="USD"/>
    <n v="1304744400"/>
    <x v="834"/>
    <d v="2011-05-24T05:00:00"/>
    <n v="1306213200"/>
    <x v="0"/>
    <x v="1"/>
    <s v="games/video games"/>
    <x v="6"/>
    <x v="11"/>
  </r>
  <r>
    <n v="940"/>
    <x v="918"/>
    <x v="939"/>
    <n v="9900"/>
    <n v="6161"/>
    <n v="62"/>
    <x v="2"/>
    <n v="93.35"/>
    <n v="66"/>
    <x v="0"/>
    <s v="CAD"/>
    <n v="1354341600"/>
    <x v="835"/>
    <d v="2012-12-23T06:00:00"/>
    <n v="1356242400"/>
    <x v="0"/>
    <x v="0"/>
    <s v="technology/web"/>
    <x v="2"/>
    <x v="2"/>
  </r>
  <r>
    <n v="941"/>
    <x v="919"/>
    <x v="940"/>
    <n v="43000"/>
    <n v="5615"/>
    <n v="13"/>
    <x v="0"/>
    <n v="71.989999999999995"/>
    <n v="78"/>
    <x v="1"/>
    <s v="USD"/>
    <n v="1294552800"/>
    <x v="836"/>
    <d v="2011-02-13T06:00:00"/>
    <n v="1297576800"/>
    <x v="1"/>
    <x v="0"/>
    <s v="theater/plays"/>
    <x v="3"/>
    <x v="3"/>
  </r>
  <r>
    <n v="942"/>
    <x v="916"/>
    <x v="941"/>
    <n v="9600"/>
    <n v="6205"/>
    <n v="65"/>
    <x v="0"/>
    <n v="92.61"/>
    <n v="67"/>
    <x v="2"/>
    <s v="AUD"/>
    <n v="1295935200"/>
    <x v="837"/>
    <d v="2011-01-28T06:00:00"/>
    <n v="1296194400"/>
    <x v="0"/>
    <x v="0"/>
    <s v="theater/plays"/>
    <x v="3"/>
    <x v="3"/>
  </r>
  <r>
    <n v="943"/>
    <x v="920"/>
    <x v="942"/>
    <n v="7500"/>
    <n v="11969"/>
    <n v="160"/>
    <x v="1"/>
    <n v="104.99"/>
    <n v="114"/>
    <x v="1"/>
    <s v="USD"/>
    <n v="1411534800"/>
    <x v="219"/>
    <d v="2014-10-29T05:00:00"/>
    <n v="1414558800"/>
    <x v="0"/>
    <x v="0"/>
    <s v="food/food trucks"/>
    <x v="0"/>
    <x v="0"/>
  </r>
  <r>
    <n v="944"/>
    <x v="921"/>
    <x v="943"/>
    <n v="10000"/>
    <n v="8142"/>
    <n v="81"/>
    <x v="0"/>
    <n v="30.96"/>
    <n v="263"/>
    <x v="2"/>
    <s v="AUD"/>
    <n v="1486706400"/>
    <x v="365"/>
    <d v="2017-03-01T06:00:00"/>
    <n v="1488348000"/>
    <x v="0"/>
    <x v="0"/>
    <s v="photography/photography books"/>
    <x v="7"/>
    <x v="14"/>
  </r>
  <r>
    <n v="945"/>
    <x v="922"/>
    <x v="944"/>
    <n v="172000"/>
    <n v="55805"/>
    <n v="32"/>
    <x v="0"/>
    <n v="33"/>
    <n v="1691"/>
    <x v="1"/>
    <s v="USD"/>
    <n v="1333602000"/>
    <x v="838"/>
    <d v="2012-04-20T05:00:00"/>
    <n v="1334898000"/>
    <x v="1"/>
    <x v="0"/>
    <s v="photography/photography books"/>
    <x v="7"/>
    <x v="14"/>
  </r>
  <r>
    <n v="946"/>
    <x v="923"/>
    <x v="945"/>
    <n v="153700"/>
    <n v="15238"/>
    <n v="10"/>
    <x v="0"/>
    <n v="84.19"/>
    <n v="181"/>
    <x v="1"/>
    <s v="USD"/>
    <n v="1308200400"/>
    <x v="839"/>
    <d v="2011-06-18T05:00:00"/>
    <n v="1308373200"/>
    <x v="0"/>
    <x v="0"/>
    <s v="theater/plays"/>
    <x v="3"/>
    <x v="3"/>
  </r>
  <r>
    <n v="947"/>
    <x v="924"/>
    <x v="946"/>
    <n v="3600"/>
    <n v="961"/>
    <n v="27"/>
    <x v="0"/>
    <n v="73.92"/>
    <n v="13"/>
    <x v="1"/>
    <s v="USD"/>
    <n v="1411707600"/>
    <x v="840"/>
    <d v="2014-10-03T05:00:00"/>
    <n v="1412312400"/>
    <x v="0"/>
    <x v="0"/>
    <s v="theater/plays"/>
    <x v="3"/>
    <x v="3"/>
  </r>
  <r>
    <n v="948"/>
    <x v="925"/>
    <x v="947"/>
    <n v="9400"/>
    <n v="5918"/>
    <n v="63"/>
    <x v="3"/>
    <n v="36.99"/>
    <n v="160"/>
    <x v="1"/>
    <s v="USD"/>
    <n v="1418364000"/>
    <x v="841"/>
    <d v="2014-12-22T06:00:00"/>
    <n v="1419228000"/>
    <x v="1"/>
    <x v="1"/>
    <s v="film &amp; video/documentary"/>
    <x v="4"/>
    <x v="4"/>
  </r>
  <r>
    <n v="949"/>
    <x v="926"/>
    <x v="948"/>
    <n v="5900"/>
    <n v="9520"/>
    <n v="161"/>
    <x v="1"/>
    <n v="46.9"/>
    <n v="203"/>
    <x v="1"/>
    <s v="USD"/>
    <n v="1429333200"/>
    <x v="842"/>
    <d v="2015-05-07T05:00:00"/>
    <n v="1430974800"/>
    <x v="0"/>
    <x v="0"/>
    <s v="technology/web"/>
    <x v="2"/>
    <x v="2"/>
  </r>
  <r>
    <n v="950"/>
    <x v="927"/>
    <x v="949"/>
    <n v="100"/>
    <n v="5"/>
    <n v="5"/>
    <x v="0"/>
    <n v="5"/>
    <n v="1"/>
    <x v="1"/>
    <s v="USD"/>
    <n v="1555390800"/>
    <x v="843"/>
    <d v="2019-04-21T05:00:00"/>
    <n v="1555822800"/>
    <x v="0"/>
    <x v="1"/>
    <s v="theater/plays"/>
    <x v="3"/>
    <x v="3"/>
  </r>
  <r>
    <n v="951"/>
    <x v="928"/>
    <x v="950"/>
    <n v="14500"/>
    <n v="159056"/>
    <n v="1097"/>
    <x v="1"/>
    <n v="102.02"/>
    <n v="1559"/>
    <x v="1"/>
    <s v="USD"/>
    <n v="1482732000"/>
    <x v="844"/>
    <d v="2016-12-27T06:00:00"/>
    <n v="1482818400"/>
    <x v="0"/>
    <x v="1"/>
    <s v="music/rock"/>
    <x v="1"/>
    <x v="1"/>
  </r>
  <r>
    <n v="952"/>
    <x v="929"/>
    <x v="951"/>
    <n v="145500"/>
    <n v="101987"/>
    <n v="70"/>
    <x v="3"/>
    <n v="45.01"/>
    <n v="2266"/>
    <x v="1"/>
    <s v="USD"/>
    <n v="1470718800"/>
    <x v="845"/>
    <d v="2016-08-23T05:00:00"/>
    <n v="1471928400"/>
    <x v="0"/>
    <x v="0"/>
    <s v="film &amp; video/documentary"/>
    <x v="4"/>
    <x v="4"/>
  </r>
  <r>
    <n v="953"/>
    <x v="930"/>
    <x v="952"/>
    <n v="3300"/>
    <n v="1980"/>
    <n v="60"/>
    <x v="0"/>
    <n v="94.29"/>
    <n v="21"/>
    <x v="1"/>
    <s v="USD"/>
    <n v="1450591200"/>
    <x v="846"/>
    <d v="2016-01-25T06:00:00"/>
    <n v="1453701600"/>
    <x v="0"/>
    <x v="1"/>
    <s v="film &amp; video/science fiction"/>
    <x v="4"/>
    <x v="22"/>
  </r>
  <r>
    <n v="954"/>
    <x v="931"/>
    <x v="953"/>
    <n v="42600"/>
    <n v="156384"/>
    <n v="367"/>
    <x v="1"/>
    <n v="101.02"/>
    <n v="1548"/>
    <x v="2"/>
    <s v="AUD"/>
    <n v="1348290000"/>
    <x v="110"/>
    <d v="2012-10-16T05:00:00"/>
    <n v="1350363600"/>
    <x v="0"/>
    <x v="0"/>
    <s v="technology/web"/>
    <x v="2"/>
    <x v="2"/>
  </r>
  <r>
    <n v="955"/>
    <x v="932"/>
    <x v="954"/>
    <n v="700"/>
    <n v="7763"/>
    <n v="1109"/>
    <x v="1"/>
    <n v="97.04"/>
    <n v="80"/>
    <x v="1"/>
    <s v="USD"/>
    <n v="1353823200"/>
    <x v="847"/>
    <d v="2012-11-27T06:00:00"/>
    <n v="1353996000"/>
    <x v="0"/>
    <x v="0"/>
    <s v="theater/plays"/>
    <x v="3"/>
    <x v="3"/>
  </r>
  <r>
    <n v="956"/>
    <x v="933"/>
    <x v="955"/>
    <n v="187600"/>
    <n v="35698"/>
    <n v="19"/>
    <x v="0"/>
    <n v="43.01"/>
    <n v="830"/>
    <x v="1"/>
    <s v="USD"/>
    <n v="1450764000"/>
    <x v="848"/>
    <d v="2015-12-26T06:00:00"/>
    <n v="1451109600"/>
    <x v="0"/>
    <x v="0"/>
    <s v="film &amp; video/science fiction"/>
    <x v="4"/>
    <x v="22"/>
  </r>
  <r>
    <n v="957"/>
    <x v="934"/>
    <x v="956"/>
    <n v="9800"/>
    <n v="12434"/>
    <n v="127"/>
    <x v="1"/>
    <n v="94.92"/>
    <n v="131"/>
    <x v="1"/>
    <s v="USD"/>
    <n v="1329372000"/>
    <x v="849"/>
    <d v="2012-02-19T06:00:00"/>
    <n v="1329631200"/>
    <x v="0"/>
    <x v="0"/>
    <s v="theater/plays"/>
    <x v="3"/>
    <x v="3"/>
  </r>
  <r>
    <n v="958"/>
    <x v="935"/>
    <x v="957"/>
    <n v="1100"/>
    <n v="8081"/>
    <n v="735"/>
    <x v="1"/>
    <n v="72.150000000000006"/>
    <n v="112"/>
    <x v="1"/>
    <s v="USD"/>
    <n v="1277096400"/>
    <x v="780"/>
    <d v="2010-07-13T05:00:00"/>
    <n v="1278997200"/>
    <x v="0"/>
    <x v="0"/>
    <s v="film &amp; video/animation"/>
    <x v="4"/>
    <x v="10"/>
  </r>
  <r>
    <n v="959"/>
    <x v="936"/>
    <x v="958"/>
    <n v="145000"/>
    <n v="6631"/>
    <n v="5"/>
    <x v="0"/>
    <n v="51.01"/>
    <n v="130"/>
    <x v="1"/>
    <s v="USD"/>
    <n v="1277701200"/>
    <x v="140"/>
    <d v="2010-07-26T05:00:00"/>
    <n v="1280120400"/>
    <x v="0"/>
    <x v="0"/>
    <s v="publishing/translations"/>
    <x v="5"/>
    <x v="18"/>
  </r>
  <r>
    <n v="960"/>
    <x v="937"/>
    <x v="959"/>
    <n v="5500"/>
    <n v="4678"/>
    <n v="85"/>
    <x v="0"/>
    <n v="85.05"/>
    <n v="55"/>
    <x v="1"/>
    <s v="USD"/>
    <n v="1454911200"/>
    <x v="850"/>
    <d v="2016-03-16T05:00:00"/>
    <n v="1458104400"/>
    <x v="0"/>
    <x v="0"/>
    <s v="technology/web"/>
    <x v="2"/>
    <x v="2"/>
  </r>
  <r>
    <n v="961"/>
    <x v="938"/>
    <x v="960"/>
    <n v="5700"/>
    <n v="6800"/>
    <n v="119"/>
    <x v="1"/>
    <n v="43.87"/>
    <n v="155"/>
    <x v="1"/>
    <s v="USD"/>
    <n v="1297922400"/>
    <x v="851"/>
    <d v="2011-02-21T06:00:00"/>
    <n v="1298268000"/>
    <x v="0"/>
    <x v="0"/>
    <s v="publishing/translations"/>
    <x v="5"/>
    <x v="18"/>
  </r>
  <r>
    <n v="962"/>
    <x v="939"/>
    <x v="961"/>
    <n v="3600"/>
    <n v="10657"/>
    <n v="296"/>
    <x v="1"/>
    <n v="40.06"/>
    <n v="266"/>
    <x v="1"/>
    <s v="USD"/>
    <n v="1384408800"/>
    <x v="852"/>
    <d v="2013-12-05T06:00:00"/>
    <n v="1386223200"/>
    <x v="0"/>
    <x v="0"/>
    <s v="food/food trucks"/>
    <x v="0"/>
    <x v="0"/>
  </r>
  <r>
    <n v="963"/>
    <x v="940"/>
    <x v="962"/>
    <n v="5900"/>
    <n v="4997"/>
    <n v="85"/>
    <x v="0"/>
    <n v="43.83"/>
    <n v="114"/>
    <x v="6"/>
    <s v="EUR"/>
    <n v="1299304800"/>
    <x v="853"/>
    <d v="2011-03-11T06:00:00"/>
    <n v="1299823200"/>
    <x v="0"/>
    <x v="1"/>
    <s v="photography/photography books"/>
    <x v="7"/>
    <x v="14"/>
  </r>
  <r>
    <n v="964"/>
    <x v="941"/>
    <x v="963"/>
    <n v="3700"/>
    <n v="13164"/>
    <n v="356"/>
    <x v="1"/>
    <n v="84.93"/>
    <n v="155"/>
    <x v="1"/>
    <s v="USD"/>
    <n v="1431320400"/>
    <x v="854"/>
    <d v="2015-05-16T05:00:00"/>
    <n v="1431752400"/>
    <x v="0"/>
    <x v="0"/>
    <s v="theater/plays"/>
    <x v="3"/>
    <x v="3"/>
  </r>
  <r>
    <n v="965"/>
    <x v="942"/>
    <x v="964"/>
    <n v="2200"/>
    <n v="8501"/>
    <n v="386"/>
    <x v="1"/>
    <n v="41.07"/>
    <n v="207"/>
    <x v="4"/>
    <s v="GBP"/>
    <n v="1264399200"/>
    <x v="67"/>
    <d v="2010-03-06T06:00:00"/>
    <n v="1267855200"/>
    <x v="0"/>
    <x v="0"/>
    <s v="music/rock"/>
    <x v="1"/>
    <x v="1"/>
  </r>
  <r>
    <n v="966"/>
    <x v="411"/>
    <x v="965"/>
    <n v="1700"/>
    <n v="13468"/>
    <n v="792"/>
    <x v="1"/>
    <n v="54.97"/>
    <n v="245"/>
    <x v="1"/>
    <s v="USD"/>
    <n v="1497502800"/>
    <x v="855"/>
    <d v="2017-06-17T05:00:00"/>
    <n v="1497675600"/>
    <x v="0"/>
    <x v="0"/>
    <s v="theater/plays"/>
    <x v="3"/>
    <x v="3"/>
  </r>
  <r>
    <n v="967"/>
    <x v="943"/>
    <x v="966"/>
    <n v="88400"/>
    <n v="121138"/>
    <n v="137"/>
    <x v="1"/>
    <n v="77.010000000000005"/>
    <n v="1573"/>
    <x v="1"/>
    <s v="USD"/>
    <n v="1333688400"/>
    <x v="107"/>
    <d v="2012-05-13T05:00:00"/>
    <n v="1336885200"/>
    <x v="0"/>
    <x v="0"/>
    <s v="music/world music"/>
    <x v="1"/>
    <x v="21"/>
  </r>
  <r>
    <n v="968"/>
    <x v="944"/>
    <x v="967"/>
    <n v="2400"/>
    <n v="8117"/>
    <n v="338"/>
    <x v="1"/>
    <n v="71.2"/>
    <n v="114"/>
    <x v="1"/>
    <s v="USD"/>
    <n v="1293861600"/>
    <x v="344"/>
    <d v="2011-01-16T06:00:00"/>
    <n v="1295157600"/>
    <x v="0"/>
    <x v="0"/>
    <s v="food/food trucks"/>
    <x v="0"/>
    <x v="0"/>
  </r>
  <r>
    <n v="969"/>
    <x v="945"/>
    <x v="968"/>
    <n v="7900"/>
    <n v="8550"/>
    <n v="108"/>
    <x v="1"/>
    <n v="91.94"/>
    <n v="93"/>
    <x v="1"/>
    <s v="USD"/>
    <n v="1576994400"/>
    <x v="856"/>
    <d v="2019-12-29T06:00:00"/>
    <n v="1577599200"/>
    <x v="0"/>
    <x v="0"/>
    <s v="theater/plays"/>
    <x v="3"/>
    <x v="3"/>
  </r>
  <r>
    <n v="970"/>
    <x v="946"/>
    <x v="969"/>
    <n v="94900"/>
    <n v="57659"/>
    <n v="61"/>
    <x v="0"/>
    <n v="97.07"/>
    <n v="594"/>
    <x v="1"/>
    <s v="USD"/>
    <n v="1304917200"/>
    <x v="857"/>
    <d v="2011-05-10T05:00:00"/>
    <n v="1305003600"/>
    <x v="0"/>
    <x v="0"/>
    <s v="theater/plays"/>
    <x v="3"/>
    <x v="3"/>
  </r>
  <r>
    <n v="971"/>
    <x v="947"/>
    <x v="970"/>
    <n v="5100"/>
    <n v="1414"/>
    <n v="28"/>
    <x v="0"/>
    <n v="58.92"/>
    <n v="24"/>
    <x v="1"/>
    <s v="USD"/>
    <n v="1381208400"/>
    <x v="858"/>
    <d v="2013-10-14T05:00:00"/>
    <n v="1381726800"/>
    <x v="0"/>
    <x v="0"/>
    <s v="film &amp; video/television"/>
    <x v="4"/>
    <x v="19"/>
  </r>
  <r>
    <n v="972"/>
    <x v="948"/>
    <x v="971"/>
    <n v="42700"/>
    <n v="97524"/>
    <n v="228"/>
    <x v="1"/>
    <n v="58.02"/>
    <n v="1681"/>
    <x v="1"/>
    <s v="USD"/>
    <n v="1401685200"/>
    <x v="859"/>
    <d v="2014-06-11T05:00:00"/>
    <n v="1402462800"/>
    <x v="0"/>
    <x v="1"/>
    <s v="technology/web"/>
    <x v="2"/>
    <x v="2"/>
  </r>
  <r>
    <n v="973"/>
    <x v="949"/>
    <x v="972"/>
    <n v="121100"/>
    <n v="26176"/>
    <n v="22"/>
    <x v="0"/>
    <n v="103.87"/>
    <n v="252"/>
    <x v="1"/>
    <s v="USD"/>
    <n v="1291960800"/>
    <x v="860"/>
    <d v="2010-12-12T06:00:00"/>
    <n v="1292133600"/>
    <x v="0"/>
    <x v="1"/>
    <s v="theater/plays"/>
    <x v="3"/>
    <x v="3"/>
  </r>
  <r>
    <n v="974"/>
    <x v="950"/>
    <x v="973"/>
    <n v="800"/>
    <n v="2991"/>
    <n v="374"/>
    <x v="1"/>
    <n v="93.47"/>
    <n v="32"/>
    <x v="1"/>
    <s v="USD"/>
    <n v="1368853200"/>
    <x v="170"/>
    <d v="2013-05-19T05:00:00"/>
    <n v="1368939600"/>
    <x v="0"/>
    <x v="0"/>
    <s v="music/indie rock"/>
    <x v="1"/>
    <x v="7"/>
  </r>
  <r>
    <n v="975"/>
    <x v="951"/>
    <x v="974"/>
    <n v="5400"/>
    <n v="8366"/>
    <n v="155"/>
    <x v="1"/>
    <n v="61.97"/>
    <n v="135"/>
    <x v="1"/>
    <s v="USD"/>
    <n v="1448776800"/>
    <x v="861"/>
    <d v="2016-01-07T06:00:00"/>
    <n v="1452146400"/>
    <x v="0"/>
    <x v="1"/>
    <s v="theater/plays"/>
    <x v="3"/>
    <x v="3"/>
  </r>
  <r>
    <n v="976"/>
    <x v="952"/>
    <x v="975"/>
    <n v="4000"/>
    <n v="12886"/>
    <n v="322"/>
    <x v="1"/>
    <n v="92.04"/>
    <n v="140"/>
    <x v="1"/>
    <s v="USD"/>
    <n v="1296194400"/>
    <x v="862"/>
    <d v="2011-02-03T06:00:00"/>
    <n v="1296712800"/>
    <x v="0"/>
    <x v="1"/>
    <s v="theater/plays"/>
    <x v="3"/>
    <x v="3"/>
  </r>
  <r>
    <n v="977"/>
    <x v="597"/>
    <x v="976"/>
    <n v="7000"/>
    <n v="5177"/>
    <n v="74"/>
    <x v="0"/>
    <n v="77.27"/>
    <n v="67"/>
    <x v="1"/>
    <s v="USD"/>
    <n v="1517983200"/>
    <x v="863"/>
    <d v="2018-03-11T06:00:00"/>
    <n v="1520748000"/>
    <x v="0"/>
    <x v="0"/>
    <s v="food/food trucks"/>
    <x v="0"/>
    <x v="0"/>
  </r>
  <r>
    <n v="978"/>
    <x v="953"/>
    <x v="977"/>
    <n v="1000"/>
    <n v="8641"/>
    <n v="864"/>
    <x v="1"/>
    <n v="93.92"/>
    <n v="92"/>
    <x v="1"/>
    <s v="USD"/>
    <n v="1478930400"/>
    <x v="864"/>
    <d v="2016-12-04T06:00:00"/>
    <n v="1480831200"/>
    <x v="0"/>
    <x v="0"/>
    <s v="games/video games"/>
    <x v="6"/>
    <x v="11"/>
  </r>
  <r>
    <n v="979"/>
    <x v="954"/>
    <x v="978"/>
    <n v="60200"/>
    <n v="86244"/>
    <n v="143"/>
    <x v="1"/>
    <n v="84.97"/>
    <n v="1015"/>
    <x v="4"/>
    <s v="GBP"/>
    <n v="1426395600"/>
    <x v="527"/>
    <d v="2015-03-21T05:00:00"/>
    <n v="1426914000"/>
    <x v="0"/>
    <x v="0"/>
    <s v="theater/plays"/>
    <x v="3"/>
    <x v="3"/>
  </r>
  <r>
    <n v="980"/>
    <x v="955"/>
    <x v="979"/>
    <n v="195200"/>
    <n v="78630"/>
    <n v="40"/>
    <x v="0"/>
    <n v="105.97"/>
    <n v="742"/>
    <x v="1"/>
    <s v="USD"/>
    <n v="1446181200"/>
    <x v="865"/>
    <d v="2015-11-04T06:00:00"/>
    <n v="1446616800"/>
    <x v="1"/>
    <x v="0"/>
    <s v="publishing/nonfiction"/>
    <x v="5"/>
    <x v="9"/>
  </r>
  <r>
    <n v="981"/>
    <x v="956"/>
    <x v="980"/>
    <n v="6700"/>
    <n v="11941"/>
    <n v="178"/>
    <x v="1"/>
    <n v="36.97"/>
    <n v="323"/>
    <x v="1"/>
    <s v="USD"/>
    <n v="1514181600"/>
    <x v="866"/>
    <d v="2018-01-27T06:00:00"/>
    <n v="1517032800"/>
    <x v="0"/>
    <x v="0"/>
    <s v="technology/web"/>
    <x v="2"/>
    <x v="2"/>
  </r>
  <r>
    <n v="982"/>
    <x v="957"/>
    <x v="981"/>
    <n v="7200"/>
    <n v="6115"/>
    <n v="85"/>
    <x v="0"/>
    <n v="81.53"/>
    <n v="75"/>
    <x v="1"/>
    <s v="USD"/>
    <n v="1311051600"/>
    <x v="867"/>
    <d v="2011-07-21T05:00:00"/>
    <n v="1311224400"/>
    <x v="0"/>
    <x v="1"/>
    <s v="film &amp; video/documentary"/>
    <x v="4"/>
    <x v="4"/>
  </r>
  <r>
    <n v="983"/>
    <x v="958"/>
    <x v="982"/>
    <n v="129100"/>
    <n v="188404"/>
    <n v="146"/>
    <x v="1"/>
    <n v="81"/>
    <n v="2326"/>
    <x v="1"/>
    <s v="USD"/>
    <n v="1564894800"/>
    <x v="868"/>
    <d v="2019-08-19T05:00:00"/>
    <n v="1566190800"/>
    <x v="0"/>
    <x v="0"/>
    <s v="film &amp; video/documentary"/>
    <x v="4"/>
    <x v="4"/>
  </r>
  <r>
    <n v="984"/>
    <x v="959"/>
    <x v="983"/>
    <n v="6500"/>
    <n v="9910"/>
    <n v="152"/>
    <x v="1"/>
    <n v="26.01"/>
    <n v="381"/>
    <x v="1"/>
    <s v="USD"/>
    <n v="1567918800"/>
    <x v="105"/>
    <d v="2019-10-04T05:00:00"/>
    <n v="1570165200"/>
    <x v="0"/>
    <x v="0"/>
    <s v="theater/plays"/>
    <x v="3"/>
    <x v="3"/>
  </r>
  <r>
    <n v="985"/>
    <x v="960"/>
    <x v="984"/>
    <n v="170600"/>
    <n v="114523"/>
    <n v="67"/>
    <x v="0"/>
    <n v="26"/>
    <n v="4405"/>
    <x v="1"/>
    <s v="USD"/>
    <n v="1386309600"/>
    <x v="481"/>
    <d v="2014-01-01T06:00:00"/>
    <n v="1388556000"/>
    <x v="0"/>
    <x v="1"/>
    <s v="music/rock"/>
    <x v="1"/>
    <x v="1"/>
  </r>
  <r>
    <n v="986"/>
    <x v="961"/>
    <x v="985"/>
    <n v="7800"/>
    <n v="3144"/>
    <n v="40"/>
    <x v="0"/>
    <n v="34.17"/>
    <n v="92"/>
    <x v="1"/>
    <s v="USD"/>
    <n v="1301979600"/>
    <x v="253"/>
    <d v="2011-04-19T05:00:00"/>
    <n v="1303189200"/>
    <x v="0"/>
    <x v="0"/>
    <s v="music/rock"/>
    <x v="1"/>
    <x v="1"/>
  </r>
  <r>
    <n v="987"/>
    <x v="962"/>
    <x v="986"/>
    <n v="6200"/>
    <n v="13441"/>
    <n v="217"/>
    <x v="1"/>
    <n v="28"/>
    <n v="480"/>
    <x v="1"/>
    <s v="USD"/>
    <n v="1493269200"/>
    <x v="869"/>
    <d v="2017-05-11T05:00:00"/>
    <n v="1494478800"/>
    <x v="0"/>
    <x v="0"/>
    <s v="film &amp; video/documentary"/>
    <x v="4"/>
    <x v="4"/>
  </r>
  <r>
    <n v="988"/>
    <x v="963"/>
    <x v="987"/>
    <n v="9400"/>
    <n v="4899"/>
    <n v="52"/>
    <x v="0"/>
    <n v="76.55"/>
    <n v="64"/>
    <x v="1"/>
    <s v="USD"/>
    <n v="1478930400"/>
    <x v="864"/>
    <d v="2016-12-03T06:00:00"/>
    <n v="1480744800"/>
    <x v="0"/>
    <x v="0"/>
    <s v="publishing/radio &amp; podcasts"/>
    <x v="5"/>
    <x v="15"/>
  </r>
  <r>
    <n v="989"/>
    <x v="964"/>
    <x v="988"/>
    <n v="2400"/>
    <n v="11990"/>
    <n v="500"/>
    <x v="1"/>
    <n v="53.05"/>
    <n v="226"/>
    <x v="1"/>
    <s v="USD"/>
    <n v="1555390800"/>
    <x v="843"/>
    <d v="2019-04-21T05:00:00"/>
    <n v="1555822800"/>
    <x v="0"/>
    <x v="0"/>
    <s v="publishing/translations"/>
    <x v="5"/>
    <x v="18"/>
  </r>
  <r>
    <n v="990"/>
    <x v="965"/>
    <x v="989"/>
    <n v="7800"/>
    <n v="6839"/>
    <n v="88"/>
    <x v="0"/>
    <n v="106.86"/>
    <n v="64"/>
    <x v="1"/>
    <s v="USD"/>
    <n v="1456984800"/>
    <x v="289"/>
    <d v="2016-03-25T05:00:00"/>
    <n v="1458882000"/>
    <x v="0"/>
    <x v="1"/>
    <s v="film &amp; video/drama"/>
    <x v="4"/>
    <x v="6"/>
  </r>
  <r>
    <n v="991"/>
    <x v="509"/>
    <x v="990"/>
    <n v="9800"/>
    <n v="11091"/>
    <n v="113"/>
    <x v="1"/>
    <n v="46.02"/>
    <n v="241"/>
    <x v="1"/>
    <s v="USD"/>
    <n v="1411621200"/>
    <x v="870"/>
    <d v="2014-09-29T05:00:00"/>
    <n v="1411966800"/>
    <x v="0"/>
    <x v="1"/>
    <s v="music/rock"/>
    <x v="1"/>
    <x v="1"/>
  </r>
  <r>
    <n v="992"/>
    <x v="966"/>
    <x v="991"/>
    <n v="3100"/>
    <n v="13223"/>
    <n v="427"/>
    <x v="1"/>
    <n v="100.17"/>
    <n v="132"/>
    <x v="1"/>
    <s v="USD"/>
    <n v="1525669200"/>
    <x v="871"/>
    <d v="2018-05-21T05:00:00"/>
    <n v="1526878800"/>
    <x v="0"/>
    <x v="1"/>
    <s v="film &amp; video/drama"/>
    <x v="4"/>
    <x v="6"/>
  </r>
  <r>
    <n v="993"/>
    <x v="967"/>
    <x v="992"/>
    <n v="9800"/>
    <n v="7608"/>
    <n v="78"/>
    <x v="3"/>
    <n v="101.44"/>
    <n v="75"/>
    <x v="6"/>
    <s v="EUR"/>
    <n v="1450936800"/>
    <x v="872"/>
    <d v="2016-01-10T06:00:00"/>
    <n v="1452405600"/>
    <x v="0"/>
    <x v="1"/>
    <s v="photography/photography books"/>
    <x v="7"/>
    <x v="14"/>
  </r>
  <r>
    <n v="994"/>
    <x v="968"/>
    <x v="993"/>
    <n v="141100"/>
    <n v="74073"/>
    <n v="52"/>
    <x v="0"/>
    <n v="87.97"/>
    <n v="842"/>
    <x v="1"/>
    <s v="USD"/>
    <n v="1413522000"/>
    <x v="873"/>
    <d v="2014-10-23T05:00:00"/>
    <n v="1414040400"/>
    <x v="0"/>
    <x v="1"/>
    <s v="publishing/translations"/>
    <x v="5"/>
    <x v="18"/>
  </r>
  <r>
    <n v="995"/>
    <x v="969"/>
    <x v="994"/>
    <n v="97300"/>
    <n v="153216"/>
    <n v="157"/>
    <x v="1"/>
    <n v="75"/>
    <n v="2043"/>
    <x v="1"/>
    <s v="USD"/>
    <n v="1541307600"/>
    <x v="874"/>
    <d v="2018-12-03T06:00:00"/>
    <n v="1543816800"/>
    <x v="0"/>
    <x v="1"/>
    <s v="food/food trucks"/>
    <x v="0"/>
    <x v="0"/>
  </r>
  <r>
    <n v="996"/>
    <x v="970"/>
    <x v="995"/>
    <n v="6600"/>
    <n v="4814"/>
    <n v="73"/>
    <x v="0"/>
    <n v="42.98"/>
    <n v="112"/>
    <x v="1"/>
    <s v="USD"/>
    <n v="1357106400"/>
    <x v="875"/>
    <d v="2013-02-01T06:00:00"/>
    <n v="1359698400"/>
    <x v="0"/>
    <x v="0"/>
    <s v="theater/plays"/>
    <x v="3"/>
    <x v="3"/>
  </r>
  <r>
    <n v="997"/>
    <x v="971"/>
    <x v="996"/>
    <n v="7600"/>
    <n v="4603"/>
    <n v="61"/>
    <x v="3"/>
    <n v="33.119999999999997"/>
    <n v="139"/>
    <x v="6"/>
    <s v="EUR"/>
    <n v="1390197600"/>
    <x v="876"/>
    <d v="2014-01-25T06:00:00"/>
    <n v="1390629600"/>
    <x v="0"/>
    <x v="0"/>
    <s v="theater/plays"/>
    <x v="3"/>
    <x v="3"/>
  </r>
  <r>
    <n v="998"/>
    <x v="972"/>
    <x v="997"/>
    <n v="66600"/>
    <n v="37823"/>
    <n v="57"/>
    <x v="0"/>
    <n v="101.13"/>
    <n v="374"/>
    <x v="1"/>
    <s v="USD"/>
    <n v="1265868000"/>
    <x v="877"/>
    <d v="2010-02-25T06:00:00"/>
    <n v="1267077600"/>
    <x v="0"/>
    <x v="1"/>
    <s v="music/indie rock"/>
    <x v="1"/>
    <x v="7"/>
  </r>
  <r>
    <n v="999"/>
    <x v="973"/>
    <x v="998"/>
    <n v="111100"/>
    <n v="62819"/>
    <n v="57"/>
    <x v="3"/>
    <n v="55.99"/>
    <n v="1122"/>
    <x v="1"/>
    <s v="USD"/>
    <n v="1467176400"/>
    <x v="878"/>
    <d v="2016-07-06T05:00:00"/>
    <n v="1467781200"/>
    <x v="0"/>
    <x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F2035C-05FD-4AF1-AF1F-325497AFE2A3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item="6" hier="-1"/>
  </pageFields>
  <dataFields count="1">
    <dataField name="Count of outcome" fld="6" subtotal="count" baseField="0" baseItem="0"/>
  </dataFields>
  <chartFormats count="5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D6E54-4E65-4C5B-9EA3-8469A630083F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7D5B1C-C0FE-4311-A405-A28E56D3DC9F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2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4537D3-B391-43AA-979C-4EE83A6F33AA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B9" firstHeaderRow="1" firstDataRow="1" firstDataCol="1" rowPageCount="3" colPageCount="1"/>
  <pivotFields count="22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showAll="0"/>
    <pivotField showAll="0"/>
    <pivotField axis="axisRow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/>
    <pivotField numFmtId="14"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6"/>
  </rowFields>
  <rowItems count="4">
    <i>
      <x/>
    </i>
    <i>
      <x v="1"/>
    </i>
    <i>
      <x v="3"/>
    </i>
    <i t="grand">
      <x/>
    </i>
  </rowItems>
  <colItems count="1">
    <i/>
  </colItems>
  <pageFields count="3">
    <pageField fld="9" hier="-1"/>
    <pageField fld="16" item="0" hier="-1"/>
    <pageField fld="15" item="0" hier="-1"/>
  </pageFields>
  <dataFields count="1">
    <dataField name="Count of outcome" fld="6" subtotal="count" baseField="0" baseItem="0"/>
  </dataFields>
  <chartFormats count="3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4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5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6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0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1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2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3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4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5"/>
          </reference>
        </references>
      </pivotArea>
    </chartFormat>
    <chartFormat chart="0" format="6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6"/>
          </reference>
        </references>
      </pivotArea>
    </chartFormat>
    <chartFormat chart="0" format="6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0"/>
          </reference>
        </references>
      </pivotArea>
    </chartFormat>
    <chartFormat chart="0" format="6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1"/>
          </reference>
        </references>
      </pivotArea>
    </chartFormat>
    <chartFormat chart="0" format="6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2"/>
          </reference>
        </references>
      </pivotArea>
    </chartFormat>
    <chartFormat chart="0" format="6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3"/>
          </reference>
        </references>
      </pivotArea>
    </chartFormat>
    <chartFormat chart="0" format="6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4"/>
          </reference>
        </references>
      </pivotArea>
    </chartFormat>
    <chartFormat chart="0" format="6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6"/>
          </reference>
        </references>
      </pivotArea>
    </chartFormat>
    <chartFormat chart="0" format="6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0"/>
          </reference>
        </references>
      </pivotArea>
    </chartFormat>
    <chartFormat chart="0" format="6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1"/>
          </reference>
        </references>
      </pivotArea>
    </chartFormat>
    <chartFormat chart="0" format="6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2"/>
          </reference>
        </references>
      </pivotArea>
    </chartFormat>
    <chartFormat chart="0" format="7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3"/>
          </reference>
        </references>
      </pivotArea>
    </chartFormat>
    <chartFormat chart="0" format="7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4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5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6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6" count="1" selected="0">
            <x v="0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6" count="1" selected="0">
            <x v="1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6" count="1" selected="0">
            <x v="0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6" count="1" selected="0">
            <x v="1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025291-8B99-499D-8911-2CCFFA55C9FA}" name="Table2" displayName="Table2" ref="A1:H14" totalsRowShown="0" headerRowDxfId="13" dataDxfId="12">
  <autoFilter ref="A1:H14" xr:uid="{BC025291-8B99-499D-8911-2CCFFA55C9FA}"/>
  <tableColumns count="8">
    <tableColumn id="1" xr3:uid="{7AD1B535-62F7-4F20-A89B-5BA6D290B1DA}" name="Goal" dataDxfId="11"/>
    <tableColumn id="2" xr3:uid="{397711A1-A560-4FEB-A8E5-0990EF1EC315}" name="Number Successful" dataDxfId="10"/>
    <tableColumn id="3" xr3:uid="{78D28504-74C6-4529-AB34-0174616EC41F}" name="Number Failed" dataDxfId="9"/>
    <tableColumn id="4" xr3:uid="{A7D525B7-915F-4043-91AC-1E7424FCBDE0}" name="Number Canceled" dataDxfId="8"/>
    <tableColumn id="5" xr3:uid="{843C057B-D67D-4CEB-B955-C94F82CC45E6}" name="Total Projects" dataDxfId="7"/>
    <tableColumn id="6" xr3:uid="{22A8BFEF-DA82-4696-B3EA-6CC3282EA510}" name="Percentage Successful" dataDxfId="6"/>
    <tableColumn id="7" xr3:uid="{8626F348-EF61-420F-AB7B-95A7CBC2BA5B}" name="Percentage Failed" dataDxfId="5"/>
    <tableColumn id="8" xr3:uid="{2C931D1E-1A08-4664-B55A-279389A2F874}" name="Percentage Canceled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G17" sqref="A1:T100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9" max="9" width="13" bestFit="1" customWidth="1"/>
    <col min="12" max="12" width="11.19921875" bestFit="1" customWidth="1"/>
    <col min="13" max="14" width="11.19921875" customWidth="1"/>
    <col min="15" max="15" width="11.19921875" bestFit="1" customWidth="1"/>
    <col min="18" max="18" width="28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2032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2072</v>
      </c>
      <c r="O1" s="1" t="s">
        <v>9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 0)</f>
        <v>0</v>
      </c>
      <c r="G2" t="s">
        <v>14</v>
      </c>
      <c r="H2">
        <f>IFERROR(ROUND(E2/I2,2), 0)</f>
        <v>0</v>
      </c>
      <c r="I2">
        <v>0</v>
      </c>
      <c r="J2" t="s">
        <v>15</v>
      </c>
      <c r="K2" t="s">
        <v>16</v>
      </c>
      <c r="L2">
        <v>1448690400</v>
      </c>
      <c r="M2" s="6">
        <f>(((L2/60)/60)/24)+DATE(1970,1,1)</f>
        <v>42336.25</v>
      </c>
      <c r="N2" s="6">
        <f>(((O2/60)/60)/24)+DATE(1970,1,1)</f>
        <v>42353.25</v>
      </c>
      <c r="O2">
        <v>1450159200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ROUND((E3/D3)*100, 0)</f>
        <v>1040</v>
      </c>
      <c r="G3" t="s">
        <v>20</v>
      </c>
      <c r="H3">
        <f t="shared" ref="H3:H66" si="1">IFERROR(ROUND(E3/I3,2), 0)</f>
        <v>92.15</v>
      </c>
      <c r="I3">
        <v>158</v>
      </c>
      <c r="J3" t="s">
        <v>21</v>
      </c>
      <c r="K3" t="s">
        <v>22</v>
      </c>
      <c r="L3">
        <v>1408424400</v>
      </c>
      <c r="M3" s="6">
        <f t="shared" ref="M3:M66" si="2">(((L3/60)/60)/24)+DATE(1970,1,1)</f>
        <v>41870.208333333336</v>
      </c>
      <c r="N3" s="6">
        <f t="shared" ref="N3:N66" si="3">(((O3/60)/60)/24)+DATE(1970,1,1)</f>
        <v>41872.208333333336</v>
      </c>
      <c r="O3">
        <v>1408597200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f t="shared" si="1"/>
        <v>100.02</v>
      </c>
      <c r="I4">
        <v>1425</v>
      </c>
      <c r="J4" t="s">
        <v>26</v>
      </c>
      <c r="K4" t="s">
        <v>27</v>
      </c>
      <c r="L4">
        <v>1384668000</v>
      </c>
      <c r="M4" s="6">
        <f t="shared" si="2"/>
        <v>41595.25</v>
      </c>
      <c r="N4" s="6">
        <f t="shared" si="3"/>
        <v>41597.25</v>
      </c>
      <c r="O4">
        <v>1384840800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f t="shared" si="1"/>
        <v>103.21</v>
      </c>
      <c r="I5">
        <v>24</v>
      </c>
      <c r="J5" t="s">
        <v>21</v>
      </c>
      <c r="K5" t="s">
        <v>22</v>
      </c>
      <c r="L5">
        <v>1565499600</v>
      </c>
      <c r="M5" s="6">
        <f t="shared" si="2"/>
        <v>43688.208333333328</v>
      </c>
      <c r="N5" s="6">
        <f t="shared" si="3"/>
        <v>43728.208333333328</v>
      </c>
      <c r="O5">
        <v>1568955600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f t="shared" si="1"/>
        <v>99.34</v>
      </c>
      <c r="I6">
        <v>53</v>
      </c>
      <c r="J6" t="s">
        <v>21</v>
      </c>
      <c r="K6" t="s">
        <v>22</v>
      </c>
      <c r="L6">
        <v>1547964000</v>
      </c>
      <c r="M6" s="6">
        <f t="shared" si="2"/>
        <v>43485.25</v>
      </c>
      <c r="N6" s="6">
        <f t="shared" si="3"/>
        <v>43489.25</v>
      </c>
      <c r="O6">
        <v>1548309600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f t="shared" si="1"/>
        <v>75.83</v>
      </c>
      <c r="I7">
        <v>174</v>
      </c>
      <c r="J7" t="s">
        <v>36</v>
      </c>
      <c r="K7" t="s">
        <v>37</v>
      </c>
      <c r="L7">
        <v>1346130000</v>
      </c>
      <c r="M7" s="6">
        <f t="shared" si="2"/>
        <v>41149.208333333336</v>
      </c>
      <c r="N7" s="6">
        <f t="shared" si="3"/>
        <v>41160.208333333336</v>
      </c>
      <c r="O7">
        <v>1347080400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f t="shared" si="1"/>
        <v>60.56</v>
      </c>
      <c r="I8">
        <v>18</v>
      </c>
      <c r="J8" t="s">
        <v>40</v>
      </c>
      <c r="K8" t="s">
        <v>41</v>
      </c>
      <c r="L8">
        <v>1505278800</v>
      </c>
      <c r="M8" s="6">
        <f t="shared" si="2"/>
        <v>42991.208333333328</v>
      </c>
      <c r="N8" s="6">
        <f t="shared" si="3"/>
        <v>42992.208333333328</v>
      </c>
      <c r="O8">
        <v>1505365200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f t="shared" si="1"/>
        <v>64.94</v>
      </c>
      <c r="I9">
        <v>227</v>
      </c>
      <c r="J9" t="s">
        <v>36</v>
      </c>
      <c r="K9" t="s">
        <v>37</v>
      </c>
      <c r="L9">
        <v>1439442000</v>
      </c>
      <c r="M9" s="6">
        <f t="shared" si="2"/>
        <v>42229.208333333328</v>
      </c>
      <c r="N9" s="6">
        <f t="shared" si="3"/>
        <v>42231.208333333328</v>
      </c>
      <c r="O9">
        <v>1439614800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f t="shared" si="1"/>
        <v>31</v>
      </c>
      <c r="I10">
        <v>708</v>
      </c>
      <c r="J10" t="s">
        <v>36</v>
      </c>
      <c r="K10" t="s">
        <v>37</v>
      </c>
      <c r="L10">
        <v>1281330000</v>
      </c>
      <c r="M10" s="6">
        <f t="shared" si="2"/>
        <v>40399.208333333336</v>
      </c>
      <c r="N10" s="6">
        <f t="shared" si="3"/>
        <v>40401.208333333336</v>
      </c>
      <c r="O10">
        <v>1281502800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f t="shared" si="1"/>
        <v>72.91</v>
      </c>
      <c r="I11">
        <v>44</v>
      </c>
      <c r="J11" t="s">
        <v>21</v>
      </c>
      <c r="K11" t="s">
        <v>22</v>
      </c>
      <c r="L11">
        <v>1379566800</v>
      </c>
      <c r="M11" s="6">
        <f t="shared" si="2"/>
        <v>41536.208333333336</v>
      </c>
      <c r="N11" s="6">
        <f t="shared" si="3"/>
        <v>41585.25</v>
      </c>
      <c r="O11">
        <v>1383804000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f t="shared" si="1"/>
        <v>62.9</v>
      </c>
      <c r="I12">
        <v>220</v>
      </c>
      <c r="J12" t="s">
        <v>21</v>
      </c>
      <c r="K12" t="s">
        <v>22</v>
      </c>
      <c r="L12">
        <v>1281762000</v>
      </c>
      <c r="M12" s="6">
        <f t="shared" si="2"/>
        <v>40404.208333333336</v>
      </c>
      <c r="N12" s="6">
        <f t="shared" si="3"/>
        <v>40452.208333333336</v>
      </c>
      <c r="O12">
        <v>1285909200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f t="shared" si="1"/>
        <v>112.22</v>
      </c>
      <c r="I13">
        <v>27</v>
      </c>
      <c r="J13" t="s">
        <v>21</v>
      </c>
      <c r="K13" t="s">
        <v>22</v>
      </c>
      <c r="L13">
        <v>1285045200</v>
      </c>
      <c r="M13" s="6">
        <f t="shared" si="2"/>
        <v>40442.208333333336</v>
      </c>
      <c r="N13" s="6">
        <f t="shared" si="3"/>
        <v>40448.208333333336</v>
      </c>
      <c r="O13">
        <v>1285563600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f t="shared" si="1"/>
        <v>102.35</v>
      </c>
      <c r="I14">
        <v>55</v>
      </c>
      <c r="J14" t="s">
        <v>21</v>
      </c>
      <c r="K14" t="s">
        <v>22</v>
      </c>
      <c r="L14">
        <v>1571720400</v>
      </c>
      <c r="M14" s="6">
        <f t="shared" si="2"/>
        <v>43760.208333333328</v>
      </c>
      <c r="N14" s="6">
        <f t="shared" si="3"/>
        <v>43768.208333333328</v>
      </c>
      <c r="O14">
        <v>1572411600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f t="shared" si="1"/>
        <v>105.05</v>
      </c>
      <c r="I15">
        <v>98</v>
      </c>
      <c r="J15" t="s">
        <v>21</v>
      </c>
      <c r="K15" t="s">
        <v>22</v>
      </c>
      <c r="L15">
        <v>1465621200</v>
      </c>
      <c r="M15" s="6">
        <f t="shared" si="2"/>
        <v>42532.208333333328</v>
      </c>
      <c r="N15" s="6">
        <f t="shared" si="3"/>
        <v>42544.208333333328</v>
      </c>
      <c r="O15">
        <v>1466658000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f t="shared" si="1"/>
        <v>94.15</v>
      </c>
      <c r="I16">
        <v>200</v>
      </c>
      <c r="J16" t="s">
        <v>21</v>
      </c>
      <c r="K16" t="s">
        <v>22</v>
      </c>
      <c r="L16">
        <v>1331013600</v>
      </c>
      <c r="M16" s="6">
        <f t="shared" si="2"/>
        <v>40974.25</v>
      </c>
      <c r="N16" s="6">
        <f t="shared" si="3"/>
        <v>41001.208333333336</v>
      </c>
      <c r="O16">
        <v>1333342800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f t="shared" si="1"/>
        <v>84.99</v>
      </c>
      <c r="I17">
        <v>452</v>
      </c>
      <c r="J17" t="s">
        <v>21</v>
      </c>
      <c r="K17" t="s">
        <v>22</v>
      </c>
      <c r="L17">
        <v>1575957600</v>
      </c>
      <c r="M17" s="6">
        <f t="shared" si="2"/>
        <v>43809.25</v>
      </c>
      <c r="N17" s="6">
        <f t="shared" si="3"/>
        <v>43813.25</v>
      </c>
      <c r="O17">
        <v>1576303200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f t="shared" si="1"/>
        <v>110.41</v>
      </c>
      <c r="I18">
        <v>100</v>
      </c>
      <c r="J18" t="s">
        <v>21</v>
      </c>
      <c r="K18" t="s">
        <v>22</v>
      </c>
      <c r="L18">
        <v>1390370400</v>
      </c>
      <c r="M18" s="6">
        <f t="shared" si="2"/>
        <v>41661.25</v>
      </c>
      <c r="N18" s="6">
        <f t="shared" si="3"/>
        <v>41683.25</v>
      </c>
      <c r="O18">
        <v>1392271200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f t="shared" si="1"/>
        <v>107.96</v>
      </c>
      <c r="I19">
        <v>1249</v>
      </c>
      <c r="J19" t="s">
        <v>21</v>
      </c>
      <c r="K19" t="s">
        <v>22</v>
      </c>
      <c r="L19">
        <v>1294812000</v>
      </c>
      <c r="M19" s="6">
        <f t="shared" si="2"/>
        <v>40555.25</v>
      </c>
      <c r="N19" s="6">
        <f t="shared" si="3"/>
        <v>40556.25</v>
      </c>
      <c r="O19">
        <v>1294898400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f t="shared" si="1"/>
        <v>45.1</v>
      </c>
      <c r="I20">
        <v>135</v>
      </c>
      <c r="J20" t="s">
        <v>21</v>
      </c>
      <c r="K20" t="s">
        <v>22</v>
      </c>
      <c r="L20">
        <v>1536382800</v>
      </c>
      <c r="M20" s="6">
        <f t="shared" si="2"/>
        <v>43351.208333333328</v>
      </c>
      <c r="N20" s="6">
        <f t="shared" si="3"/>
        <v>43359.208333333328</v>
      </c>
      <c r="O20">
        <v>1537074000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f t="shared" si="1"/>
        <v>45</v>
      </c>
      <c r="I21">
        <v>674</v>
      </c>
      <c r="J21" t="s">
        <v>21</v>
      </c>
      <c r="K21" t="s">
        <v>22</v>
      </c>
      <c r="L21">
        <v>1551679200</v>
      </c>
      <c r="M21" s="6">
        <f t="shared" si="2"/>
        <v>43528.25</v>
      </c>
      <c r="N21" s="6">
        <f t="shared" si="3"/>
        <v>43549.208333333328</v>
      </c>
      <c r="O21">
        <v>1553490000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f t="shared" si="1"/>
        <v>105.97</v>
      </c>
      <c r="I22">
        <v>1396</v>
      </c>
      <c r="J22" t="s">
        <v>21</v>
      </c>
      <c r="K22" t="s">
        <v>22</v>
      </c>
      <c r="L22">
        <v>1406523600</v>
      </c>
      <c r="M22" s="6">
        <f t="shared" si="2"/>
        <v>41848.208333333336</v>
      </c>
      <c r="N22" s="6">
        <f t="shared" si="3"/>
        <v>41848.208333333336</v>
      </c>
      <c r="O22">
        <v>1406523600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f t="shared" si="1"/>
        <v>69.06</v>
      </c>
      <c r="I23">
        <v>558</v>
      </c>
      <c r="J23" t="s">
        <v>21</v>
      </c>
      <c r="K23" t="s">
        <v>22</v>
      </c>
      <c r="L23">
        <v>1313384400</v>
      </c>
      <c r="M23" s="6">
        <f t="shared" si="2"/>
        <v>40770.208333333336</v>
      </c>
      <c r="N23" s="6">
        <f t="shared" si="3"/>
        <v>40804.208333333336</v>
      </c>
      <c r="O23">
        <v>1316322000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f t="shared" si="1"/>
        <v>85.04</v>
      </c>
      <c r="I24">
        <v>890</v>
      </c>
      <c r="J24" t="s">
        <v>21</v>
      </c>
      <c r="K24" t="s">
        <v>22</v>
      </c>
      <c r="L24">
        <v>1522731600</v>
      </c>
      <c r="M24" s="6">
        <f t="shared" si="2"/>
        <v>43193.208333333328</v>
      </c>
      <c r="N24" s="6">
        <f t="shared" si="3"/>
        <v>43208.208333333328</v>
      </c>
      <c r="O24">
        <v>1524027600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f t="shared" si="1"/>
        <v>105.23</v>
      </c>
      <c r="I25">
        <v>142</v>
      </c>
      <c r="J25" t="s">
        <v>40</v>
      </c>
      <c r="K25" t="s">
        <v>41</v>
      </c>
      <c r="L25">
        <v>1550124000</v>
      </c>
      <c r="M25" s="6">
        <f t="shared" si="2"/>
        <v>43510.25</v>
      </c>
      <c r="N25" s="6">
        <f t="shared" si="3"/>
        <v>43563.208333333328</v>
      </c>
      <c r="O25">
        <v>1554699600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f t="shared" si="1"/>
        <v>39</v>
      </c>
      <c r="I26">
        <v>2673</v>
      </c>
      <c r="J26" t="s">
        <v>21</v>
      </c>
      <c r="K26" t="s">
        <v>22</v>
      </c>
      <c r="L26">
        <v>1403326800</v>
      </c>
      <c r="M26" s="6">
        <f t="shared" si="2"/>
        <v>41811.208333333336</v>
      </c>
      <c r="N26" s="6">
        <f t="shared" si="3"/>
        <v>41813.208333333336</v>
      </c>
      <c r="O26">
        <v>1403499600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f t="shared" si="1"/>
        <v>73.03</v>
      </c>
      <c r="I27">
        <v>163</v>
      </c>
      <c r="J27" t="s">
        <v>21</v>
      </c>
      <c r="K27" t="s">
        <v>22</v>
      </c>
      <c r="L27">
        <v>1305694800</v>
      </c>
      <c r="M27" s="6">
        <f t="shared" si="2"/>
        <v>40681.208333333336</v>
      </c>
      <c r="N27" s="6">
        <f t="shared" si="3"/>
        <v>40701.208333333336</v>
      </c>
      <c r="O27">
        <v>1307422800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f t="shared" si="1"/>
        <v>35.01</v>
      </c>
      <c r="I28">
        <v>1480</v>
      </c>
      <c r="J28" t="s">
        <v>21</v>
      </c>
      <c r="K28" t="s">
        <v>22</v>
      </c>
      <c r="L28">
        <v>1533013200</v>
      </c>
      <c r="M28" s="6">
        <f t="shared" si="2"/>
        <v>43312.208333333328</v>
      </c>
      <c r="N28" s="6">
        <f t="shared" si="3"/>
        <v>43339.208333333328</v>
      </c>
      <c r="O28">
        <v>1535346000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f t="shared" si="1"/>
        <v>106.6</v>
      </c>
      <c r="I29">
        <v>15</v>
      </c>
      <c r="J29" t="s">
        <v>21</v>
      </c>
      <c r="K29" t="s">
        <v>22</v>
      </c>
      <c r="L29">
        <v>1443848400</v>
      </c>
      <c r="M29" s="6">
        <f t="shared" si="2"/>
        <v>42280.208333333328</v>
      </c>
      <c r="N29" s="6">
        <f t="shared" si="3"/>
        <v>42288.208333333328</v>
      </c>
      <c r="O29">
        <v>1444539600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f t="shared" si="1"/>
        <v>62</v>
      </c>
      <c r="I30">
        <v>2220</v>
      </c>
      <c r="J30" t="s">
        <v>21</v>
      </c>
      <c r="K30" t="s">
        <v>22</v>
      </c>
      <c r="L30">
        <v>1265695200</v>
      </c>
      <c r="M30" s="6">
        <f t="shared" si="2"/>
        <v>40218.25</v>
      </c>
      <c r="N30" s="6">
        <f t="shared" si="3"/>
        <v>40241.25</v>
      </c>
      <c r="O30">
        <v>1267682400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f t="shared" si="1"/>
        <v>94</v>
      </c>
      <c r="I31">
        <v>1606</v>
      </c>
      <c r="J31" t="s">
        <v>98</v>
      </c>
      <c r="K31" t="s">
        <v>99</v>
      </c>
      <c r="L31">
        <v>1532062800</v>
      </c>
      <c r="M31" s="6">
        <f t="shared" si="2"/>
        <v>43301.208333333328</v>
      </c>
      <c r="N31" s="6">
        <f t="shared" si="3"/>
        <v>43341.208333333328</v>
      </c>
      <c r="O31">
        <v>1535518800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f t="shared" si="1"/>
        <v>112.05</v>
      </c>
      <c r="I32">
        <v>129</v>
      </c>
      <c r="J32" t="s">
        <v>21</v>
      </c>
      <c r="K32" t="s">
        <v>22</v>
      </c>
      <c r="L32">
        <v>1558674000</v>
      </c>
      <c r="M32" s="6">
        <f t="shared" si="2"/>
        <v>43609.208333333328</v>
      </c>
      <c r="N32" s="6">
        <f t="shared" si="3"/>
        <v>43614.208333333328</v>
      </c>
      <c r="O32">
        <v>1559106000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f t="shared" si="1"/>
        <v>48.01</v>
      </c>
      <c r="I33">
        <v>226</v>
      </c>
      <c r="J33" t="s">
        <v>40</v>
      </c>
      <c r="K33" t="s">
        <v>41</v>
      </c>
      <c r="L33">
        <v>1451973600</v>
      </c>
      <c r="M33" s="6">
        <f t="shared" si="2"/>
        <v>42374.25</v>
      </c>
      <c r="N33" s="6">
        <f t="shared" si="3"/>
        <v>42402.25</v>
      </c>
      <c r="O33">
        <v>1454392800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f t="shared" si="1"/>
        <v>38</v>
      </c>
      <c r="I34">
        <v>2307</v>
      </c>
      <c r="J34" t="s">
        <v>107</v>
      </c>
      <c r="K34" t="s">
        <v>108</v>
      </c>
      <c r="L34">
        <v>1515564000</v>
      </c>
      <c r="M34" s="6">
        <f t="shared" si="2"/>
        <v>43110.25</v>
      </c>
      <c r="N34" s="6">
        <f t="shared" si="3"/>
        <v>43137.25</v>
      </c>
      <c r="O34">
        <v>1517896800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f t="shared" si="1"/>
        <v>35</v>
      </c>
      <c r="I35">
        <v>5419</v>
      </c>
      <c r="J35" t="s">
        <v>21</v>
      </c>
      <c r="K35" t="s">
        <v>22</v>
      </c>
      <c r="L35">
        <v>1412485200</v>
      </c>
      <c r="M35" s="6">
        <f t="shared" si="2"/>
        <v>41917.208333333336</v>
      </c>
      <c r="N35" s="6">
        <f t="shared" si="3"/>
        <v>41954.25</v>
      </c>
      <c r="O35">
        <v>1415685600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f t="shared" si="1"/>
        <v>85</v>
      </c>
      <c r="I36">
        <v>165</v>
      </c>
      <c r="J36" t="s">
        <v>21</v>
      </c>
      <c r="K36" t="s">
        <v>22</v>
      </c>
      <c r="L36">
        <v>1490245200</v>
      </c>
      <c r="M36" s="6">
        <f t="shared" si="2"/>
        <v>42817.208333333328</v>
      </c>
      <c r="N36" s="6">
        <f t="shared" si="3"/>
        <v>42822.208333333328</v>
      </c>
      <c r="O36">
        <v>1490677200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f t="shared" si="1"/>
        <v>95.99</v>
      </c>
      <c r="I37">
        <v>1965</v>
      </c>
      <c r="J37" t="s">
        <v>36</v>
      </c>
      <c r="K37" t="s">
        <v>37</v>
      </c>
      <c r="L37">
        <v>1547877600</v>
      </c>
      <c r="M37" s="6">
        <f t="shared" si="2"/>
        <v>43484.25</v>
      </c>
      <c r="N37" s="6">
        <f t="shared" si="3"/>
        <v>43526.25</v>
      </c>
      <c r="O37">
        <v>1551506400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f t="shared" si="1"/>
        <v>68.81</v>
      </c>
      <c r="I38">
        <v>16</v>
      </c>
      <c r="J38" t="s">
        <v>21</v>
      </c>
      <c r="K38" t="s">
        <v>22</v>
      </c>
      <c r="L38">
        <v>1298700000</v>
      </c>
      <c r="M38" s="6">
        <f t="shared" si="2"/>
        <v>40600.25</v>
      </c>
      <c r="N38" s="6">
        <f t="shared" si="3"/>
        <v>40625.208333333336</v>
      </c>
      <c r="O38">
        <v>1300856400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f t="shared" si="1"/>
        <v>105.97</v>
      </c>
      <c r="I39">
        <v>107</v>
      </c>
      <c r="J39" t="s">
        <v>21</v>
      </c>
      <c r="K39" t="s">
        <v>22</v>
      </c>
      <c r="L39">
        <v>1570338000</v>
      </c>
      <c r="M39" s="6">
        <f t="shared" si="2"/>
        <v>43744.208333333328</v>
      </c>
      <c r="N39" s="6">
        <f t="shared" si="3"/>
        <v>43777.25</v>
      </c>
      <c r="O39">
        <v>1573192800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f t="shared" si="1"/>
        <v>75.260000000000005</v>
      </c>
      <c r="I40">
        <v>134</v>
      </c>
      <c r="J40" t="s">
        <v>21</v>
      </c>
      <c r="K40" t="s">
        <v>22</v>
      </c>
      <c r="L40">
        <v>1287378000</v>
      </c>
      <c r="M40" s="6">
        <f t="shared" si="2"/>
        <v>40469.208333333336</v>
      </c>
      <c r="N40" s="6">
        <f t="shared" si="3"/>
        <v>40474.208333333336</v>
      </c>
      <c r="O40">
        <v>1287810000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f t="shared" si="1"/>
        <v>57.13</v>
      </c>
      <c r="I41">
        <v>88</v>
      </c>
      <c r="J41" t="s">
        <v>36</v>
      </c>
      <c r="K41" t="s">
        <v>37</v>
      </c>
      <c r="L41">
        <v>1361772000</v>
      </c>
      <c r="M41" s="6">
        <f t="shared" si="2"/>
        <v>41330.25</v>
      </c>
      <c r="N41" s="6">
        <f t="shared" si="3"/>
        <v>41344.208333333336</v>
      </c>
      <c r="O41">
        <v>1362978000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f t="shared" si="1"/>
        <v>75.14</v>
      </c>
      <c r="I42">
        <v>198</v>
      </c>
      <c r="J42" t="s">
        <v>21</v>
      </c>
      <c r="K42" t="s">
        <v>22</v>
      </c>
      <c r="L42">
        <v>1275714000</v>
      </c>
      <c r="M42" s="6">
        <f t="shared" si="2"/>
        <v>40334.208333333336</v>
      </c>
      <c r="N42" s="6">
        <f t="shared" si="3"/>
        <v>40353.208333333336</v>
      </c>
      <c r="O42">
        <v>1277355600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f t="shared" si="1"/>
        <v>107.42</v>
      </c>
      <c r="I43">
        <v>111</v>
      </c>
      <c r="J43" t="s">
        <v>107</v>
      </c>
      <c r="K43" t="s">
        <v>108</v>
      </c>
      <c r="L43">
        <v>1346734800</v>
      </c>
      <c r="M43" s="6">
        <f t="shared" si="2"/>
        <v>41156.208333333336</v>
      </c>
      <c r="N43" s="6">
        <f t="shared" si="3"/>
        <v>41182.208333333336</v>
      </c>
      <c r="O43">
        <v>1348981200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f t="shared" si="1"/>
        <v>36</v>
      </c>
      <c r="I44">
        <v>222</v>
      </c>
      <c r="J44" t="s">
        <v>21</v>
      </c>
      <c r="K44" t="s">
        <v>22</v>
      </c>
      <c r="L44">
        <v>1309755600</v>
      </c>
      <c r="M44" s="6">
        <f t="shared" si="2"/>
        <v>40728.208333333336</v>
      </c>
      <c r="N44" s="6">
        <f t="shared" si="3"/>
        <v>40737.208333333336</v>
      </c>
      <c r="O44">
        <v>1310533200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f t="shared" si="1"/>
        <v>27</v>
      </c>
      <c r="I45">
        <v>6212</v>
      </c>
      <c r="J45" t="s">
        <v>21</v>
      </c>
      <c r="K45" t="s">
        <v>22</v>
      </c>
      <c r="L45">
        <v>1406178000</v>
      </c>
      <c r="M45" s="6">
        <f t="shared" si="2"/>
        <v>41844.208333333336</v>
      </c>
      <c r="N45" s="6">
        <f t="shared" si="3"/>
        <v>41860.208333333336</v>
      </c>
      <c r="O45">
        <v>1407560400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f t="shared" si="1"/>
        <v>107.56</v>
      </c>
      <c r="I46">
        <v>98</v>
      </c>
      <c r="J46" t="s">
        <v>36</v>
      </c>
      <c r="K46" t="s">
        <v>37</v>
      </c>
      <c r="L46">
        <v>1552798800</v>
      </c>
      <c r="M46" s="6">
        <f t="shared" si="2"/>
        <v>43541.208333333328</v>
      </c>
      <c r="N46" s="6">
        <f t="shared" si="3"/>
        <v>43542.208333333328</v>
      </c>
      <c r="O46">
        <v>1552885200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f t="shared" si="1"/>
        <v>94.38</v>
      </c>
      <c r="I47">
        <v>48</v>
      </c>
      <c r="J47" t="s">
        <v>21</v>
      </c>
      <c r="K47" t="s">
        <v>22</v>
      </c>
      <c r="L47">
        <v>1478062800</v>
      </c>
      <c r="M47" s="6">
        <f t="shared" si="2"/>
        <v>42676.208333333328</v>
      </c>
      <c r="N47" s="6">
        <f t="shared" si="3"/>
        <v>42691.25</v>
      </c>
      <c r="O47">
        <v>1479362400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f t="shared" si="1"/>
        <v>46.16</v>
      </c>
      <c r="I48">
        <v>92</v>
      </c>
      <c r="J48" t="s">
        <v>21</v>
      </c>
      <c r="K48" t="s">
        <v>22</v>
      </c>
      <c r="L48">
        <v>1278565200</v>
      </c>
      <c r="M48" s="6">
        <f t="shared" si="2"/>
        <v>40367.208333333336</v>
      </c>
      <c r="N48" s="6">
        <f t="shared" si="3"/>
        <v>40390.208333333336</v>
      </c>
      <c r="O48">
        <v>1280552400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f t="shared" si="1"/>
        <v>47.85</v>
      </c>
      <c r="I49">
        <v>149</v>
      </c>
      <c r="J49" t="s">
        <v>21</v>
      </c>
      <c r="K49" t="s">
        <v>22</v>
      </c>
      <c r="L49">
        <v>1396069200</v>
      </c>
      <c r="M49" s="6">
        <f t="shared" si="2"/>
        <v>41727.208333333336</v>
      </c>
      <c r="N49" s="6">
        <f t="shared" si="3"/>
        <v>41757.208333333336</v>
      </c>
      <c r="O49">
        <v>1398661200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f t="shared" si="1"/>
        <v>53.01</v>
      </c>
      <c r="I50">
        <v>2431</v>
      </c>
      <c r="J50" t="s">
        <v>21</v>
      </c>
      <c r="K50" t="s">
        <v>22</v>
      </c>
      <c r="L50">
        <v>1435208400</v>
      </c>
      <c r="M50" s="6">
        <f t="shared" si="2"/>
        <v>42180.208333333328</v>
      </c>
      <c r="N50" s="6">
        <f t="shared" si="3"/>
        <v>42192.208333333328</v>
      </c>
      <c r="O50">
        <v>1436245200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f t="shared" si="1"/>
        <v>45.06</v>
      </c>
      <c r="I51">
        <v>303</v>
      </c>
      <c r="J51" t="s">
        <v>21</v>
      </c>
      <c r="K51" t="s">
        <v>22</v>
      </c>
      <c r="L51">
        <v>1571547600</v>
      </c>
      <c r="M51" s="6">
        <f t="shared" si="2"/>
        <v>43758.208333333328</v>
      </c>
      <c r="N51" s="6">
        <f t="shared" si="3"/>
        <v>43803.25</v>
      </c>
      <c r="O51">
        <v>1575439200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f t="shared" si="1"/>
        <v>2</v>
      </c>
      <c r="I52">
        <v>1</v>
      </c>
      <c r="J52" t="s">
        <v>107</v>
      </c>
      <c r="K52" t="s">
        <v>108</v>
      </c>
      <c r="L52">
        <v>1375333200</v>
      </c>
      <c r="M52" s="6">
        <f t="shared" si="2"/>
        <v>41487.208333333336</v>
      </c>
      <c r="N52" s="6">
        <f t="shared" si="3"/>
        <v>41515.208333333336</v>
      </c>
      <c r="O52">
        <v>1377752400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f t="shared" si="1"/>
        <v>99.01</v>
      </c>
      <c r="I53">
        <v>1467</v>
      </c>
      <c r="J53" t="s">
        <v>40</v>
      </c>
      <c r="K53" t="s">
        <v>41</v>
      </c>
      <c r="L53">
        <v>1332824400</v>
      </c>
      <c r="M53" s="6">
        <f t="shared" si="2"/>
        <v>40995.208333333336</v>
      </c>
      <c r="N53" s="6">
        <f t="shared" si="3"/>
        <v>41011.208333333336</v>
      </c>
      <c r="O53">
        <v>1334206800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f t="shared" si="1"/>
        <v>32.79</v>
      </c>
      <c r="I54">
        <v>75</v>
      </c>
      <c r="J54" t="s">
        <v>21</v>
      </c>
      <c r="K54" t="s">
        <v>22</v>
      </c>
      <c r="L54">
        <v>1284526800</v>
      </c>
      <c r="M54" s="6">
        <f t="shared" si="2"/>
        <v>40436.208333333336</v>
      </c>
      <c r="N54" s="6">
        <f t="shared" si="3"/>
        <v>40440.208333333336</v>
      </c>
      <c r="O54">
        <v>1284872400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f t="shared" si="1"/>
        <v>59.12</v>
      </c>
      <c r="I55">
        <v>209</v>
      </c>
      <c r="J55" t="s">
        <v>21</v>
      </c>
      <c r="K55" t="s">
        <v>22</v>
      </c>
      <c r="L55">
        <v>1400562000</v>
      </c>
      <c r="M55" s="6">
        <f t="shared" si="2"/>
        <v>41779.208333333336</v>
      </c>
      <c r="N55" s="6">
        <f t="shared" si="3"/>
        <v>41818.208333333336</v>
      </c>
      <c r="O55">
        <v>1403931600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f t="shared" si="1"/>
        <v>44.93</v>
      </c>
      <c r="I56">
        <v>120</v>
      </c>
      <c r="J56" t="s">
        <v>21</v>
      </c>
      <c r="K56" t="s">
        <v>22</v>
      </c>
      <c r="L56">
        <v>1520748000</v>
      </c>
      <c r="M56" s="6">
        <f t="shared" si="2"/>
        <v>43170.25</v>
      </c>
      <c r="N56" s="6">
        <f t="shared" si="3"/>
        <v>43176.208333333328</v>
      </c>
      <c r="O56">
        <v>1521262800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f t="shared" si="1"/>
        <v>89.66</v>
      </c>
      <c r="I57">
        <v>131</v>
      </c>
      <c r="J57" t="s">
        <v>21</v>
      </c>
      <c r="K57" t="s">
        <v>22</v>
      </c>
      <c r="L57">
        <v>1532926800</v>
      </c>
      <c r="M57" s="6">
        <f t="shared" si="2"/>
        <v>43311.208333333328</v>
      </c>
      <c r="N57" s="6">
        <f t="shared" si="3"/>
        <v>43316.208333333328</v>
      </c>
      <c r="O57">
        <v>1533358800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f t="shared" si="1"/>
        <v>70.08</v>
      </c>
      <c r="I58">
        <v>164</v>
      </c>
      <c r="J58" t="s">
        <v>21</v>
      </c>
      <c r="K58" t="s">
        <v>22</v>
      </c>
      <c r="L58">
        <v>1420869600</v>
      </c>
      <c r="M58" s="6">
        <f t="shared" si="2"/>
        <v>42014.25</v>
      </c>
      <c r="N58" s="6">
        <f t="shared" si="3"/>
        <v>42021.25</v>
      </c>
      <c r="O58">
        <v>1421474400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f t="shared" si="1"/>
        <v>31.06</v>
      </c>
      <c r="I59">
        <v>201</v>
      </c>
      <c r="J59" t="s">
        <v>21</v>
      </c>
      <c r="K59" t="s">
        <v>22</v>
      </c>
      <c r="L59">
        <v>1504242000</v>
      </c>
      <c r="M59" s="6">
        <f t="shared" si="2"/>
        <v>42979.208333333328</v>
      </c>
      <c r="N59" s="6">
        <f t="shared" si="3"/>
        <v>42991.208333333328</v>
      </c>
      <c r="O59">
        <v>1505278800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f t="shared" si="1"/>
        <v>29.06</v>
      </c>
      <c r="I60">
        <v>211</v>
      </c>
      <c r="J60" t="s">
        <v>21</v>
      </c>
      <c r="K60" t="s">
        <v>22</v>
      </c>
      <c r="L60">
        <v>1442811600</v>
      </c>
      <c r="M60" s="6">
        <f t="shared" si="2"/>
        <v>42268.208333333328</v>
      </c>
      <c r="N60" s="6">
        <f t="shared" si="3"/>
        <v>42281.208333333328</v>
      </c>
      <c r="O60">
        <v>1443934800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f t="shared" si="1"/>
        <v>30.09</v>
      </c>
      <c r="I61">
        <v>128</v>
      </c>
      <c r="J61" t="s">
        <v>21</v>
      </c>
      <c r="K61" t="s">
        <v>22</v>
      </c>
      <c r="L61">
        <v>1497243600</v>
      </c>
      <c r="M61" s="6">
        <f t="shared" si="2"/>
        <v>42898.208333333328</v>
      </c>
      <c r="N61" s="6">
        <f t="shared" si="3"/>
        <v>42913.208333333328</v>
      </c>
      <c r="O61">
        <v>1498539600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f t="shared" si="1"/>
        <v>85</v>
      </c>
      <c r="I62">
        <v>1600</v>
      </c>
      <c r="J62" t="s">
        <v>15</v>
      </c>
      <c r="K62" t="s">
        <v>16</v>
      </c>
      <c r="L62">
        <v>1342501200</v>
      </c>
      <c r="M62" s="6">
        <f t="shared" si="2"/>
        <v>41107.208333333336</v>
      </c>
      <c r="N62" s="6">
        <f t="shared" si="3"/>
        <v>41110.208333333336</v>
      </c>
      <c r="O62">
        <v>1342760400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f t="shared" si="1"/>
        <v>82</v>
      </c>
      <c r="I63">
        <v>2253</v>
      </c>
      <c r="J63" t="s">
        <v>15</v>
      </c>
      <c r="K63" t="s">
        <v>16</v>
      </c>
      <c r="L63">
        <v>1298268000</v>
      </c>
      <c r="M63" s="6">
        <f t="shared" si="2"/>
        <v>40595.25</v>
      </c>
      <c r="N63" s="6">
        <f t="shared" si="3"/>
        <v>40635.208333333336</v>
      </c>
      <c r="O63">
        <v>1301720400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f t="shared" si="1"/>
        <v>58.04</v>
      </c>
      <c r="I64">
        <v>249</v>
      </c>
      <c r="J64" t="s">
        <v>21</v>
      </c>
      <c r="K64" t="s">
        <v>22</v>
      </c>
      <c r="L64">
        <v>1433480400</v>
      </c>
      <c r="M64" s="6">
        <f t="shared" si="2"/>
        <v>42160.208333333328</v>
      </c>
      <c r="N64" s="6">
        <f t="shared" si="3"/>
        <v>42161.208333333328</v>
      </c>
      <c r="O64">
        <v>1433566800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f t="shared" si="1"/>
        <v>111.4</v>
      </c>
      <c r="I65">
        <v>5</v>
      </c>
      <c r="J65" t="s">
        <v>21</v>
      </c>
      <c r="K65" t="s">
        <v>22</v>
      </c>
      <c r="L65">
        <v>1493355600</v>
      </c>
      <c r="M65" s="6">
        <f t="shared" si="2"/>
        <v>42853.208333333328</v>
      </c>
      <c r="N65" s="6">
        <f t="shared" si="3"/>
        <v>42859.208333333328</v>
      </c>
      <c r="O65">
        <v>1493874000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f t="shared" si="1"/>
        <v>71.95</v>
      </c>
      <c r="I66">
        <v>38</v>
      </c>
      <c r="J66" t="s">
        <v>21</v>
      </c>
      <c r="K66" t="s">
        <v>22</v>
      </c>
      <c r="L66">
        <v>1530507600</v>
      </c>
      <c r="M66" s="6">
        <f t="shared" si="2"/>
        <v>43283.208333333328</v>
      </c>
      <c r="N66" s="6">
        <f t="shared" si="3"/>
        <v>43298.208333333328</v>
      </c>
      <c r="O66">
        <v>1531803600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ROUND((E67/D67)*100, 0)</f>
        <v>236</v>
      </c>
      <c r="G67" t="s">
        <v>20</v>
      </c>
      <c r="H67">
        <f t="shared" ref="H67:H130" si="5">IFERROR(ROUND(E67/I67,2), 0)</f>
        <v>61.04</v>
      </c>
      <c r="I67">
        <v>236</v>
      </c>
      <c r="J67" t="s">
        <v>21</v>
      </c>
      <c r="K67" t="s">
        <v>22</v>
      </c>
      <c r="L67">
        <v>1296108000</v>
      </c>
      <c r="M67" s="6">
        <f t="shared" ref="M67:M130" si="6">(((L67/60)/60)/24)+DATE(1970,1,1)</f>
        <v>40570.25</v>
      </c>
      <c r="N67" s="6">
        <f t="shared" ref="N67:N130" si="7">(((O67/60)/60)/24)+DATE(1970,1,1)</f>
        <v>40577.25</v>
      </c>
      <c r="O67">
        <v>1296712800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f t="shared" si="5"/>
        <v>108.92</v>
      </c>
      <c r="I68">
        <v>12</v>
      </c>
      <c r="J68" t="s">
        <v>21</v>
      </c>
      <c r="K68" t="s">
        <v>22</v>
      </c>
      <c r="L68">
        <v>1428469200</v>
      </c>
      <c r="M68" s="6">
        <f t="shared" si="6"/>
        <v>42102.208333333328</v>
      </c>
      <c r="N68" s="6">
        <f t="shared" si="7"/>
        <v>42107.208333333328</v>
      </c>
      <c r="O68">
        <v>1428901200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f t="shared" si="5"/>
        <v>29</v>
      </c>
      <c r="I69">
        <v>4065</v>
      </c>
      <c r="J69" t="s">
        <v>40</v>
      </c>
      <c r="K69" t="s">
        <v>41</v>
      </c>
      <c r="L69">
        <v>1264399200</v>
      </c>
      <c r="M69" s="6">
        <f t="shared" si="6"/>
        <v>40203.25</v>
      </c>
      <c r="N69" s="6">
        <f t="shared" si="7"/>
        <v>40208.25</v>
      </c>
      <c r="O69">
        <v>1264831200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f t="shared" si="5"/>
        <v>58.98</v>
      </c>
      <c r="I70">
        <v>246</v>
      </c>
      <c r="J70" t="s">
        <v>107</v>
      </c>
      <c r="K70" t="s">
        <v>108</v>
      </c>
      <c r="L70">
        <v>1501131600</v>
      </c>
      <c r="M70" s="6">
        <f t="shared" si="6"/>
        <v>42943.208333333328</v>
      </c>
      <c r="N70" s="6">
        <f t="shared" si="7"/>
        <v>42990.208333333328</v>
      </c>
      <c r="O70">
        <v>1505192400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f t="shared" si="5"/>
        <v>111.82</v>
      </c>
      <c r="I71">
        <v>17</v>
      </c>
      <c r="J71" t="s">
        <v>21</v>
      </c>
      <c r="K71" t="s">
        <v>22</v>
      </c>
      <c r="L71">
        <v>1292738400</v>
      </c>
      <c r="M71" s="6">
        <f t="shared" si="6"/>
        <v>40531.25</v>
      </c>
      <c r="N71" s="6">
        <f t="shared" si="7"/>
        <v>40565.25</v>
      </c>
      <c r="O71">
        <v>1295676000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f t="shared" si="5"/>
        <v>64</v>
      </c>
      <c r="I72">
        <v>2475</v>
      </c>
      <c r="J72" t="s">
        <v>107</v>
      </c>
      <c r="K72" t="s">
        <v>108</v>
      </c>
      <c r="L72">
        <v>1288674000</v>
      </c>
      <c r="M72" s="6">
        <f t="shared" si="6"/>
        <v>40484.208333333336</v>
      </c>
      <c r="N72" s="6">
        <f t="shared" si="7"/>
        <v>40533.25</v>
      </c>
      <c r="O72">
        <v>1292911200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f t="shared" si="5"/>
        <v>85.32</v>
      </c>
      <c r="I73">
        <v>76</v>
      </c>
      <c r="J73" t="s">
        <v>21</v>
      </c>
      <c r="K73" t="s">
        <v>22</v>
      </c>
      <c r="L73">
        <v>1575093600</v>
      </c>
      <c r="M73" s="6">
        <f t="shared" si="6"/>
        <v>43799.25</v>
      </c>
      <c r="N73" s="6">
        <f t="shared" si="7"/>
        <v>43803.25</v>
      </c>
      <c r="O73">
        <v>1575439200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f t="shared" si="5"/>
        <v>74.48</v>
      </c>
      <c r="I74">
        <v>54</v>
      </c>
      <c r="J74" t="s">
        <v>21</v>
      </c>
      <c r="K74" t="s">
        <v>22</v>
      </c>
      <c r="L74">
        <v>1435726800</v>
      </c>
      <c r="M74" s="6">
        <f t="shared" si="6"/>
        <v>42186.208333333328</v>
      </c>
      <c r="N74" s="6">
        <f t="shared" si="7"/>
        <v>42222.208333333328</v>
      </c>
      <c r="O74">
        <v>1438837200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f t="shared" si="5"/>
        <v>105.15</v>
      </c>
      <c r="I75">
        <v>88</v>
      </c>
      <c r="J75" t="s">
        <v>21</v>
      </c>
      <c r="K75" t="s">
        <v>22</v>
      </c>
      <c r="L75">
        <v>1480226400</v>
      </c>
      <c r="M75" s="6">
        <f t="shared" si="6"/>
        <v>42701.25</v>
      </c>
      <c r="N75" s="6">
        <f t="shared" si="7"/>
        <v>42704.25</v>
      </c>
      <c r="O75">
        <v>1480485600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f t="shared" si="5"/>
        <v>56.19</v>
      </c>
      <c r="I76">
        <v>85</v>
      </c>
      <c r="J76" t="s">
        <v>40</v>
      </c>
      <c r="K76" t="s">
        <v>41</v>
      </c>
      <c r="L76">
        <v>1459054800</v>
      </c>
      <c r="M76" s="6">
        <f t="shared" si="6"/>
        <v>42456.208333333328</v>
      </c>
      <c r="N76" s="6">
        <f t="shared" si="7"/>
        <v>42457.208333333328</v>
      </c>
      <c r="O76">
        <v>1459141200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f t="shared" si="5"/>
        <v>85.92</v>
      </c>
      <c r="I77">
        <v>170</v>
      </c>
      <c r="J77" t="s">
        <v>21</v>
      </c>
      <c r="K77" t="s">
        <v>22</v>
      </c>
      <c r="L77">
        <v>1531630800</v>
      </c>
      <c r="M77" s="6">
        <f t="shared" si="6"/>
        <v>43296.208333333328</v>
      </c>
      <c r="N77" s="6">
        <f t="shared" si="7"/>
        <v>43304.208333333328</v>
      </c>
      <c r="O77">
        <v>1532322000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f t="shared" si="5"/>
        <v>57</v>
      </c>
      <c r="I78">
        <v>1684</v>
      </c>
      <c r="J78" t="s">
        <v>21</v>
      </c>
      <c r="K78" t="s">
        <v>22</v>
      </c>
      <c r="L78">
        <v>1421992800</v>
      </c>
      <c r="M78" s="6">
        <f t="shared" si="6"/>
        <v>42027.25</v>
      </c>
      <c r="N78" s="6">
        <f t="shared" si="7"/>
        <v>42076.208333333328</v>
      </c>
      <c r="O78">
        <v>1426222800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f t="shared" si="5"/>
        <v>79.64</v>
      </c>
      <c r="I79">
        <v>56</v>
      </c>
      <c r="J79" t="s">
        <v>21</v>
      </c>
      <c r="K79" t="s">
        <v>22</v>
      </c>
      <c r="L79">
        <v>1285563600</v>
      </c>
      <c r="M79" s="6">
        <f t="shared" si="6"/>
        <v>40448.208333333336</v>
      </c>
      <c r="N79" s="6">
        <f t="shared" si="7"/>
        <v>40462.208333333336</v>
      </c>
      <c r="O79">
        <v>1286773200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f t="shared" si="5"/>
        <v>41.02</v>
      </c>
      <c r="I80">
        <v>330</v>
      </c>
      <c r="J80" t="s">
        <v>21</v>
      </c>
      <c r="K80" t="s">
        <v>22</v>
      </c>
      <c r="L80">
        <v>1523854800</v>
      </c>
      <c r="M80" s="6">
        <f t="shared" si="6"/>
        <v>43206.208333333328</v>
      </c>
      <c r="N80" s="6">
        <f t="shared" si="7"/>
        <v>43207.208333333328</v>
      </c>
      <c r="O80">
        <v>1523941200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f t="shared" si="5"/>
        <v>48</v>
      </c>
      <c r="I81">
        <v>838</v>
      </c>
      <c r="J81" t="s">
        <v>21</v>
      </c>
      <c r="K81" t="s">
        <v>22</v>
      </c>
      <c r="L81">
        <v>1529125200</v>
      </c>
      <c r="M81" s="6">
        <f t="shared" si="6"/>
        <v>43267.208333333328</v>
      </c>
      <c r="N81" s="6">
        <f t="shared" si="7"/>
        <v>43272.208333333328</v>
      </c>
      <c r="O81">
        <v>1529557200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f t="shared" si="5"/>
        <v>55.21</v>
      </c>
      <c r="I82">
        <v>127</v>
      </c>
      <c r="J82" t="s">
        <v>21</v>
      </c>
      <c r="K82" t="s">
        <v>22</v>
      </c>
      <c r="L82">
        <v>1503982800</v>
      </c>
      <c r="M82" s="6">
        <f t="shared" si="6"/>
        <v>42976.208333333328</v>
      </c>
      <c r="N82" s="6">
        <f t="shared" si="7"/>
        <v>43006.208333333328</v>
      </c>
      <c r="O82">
        <v>1506574800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f t="shared" si="5"/>
        <v>92.11</v>
      </c>
      <c r="I83">
        <v>411</v>
      </c>
      <c r="J83" t="s">
        <v>21</v>
      </c>
      <c r="K83" t="s">
        <v>22</v>
      </c>
      <c r="L83">
        <v>1511416800</v>
      </c>
      <c r="M83" s="6">
        <f t="shared" si="6"/>
        <v>43062.25</v>
      </c>
      <c r="N83" s="6">
        <f t="shared" si="7"/>
        <v>43087.25</v>
      </c>
      <c r="O83">
        <v>1513576800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f t="shared" si="5"/>
        <v>83.18</v>
      </c>
      <c r="I84">
        <v>180</v>
      </c>
      <c r="J84" t="s">
        <v>40</v>
      </c>
      <c r="K84" t="s">
        <v>41</v>
      </c>
      <c r="L84">
        <v>1547704800</v>
      </c>
      <c r="M84" s="6">
        <f t="shared" si="6"/>
        <v>43482.25</v>
      </c>
      <c r="N84" s="6">
        <f t="shared" si="7"/>
        <v>43489.25</v>
      </c>
      <c r="O84">
        <v>1548309600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f t="shared" si="5"/>
        <v>40</v>
      </c>
      <c r="I85">
        <v>1000</v>
      </c>
      <c r="J85" t="s">
        <v>21</v>
      </c>
      <c r="K85" t="s">
        <v>22</v>
      </c>
      <c r="L85">
        <v>1469682000</v>
      </c>
      <c r="M85" s="6">
        <f t="shared" si="6"/>
        <v>42579.208333333328</v>
      </c>
      <c r="N85" s="6">
        <f t="shared" si="7"/>
        <v>42601.208333333328</v>
      </c>
      <c r="O85">
        <v>1471582800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f t="shared" si="5"/>
        <v>111.13</v>
      </c>
      <c r="I86">
        <v>374</v>
      </c>
      <c r="J86" t="s">
        <v>21</v>
      </c>
      <c r="K86" t="s">
        <v>22</v>
      </c>
      <c r="L86">
        <v>1343451600</v>
      </c>
      <c r="M86" s="6">
        <f t="shared" si="6"/>
        <v>41118.208333333336</v>
      </c>
      <c r="N86" s="6">
        <f t="shared" si="7"/>
        <v>41128.208333333336</v>
      </c>
      <c r="O86">
        <v>1344315600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f t="shared" si="5"/>
        <v>90.56</v>
      </c>
      <c r="I87">
        <v>71</v>
      </c>
      <c r="J87" t="s">
        <v>26</v>
      </c>
      <c r="K87" t="s">
        <v>27</v>
      </c>
      <c r="L87">
        <v>1315717200</v>
      </c>
      <c r="M87" s="6">
        <f t="shared" si="6"/>
        <v>40797.208333333336</v>
      </c>
      <c r="N87" s="6">
        <f t="shared" si="7"/>
        <v>40805.208333333336</v>
      </c>
      <c r="O87">
        <v>1316408400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f t="shared" si="5"/>
        <v>61.11</v>
      </c>
      <c r="I88">
        <v>203</v>
      </c>
      <c r="J88" t="s">
        <v>21</v>
      </c>
      <c r="K88" t="s">
        <v>22</v>
      </c>
      <c r="L88">
        <v>1430715600</v>
      </c>
      <c r="M88" s="6">
        <f t="shared" si="6"/>
        <v>42128.208333333328</v>
      </c>
      <c r="N88" s="6">
        <f t="shared" si="7"/>
        <v>42141.208333333328</v>
      </c>
      <c r="O88">
        <v>1431838800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f t="shared" si="5"/>
        <v>83.02</v>
      </c>
      <c r="I89">
        <v>1482</v>
      </c>
      <c r="J89" t="s">
        <v>26</v>
      </c>
      <c r="K89" t="s">
        <v>27</v>
      </c>
      <c r="L89">
        <v>1299564000</v>
      </c>
      <c r="M89" s="6">
        <f t="shared" si="6"/>
        <v>40610.25</v>
      </c>
      <c r="N89" s="6">
        <f t="shared" si="7"/>
        <v>40621.208333333336</v>
      </c>
      <c r="O89">
        <v>1300510800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f t="shared" si="5"/>
        <v>110.76</v>
      </c>
      <c r="I90">
        <v>113</v>
      </c>
      <c r="J90" t="s">
        <v>21</v>
      </c>
      <c r="K90" t="s">
        <v>22</v>
      </c>
      <c r="L90">
        <v>1429160400</v>
      </c>
      <c r="M90" s="6">
        <f t="shared" si="6"/>
        <v>42110.208333333328</v>
      </c>
      <c r="N90" s="6">
        <f t="shared" si="7"/>
        <v>42132.208333333328</v>
      </c>
      <c r="O90">
        <v>1431061200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f t="shared" si="5"/>
        <v>89.46</v>
      </c>
      <c r="I91">
        <v>96</v>
      </c>
      <c r="J91" t="s">
        <v>21</v>
      </c>
      <c r="K91" t="s">
        <v>22</v>
      </c>
      <c r="L91">
        <v>1271307600</v>
      </c>
      <c r="M91" s="6">
        <f t="shared" si="6"/>
        <v>40283.208333333336</v>
      </c>
      <c r="N91" s="6">
        <f t="shared" si="7"/>
        <v>40285.208333333336</v>
      </c>
      <c r="O91">
        <v>1271480400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f t="shared" si="5"/>
        <v>57.85</v>
      </c>
      <c r="I92">
        <v>106</v>
      </c>
      <c r="J92" t="s">
        <v>21</v>
      </c>
      <c r="K92" t="s">
        <v>22</v>
      </c>
      <c r="L92">
        <v>1456380000</v>
      </c>
      <c r="M92" s="6">
        <f t="shared" si="6"/>
        <v>42425.25</v>
      </c>
      <c r="N92" s="6">
        <f t="shared" si="7"/>
        <v>42425.25</v>
      </c>
      <c r="O92">
        <v>1456380000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f t="shared" si="5"/>
        <v>110</v>
      </c>
      <c r="I93">
        <v>679</v>
      </c>
      <c r="J93" t="s">
        <v>107</v>
      </c>
      <c r="K93" t="s">
        <v>108</v>
      </c>
      <c r="L93">
        <v>1470459600</v>
      </c>
      <c r="M93" s="6">
        <f t="shared" si="6"/>
        <v>42588.208333333328</v>
      </c>
      <c r="N93" s="6">
        <f t="shared" si="7"/>
        <v>42616.208333333328</v>
      </c>
      <c r="O93">
        <v>1472878800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f t="shared" si="5"/>
        <v>103.97</v>
      </c>
      <c r="I94">
        <v>498</v>
      </c>
      <c r="J94" t="s">
        <v>98</v>
      </c>
      <c r="K94" t="s">
        <v>99</v>
      </c>
      <c r="L94">
        <v>1277269200</v>
      </c>
      <c r="M94" s="6">
        <f t="shared" si="6"/>
        <v>40352.208333333336</v>
      </c>
      <c r="N94" s="6">
        <f t="shared" si="7"/>
        <v>40353.208333333336</v>
      </c>
      <c r="O94">
        <v>1277355600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f t="shared" si="5"/>
        <v>108</v>
      </c>
      <c r="I95">
        <v>610</v>
      </c>
      <c r="J95" t="s">
        <v>21</v>
      </c>
      <c r="K95" t="s">
        <v>22</v>
      </c>
      <c r="L95">
        <v>1350709200</v>
      </c>
      <c r="M95" s="6">
        <f t="shared" si="6"/>
        <v>41202.208333333336</v>
      </c>
      <c r="N95" s="6">
        <f t="shared" si="7"/>
        <v>41206.208333333336</v>
      </c>
      <c r="O95">
        <v>1351054800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f t="shared" si="5"/>
        <v>48.93</v>
      </c>
      <c r="I96">
        <v>180</v>
      </c>
      <c r="J96" t="s">
        <v>40</v>
      </c>
      <c r="K96" t="s">
        <v>41</v>
      </c>
      <c r="L96">
        <v>1554613200</v>
      </c>
      <c r="M96" s="6">
        <f t="shared" si="6"/>
        <v>43562.208333333328</v>
      </c>
      <c r="N96" s="6">
        <f t="shared" si="7"/>
        <v>43573.208333333328</v>
      </c>
      <c r="O96">
        <v>1555563600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f t="shared" si="5"/>
        <v>37.67</v>
      </c>
      <c r="I97">
        <v>27</v>
      </c>
      <c r="J97" t="s">
        <v>21</v>
      </c>
      <c r="K97" t="s">
        <v>22</v>
      </c>
      <c r="L97">
        <v>1571029200</v>
      </c>
      <c r="M97" s="6">
        <f t="shared" si="6"/>
        <v>43752.208333333328</v>
      </c>
      <c r="N97" s="6">
        <f t="shared" si="7"/>
        <v>43759.208333333328</v>
      </c>
      <c r="O97">
        <v>1571634000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f t="shared" si="5"/>
        <v>65</v>
      </c>
      <c r="I98">
        <v>2331</v>
      </c>
      <c r="J98" t="s">
        <v>21</v>
      </c>
      <c r="K98" t="s">
        <v>22</v>
      </c>
      <c r="L98">
        <v>1299736800</v>
      </c>
      <c r="M98" s="6">
        <f t="shared" si="6"/>
        <v>40612.25</v>
      </c>
      <c r="N98" s="6">
        <f t="shared" si="7"/>
        <v>40625.208333333336</v>
      </c>
      <c r="O98">
        <v>1300856400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f t="shared" si="5"/>
        <v>106.61</v>
      </c>
      <c r="I99">
        <v>113</v>
      </c>
      <c r="J99" t="s">
        <v>21</v>
      </c>
      <c r="K99" t="s">
        <v>22</v>
      </c>
      <c r="L99">
        <v>1435208400</v>
      </c>
      <c r="M99" s="6">
        <f t="shared" si="6"/>
        <v>42180.208333333328</v>
      </c>
      <c r="N99" s="6">
        <f t="shared" si="7"/>
        <v>42234.208333333328</v>
      </c>
      <c r="O99">
        <v>1439874000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f t="shared" si="5"/>
        <v>27.01</v>
      </c>
      <c r="I100">
        <v>1220</v>
      </c>
      <c r="J100" t="s">
        <v>26</v>
      </c>
      <c r="K100" t="s">
        <v>27</v>
      </c>
      <c r="L100">
        <v>1437973200</v>
      </c>
      <c r="M100" s="6">
        <f t="shared" si="6"/>
        <v>42212.208333333328</v>
      </c>
      <c r="N100" s="6">
        <f t="shared" si="7"/>
        <v>42216.208333333328</v>
      </c>
      <c r="O100">
        <v>1438318800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f t="shared" si="5"/>
        <v>91.16</v>
      </c>
      <c r="I101">
        <v>164</v>
      </c>
      <c r="J101" t="s">
        <v>21</v>
      </c>
      <c r="K101" t="s">
        <v>22</v>
      </c>
      <c r="L101">
        <v>1416895200</v>
      </c>
      <c r="M101" s="6">
        <f t="shared" si="6"/>
        <v>41968.25</v>
      </c>
      <c r="N101" s="6">
        <f t="shared" si="7"/>
        <v>41997.25</v>
      </c>
      <c r="O101">
        <v>1419400800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f t="shared" si="5"/>
        <v>1</v>
      </c>
      <c r="I102">
        <v>1</v>
      </c>
      <c r="J102" t="s">
        <v>21</v>
      </c>
      <c r="K102" t="s">
        <v>22</v>
      </c>
      <c r="L102">
        <v>1319000400</v>
      </c>
      <c r="M102" s="6">
        <f t="shared" si="6"/>
        <v>40835.208333333336</v>
      </c>
      <c r="N102" s="6">
        <f t="shared" si="7"/>
        <v>40853.208333333336</v>
      </c>
      <c r="O102">
        <v>1320555600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f t="shared" si="5"/>
        <v>56.05</v>
      </c>
      <c r="I103">
        <v>164</v>
      </c>
      <c r="J103" t="s">
        <v>21</v>
      </c>
      <c r="K103" t="s">
        <v>22</v>
      </c>
      <c r="L103">
        <v>1424498400</v>
      </c>
      <c r="M103" s="6">
        <f t="shared" si="6"/>
        <v>42056.25</v>
      </c>
      <c r="N103" s="6">
        <f t="shared" si="7"/>
        <v>42063.25</v>
      </c>
      <c r="O103">
        <v>1425103200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f t="shared" si="5"/>
        <v>31.02</v>
      </c>
      <c r="I104">
        <v>336</v>
      </c>
      <c r="J104" t="s">
        <v>21</v>
      </c>
      <c r="K104" t="s">
        <v>22</v>
      </c>
      <c r="L104">
        <v>1526274000</v>
      </c>
      <c r="M104" s="6">
        <f t="shared" si="6"/>
        <v>43234.208333333328</v>
      </c>
      <c r="N104" s="6">
        <f t="shared" si="7"/>
        <v>43241.208333333328</v>
      </c>
      <c r="O104">
        <v>1526878800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f t="shared" si="5"/>
        <v>66.510000000000005</v>
      </c>
      <c r="I105">
        <v>37</v>
      </c>
      <c r="J105" t="s">
        <v>107</v>
      </c>
      <c r="K105" t="s">
        <v>108</v>
      </c>
      <c r="L105">
        <v>1287896400</v>
      </c>
      <c r="M105" s="6">
        <f t="shared" si="6"/>
        <v>40475.208333333336</v>
      </c>
      <c r="N105" s="6">
        <f t="shared" si="7"/>
        <v>40484.208333333336</v>
      </c>
      <c r="O105">
        <v>1288674000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f t="shared" si="5"/>
        <v>89.01</v>
      </c>
      <c r="I106">
        <v>1917</v>
      </c>
      <c r="J106" t="s">
        <v>21</v>
      </c>
      <c r="K106" t="s">
        <v>22</v>
      </c>
      <c r="L106">
        <v>1495515600</v>
      </c>
      <c r="M106" s="6">
        <f t="shared" si="6"/>
        <v>42878.208333333328</v>
      </c>
      <c r="N106" s="6">
        <f t="shared" si="7"/>
        <v>42879.208333333328</v>
      </c>
      <c r="O106">
        <v>1495602000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f t="shared" si="5"/>
        <v>103.46</v>
      </c>
      <c r="I107">
        <v>95</v>
      </c>
      <c r="J107" t="s">
        <v>21</v>
      </c>
      <c r="K107" t="s">
        <v>22</v>
      </c>
      <c r="L107">
        <v>1364878800</v>
      </c>
      <c r="M107" s="6">
        <f t="shared" si="6"/>
        <v>41366.208333333336</v>
      </c>
      <c r="N107" s="6">
        <f t="shared" si="7"/>
        <v>41384.208333333336</v>
      </c>
      <c r="O107">
        <v>1366434000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f t="shared" si="5"/>
        <v>95.28</v>
      </c>
      <c r="I108">
        <v>147</v>
      </c>
      <c r="J108" t="s">
        <v>21</v>
      </c>
      <c r="K108" t="s">
        <v>22</v>
      </c>
      <c r="L108">
        <v>1567918800</v>
      </c>
      <c r="M108" s="6">
        <f t="shared" si="6"/>
        <v>43716.208333333328</v>
      </c>
      <c r="N108" s="6">
        <f t="shared" si="7"/>
        <v>43721.208333333328</v>
      </c>
      <c r="O108">
        <v>1568350800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f t="shared" si="5"/>
        <v>75.900000000000006</v>
      </c>
      <c r="I109">
        <v>86</v>
      </c>
      <c r="J109" t="s">
        <v>21</v>
      </c>
      <c r="K109" t="s">
        <v>22</v>
      </c>
      <c r="L109">
        <v>1524459600</v>
      </c>
      <c r="M109" s="6">
        <f t="shared" si="6"/>
        <v>43213.208333333328</v>
      </c>
      <c r="N109" s="6">
        <f t="shared" si="7"/>
        <v>43230.208333333328</v>
      </c>
      <c r="O109">
        <v>1525928400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f t="shared" si="5"/>
        <v>107.58</v>
      </c>
      <c r="I110">
        <v>83</v>
      </c>
      <c r="J110" t="s">
        <v>21</v>
      </c>
      <c r="K110" t="s">
        <v>22</v>
      </c>
      <c r="L110">
        <v>1333688400</v>
      </c>
      <c r="M110" s="6">
        <f t="shared" si="6"/>
        <v>41005.208333333336</v>
      </c>
      <c r="N110" s="6">
        <f t="shared" si="7"/>
        <v>41042.208333333336</v>
      </c>
      <c r="O110">
        <v>1336885200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f t="shared" si="5"/>
        <v>51.32</v>
      </c>
      <c r="I111">
        <v>60</v>
      </c>
      <c r="J111" t="s">
        <v>21</v>
      </c>
      <c r="K111" t="s">
        <v>22</v>
      </c>
      <c r="L111">
        <v>1389506400</v>
      </c>
      <c r="M111" s="6">
        <f t="shared" si="6"/>
        <v>41651.25</v>
      </c>
      <c r="N111" s="6">
        <f t="shared" si="7"/>
        <v>41653.25</v>
      </c>
      <c r="O111">
        <v>1389679200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f t="shared" si="5"/>
        <v>71.98</v>
      </c>
      <c r="I112">
        <v>296</v>
      </c>
      <c r="J112" t="s">
        <v>21</v>
      </c>
      <c r="K112" t="s">
        <v>22</v>
      </c>
      <c r="L112">
        <v>1536642000</v>
      </c>
      <c r="M112" s="6">
        <f t="shared" si="6"/>
        <v>43354.208333333328</v>
      </c>
      <c r="N112" s="6">
        <f t="shared" si="7"/>
        <v>43373.208333333328</v>
      </c>
      <c r="O112">
        <v>1538283600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f t="shared" si="5"/>
        <v>108.95</v>
      </c>
      <c r="I113">
        <v>676</v>
      </c>
      <c r="J113" t="s">
        <v>21</v>
      </c>
      <c r="K113" t="s">
        <v>22</v>
      </c>
      <c r="L113">
        <v>1348290000</v>
      </c>
      <c r="M113" s="6">
        <f t="shared" si="6"/>
        <v>41174.208333333336</v>
      </c>
      <c r="N113" s="6">
        <f t="shared" si="7"/>
        <v>41180.208333333336</v>
      </c>
      <c r="O113">
        <v>1348808400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f t="shared" si="5"/>
        <v>35</v>
      </c>
      <c r="I114">
        <v>361</v>
      </c>
      <c r="J114" t="s">
        <v>26</v>
      </c>
      <c r="K114" t="s">
        <v>27</v>
      </c>
      <c r="L114">
        <v>1408856400</v>
      </c>
      <c r="M114" s="6">
        <f t="shared" si="6"/>
        <v>41875.208333333336</v>
      </c>
      <c r="N114" s="6">
        <f t="shared" si="7"/>
        <v>41890.208333333336</v>
      </c>
      <c r="O114">
        <v>1410152400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f t="shared" si="5"/>
        <v>94.94</v>
      </c>
      <c r="I115">
        <v>131</v>
      </c>
      <c r="J115" t="s">
        <v>21</v>
      </c>
      <c r="K115" t="s">
        <v>22</v>
      </c>
      <c r="L115">
        <v>1505192400</v>
      </c>
      <c r="M115" s="6">
        <f t="shared" si="6"/>
        <v>42990.208333333328</v>
      </c>
      <c r="N115" s="6">
        <f t="shared" si="7"/>
        <v>42997.208333333328</v>
      </c>
      <c r="O115">
        <v>1505797200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f t="shared" si="5"/>
        <v>109.65</v>
      </c>
      <c r="I116">
        <v>126</v>
      </c>
      <c r="J116" t="s">
        <v>21</v>
      </c>
      <c r="K116" t="s">
        <v>22</v>
      </c>
      <c r="L116">
        <v>1554786000</v>
      </c>
      <c r="M116" s="6">
        <f t="shared" si="6"/>
        <v>43564.208333333328</v>
      </c>
      <c r="N116" s="6">
        <f t="shared" si="7"/>
        <v>43565.208333333328</v>
      </c>
      <c r="O116">
        <v>1554872400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f t="shared" si="5"/>
        <v>44</v>
      </c>
      <c r="I117">
        <v>3304</v>
      </c>
      <c r="J117" t="s">
        <v>107</v>
      </c>
      <c r="K117" t="s">
        <v>108</v>
      </c>
      <c r="L117">
        <v>1510898400</v>
      </c>
      <c r="M117" s="6">
        <f t="shared" si="6"/>
        <v>43056.25</v>
      </c>
      <c r="N117" s="6">
        <f t="shared" si="7"/>
        <v>43091.25</v>
      </c>
      <c r="O117">
        <v>1513922400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f t="shared" si="5"/>
        <v>86.79</v>
      </c>
      <c r="I118">
        <v>73</v>
      </c>
      <c r="J118" t="s">
        <v>21</v>
      </c>
      <c r="K118" t="s">
        <v>22</v>
      </c>
      <c r="L118">
        <v>1442552400</v>
      </c>
      <c r="M118" s="6">
        <f t="shared" si="6"/>
        <v>42265.208333333328</v>
      </c>
      <c r="N118" s="6">
        <f t="shared" si="7"/>
        <v>42266.208333333328</v>
      </c>
      <c r="O118">
        <v>1442638800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f t="shared" si="5"/>
        <v>30.99</v>
      </c>
      <c r="I119">
        <v>275</v>
      </c>
      <c r="J119" t="s">
        <v>21</v>
      </c>
      <c r="K119" t="s">
        <v>22</v>
      </c>
      <c r="L119">
        <v>1316667600</v>
      </c>
      <c r="M119" s="6">
        <f t="shared" si="6"/>
        <v>40808.208333333336</v>
      </c>
      <c r="N119" s="6">
        <f t="shared" si="7"/>
        <v>40814.208333333336</v>
      </c>
      <c r="O119">
        <v>1317186000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f t="shared" si="5"/>
        <v>94.79</v>
      </c>
      <c r="I120">
        <v>67</v>
      </c>
      <c r="J120" t="s">
        <v>21</v>
      </c>
      <c r="K120" t="s">
        <v>22</v>
      </c>
      <c r="L120">
        <v>1390716000</v>
      </c>
      <c r="M120" s="6">
        <f t="shared" si="6"/>
        <v>41665.25</v>
      </c>
      <c r="N120" s="6">
        <f t="shared" si="7"/>
        <v>41671.25</v>
      </c>
      <c r="O120">
        <v>1391234400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f t="shared" si="5"/>
        <v>69.790000000000006</v>
      </c>
      <c r="I121">
        <v>154</v>
      </c>
      <c r="J121" t="s">
        <v>21</v>
      </c>
      <c r="K121" t="s">
        <v>22</v>
      </c>
      <c r="L121">
        <v>1402894800</v>
      </c>
      <c r="M121" s="6">
        <f t="shared" si="6"/>
        <v>41806.208333333336</v>
      </c>
      <c r="N121" s="6">
        <f t="shared" si="7"/>
        <v>41823.208333333336</v>
      </c>
      <c r="O121">
        <v>1404363600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f t="shared" si="5"/>
        <v>63</v>
      </c>
      <c r="I122">
        <v>1782</v>
      </c>
      <c r="J122" t="s">
        <v>21</v>
      </c>
      <c r="K122" t="s">
        <v>22</v>
      </c>
      <c r="L122">
        <v>1429246800</v>
      </c>
      <c r="M122" s="6">
        <f t="shared" si="6"/>
        <v>42111.208333333328</v>
      </c>
      <c r="N122" s="6">
        <f t="shared" si="7"/>
        <v>42115.208333333328</v>
      </c>
      <c r="O122">
        <v>1429592400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f t="shared" si="5"/>
        <v>110.03</v>
      </c>
      <c r="I123">
        <v>903</v>
      </c>
      <c r="J123" t="s">
        <v>21</v>
      </c>
      <c r="K123" t="s">
        <v>22</v>
      </c>
      <c r="L123">
        <v>1412485200</v>
      </c>
      <c r="M123" s="6">
        <f t="shared" si="6"/>
        <v>41917.208333333336</v>
      </c>
      <c r="N123" s="6">
        <f t="shared" si="7"/>
        <v>41930.208333333336</v>
      </c>
      <c r="O123">
        <v>1413608400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f t="shared" si="5"/>
        <v>26</v>
      </c>
      <c r="I124">
        <v>3387</v>
      </c>
      <c r="J124" t="s">
        <v>21</v>
      </c>
      <c r="K124" t="s">
        <v>22</v>
      </c>
      <c r="L124">
        <v>1417068000</v>
      </c>
      <c r="M124" s="6">
        <f t="shared" si="6"/>
        <v>41970.25</v>
      </c>
      <c r="N124" s="6">
        <f t="shared" si="7"/>
        <v>41997.25</v>
      </c>
      <c r="O124">
        <v>1419400800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f t="shared" si="5"/>
        <v>49.99</v>
      </c>
      <c r="I125">
        <v>662</v>
      </c>
      <c r="J125" t="s">
        <v>15</v>
      </c>
      <c r="K125" t="s">
        <v>16</v>
      </c>
      <c r="L125">
        <v>1448344800</v>
      </c>
      <c r="M125" s="6">
        <f t="shared" si="6"/>
        <v>42332.25</v>
      </c>
      <c r="N125" s="6">
        <f t="shared" si="7"/>
        <v>42335.25</v>
      </c>
      <c r="O125">
        <v>1448604000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f t="shared" si="5"/>
        <v>101.72</v>
      </c>
      <c r="I126">
        <v>94</v>
      </c>
      <c r="J126" t="s">
        <v>107</v>
      </c>
      <c r="K126" t="s">
        <v>108</v>
      </c>
      <c r="L126">
        <v>1557723600</v>
      </c>
      <c r="M126" s="6">
        <f t="shared" si="6"/>
        <v>43598.208333333328</v>
      </c>
      <c r="N126" s="6">
        <f t="shared" si="7"/>
        <v>43651.208333333328</v>
      </c>
      <c r="O126">
        <v>1562302800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f t="shared" si="5"/>
        <v>47.08</v>
      </c>
      <c r="I127">
        <v>180</v>
      </c>
      <c r="J127" t="s">
        <v>21</v>
      </c>
      <c r="K127" t="s">
        <v>22</v>
      </c>
      <c r="L127">
        <v>1537333200</v>
      </c>
      <c r="M127" s="6">
        <f t="shared" si="6"/>
        <v>43362.208333333328</v>
      </c>
      <c r="N127" s="6">
        <f t="shared" si="7"/>
        <v>43366.208333333328</v>
      </c>
      <c r="O127">
        <v>1537678800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f t="shared" si="5"/>
        <v>89.94</v>
      </c>
      <c r="I128">
        <v>774</v>
      </c>
      <c r="J128" t="s">
        <v>21</v>
      </c>
      <c r="K128" t="s">
        <v>22</v>
      </c>
      <c r="L128">
        <v>1471150800</v>
      </c>
      <c r="M128" s="6">
        <f t="shared" si="6"/>
        <v>42596.208333333328</v>
      </c>
      <c r="N128" s="6">
        <f t="shared" si="7"/>
        <v>42624.208333333328</v>
      </c>
      <c r="O128">
        <v>1473570000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f t="shared" si="5"/>
        <v>78.97</v>
      </c>
      <c r="I129">
        <v>672</v>
      </c>
      <c r="J129" t="s">
        <v>15</v>
      </c>
      <c r="K129" t="s">
        <v>16</v>
      </c>
      <c r="L129">
        <v>1273640400</v>
      </c>
      <c r="M129" s="6">
        <f t="shared" si="6"/>
        <v>40310.208333333336</v>
      </c>
      <c r="N129" s="6">
        <f t="shared" si="7"/>
        <v>40313.208333333336</v>
      </c>
      <c r="O129">
        <v>1273899600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f t="shared" si="5"/>
        <v>80.069999999999993</v>
      </c>
      <c r="I130">
        <v>532</v>
      </c>
      <c r="J130" t="s">
        <v>21</v>
      </c>
      <c r="K130" t="s">
        <v>22</v>
      </c>
      <c r="L130">
        <v>1282885200</v>
      </c>
      <c r="M130" s="6">
        <f t="shared" si="6"/>
        <v>40417.208333333336</v>
      </c>
      <c r="N130" s="6">
        <f t="shared" si="7"/>
        <v>40430.208333333336</v>
      </c>
      <c r="O130">
        <v>1284008400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ROUND((E131/D131)*100, 0)</f>
        <v>3</v>
      </c>
      <c r="G131" t="s">
        <v>74</v>
      </c>
      <c r="H131">
        <f t="shared" ref="H131:H194" si="9">IFERROR(ROUND(E131/I131,2), 0)</f>
        <v>86.47</v>
      </c>
      <c r="I131">
        <v>55</v>
      </c>
      <c r="J131" t="s">
        <v>26</v>
      </c>
      <c r="K131" t="s">
        <v>27</v>
      </c>
      <c r="L131">
        <v>1422943200</v>
      </c>
      <c r="M131" s="6">
        <f t="shared" ref="M131:M194" si="10">(((L131/60)/60)/24)+DATE(1970,1,1)</f>
        <v>42038.25</v>
      </c>
      <c r="N131" s="6">
        <f t="shared" ref="N131:N194" si="11">(((O131/60)/60)/24)+DATE(1970,1,1)</f>
        <v>42063.25</v>
      </c>
      <c r="O131">
        <v>1425103200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f t="shared" si="9"/>
        <v>28</v>
      </c>
      <c r="I132">
        <v>533</v>
      </c>
      <c r="J132" t="s">
        <v>36</v>
      </c>
      <c r="K132" t="s">
        <v>37</v>
      </c>
      <c r="L132">
        <v>1319605200</v>
      </c>
      <c r="M132" s="6">
        <f t="shared" si="10"/>
        <v>40842.208333333336</v>
      </c>
      <c r="N132" s="6">
        <f t="shared" si="11"/>
        <v>40858.25</v>
      </c>
      <c r="O132">
        <v>1320991200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f t="shared" si="9"/>
        <v>68</v>
      </c>
      <c r="I133">
        <v>2443</v>
      </c>
      <c r="J133" t="s">
        <v>40</v>
      </c>
      <c r="K133" t="s">
        <v>41</v>
      </c>
      <c r="L133">
        <v>1385704800</v>
      </c>
      <c r="M133" s="6">
        <f t="shared" si="10"/>
        <v>41607.25</v>
      </c>
      <c r="N133" s="6">
        <f t="shared" si="11"/>
        <v>41620.25</v>
      </c>
      <c r="O133">
        <v>1386828000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f t="shared" si="9"/>
        <v>43.08</v>
      </c>
      <c r="I134">
        <v>89</v>
      </c>
      <c r="J134" t="s">
        <v>21</v>
      </c>
      <c r="K134" t="s">
        <v>22</v>
      </c>
      <c r="L134">
        <v>1515736800</v>
      </c>
      <c r="M134" s="6">
        <f t="shared" si="10"/>
        <v>43112.25</v>
      </c>
      <c r="N134" s="6">
        <f t="shared" si="11"/>
        <v>43128.25</v>
      </c>
      <c r="O134">
        <v>1517119200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f t="shared" si="9"/>
        <v>87.96</v>
      </c>
      <c r="I135">
        <v>159</v>
      </c>
      <c r="J135" t="s">
        <v>21</v>
      </c>
      <c r="K135" t="s">
        <v>22</v>
      </c>
      <c r="L135">
        <v>1313125200</v>
      </c>
      <c r="M135" s="6">
        <f t="shared" si="10"/>
        <v>40767.208333333336</v>
      </c>
      <c r="N135" s="6">
        <f t="shared" si="11"/>
        <v>40789.208333333336</v>
      </c>
      <c r="O135">
        <v>1315026000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f t="shared" si="9"/>
        <v>94.99</v>
      </c>
      <c r="I136">
        <v>940</v>
      </c>
      <c r="J136" t="s">
        <v>98</v>
      </c>
      <c r="K136" t="s">
        <v>99</v>
      </c>
      <c r="L136">
        <v>1308459600</v>
      </c>
      <c r="M136" s="6">
        <f t="shared" si="10"/>
        <v>40713.208333333336</v>
      </c>
      <c r="N136" s="6">
        <f t="shared" si="11"/>
        <v>40762.208333333336</v>
      </c>
      <c r="O136">
        <v>1312693200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f t="shared" si="9"/>
        <v>46.91</v>
      </c>
      <c r="I137">
        <v>117</v>
      </c>
      <c r="J137" t="s">
        <v>21</v>
      </c>
      <c r="K137" t="s">
        <v>22</v>
      </c>
      <c r="L137">
        <v>1362636000</v>
      </c>
      <c r="M137" s="6">
        <f t="shared" si="10"/>
        <v>41340.25</v>
      </c>
      <c r="N137" s="6">
        <f t="shared" si="11"/>
        <v>41345.208333333336</v>
      </c>
      <c r="O137">
        <v>1363064400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f t="shared" si="9"/>
        <v>46.91</v>
      </c>
      <c r="I138">
        <v>58</v>
      </c>
      <c r="J138" t="s">
        <v>21</v>
      </c>
      <c r="K138" t="s">
        <v>22</v>
      </c>
      <c r="L138">
        <v>1402117200</v>
      </c>
      <c r="M138" s="6">
        <f t="shared" si="10"/>
        <v>41797.208333333336</v>
      </c>
      <c r="N138" s="6">
        <f t="shared" si="11"/>
        <v>41809.208333333336</v>
      </c>
      <c r="O138">
        <v>1403154000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f t="shared" si="9"/>
        <v>94.24</v>
      </c>
      <c r="I139">
        <v>50</v>
      </c>
      <c r="J139" t="s">
        <v>21</v>
      </c>
      <c r="K139" t="s">
        <v>22</v>
      </c>
      <c r="L139">
        <v>1286341200</v>
      </c>
      <c r="M139" s="6">
        <f t="shared" si="10"/>
        <v>40457.208333333336</v>
      </c>
      <c r="N139" s="6">
        <f t="shared" si="11"/>
        <v>40463.208333333336</v>
      </c>
      <c r="O139">
        <v>1286859600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f t="shared" si="9"/>
        <v>80.14</v>
      </c>
      <c r="I140">
        <v>115</v>
      </c>
      <c r="J140" t="s">
        <v>21</v>
      </c>
      <c r="K140" t="s">
        <v>22</v>
      </c>
      <c r="L140">
        <v>1348808400</v>
      </c>
      <c r="M140" s="6">
        <f t="shared" si="10"/>
        <v>41180.208333333336</v>
      </c>
      <c r="N140" s="6">
        <f t="shared" si="11"/>
        <v>41186.208333333336</v>
      </c>
      <c r="O140">
        <v>1349326800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f t="shared" si="9"/>
        <v>59.04</v>
      </c>
      <c r="I141">
        <v>326</v>
      </c>
      <c r="J141" t="s">
        <v>21</v>
      </c>
      <c r="K141" t="s">
        <v>22</v>
      </c>
      <c r="L141">
        <v>1429592400</v>
      </c>
      <c r="M141" s="6">
        <f t="shared" si="10"/>
        <v>42115.208333333328</v>
      </c>
      <c r="N141" s="6">
        <f t="shared" si="11"/>
        <v>42131.208333333328</v>
      </c>
      <c r="O141">
        <v>1430974800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f t="shared" si="9"/>
        <v>65.989999999999995</v>
      </c>
      <c r="I142">
        <v>186</v>
      </c>
      <c r="J142" t="s">
        <v>21</v>
      </c>
      <c r="K142" t="s">
        <v>22</v>
      </c>
      <c r="L142">
        <v>1519538400</v>
      </c>
      <c r="M142" s="6">
        <f t="shared" si="10"/>
        <v>43156.25</v>
      </c>
      <c r="N142" s="6">
        <f t="shared" si="11"/>
        <v>43161.25</v>
      </c>
      <c r="O142">
        <v>1519970400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f t="shared" si="9"/>
        <v>60.99</v>
      </c>
      <c r="I143">
        <v>1071</v>
      </c>
      <c r="J143" t="s">
        <v>21</v>
      </c>
      <c r="K143" t="s">
        <v>22</v>
      </c>
      <c r="L143">
        <v>1434085200</v>
      </c>
      <c r="M143" s="6">
        <f t="shared" si="10"/>
        <v>42167.208333333328</v>
      </c>
      <c r="N143" s="6">
        <f t="shared" si="11"/>
        <v>42173.208333333328</v>
      </c>
      <c r="O143">
        <v>1434603600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f t="shared" si="9"/>
        <v>98.31</v>
      </c>
      <c r="I144">
        <v>117</v>
      </c>
      <c r="J144" t="s">
        <v>21</v>
      </c>
      <c r="K144" t="s">
        <v>22</v>
      </c>
      <c r="L144">
        <v>1333688400</v>
      </c>
      <c r="M144" s="6">
        <f t="shared" si="10"/>
        <v>41005.208333333336</v>
      </c>
      <c r="N144" s="6">
        <f t="shared" si="11"/>
        <v>41046.208333333336</v>
      </c>
      <c r="O144">
        <v>1337230800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f t="shared" si="9"/>
        <v>104.6</v>
      </c>
      <c r="I145">
        <v>70</v>
      </c>
      <c r="J145" t="s">
        <v>21</v>
      </c>
      <c r="K145" t="s">
        <v>22</v>
      </c>
      <c r="L145">
        <v>1277701200</v>
      </c>
      <c r="M145" s="6">
        <f t="shared" si="10"/>
        <v>40357.208333333336</v>
      </c>
      <c r="N145" s="6">
        <f t="shared" si="11"/>
        <v>40377.208333333336</v>
      </c>
      <c r="O145">
        <v>1279429200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f t="shared" si="9"/>
        <v>86.07</v>
      </c>
      <c r="I146">
        <v>135</v>
      </c>
      <c r="J146" t="s">
        <v>21</v>
      </c>
      <c r="K146" t="s">
        <v>22</v>
      </c>
      <c r="L146">
        <v>1560747600</v>
      </c>
      <c r="M146" s="6">
        <f t="shared" si="10"/>
        <v>43633.208333333328</v>
      </c>
      <c r="N146" s="6">
        <f t="shared" si="11"/>
        <v>43641.208333333328</v>
      </c>
      <c r="O146">
        <v>1561438800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f t="shared" si="9"/>
        <v>76.989999999999995</v>
      </c>
      <c r="I147">
        <v>768</v>
      </c>
      <c r="J147" t="s">
        <v>98</v>
      </c>
      <c r="K147" t="s">
        <v>99</v>
      </c>
      <c r="L147">
        <v>1410066000</v>
      </c>
      <c r="M147" s="6">
        <f t="shared" si="10"/>
        <v>41889.208333333336</v>
      </c>
      <c r="N147" s="6">
        <f t="shared" si="11"/>
        <v>41894.208333333336</v>
      </c>
      <c r="O147">
        <v>1410498000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f t="shared" si="9"/>
        <v>29.76</v>
      </c>
      <c r="I148">
        <v>51</v>
      </c>
      <c r="J148" t="s">
        <v>21</v>
      </c>
      <c r="K148" t="s">
        <v>22</v>
      </c>
      <c r="L148">
        <v>1320732000</v>
      </c>
      <c r="M148" s="6">
        <f t="shared" si="10"/>
        <v>40855.25</v>
      </c>
      <c r="N148" s="6">
        <f t="shared" si="11"/>
        <v>40875.25</v>
      </c>
      <c r="O148">
        <v>1322460000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f t="shared" si="9"/>
        <v>46.92</v>
      </c>
      <c r="I149">
        <v>199</v>
      </c>
      <c r="J149" t="s">
        <v>21</v>
      </c>
      <c r="K149" t="s">
        <v>22</v>
      </c>
      <c r="L149">
        <v>1465794000</v>
      </c>
      <c r="M149" s="6">
        <f t="shared" si="10"/>
        <v>42534.208333333328</v>
      </c>
      <c r="N149" s="6">
        <f t="shared" si="11"/>
        <v>42540.208333333328</v>
      </c>
      <c r="O149">
        <v>1466312400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f t="shared" si="9"/>
        <v>105.19</v>
      </c>
      <c r="I150">
        <v>107</v>
      </c>
      <c r="J150" t="s">
        <v>21</v>
      </c>
      <c r="K150" t="s">
        <v>22</v>
      </c>
      <c r="L150">
        <v>1500958800</v>
      </c>
      <c r="M150" s="6">
        <f t="shared" si="10"/>
        <v>42941.208333333328</v>
      </c>
      <c r="N150" s="6">
        <f t="shared" si="11"/>
        <v>42950.208333333328</v>
      </c>
      <c r="O150">
        <v>1501736400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f t="shared" si="9"/>
        <v>69.91</v>
      </c>
      <c r="I151">
        <v>195</v>
      </c>
      <c r="J151" t="s">
        <v>21</v>
      </c>
      <c r="K151" t="s">
        <v>22</v>
      </c>
      <c r="L151">
        <v>1357020000</v>
      </c>
      <c r="M151" s="6">
        <f t="shared" si="10"/>
        <v>41275.25</v>
      </c>
      <c r="N151" s="6">
        <f t="shared" si="11"/>
        <v>41327.25</v>
      </c>
      <c r="O151">
        <v>1361512800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f t="shared" si="9"/>
        <v>1</v>
      </c>
      <c r="I152">
        <v>1</v>
      </c>
      <c r="J152" t="s">
        <v>21</v>
      </c>
      <c r="K152" t="s">
        <v>22</v>
      </c>
      <c r="L152">
        <v>1544940000</v>
      </c>
      <c r="M152" s="6">
        <f t="shared" si="10"/>
        <v>43450.25</v>
      </c>
      <c r="N152" s="6">
        <f t="shared" si="11"/>
        <v>43451.25</v>
      </c>
      <c r="O152">
        <v>1545026400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f t="shared" si="9"/>
        <v>60.01</v>
      </c>
      <c r="I153">
        <v>1467</v>
      </c>
      <c r="J153" t="s">
        <v>21</v>
      </c>
      <c r="K153" t="s">
        <v>22</v>
      </c>
      <c r="L153">
        <v>1402290000</v>
      </c>
      <c r="M153" s="6">
        <f t="shared" si="10"/>
        <v>41799.208333333336</v>
      </c>
      <c r="N153" s="6">
        <f t="shared" si="11"/>
        <v>41850.208333333336</v>
      </c>
      <c r="O153">
        <v>1406696400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f t="shared" si="9"/>
        <v>52.01</v>
      </c>
      <c r="I154">
        <v>3376</v>
      </c>
      <c r="J154" t="s">
        <v>21</v>
      </c>
      <c r="K154" t="s">
        <v>22</v>
      </c>
      <c r="L154">
        <v>1487311200</v>
      </c>
      <c r="M154" s="6">
        <f t="shared" si="10"/>
        <v>42783.25</v>
      </c>
      <c r="N154" s="6">
        <f t="shared" si="11"/>
        <v>42790.25</v>
      </c>
      <c r="O154">
        <v>1487916000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f t="shared" si="9"/>
        <v>31</v>
      </c>
      <c r="I155">
        <v>5681</v>
      </c>
      <c r="J155" t="s">
        <v>21</v>
      </c>
      <c r="K155" t="s">
        <v>22</v>
      </c>
      <c r="L155">
        <v>1350622800</v>
      </c>
      <c r="M155" s="6">
        <f t="shared" si="10"/>
        <v>41201.208333333336</v>
      </c>
      <c r="N155" s="6">
        <f t="shared" si="11"/>
        <v>41207.208333333336</v>
      </c>
      <c r="O155">
        <v>1351141200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f t="shared" si="9"/>
        <v>95.04</v>
      </c>
      <c r="I156">
        <v>1059</v>
      </c>
      <c r="J156" t="s">
        <v>21</v>
      </c>
      <c r="K156" t="s">
        <v>22</v>
      </c>
      <c r="L156">
        <v>1463029200</v>
      </c>
      <c r="M156" s="6">
        <f t="shared" si="10"/>
        <v>42502.208333333328</v>
      </c>
      <c r="N156" s="6">
        <f t="shared" si="11"/>
        <v>42525.208333333328</v>
      </c>
      <c r="O156">
        <v>1465016400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f t="shared" si="9"/>
        <v>75.97</v>
      </c>
      <c r="I157">
        <v>1194</v>
      </c>
      <c r="J157" t="s">
        <v>21</v>
      </c>
      <c r="K157" t="s">
        <v>22</v>
      </c>
      <c r="L157">
        <v>1269493200</v>
      </c>
      <c r="M157" s="6">
        <f t="shared" si="10"/>
        <v>40262.208333333336</v>
      </c>
      <c r="N157" s="6">
        <f t="shared" si="11"/>
        <v>40277.208333333336</v>
      </c>
      <c r="O157">
        <v>1270789200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f t="shared" si="9"/>
        <v>71.010000000000005</v>
      </c>
      <c r="I158">
        <v>379</v>
      </c>
      <c r="J158" t="s">
        <v>26</v>
      </c>
      <c r="K158" t="s">
        <v>27</v>
      </c>
      <c r="L158">
        <v>1570251600</v>
      </c>
      <c r="M158" s="6">
        <f t="shared" si="10"/>
        <v>43743.208333333328</v>
      </c>
      <c r="N158" s="6">
        <f t="shared" si="11"/>
        <v>43767.208333333328</v>
      </c>
      <c r="O158">
        <v>1572325200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f t="shared" si="9"/>
        <v>73.73</v>
      </c>
      <c r="I159">
        <v>30</v>
      </c>
      <c r="J159" t="s">
        <v>26</v>
      </c>
      <c r="K159" t="s">
        <v>27</v>
      </c>
      <c r="L159">
        <v>1388383200</v>
      </c>
      <c r="M159" s="6">
        <f t="shared" si="10"/>
        <v>41638.25</v>
      </c>
      <c r="N159" s="6">
        <f t="shared" si="11"/>
        <v>41650.25</v>
      </c>
      <c r="O159">
        <v>1389420000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f t="shared" si="9"/>
        <v>113.17</v>
      </c>
      <c r="I160">
        <v>41</v>
      </c>
      <c r="J160" t="s">
        <v>21</v>
      </c>
      <c r="K160" t="s">
        <v>22</v>
      </c>
      <c r="L160">
        <v>1449554400</v>
      </c>
      <c r="M160" s="6">
        <f t="shared" si="10"/>
        <v>42346.25</v>
      </c>
      <c r="N160" s="6">
        <f t="shared" si="11"/>
        <v>42347.25</v>
      </c>
      <c r="O160">
        <v>1449640800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f t="shared" si="9"/>
        <v>105.01</v>
      </c>
      <c r="I161">
        <v>1821</v>
      </c>
      <c r="J161" t="s">
        <v>21</v>
      </c>
      <c r="K161" t="s">
        <v>22</v>
      </c>
      <c r="L161">
        <v>1553662800</v>
      </c>
      <c r="M161" s="6">
        <f t="shared" si="10"/>
        <v>43551.208333333328</v>
      </c>
      <c r="N161" s="6">
        <f t="shared" si="11"/>
        <v>43569.208333333328</v>
      </c>
      <c r="O161">
        <v>1555218000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f t="shared" si="9"/>
        <v>79.180000000000007</v>
      </c>
      <c r="I162">
        <v>164</v>
      </c>
      <c r="J162" t="s">
        <v>21</v>
      </c>
      <c r="K162" t="s">
        <v>22</v>
      </c>
      <c r="L162">
        <v>1556341200</v>
      </c>
      <c r="M162" s="6">
        <f t="shared" si="10"/>
        <v>43582.208333333328</v>
      </c>
      <c r="N162" s="6">
        <f t="shared" si="11"/>
        <v>43598.208333333328</v>
      </c>
      <c r="O162">
        <v>1557723600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f t="shared" si="9"/>
        <v>57.33</v>
      </c>
      <c r="I163">
        <v>75</v>
      </c>
      <c r="J163" t="s">
        <v>21</v>
      </c>
      <c r="K163" t="s">
        <v>22</v>
      </c>
      <c r="L163">
        <v>1442984400</v>
      </c>
      <c r="M163" s="6">
        <f t="shared" si="10"/>
        <v>42270.208333333328</v>
      </c>
      <c r="N163" s="6">
        <f t="shared" si="11"/>
        <v>42276.208333333328</v>
      </c>
      <c r="O163">
        <v>1443502800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f t="shared" si="9"/>
        <v>58.18</v>
      </c>
      <c r="I164">
        <v>157</v>
      </c>
      <c r="J164" t="s">
        <v>98</v>
      </c>
      <c r="K164" t="s">
        <v>99</v>
      </c>
      <c r="L164">
        <v>1544248800</v>
      </c>
      <c r="M164" s="6">
        <f t="shared" si="10"/>
        <v>43442.25</v>
      </c>
      <c r="N164" s="6">
        <f t="shared" si="11"/>
        <v>43472.25</v>
      </c>
      <c r="O164">
        <v>1546840800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f t="shared" si="9"/>
        <v>36.03</v>
      </c>
      <c r="I165">
        <v>246</v>
      </c>
      <c r="J165" t="s">
        <v>21</v>
      </c>
      <c r="K165" t="s">
        <v>22</v>
      </c>
      <c r="L165">
        <v>1508475600</v>
      </c>
      <c r="M165" s="6">
        <f t="shared" si="10"/>
        <v>43028.208333333328</v>
      </c>
      <c r="N165" s="6">
        <f t="shared" si="11"/>
        <v>43077.25</v>
      </c>
      <c r="O165">
        <v>1512712800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f t="shared" si="9"/>
        <v>107.99</v>
      </c>
      <c r="I166">
        <v>1396</v>
      </c>
      <c r="J166" t="s">
        <v>21</v>
      </c>
      <c r="K166" t="s">
        <v>22</v>
      </c>
      <c r="L166">
        <v>1507438800</v>
      </c>
      <c r="M166" s="6">
        <f t="shared" si="10"/>
        <v>43016.208333333328</v>
      </c>
      <c r="N166" s="6">
        <f t="shared" si="11"/>
        <v>43017.208333333328</v>
      </c>
      <c r="O166">
        <v>1507525200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f t="shared" si="9"/>
        <v>44.01</v>
      </c>
      <c r="I167">
        <v>2506</v>
      </c>
      <c r="J167" t="s">
        <v>21</v>
      </c>
      <c r="K167" t="s">
        <v>22</v>
      </c>
      <c r="L167">
        <v>1501563600</v>
      </c>
      <c r="M167" s="6">
        <f t="shared" si="10"/>
        <v>42948.208333333328</v>
      </c>
      <c r="N167" s="6">
        <f t="shared" si="11"/>
        <v>42980.208333333328</v>
      </c>
      <c r="O167">
        <v>1504328400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f t="shared" si="9"/>
        <v>55.08</v>
      </c>
      <c r="I168">
        <v>244</v>
      </c>
      <c r="J168" t="s">
        <v>21</v>
      </c>
      <c r="K168" t="s">
        <v>22</v>
      </c>
      <c r="L168">
        <v>1292997600</v>
      </c>
      <c r="M168" s="6">
        <f t="shared" si="10"/>
        <v>40534.25</v>
      </c>
      <c r="N168" s="6">
        <f t="shared" si="11"/>
        <v>40538.25</v>
      </c>
      <c r="O168">
        <v>1293343200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f t="shared" si="9"/>
        <v>74</v>
      </c>
      <c r="I169">
        <v>146</v>
      </c>
      <c r="J169" t="s">
        <v>26</v>
      </c>
      <c r="K169" t="s">
        <v>27</v>
      </c>
      <c r="L169">
        <v>1370840400</v>
      </c>
      <c r="M169" s="6">
        <f t="shared" si="10"/>
        <v>41435.208333333336</v>
      </c>
      <c r="N169" s="6">
        <f t="shared" si="11"/>
        <v>41445.208333333336</v>
      </c>
      <c r="O169">
        <v>1371704400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f t="shared" si="9"/>
        <v>42</v>
      </c>
      <c r="I170">
        <v>955</v>
      </c>
      <c r="J170" t="s">
        <v>36</v>
      </c>
      <c r="K170" t="s">
        <v>37</v>
      </c>
      <c r="L170">
        <v>1550815200</v>
      </c>
      <c r="M170" s="6">
        <f t="shared" si="10"/>
        <v>43518.25</v>
      </c>
      <c r="N170" s="6">
        <f t="shared" si="11"/>
        <v>43541.208333333328</v>
      </c>
      <c r="O170">
        <v>1552798800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f t="shared" si="9"/>
        <v>77.989999999999995</v>
      </c>
      <c r="I171">
        <v>1267</v>
      </c>
      <c r="J171" t="s">
        <v>21</v>
      </c>
      <c r="K171" t="s">
        <v>22</v>
      </c>
      <c r="L171">
        <v>1339909200</v>
      </c>
      <c r="M171" s="6">
        <f t="shared" si="10"/>
        <v>41077.208333333336</v>
      </c>
      <c r="N171" s="6">
        <f t="shared" si="11"/>
        <v>41105.208333333336</v>
      </c>
      <c r="O171">
        <v>1342328400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f t="shared" si="9"/>
        <v>82.51</v>
      </c>
      <c r="I172">
        <v>67</v>
      </c>
      <c r="J172" t="s">
        <v>21</v>
      </c>
      <c r="K172" t="s">
        <v>22</v>
      </c>
      <c r="L172">
        <v>1501736400</v>
      </c>
      <c r="M172" s="6">
        <f t="shared" si="10"/>
        <v>42950.208333333328</v>
      </c>
      <c r="N172" s="6">
        <f t="shared" si="11"/>
        <v>42957.208333333328</v>
      </c>
      <c r="O172">
        <v>1502341200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f t="shared" si="9"/>
        <v>104.2</v>
      </c>
      <c r="I173">
        <v>5</v>
      </c>
      <c r="J173" t="s">
        <v>21</v>
      </c>
      <c r="K173" t="s">
        <v>22</v>
      </c>
      <c r="L173">
        <v>1395291600</v>
      </c>
      <c r="M173" s="6">
        <f t="shared" si="10"/>
        <v>41718.208333333336</v>
      </c>
      <c r="N173" s="6">
        <f t="shared" si="11"/>
        <v>41740.208333333336</v>
      </c>
      <c r="O173">
        <v>1397192400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f t="shared" si="9"/>
        <v>25.5</v>
      </c>
      <c r="I174">
        <v>26</v>
      </c>
      <c r="J174" t="s">
        <v>21</v>
      </c>
      <c r="K174" t="s">
        <v>22</v>
      </c>
      <c r="L174">
        <v>1405746000</v>
      </c>
      <c r="M174" s="6">
        <f t="shared" si="10"/>
        <v>41839.208333333336</v>
      </c>
      <c r="N174" s="6">
        <f t="shared" si="11"/>
        <v>41854.208333333336</v>
      </c>
      <c r="O174">
        <v>1407042000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f t="shared" si="9"/>
        <v>100.98</v>
      </c>
      <c r="I175">
        <v>1561</v>
      </c>
      <c r="J175" t="s">
        <v>21</v>
      </c>
      <c r="K175" t="s">
        <v>22</v>
      </c>
      <c r="L175">
        <v>1368853200</v>
      </c>
      <c r="M175" s="6">
        <f t="shared" si="10"/>
        <v>41412.208333333336</v>
      </c>
      <c r="N175" s="6">
        <f t="shared" si="11"/>
        <v>41418.208333333336</v>
      </c>
      <c r="O175">
        <v>1369371600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f t="shared" si="9"/>
        <v>111.83</v>
      </c>
      <c r="I176">
        <v>48</v>
      </c>
      <c r="J176" t="s">
        <v>21</v>
      </c>
      <c r="K176" t="s">
        <v>22</v>
      </c>
      <c r="L176">
        <v>1444021200</v>
      </c>
      <c r="M176" s="6">
        <f t="shared" si="10"/>
        <v>42282.208333333328</v>
      </c>
      <c r="N176" s="6">
        <f t="shared" si="11"/>
        <v>42283.208333333328</v>
      </c>
      <c r="O176">
        <v>1444107600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f t="shared" si="9"/>
        <v>42</v>
      </c>
      <c r="I177">
        <v>1130</v>
      </c>
      <c r="J177" t="s">
        <v>21</v>
      </c>
      <c r="K177" t="s">
        <v>22</v>
      </c>
      <c r="L177">
        <v>1472619600</v>
      </c>
      <c r="M177" s="6">
        <f t="shared" si="10"/>
        <v>42613.208333333328</v>
      </c>
      <c r="N177" s="6">
        <f t="shared" si="11"/>
        <v>42632.208333333328</v>
      </c>
      <c r="O177">
        <v>1474261200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f t="shared" si="9"/>
        <v>110.05</v>
      </c>
      <c r="I178">
        <v>782</v>
      </c>
      <c r="J178" t="s">
        <v>21</v>
      </c>
      <c r="K178" t="s">
        <v>22</v>
      </c>
      <c r="L178">
        <v>1472878800</v>
      </c>
      <c r="M178" s="6">
        <f t="shared" si="10"/>
        <v>42616.208333333328</v>
      </c>
      <c r="N178" s="6">
        <f t="shared" si="11"/>
        <v>42625.208333333328</v>
      </c>
      <c r="O178">
        <v>1473656400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f t="shared" si="9"/>
        <v>59</v>
      </c>
      <c r="I179">
        <v>2739</v>
      </c>
      <c r="J179" t="s">
        <v>21</v>
      </c>
      <c r="K179" t="s">
        <v>22</v>
      </c>
      <c r="L179">
        <v>1289800800</v>
      </c>
      <c r="M179" s="6">
        <f t="shared" si="10"/>
        <v>40497.25</v>
      </c>
      <c r="N179" s="6">
        <f t="shared" si="11"/>
        <v>40522.25</v>
      </c>
      <c r="O179">
        <v>1291960800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f t="shared" si="9"/>
        <v>32.99</v>
      </c>
      <c r="I180">
        <v>210</v>
      </c>
      <c r="J180" t="s">
        <v>21</v>
      </c>
      <c r="K180" t="s">
        <v>22</v>
      </c>
      <c r="L180">
        <v>1505970000</v>
      </c>
      <c r="M180" s="6">
        <f t="shared" si="10"/>
        <v>42999.208333333328</v>
      </c>
      <c r="N180" s="6">
        <f t="shared" si="11"/>
        <v>43008.208333333328</v>
      </c>
      <c r="O180">
        <v>1506747600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f t="shared" si="9"/>
        <v>45.01</v>
      </c>
      <c r="I181">
        <v>3537</v>
      </c>
      <c r="J181" t="s">
        <v>15</v>
      </c>
      <c r="K181" t="s">
        <v>16</v>
      </c>
      <c r="L181">
        <v>1363496400</v>
      </c>
      <c r="M181" s="6">
        <f t="shared" si="10"/>
        <v>41350.208333333336</v>
      </c>
      <c r="N181" s="6">
        <f t="shared" si="11"/>
        <v>41351.208333333336</v>
      </c>
      <c r="O181">
        <v>1363582800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f t="shared" si="9"/>
        <v>81.98</v>
      </c>
      <c r="I182">
        <v>2107</v>
      </c>
      <c r="J182" t="s">
        <v>26</v>
      </c>
      <c r="K182" t="s">
        <v>27</v>
      </c>
      <c r="L182">
        <v>1269234000</v>
      </c>
      <c r="M182" s="6">
        <f t="shared" si="10"/>
        <v>40259.208333333336</v>
      </c>
      <c r="N182" s="6">
        <f t="shared" si="11"/>
        <v>40264.208333333336</v>
      </c>
      <c r="O182">
        <v>1269666000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f t="shared" si="9"/>
        <v>39.08</v>
      </c>
      <c r="I183">
        <v>136</v>
      </c>
      <c r="J183" t="s">
        <v>21</v>
      </c>
      <c r="K183" t="s">
        <v>22</v>
      </c>
      <c r="L183">
        <v>1507093200</v>
      </c>
      <c r="M183" s="6">
        <f t="shared" si="10"/>
        <v>43012.208333333328</v>
      </c>
      <c r="N183" s="6">
        <f t="shared" si="11"/>
        <v>43030.208333333328</v>
      </c>
      <c r="O183">
        <v>1508648400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f t="shared" si="9"/>
        <v>59</v>
      </c>
      <c r="I184">
        <v>3318</v>
      </c>
      <c r="J184" t="s">
        <v>36</v>
      </c>
      <c r="K184" t="s">
        <v>37</v>
      </c>
      <c r="L184">
        <v>1560574800</v>
      </c>
      <c r="M184" s="6">
        <f t="shared" si="10"/>
        <v>43631.208333333328</v>
      </c>
      <c r="N184" s="6">
        <f t="shared" si="11"/>
        <v>43647.208333333328</v>
      </c>
      <c r="O184">
        <v>1561957200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f t="shared" si="9"/>
        <v>40.99</v>
      </c>
      <c r="I185">
        <v>86</v>
      </c>
      <c r="J185" t="s">
        <v>15</v>
      </c>
      <c r="K185" t="s">
        <v>16</v>
      </c>
      <c r="L185">
        <v>1284008400</v>
      </c>
      <c r="M185" s="6">
        <f t="shared" si="10"/>
        <v>40430.208333333336</v>
      </c>
      <c r="N185" s="6">
        <f t="shared" si="11"/>
        <v>40443.208333333336</v>
      </c>
      <c r="O185">
        <v>1285131600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f t="shared" si="9"/>
        <v>31.03</v>
      </c>
      <c r="I186">
        <v>340</v>
      </c>
      <c r="J186" t="s">
        <v>21</v>
      </c>
      <c r="K186" t="s">
        <v>22</v>
      </c>
      <c r="L186">
        <v>1556859600</v>
      </c>
      <c r="M186" s="6">
        <f t="shared" si="10"/>
        <v>43588.208333333328</v>
      </c>
      <c r="N186" s="6">
        <f t="shared" si="11"/>
        <v>43589.208333333328</v>
      </c>
      <c r="O186">
        <v>1556946000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f t="shared" si="9"/>
        <v>37.79</v>
      </c>
      <c r="I187">
        <v>19</v>
      </c>
      <c r="J187" t="s">
        <v>21</v>
      </c>
      <c r="K187" t="s">
        <v>22</v>
      </c>
      <c r="L187">
        <v>1526187600</v>
      </c>
      <c r="M187" s="6">
        <f t="shared" si="10"/>
        <v>43233.208333333328</v>
      </c>
      <c r="N187" s="6">
        <f t="shared" si="11"/>
        <v>43244.208333333328</v>
      </c>
      <c r="O187">
        <v>1527138000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f t="shared" si="9"/>
        <v>32.01</v>
      </c>
      <c r="I188">
        <v>886</v>
      </c>
      <c r="J188" t="s">
        <v>21</v>
      </c>
      <c r="K188" t="s">
        <v>22</v>
      </c>
      <c r="L188">
        <v>1400821200</v>
      </c>
      <c r="M188" s="6">
        <f t="shared" si="10"/>
        <v>41782.208333333336</v>
      </c>
      <c r="N188" s="6">
        <f t="shared" si="11"/>
        <v>41797.208333333336</v>
      </c>
      <c r="O188">
        <v>1402117200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f t="shared" si="9"/>
        <v>95.97</v>
      </c>
      <c r="I189">
        <v>1442</v>
      </c>
      <c r="J189" t="s">
        <v>15</v>
      </c>
      <c r="K189" t="s">
        <v>16</v>
      </c>
      <c r="L189">
        <v>1361599200</v>
      </c>
      <c r="M189" s="6">
        <f t="shared" si="10"/>
        <v>41328.25</v>
      </c>
      <c r="N189" s="6">
        <f t="shared" si="11"/>
        <v>41356.208333333336</v>
      </c>
      <c r="O189">
        <v>1364014800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f t="shared" si="9"/>
        <v>75</v>
      </c>
      <c r="I190">
        <v>35</v>
      </c>
      <c r="J190" t="s">
        <v>107</v>
      </c>
      <c r="K190" t="s">
        <v>108</v>
      </c>
      <c r="L190">
        <v>1417500000</v>
      </c>
      <c r="M190" s="6">
        <f t="shared" si="10"/>
        <v>41975.25</v>
      </c>
      <c r="N190" s="6">
        <f t="shared" si="11"/>
        <v>41976.25</v>
      </c>
      <c r="O190">
        <v>1417586400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f t="shared" si="9"/>
        <v>102.05</v>
      </c>
      <c r="I191">
        <v>441</v>
      </c>
      <c r="J191" t="s">
        <v>21</v>
      </c>
      <c r="K191" t="s">
        <v>22</v>
      </c>
      <c r="L191">
        <v>1457071200</v>
      </c>
      <c r="M191" s="6">
        <f t="shared" si="10"/>
        <v>42433.25</v>
      </c>
      <c r="N191" s="6">
        <f t="shared" si="11"/>
        <v>42433.25</v>
      </c>
      <c r="O191">
        <v>1457071200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f t="shared" si="9"/>
        <v>105.75</v>
      </c>
      <c r="I192">
        <v>24</v>
      </c>
      <c r="J192" t="s">
        <v>21</v>
      </c>
      <c r="K192" t="s">
        <v>22</v>
      </c>
      <c r="L192">
        <v>1370322000</v>
      </c>
      <c r="M192" s="6">
        <f t="shared" si="10"/>
        <v>41429.208333333336</v>
      </c>
      <c r="N192" s="6">
        <f t="shared" si="11"/>
        <v>41430.208333333336</v>
      </c>
      <c r="O192">
        <v>1370408400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f t="shared" si="9"/>
        <v>37.07</v>
      </c>
      <c r="I193">
        <v>86</v>
      </c>
      <c r="J193" t="s">
        <v>107</v>
      </c>
      <c r="K193" t="s">
        <v>108</v>
      </c>
      <c r="L193">
        <v>1552366800</v>
      </c>
      <c r="M193" s="6">
        <f t="shared" si="10"/>
        <v>43536.208333333328</v>
      </c>
      <c r="N193" s="6">
        <f t="shared" si="11"/>
        <v>43539.208333333328</v>
      </c>
      <c r="O193">
        <v>1552626000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f t="shared" si="9"/>
        <v>35.049999999999997</v>
      </c>
      <c r="I194">
        <v>243</v>
      </c>
      <c r="J194" t="s">
        <v>21</v>
      </c>
      <c r="K194" t="s">
        <v>22</v>
      </c>
      <c r="L194">
        <v>1403845200</v>
      </c>
      <c r="M194" s="6">
        <f t="shared" si="10"/>
        <v>41817.208333333336</v>
      </c>
      <c r="N194" s="6">
        <f t="shared" si="11"/>
        <v>41821.208333333336</v>
      </c>
      <c r="O194">
        <v>1404190800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ROUND((E195/D195)*100, 0)</f>
        <v>46</v>
      </c>
      <c r="G195" t="s">
        <v>14</v>
      </c>
      <c r="H195">
        <f t="shared" ref="H195:H258" si="13">IFERROR(ROUND(E195/I195,2), 0)</f>
        <v>46.34</v>
      </c>
      <c r="I195">
        <v>65</v>
      </c>
      <c r="J195" t="s">
        <v>21</v>
      </c>
      <c r="K195" t="s">
        <v>22</v>
      </c>
      <c r="L195">
        <v>1523163600</v>
      </c>
      <c r="M195" s="6">
        <f t="shared" ref="M195:M258" si="14">(((L195/60)/60)/24)+DATE(1970,1,1)</f>
        <v>43198.208333333328</v>
      </c>
      <c r="N195" s="6">
        <f t="shared" ref="N195:N258" si="15">(((O195/60)/60)/24)+DATE(1970,1,1)</f>
        <v>43202.208333333328</v>
      </c>
      <c r="O195">
        <v>1523509200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f t="shared" si="13"/>
        <v>69.17</v>
      </c>
      <c r="I196">
        <v>126</v>
      </c>
      <c r="J196" t="s">
        <v>21</v>
      </c>
      <c r="K196" t="s">
        <v>22</v>
      </c>
      <c r="L196">
        <v>1442206800</v>
      </c>
      <c r="M196" s="6">
        <f t="shared" si="14"/>
        <v>42261.208333333328</v>
      </c>
      <c r="N196" s="6">
        <f t="shared" si="15"/>
        <v>42277.208333333328</v>
      </c>
      <c r="O196">
        <v>1443589200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f t="shared" si="13"/>
        <v>109.08</v>
      </c>
      <c r="I197">
        <v>524</v>
      </c>
      <c r="J197" t="s">
        <v>21</v>
      </c>
      <c r="K197" t="s">
        <v>22</v>
      </c>
      <c r="L197">
        <v>1532840400</v>
      </c>
      <c r="M197" s="6">
        <f t="shared" si="14"/>
        <v>43310.208333333328</v>
      </c>
      <c r="N197" s="6">
        <f t="shared" si="15"/>
        <v>43317.208333333328</v>
      </c>
      <c r="O197">
        <v>1533445200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f t="shared" si="13"/>
        <v>51.78</v>
      </c>
      <c r="I198">
        <v>100</v>
      </c>
      <c r="J198" t="s">
        <v>36</v>
      </c>
      <c r="K198" t="s">
        <v>37</v>
      </c>
      <c r="L198">
        <v>1472878800</v>
      </c>
      <c r="M198" s="6">
        <f t="shared" si="14"/>
        <v>42616.208333333328</v>
      </c>
      <c r="N198" s="6">
        <f t="shared" si="15"/>
        <v>42635.208333333328</v>
      </c>
      <c r="O198">
        <v>1474520400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f t="shared" si="13"/>
        <v>82.01</v>
      </c>
      <c r="I199">
        <v>1989</v>
      </c>
      <c r="J199" t="s">
        <v>21</v>
      </c>
      <c r="K199" t="s">
        <v>22</v>
      </c>
      <c r="L199">
        <v>1498194000</v>
      </c>
      <c r="M199" s="6">
        <f t="shared" si="14"/>
        <v>42909.208333333328</v>
      </c>
      <c r="N199" s="6">
        <f t="shared" si="15"/>
        <v>42923.208333333328</v>
      </c>
      <c r="O199">
        <v>1499403600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f t="shared" si="13"/>
        <v>35.96</v>
      </c>
      <c r="I200">
        <v>168</v>
      </c>
      <c r="J200" t="s">
        <v>21</v>
      </c>
      <c r="K200" t="s">
        <v>22</v>
      </c>
      <c r="L200">
        <v>1281070800</v>
      </c>
      <c r="M200" s="6">
        <f t="shared" si="14"/>
        <v>40396.208333333336</v>
      </c>
      <c r="N200" s="6">
        <f t="shared" si="15"/>
        <v>40425.208333333336</v>
      </c>
      <c r="O200">
        <v>1283576400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f t="shared" si="13"/>
        <v>74.459999999999994</v>
      </c>
      <c r="I201">
        <v>13</v>
      </c>
      <c r="J201" t="s">
        <v>21</v>
      </c>
      <c r="K201" t="s">
        <v>22</v>
      </c>
      <c r="L201">
        <v>1436245200</v>
      </c>
      <c r="M201" s="6">
        <f t="shared" si="14"/>
        <v>42192.208333333328</v>
      </c>
      <c r="N201" s="6">
        <f t="shared" si="15"/>
        <v>42196.208333333328</v>
      </c>
      <c r="O201">
        <v>1436590800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f t="shared" si="13"/>
        <v>2</v>
      </c>
      <c r="I202">
        <v>1</v>
      </c>
      <c r="J202" t="s">
        <v>15</v>
      </c>
      <c r="K202" t="s">
        <v>16</v>
      </c>
      <c r="L202">
        <v>1269493200</v>
      </c>
      <c r="M202" s="6">
        <f t="shared" si="14"/>
        <v>40262.208333333336</v>
      </c>
      <c r="N202" s="6">
        <f t="shared" si="15"/>
        <v>40273.208333333336</v>
      </c>
      <c r="O202">
        <v>1270443600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f t="shared" si="13"/>
        <v>91.11</v>
      </c>
      <c r="I203">
        <v>157</v>
      </c>
      <c r="J203" t="s">
        <v>21</v>
      </c>
      <c r="K203" t="s">
        <v>22</v>
      </c>
      <c r="L203">
        <v>1406264400</v>
      </c>
      <c r="M203" s="6">
        <f t="shared" si="14"/>
        <v>41845.208333333336</v>
      </c>
      <c r="N203" s="6">
        <f t="shared" si="15"/>
        <v>41863.208333333336</v>
      </c>
      <c r="O203">
        <v>1407819600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f t="shared" si="13"/>
        <v>79.790000000000006</v>
      </c>
      <c r="I204">
        <v>82</v>
      </c>
      <c r="J204" t="s">
        <v>21</v>
      </c>
      <c r="K204" t="s">
        <v>22</v>
      </c>
      <c r="L204">
        <v>1317531600</v>
      </c>
      <c r="M204" s="6">
        <f t="shared" si="14"/>
        <v>40818.208333333336</v>
      </c>
      <c r="N204" s="6">
        <f t="shared" si="15"/>
        <v>40822.208333333336</v>
      </c>
      <c r="O204">
        <v>1317877200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f t="shared" si="13"/>
        <v>43</v>
      </c>
      <c r="I205">
        <v>4498</v>
      </c>
      <c r="J205" t="s">
        <v>26</v>
      </c>
      <c r="K205" t="s">
        <v>27</v>
      </c>
      <c r="L205">
        <v>1484632800</v>
      </c>
      <c r="M205" s="6">
        <f t="shared" si="14"/>
        <v>42752.25</v>
      </c>
      <c r="N205" s="6">
        <f t="shared" si="15"/>
        <v>42754.25</v>
      </c>
      <c r="O205">
        <v>1484805600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f t="shared" si="13"/>
        <v>63.23</v>
      </c>
      <c r="I206">
        <v>40</v>
      </c>
      <c r="J206" t="s">
        <v>21</v>
      </c>
      <c r="K206" t="s">
        <v>22</v>
      </c>
      <c r="L206">
        <v>1301806800</v>
      </c>
      <c r="M206" s="6">
        <f t="shared" si="14"/>
        <v>40636.208333333336</v>
      </c>
      <c r="N206" s="6">
        <f t="shared" si="15"/>
        <v>40646.208333333336</v>
      </c>
      <c r="O206">
        <v>1302670800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f t="shared" si="13"/>
        <v>70.180000000000007</v>
      </c>
      <c r="I207">
        <v>80</v>
      </c>
      <c r="J207" t="s">
        <v>21</v>
      </c>
      <c r="K207" t="s">
        <v>22</v>
      </c>
      <c r="L207">
        <v>1539752400</v>
      </c>
      <c r="M207" s="6">
        <f t="shared" si="14"/>
        <v>43390.208333333328</v>
      </c>
      <c r="N207" s="6">
        <f t="shared" si="15"/>
        <v>43402.208333333328</v>
      </c>
      <c r="O207">
        <v>1540789200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f t="shared" si="13"/>
        <v>61.33</v>
      </c>
      <c r="I208">
        <v>57</v>
      </c>
      <c r="J208" t="s">
        <v>21</v>
      </c>
      <c r="K208" t="s">
        <v>22</v>
      </c>
      <c r="L208">
        <v>1267250400</v>
      </c>
      <c r="M208" s="6">
        <f t="shared" si="14"/>
        <v>40236.25</v>
      </c>
      <c r="N208" s="6">
        <f t="shared" si="15"/>
        <v>40245.25</v>
      </c>
      <c r="O208">
        <v>1268028000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f t="shared" si="13"/>
        <v>99</v>
      </c>
      <c r="I209">
        <v>43</v>
      </c>
      <c r="J209" t="s">
        <v>21</v>
      </c>
      <c r="K209" t="s">
        <v>22</v>
      </c>
      <c r="L209">
        <v>1535432400</v>
      </c>
      <c r="M209" s="6">
        <f t="shared" si="14"/>
        <v>43340.208333333328</v>
      </c>
      <c r="N209" s="6">
        <f t="shared" si="15"/>
        <v>43360.208333333328</v>
      </c>
      <c r="O209">
        <v>1537160400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f t="shared" si="13"/>
        <v>96.98</v>
      </c>
      <c r="I210">
        <v>2053</v>
      </c>
      <c r="J210" t="s">
        <v>21</v>
      </c>
      <c r="K210" t="s">
        <v>22</v>
      </c>
      <c r="L210">
        <v>1510207200</v>
      </c>
      <c r="M210" s="6">
        <f t="shared" si="14"/>
        <v>43048.25</v>
      </c>
      <c r="N210" s="6">
        <f t="shared" si="15"/>
        <v>43072.25</v>
      </c>
      <c r="O210">
        <v>1512280800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f t="shared" si="13"/>
        <v>51</v>
      </c>
      <c r="I211">
        <v>808</v>
      </c>
      <c r="J211" t="s">
        <v>26</v>
      </c>
      <c r="K211" t="s">
        <v>27</v>
      </c>
      <c r="L211">
        <v>1462510800</v>
      </c>
      <c r="M211" s="6">
        <f t="shared" si="14"/>
        <v>42496.208333333328</v>
      </c>
      <c r="N211" s="6">
        <f t="shared" si="15"/>
        <v>42503.208333333328</v>
      </c>
      <c r="O211">
        <v>1463115600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f t="shared" si="13"/>
        <v>28.04</v>
      </c>
      <c r="I212">
        <v>226</v>
      </c>
      <c r="J212" t="s">
        <v>36</v>
      </c>
      <c r="K212" t="s">
        <v>37</v>
      </c>
      <c r="L212">
        <v>1488520800</v>
      </c>
      <c r="M212" s="6">
        <f t="shared" si="14"/>
        <v>42797.25</v>
      </c>
      <c r="N212" s="6">
        <f t="shared" si="15"/>
        <v>42824.208333333328</v>
      </c>
      <c r="O212">
        <v>1490850000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f t="shared" si="13"/>
        <v>60.98</v>
      </c>
      <c r="I213">
        <v>1625</v>
      </c>
      <c r="J213" t="s">
        <v>21</v>
      </c>
      <c r="K213" t="s">
        <v>22</v>
      </c>
      <c r="L213">
        <v>1377579600</v>
      </c>
      <c r="M213" s="6">
        <f t="shared" si="14"/>
        <v>41513.208333333336</v>
      </c>
      <c r="N213" s="6">
        <f t="shared" si="15"/>
        <v>41537.208333333336</v>
      </c>
      <c r="O213">
        <v>1379653200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f t="shared" si="13"/>
        <v>73.209999999999994</v>
      </c>
      <c r="I214">
        <v>168</v>
      </c>
      <c r="J214" t="s">
        <v>21</v>
      </c>
      <c r="K214" t="s">
        <v>22</v>
      </c>
      <c r="L214">
        <v>1576389600</v>
      </c>
      <c r="M214" s="6">
        <f t="shared" si="14"/>
        <v>43814.25</v>
      </c>
      <c r="N214" s="6">
        <f t="shared" si="15"/>
        <v>43860.25</v>
      </c>
      <c r="O214">
        <v>1580364000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f t="shared" si="13"/>
        <v>40</v>
      </c>
      <c r="I215">
        <v>4289</v>
      </c>
      <c r="J215" t="s">
        <v>21</v>
      </c>
      <c r="K215" t="s">
        <v>22</v>
      </c>
      <c r="L215">
        <v>1289019600</v>
      </c>
      <c r="M215" s="6">
        <f t="shared" si="14"/>
        <v>40488.208333333336</v>
      </c>
      <c r="N215" s="6">
        <f t="shared" si="15"/>
        <v>40496.25</v>
      </c>
      <c r="O215">
        <v>1289714400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f t="shared" si="13"/>
        <v>86.81</v>
      </c>
      <c r="I216">
        <v>165</v>
      </c>
      <c r="J216" t="s">
        <v>21</v>
      </c>
      <c r="K216" t="s">
        <v>22</v>
      </c>
      <c r="L216">
        <v>1282194000</v>
      </c>
      <c r="M216" s="6">
        <f t="shared" si="14"/>
        <v>40409.208333333336</v>
      </c>
      <c r="N216" s="6">
        <f t="shared" si="15"/>
        <v>40415.208333333336</v>
      </c>
      <c r="O216">
        <v>1282712400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f t="shared" si="13"/>
        <v>42.13</v>
      </c>
      <c r="I217">
        <v>143</v>
      </c>
      <c r="J217" t="s">
        <v>21</v>
      </c>
      <c r="K217" t="s">
        <v>22</v>
      </c>
      <c r="L217">
        <v>1550037600</v>
      </c>
      <c r="M217" s="6">
        <f t="shared" si="14"/>
        <v>43509.25</v>
      </c>
      <c r="N217" s="6">
        <f t="shared" si="15"/>
        <v>43511.25</v>
      </c>
      <c r="O217">
        <v>1550210400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f t="shared" si="13"/>
        <v>103.98</v>
      </c>
      <c r="I218">
        <v>1815</v>
      </c>
      <c r="J218" t="s">
        <v>21</v>
      </c>
      <c r="K218" t="s">
        <v>22</v>
      </c>
      <c r="L218">
        <v>1321941600</v>
      </c>
      <c r="M218" s="6">
        <f t="shared" si="14"/>
        <v>40869.25</v>
      </c>
      <c r="N218" s="6">
        <f t="shared" si="15"/>
        <v>40871.25</v>
      </c>
      <c r="O218">
        <v>1322114400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f t="shared" si="13"/>
        <v>62</v>
      </c>
      <c r="I219">
        <v>934</v>
      </c>
      <c r="J219" t="s">
        <v>21</v>
      </c>
      <c r="K219" t="s">
        <v>22</v>
      </c>
      <c r="L219">
        <v>1556427600</v>
      </c>
      <c r="M219" s="6">
        <f t="shared" si="14"/>
        <v>43583.208333333328</v>
      </c>
      <c r="N219" s="6">
        <f t="shared" si="15"/>
        <v>43592.208333333328</v>
      </c>
      <c r="O219">
        <v>1557205200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f t="shared" si="13"/>
        <v>31.01</v>
      </c>
      <c r="I220">
        <v>397</v>
      </c>
      <c r="J220" t="s">
        <v>40</v>
      </c>
      <c r="K220" t="s">
        <v>41</v>
      </c>
      <c r="L220">
        <v>1320991200</v>
      </c>
      <c r="M220" s="6">
        <f t="shared" si="14"/>
        <v>40858.25</v>
      </c>
      <c r="N220" s="6">
        <f t="shared" si="15"/>
        <v>40892.25</v>
      </c>
      <c r="O220">
        <v>1323928800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f t="shared" si="13"/>
        <v>89.99</v>
      </c>
      <c r="I221">
        <v>1539</v>
      </c>
      <c r="J221" t="s">
        <v>21</v>
      </c>
      <c r="K221" t="s">
        <v>22</v>
      </c>
      <c r="L221">
        <v>1345093200</v>
      </c>
      <c r="M221" s="6">
        <f t="shared" si="14"/>
        <v>41137.208333333336</v>
      </c>
      <c r="N221" s="6">
        <f t="shared" si="15"/>
        <v>41149.208333333336</v>
      </c>
      <c r="O221">
        <v>1346130000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f t="shared" si="13"/>
        <v>39.24</v>
      </c>
      <c r="I222">
        <v>17</v>
      </c>
      <c r="J222" t="s">
        <v>21</v>
      </c>
      <c r="K222" t="s">
        <v>22</v>
      </c>
      <c r="L222">
        <v>1309496400</v>
      </c>
      <c r="M222" s="6">
        <f t="shared" si="14"/>
        <v>40725.208333333336</v>
      </c>
      <c r="N222" s="6">
        <f t="shared" si="15"/>
        <v>40743.208333333336</v>
      </c>
      <c r="O222">
        <v>1311051600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f t="shared" si="13"/>
        <v>54.99</v>
      </c>
      <c r="I223">
        <v>2179</v>
      </c>
      <c r="J223" t="s">
        <v>21</v>
      </c>
      <c r="K223" t="s">
        <v>22</v>
      </c>
      <c r="L223">
        <v>1340254800</v>
      </c>
      <c r="M223" s="6">
        <f t="shared" si="14"/>
        <v>41081.208333333336</v>
      </c>
      <c r="N223" s="6">
        <f t="shared" si="15"/>
        <v>41083.208333333336</v>
      </c>
      <c r="O223">
        <v>1340427600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f t="shared" si="13"/>
        <v>47.99</v>
      </c>
      <c r="I224">
        <v>138</v>
      </c>
      <c r="J224" t="s">
        <v>21</v>
      </c>
      <c r="K224" t="s">
        <v>22</v>
      </c>
      <c r="L224">
        <v>1412226000</v>
      </c>
      <c r="M224" s="6">
        <f t="shared" si="14"/>
        <v>41914.208333333336</v>
      </c>
      <c r="N224" s="6">
        <f t="shared" si="15"/>
        <v>41915.208333333336</v>
      </c>
      <c r="O224">
        <v>1412312400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f t="shared" si="13"/>
        <v>87.97</v>
      </c>
      <c r="I225">
        <v>931</v>
      </c>
      <c r="J225" t="s">
        <v>21</v>
      </c>
      <c r="K225" t="s">
        <v>22</v>
      </c>
      <c r="L225">
        <v>1458104400</v>
      </c>
      <c r="M225" s="6">
        <f t="shared" si="14"/>
        <v>42445.208333333328</v>
      </c>
      <c r="N225" s="6">
        <f t="shared" si="15"/>
        <v>42459.208333333328</v>
      </c>
      <c r="O225">
        <v>1459314000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f t="shared" si="13"/>
        <v>52</v>
      </c>
      <c r="I226">
        <v>3594</v>
      </c>
      <c r="J226" t="s">
        <v>21</v>
      </c>
      <c r="K226" t="s">
        <v>22</v>
      </c>
      <c r="L226">
        <v>1411534800</v>
      </c>
      <c r="M226" s="6">
        <f t="shared" si="14"/>
        <v>41906.208333333336</v>
      </c>
      <c r="N226" s="6">
        <f t="shared" si="15"/>
        <v>41951.25</v>
      </c>
      <c r="O226">
        <v>1415426400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f t="shared" si="13"/>
        <v>30</v>
      </c>
      <c r="I227">
        <v>5880</v>
      </c>
      <c r="J227" t="s">
        <v>21</v>
      </c>
      <c r="K227" t="s">
        <v>22</v>
      </c>
      <c r="L227">
        <v>1399093200</v>
      </c>
      <c r="M227" s="6">
        <f t="shared" si="14"/>
        <v>41762.208333333336</v>
      </c>
      <c r="N227" s="6">
        <f t="shared" si="15"/>
        <v>41762.208333333336</v>
      </c>
      <c r="O227">
        <v>1399093200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f t="shared" si="13"/>
        <v>98.21</v>
      </c>
      <c r="I228">
        <v>112</v>
      </c>
      <c r="J228" t="s">
        <v>21</v>
      </c>
      <c r="K228" t="s">
        <v>22</v>
      </c>
      <c r="L228">
        <v>1270702800</v>
      </c>
      <c r="M228" s="6">
        <f t="shared" si="14"/>
        <v>40276.208333333336</v>
      </c>
      <c r="N228" s="6">
        <f t="shared" si="15"/>
        <v>40313.208333333336</v>
      </c>
      <c r="O228">
        <v>1273899600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f t="shared" si="13"/>
        <v>108.96</v>
      </c>
      <c r="I229">
        <v>943</v>
      </c>
      <c r="J229" t="s">
        <v>21</v>
      </c>
      <c r="K229" t="s">
        <v>22</v>
      </c>
      <c r="L229">
        <v>1431666000</v>
      </c>
      <c r="M229" s="6">
        <f t="shared" si="14"/>
        <v>42139.208333333328</v>
      </c>
      <c r="N229" s="6">
        <f t="shared" si="15"/>
        <v>42145.208333333328</v>
      </c>
      <c r="O229">
        <v>1432184400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f t="shared" si="13"/>
        <v>67</v>
      </c>
      <c r="I230">
        <v>2468</v>
      </c>
      <c r="J230" t="s">
        <v>21</v>
      </c>
      <c r="K230" t="s">
        <v>22</v>
      </c>
      <c r="L230">
        <v>1472619600</v>
      </c>
      <c r="M230" s="6">
        <f t="shared" si="14"/>
        <v>42613.208333333328</v>
      </c>
      <c r="N230" s="6">
        <f t="shared" si="15"/>
        <v>42638.208333333328</v>
      </c>
      <c r="O230">
        <v>1474779600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f t="shared" si="13"/>
        <v>64.989999999999995</v>
      </c>
      <c r="I231">
        <v>2551</v>
      </c>
      <c r="J231" t="s">
        <v>21</v>
      </c>
      <c r="K231" t="s">
        <v>22</v>
      </c>
      <c r="L231">
        <v>1496293200</v>
      </c>
      <c r="M231" s="6">
        <f t="shared" si="14"/>
        <v>42887.208333333328</v>
      </c>
      <c r="N231" s="6">
        <f t="shared" si="15"/>
        <v>42935.208333333328</v>
      </c>
      <c r="O231">
        <v>1500440400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f t="shared" si="13"/>
        <v>99.84</v>
      </c>
      <c r="I232">
        <v>101</v>
      </c>
      <c r="J232" t="s">
        <v>21</v>
      </c>
      <c r="K232" t="s">
        <v>22</v>
      </c>
      <c r="L232">
        <v>1575612000</v>
      </c>
      <c r="M232" s="6">
        <f t="shared" si="14"/>
        <v>43805.25</v>
      </c>
      <c r="N232" s="6">
        <f t="shared" si="15"/>
        <v>43805.25</v>
      </c>
      <c r="O232">
        <v>1575612000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f t="shared" si="13"/>
        <v>82.43</v>
      </c>
      <c r="I233">
        <v>67</v>
      </c>
      <c r="J233" t="s">
        <v>21</v>
      </c>
      <c r="K233" t="s">
        <v>22</v>
      </c>
      <c r="L233">
        <v>1369112400</v>
      </c>
      <c r="M233" s="6">
        <f t="shared" si="14"/>
        <v>41415.208333333336</v>
      </c>
      <c r="N233" s="6">
        <f t="shared" si="15"/>
        <v>41473.208333333336</v>
      </c>
      <c r="O233">
        <v>1374123600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f t="shared" si="13"/>
        <v>63.29</v>
      </c>
      <c r="I234">
        <v>92</v>
      </c>
      <c r="J234" t="s">
        <v>21</v>
      </c>
      <c r="K234" t="s">
        <v>22</v>
      </c>
      <c r="L234">
        <v>1469422800</v>
      </c>
      <c r="M234" s="6">
        <f t="shared" si="14"/>
        <v>42576.208333333328</v>
      </c>
      <c r="N234" s="6">
        <f t="shared" si="15"/>
        <v>42577.208333333328</v>
      </c>
      <c r="O234">
        <v>1469509200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f t="shared" si="13"/>
        <v>96.77</v>
      </c>
      <c r="I235">
        <v>62</v>
      </c>
      <c r="J235" t="s">
        <v>21</v>
      </c>
      <c r="K235" t="s">
        <v>22</v>
      </c>
      <c r="L235">
        <v>1307854800</v>
      </c>
      <c r="M235" s="6">
        <f t="shared" si="14"/>
        <v>40706.208333333336</v>
      </c>
      <c r="N235" s="6">
        <f t="shared" si="15"/>
        <v>40722.208333333336</v>
      </c>
      <c r="O235">
        <v>1309237200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f t="shared" si="13"/>
        <v>54.91</v>
      </c>
      <c r="I236">
        <v>149</v>
      </c>
      <c r="J236" t="s">
        <v>107</v>
      </c>
      <c r="K236" t="s">
        <v>108</v>
      </c>
      <c r="L236">
        <v>1503378000</v>
      </c>
      <c r="M236" s="6">
        <f t="shared" si="14"/>
        <v>42969.208333333328</v>
      </c>
      <c r="N236" s="6">
        <f t="shared" si="15"/>
        <v>42976.208333333328</v>
      </c>
      <c r="O236">
        <v>1503982800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f t="shared" si="13"/>
        <v>39.01</v>
      </c>
      <c r="I237">
        <v>92</v>
      </c>
      <c r="J237" t="s">
        <v>21</v>
      </c>
      <c r="K237" t="s">
        <v>22</v>
      </c>
      <c r="L237">
        <v>1486965600</v>
      </c>
      <c r="M237" s="6">
        <f t="shared" si="14"/>
        <v>42779.25</v>
      </c>
      <c r="N237" s="6">
        <f t="shared" si="15"/>
        <v>42784.25</v>
      </c>
      <c r="O237">
        <v>1487397600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f t="shared" si="13"/>
        <v>75.84</v>
      </c>
      <c r="I238">
        <v>57</v>
      </c>
      <c r="J238" t="s">
        <v>26</v>
      </c>
      <c r="K238" t="s">
        <v>27</v>
      </c>
      <c r="L238">
        <v>1561438800</v>
      </c>
      <c r="M238" s="6">
        <f t="shared" si="14"/>
        <v>43641.208333333328</v>
      </c>
      <c r="N238" s="6">
        <f t="shared" si="15"/>
        <v>43648.208333333328</v>
      </c>
      <c r="O238">
        <v>1562043600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f t="shared" si="13"/>
        <v>45.05</v>
      </c>
      <c r="I239">
        <v>329</v>
      </c>
      <c r="J239" t="s">
        <v>21</v>
      </c>
      <c r="K239" t="s">
        <v>22</v>
      </c>
      <c r="L239">
        <v>1398402000</v>
      </c>
      <c r="M239" s="6">
        <f t="shared" si="14"/>
        <v>41754.208333333336</v>
      </c>
      <c r="N239" s="6">
        <f t="shared" si="15"/>
        <v>41756.208333333336</v>
      </c>
      <c r="O239">
        <v>1398574800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f t="shared" si="13"/>
        <v>104.52</v>
      </c>
      <c r="I240">
        <v>97</v>
      </c>
      <c r="J240" t="s">
        <v>36</v>
      </c>
      <c r="K240" t="s">
        <v>37</v>
      </c>
      <c r="L240">
        <v>1513231200</v>
      </c>
      <c r="M240" s="6">
        <f t="shared" si="14"/>
        <v>43083.25</v>
      </c>
      <c r="N240" s="6">
        <f t="shared" si="15"/>
        <v>43108.25</v>
      </c>
      <c r="O240">
        <v>1515391200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f t="shared" si="13"/>
        <v>76.27</v>
      </c>
      <c r="I241">
        <v>41</v>
      </c>
      <c r="J241" t="s">
        <v>21</v>
      </c>
      <c r="K241" t="s">
        <v>22</v>
      </c>
      <c r="L241">
        <v>1440824400</v>
      </c>
      <c r="M241" s="6">
        <f t="shared" si="14"/>
        <v>42245.208333333328</v>
      </c>
      <c r="N241" s="6">
        <f t="shared" si="15"/>
        <v>42249.208333333328</v>
      </c>
      <c r="O241">
        <v>1441170000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f t="shared" si="13"/>
        <v>69.02</v>
      </c>
      <c r="I242">
        <v>1784</v>
      </c>
      <c r="J242" t="s">
        <v>21</v>
      </c>
      <c r="K242" t="s">
        <v>22</v>
      </c>
      <c r="L242">
        <v>1281070800</v>
      </c>
      <c r="M242" s="6">
        <f t="shared" si="14"/>
        <v>40396.208333333336</v>
      </c>
      <c r="N242" s="6">
        <f t="shared" si="15"/>
        <v>40397.208333333336</v>
      </c>
      <c r="O242">
        <v>1281157200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f t="shared" si="13"/>
        <v>101.98</v>
      </c>
      <c r="I243">
        <v>1684</v>
      </c>
      <c r="J243" t="s">
        <v>26</v>
      </c>
      <c r="K243" t="s">
        <v>27</v>
      </c>
      <c r="L243">
        <v>1397365200</v>
      </c>
      <c r="M243" s="6">
        <f t="shared" si="14"/>
        <v>41742.208333333336</v>
      </c>
      <c r="N243" s="6">
        <f t="shared" si="15"/>
        <v>41752.208333333336</v>
      </c>
      <c r="O243">
        <v>1398229200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f t="shared" si="13"/>
        <v>42.92</v>
      </c>
      <c r="I244">
        <v>250</v>
      </c>
      <c r="J244" t="s">
        <v>21</v>
      </c>
      <c r="K244" t="s">
        <v>22</v>
      </c>
      <c r="L244">
        <v>1494392400</v>
      </c>
      <c r="M244" s="6">
        <f t="shared" si="14"/>
        <v>42865.208333333328</v>
      </c>
      <c r="N244" s="6">
        <f t="shared" si="15"/>
        <v>42875.208333333328</v>
      </c>
      <c r="O244">
        <v>1495256400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f t="shared" si="13"/>
        <v>43.03</v>
      </c>
      <c r="I245">
        <v>238</v>
      </c>
      <c r="J245" t="s">
        <v>21</v>
      </c>
      <c r="K245" t="s">
        <v>22</v>
      </c>
      <c r="L245">
        <v>1520143200</v>
      </c>
      <c r="M245" s="6">
        <f t="shared" si="14"/>
        <v>43163.25</v>
      </c>
      <c r="N245" s="6">
        <f t="shared" si="15"/>
        <v>43166.25</v>
      </c>
      <c r="O245">
        <v>1520402400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f t="shared" si="13"/>
        <v>75.25</v>
      </c>
      <c r="I246">
        <v>53</v>
      </c>
      <c r="J246" t="s">
        <v>21</v>
      </c>
      <c r="K246" t="s">
        <v>22</v>
      </c>
      <c r="L246">
        <v>1405314000</v>
      </c>
      <c r="M246" s="6">
        <f t="shared" si="14"/>
        <v>41834.208333333336</v>
      </c>
      <c r="N246" s="6">
        <f t="shared" si="15"/>
        <v>41886.208333333336</v>
      </c>
      <c r="O246">
        <v>1409806800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f t="shared" si="13"/>
        <v>69.02</v>
      </c>
      <c r="I247">
        <v>214</v>
      </c>
      <c r="J247" t="s">
        <v>21</v>
      </c>
      <c r="K247" t="s">
        <v>22</v>
      </c>
      <c r="L247">
        <v>1396846800</v>
      </c>
      <c r="M247" s="6">
        <f t="shared" si="14"/>
        <v>41736.208333333336</v>
      </c>
      <c r="N247" s="6">
        <f t="shared" si="15"/>
        <v>41737.208333333336</v>
      </c>
      <c r="O247">
        <v>1396933200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f t="shared" si="13"/>
        <v>65.989999999999995</v>
      </c>
      <c r="I248">
        <v>222</v>
      </c>
      <c r="J248" t="s">
        <v>21</v>
      </c>
      <c r="K248" t="s">
        <v>22</v>
      </c>
      <c r="L248">
        <v>1375678800</v>
      </c>
      <c r="M248" s="6">
        <f t="shared" si="14"/>
        <v>41491.208333333336</v>
      </c>
      <c r="N248" s="6">
        <f t="shared" si="15"/>
        <v>41495.208333333336</v>
      </c>
      <c r="O248">
        <v>1376024400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f t="shared" si="13"/>
        <v>98.01</v>
      </c>
      <c r="I249">
        <v>1884</v>
      </c>
      <c r="J249" t="s">
        <v>21</v>
      </c>
      <c r="K249" t="s">
        <v>22</v>
      </c>
      <c r="L249">
        <v>1482386400</v>
      </c>
      <c r="M249" s="6">
        <f t="shared" si="14"/>
        <v>42726.25</v>
      </c>
      <c r="N249" s="6">
        <f t="shared" si="15"/>
        <v>42741.25</v>
      </c>
      <c r="O249">
        <v>1483682400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f t="shared" si="13"/>
        <v>60.11</v>
      </c>
      <c r="I250">
        <v>218</v>
      </c>
      <c r="J250" t="s">
        <v>26</v>
      </c>
      <c r="K250" t="s">
        <v>27</v>
      </c>
      <c r="L250">
        <v>1420005600</v>
      </c>
      <c r="M250" s="6">
        <f t="shared" si="14"/>
        <v>42004.25</v>
      </c>
      <c r="N250" s="6">
        <f t="shared" si="15"/>
        <v>42009.25</v>
      </c>
      <c r="O250">
        <v>1420437600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f t="shared" si="13"/>
        <v>26</v>
      </c>
      <c r="I251">
        <v>6465</v>
      </c>
      <c r="J251" t="s">
        <v>21</v>
      </c>
      <c r="K251" t="s">
        <v>22</v>
      </c>
      <c r="L251">
        <v>1420178400</v>
      </c>
      <c r="M251" s="6">
        <f t="shared" si="14"/>
        <v>42006.25</v>
      </c>
      <c r="N251" s="6">
        <f t="shared" si="15"/>
        <v>42013.25</v>
      </c>
      <c r="O251">
        <v>1420783200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f t="shared" si="13"/>
        <v>3</v>
      </c>
      <c r="I252">
        <v>1</v>
      </c>
      <c r="J252" t="s">
        <v>21</v>
      </c>
      <c r="K252" t="s">
        <v>22</v>
      </c>
      <c r="L252">
        <v>1264399200</v>
      </c>
      <c r="M252" s="6">
        <f t="shared" si="14"/>
        <v>40203.25</v>
      </c>
      <c r="N252" s="6">
        <f t="shared" si="15"/>
        <v>40238.25</v>
      </c>
      <c r="O252">
        <v>1267423200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f t="shared" si="13"/>
        <v>38.020000000000003</v>
      </c>
      <c r="I253">
        <v>101</v>
      </c>
      <c r="J253" t="s">
        <v>21</v>
      </c>
      <c r="K253" t="s">
        <v>22</v>
      </c>
      <c r="L253">
        <v>1355032800</v>
      </c>
      <c r="M253" s="6">
        <f t="shared" si="14"/>
        <v>41252.25</v>
      </c>
      <c r="N253" s="6">
        <f t="shared" si="15"/>
        <v>41254.25</v>
      </c>
      <c r="O253">
        <v>1355205600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f t="shared" si="13"/>
        <v>106.15</v>
      </c>
      <c r="I254">
        <v>59</v>
      </c>
      <c r="J254" t="s">
        <v>21</v>
      </c>
      <c r="K254" t="s">
        <v>22</v>
      </c>
      <c r="L254">
        <v>1382677200</v>
      </c>
      <c r="M254" s="6">
        <f t="shared" si="14"/>
        <v>41572.208333333336</v>
      </c>
      <c r="N254" s="6">
        <f t="shared" si="15"/>
        <v>41577.208333333336</v>
      </c>
      <c r="O254">
        <v>1383109200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f t="shared" si="13"/>
        <v>81.02</v>
      </c>
      <c r="I255">
        <v>1335</v>
      </c>
      <c r="J255" t="s">
        <v>15</v>
      </c>
      <c r="K255" t="s">
        <v>16</v>
      </c>
      <c r="L255">
        <v>1302238800</v>
      </c>
      <c r="M255" s="6">
        <f t="shared" si="14"/>
        <v>40641.208333333336</v>
      </c>
      <c r="N255" s="6">
        <f t="shared" si="15"/>
        <v>40653.208333333336</v>
      </c>
      <c r="O255">
        <v>1303275600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f t="shared" si="13"/>
        <v>96.65</v>
      </c>
      <c r="I256">
        <v>88</v>
      </c>
      <c r="J256" t="s">
        <v>21</v>
      </c>
      <c r="K256" t="s">
        <v>22</v>
      </c>
      <c r="L256">
        <v>1487656800</v>
      </c>
      <c r="M256" s="6">
        <f t="shared" si="14"/>
        <v>42787.25</v>
      </c>
      <c r="N256" s="6">
        <f t="shared" si="15"/>
        <v>42789.25</v>
      </c>
      <c r="O256">
        <v>1487829600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f t="shared" si="13"/>
        <v>57</v>
      </c>
      <c r="I257">
        <v>1697</v>
      </c>
      <c r="J257" t="s">
        <v>21</v>
      </c>
      <c r="K257" t="s">
        <v>22</v>
      </c>
      <c r="L257">
        <v>1297836000</v>
      </c>
      <c r="M257" s="6">
        <f t="shared" si="14"/>
        <v>40590.25</v>
      </c>
      <c r="N257" s="6">
        <f t="shared" si="15"/>
        <v>40595.25</v>
      </c>
      <c r="O257">
        <v>1298268000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f t="shared" si="13"/>
        <v>63.93</v>
      </c>
      <c r="I258">
        <v>15</v>
      </c>
      <c r="J258" t="s">
        <v>40</v>
      </c>
      <c r="K258" t="s">
        <v>41</v>
      </c>
      <c r="L258">
        <v>1453615200</v>
      </c>
      <c r="M258" s="6">
        <f t="shared" si="14"/>
        <v>42393.25</v>
      </c>
      <c r="N258" s="6">
        <f t="shared" si="15"/>
        <v>42430.25</v>
      </c>
      <c r="O258">
        <v>1456812000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ROUND((E259/D259)*100, 0)</f>
        <v>146</v>
      </c>
      <c r="G259" t="s">
        <v>20</v>
      </c>
      <c r="H259">
        <f t="shared" ref="H259:H322" si="17">IFERROR(ROUND(E259/I259,2), 0)</f>
        <v>90.46</v>
      </c>
      <c r="I259">
        <v>92</v>
      </c>
      <c r="J259" t="s">
        <v>21</v>
      </c>
      <c r="K259" t="s">
        <v>22</v>
      </c>
      <c r="L259">
        <v>1362463200</v>
      </c>
      <c r="M259" s="6">
        <f t="shared" ref="M259:M322" si="18">(((L259/60)/60)/24)+DATE(1970,1,1)</f>
        <v>41338.25</v>
      </c>
      <c r="N259" s="6">
        <f t="shared" ref="N259:N322" si="19">(((O259/60)/60)/24)+DATE(1970,1,1)</f>
        <v>41352.208333333336</v>
      </c>
      <c r="O259">
        <v>1363669200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f t="shared" si="17"/>
        <v>72.17</v>
      </c>
      <c r="I260">
        <v>186</v>
      </c>
      <c r="J260" t="s">
        <v>21</v>
      </c>
      <c r="K260" t="s">
        <v>22</v>
      </c>
      <c r="L260">
        <v>1481176800</v>
      </c>
      <c r="M260" s="6">
        <f t="shared" si="18"/>
        <v>42712.25</v>
      </c>
      <c r="N260" s="6">
        <f t="shared" si="19"/>
        <v>42732.25</v>
      </c>
      <c r="O260">
        <v>1482904800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f t="shared" si="17"/>
        <v>77.930000000000007</v>
      </c>
      <c r="I261">
        <v>138</v>
      </c>
      <c r="J261" t="s">
        <v>21</v>
      </c>
      <c r="K261" t="s">
        <v>22</v>
      </c>
      <c r="L261">
        <v>1354946400</v>
      </c>
      <c r="M261" s="6">
        <f t="shared" si="18"/>
        <v>41251.25</v>
      </c>
      <c r="N261" s="6">
        <f t="shared" si="19"/>
        <v>41270.25</v>
      </c>
      <c r="O261">
        <v>1356588000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f t="shared" si="17"/>
        <v>38.07</v>
      </c>
      <c r="I262">
        <v>261</v>
      </c>
      <c r="J262" t="s">
        <v>21</v>
      </c>
      <c r="K262" t="s">
        <v>22</v>
      </c>
      <c r="L262">
        <v>1348808400</v>
      </c>
      <c r="M262" s="6">
        <f t="shared" si="18"/>
        <v>41180.208333333336</v>
      </c>
      <c r="N262" s="6">
        <f t="shared" si="19"/>
        <v>41192.208333333336</v>
      </c>
      <c r="O262">
        <v>1349845200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f t="shared" si="17"/>
        <v>57.94</v>
      </c>
      <c r="I263">
        <v>454</v>
      </c>
      <c r="J263" t="s">
        <v>21</v>
      </c>
      <c r="K263" t="s">
        <v>22</v>
      </c>
      <c r="L263">
        <v>1282712400</v>
      </c>
      <c r="M263" s="6">
        <f t="shared" si="18"/>
        <v>40415.208333333336</v>
      </c>
      <c r="N263" s="6">
        <f t="shared" si="19"/>
        <v>40419.208333333336</v>
      </c>
      <c r="O263">
        <v>1283058000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f t="shared" si="17"/>
        <v>49.79</v>
      </c>
      <c r="I264">
        <v>107</v>
      </c>
      <c r="J264" t="s">
        <v>21</v>
      </c>
      <c r="K264" t="s">
        <v>22</v>
      </c>
      <c r="L264">
        <v>1301979600</v>
      </c>
      <c r="M264" s="6">
        <f t="shared" si="18"/>
        <v>40638.208333333336</v>
      </c>
      <c r="N264" s="6">
        <f t="shared" si="19"/>
        <v>40664.208333333336</v>
      </c>
      <c r="O264">
        <v>1304226000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f t="shared" si="17"/>
        <v>54.05</v>
      </c>
      <c r="I265">
        <v>199</v>
      </c>
      <c r="J265" t="s">
        <v>21</v>
      </c>
      <c r="K265" t="s">
        <v>22</v>
      </c>
      <c r="L265">
        <v>1263016800</v>
      </c>
      <c r="M265" s="6">
        <f t="shared" si="18"/>
        <v>40187.25</v>
      </c>
      <c r="N265" s="6">
        <f t="shared" si="19"/>
        <v>40187.25</v>
      </c>
      <c r="O265">
        <v>1263016800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f t="shared" si="17"/>
        <v>30</v>
      </c>
      <c r="I266">
        <v>5512</v>
      </c>
      <c r="J266" t="s">
        <v>21</v>
      </c>
      <c r="K266" t="s">
        <v>22</v>
      </c>
      <c r="L266">
        <v>1360648800</v>
      </c>
      <c r="M266" s="6">
        <f t="shared" si="18"/>
        <v>41317.25</v>
      </c>
      <c r="N266" s="6">
        <f t="shared" si="19"/>
        <v>41333.25</v>
      </c>
      <c r="O266">
        <v>1362031200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f t="shared" si="17"/>
        <v>70.13</v>
      </c>
      <c r="I267">
        <v>86</v>
      </c>
      <c r="J267" t="s">
        <v>21</v>
      </c>
      <c r="K267" t="s">
        <v>22</v>
      </c>
      <c r="L267">
        <v>1451800800</v>
      </c>
      <c r="M267" s="6">
        <f t="shared" si="18"/>
        <v>42372.25</v>
      </c>
      <c r="N267" s="6">
        <f t="shared" si="19"/>
        <v>42416.25</v>
      </c>
      <c r="O267">
        <v>1455602400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f t="shared" si="17"/>
        <v>27</v>
      </c>
      <c r="I268">
        <v>3182</v>
      </c>
      <c r="J268" t="s">
        <v>107</v>
      </c>
      <c r="K268" t="s">
        <v>108</v>
      </c>
      <c r="L268">
        <v>1415340000</v>
      </c>
      <c r="M268" s="6">
        <f t="shared" si="18"/>
        <v>41950.25</v>
      </c>
      <c r="N268" s="6">
        <f t="shared" si="19"/>
        <v>41983.25</v>
      </c>
      <c r="O268">
        <v>1418191200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f t="shared" si="17"/>
        <v>51.99</v>
      </c>
      <c r="I269">
        <v>2768</v>
      </c>
      <c r="J269" t="s">
        <v>26</v>
      </c>
      <c r="K269" t="s">
        <v>27</v>
      </c>
      <c r="L269">
        <v>1351054800</v>
      </c>
      <c r="M269" s="6">
        <f t="shared" si="18"/>
        <v>41206.208333333336</v>
      </c>
      <c r="N269" s="6">
        <f t="shared" si="19"/>
        <v>41222.25</v>
      </c>
      <c r="O269">
        <v>1352440800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f t="shared" si="17"/>
        <v>56.42</v>
      </c>
      <c r="I270">
        <v>48</v>
      </c>
      <c r="J270" t="s">
        <v>21</v>
      </c>
      <c r="K270" t="s">
        <v>22</v>
      </c>
      <c r="L270">
        <v>1349326800</v>
      </c>
      <c r="M270" s="6">
        <f t="shared" si="18"/>
        <v>41186.208333333336</v>
      </c>
      <c r="N270" s="6">
        <f t="shared" si="19"/>
        <v>41232.25</v>
      </c>
      <c r="O270">
        <v>1353304800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f t="shared" si="17"/>
        <v>101.63</v>
      </c>
      <c r="I271">
        <v>87</v>
      </c>
      <c r="J271" t="s">
        <v>21</v>
      </c>
      <c r="K271" t="s">
        <v>22</v>
      </c>
      <c r="L271">
        <v>1548914400</v>
      </c>
      <c r="M271" s="6">
        <f t="shared" si="18"/>
        <v>43496.25</v>
      </c>
      <c r="N271" s="6">
        <f t="shared" si="19"/>
        <v>43517.25</v>
      </c>
      <c r="O271">
        <v>1550728800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f t="shared" si="17"/>
        <v>25.01</v>
      </c>
      <c r="I272">
        <v>1890</v>
      </c>
      <c r="J272" t="s">
        <v>21</v>
      </c>
      <c r="K272" t="s">
        <v>22</v>
      </c>
      <c r="L272">
        <v>1291269600</v>
      </c>
      <c r="M272" s="6">
        <f t="shared" si="18"/>
        <v>40514.25</v>
      </c>
      <c r="N272" s="6">
        <f t="shared" si="19"/>
        <v>40516.25</v>
      </c>
      <c r="O272">
        <v>1291442400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f t="shared" si="17"/>
        <v>32.020000000000003</v>
      </c>
      <c r="I273">
        <v>61</v>
      </c>
      <c r="J273" t="s">
        <v>21</v>
      </c>
      <c r="K273" t="s">
        <v>22</v>
      </c>
      <c r="L273">
        <v>1449468000</v>
      </c>
      <c r="M273" s="6">
        <f t="shared" si="18"/>
        <v>42345.25</v>
      </c>
      <c r="N273" s="6">
        <f t="shared" si="19"/>
        <v>42376.25</v>
      </c>
      <c r="O273">
        <v>1452146400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f t="shared" si="17"/>
        <v>82.02</v>
      </c>
      <c r="I274">
        <v>1894</v>
      </c>
      <c r="J274" t="s">
        <v>21</v>
      </c>
      <c r="K274" t="s">
        <v>22</v>
      </c>
      <c r="L274">
        <v>1562734800</v>
      </c>
      <c r="M274" s="6">
        <f t="shared" si="18"/>
        <v>43656.208333333328</v>
      </c>
      <c r="N274" s="6">
        <f t="shared" si="19"/>
        <v>43681.208333333328</v>
      </c>
      <c r="O274">
        <v>1564894800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f t="shared" si="17"/>
        <v>37.96</v>
      </c>
      <c r="I275">
        <v>282</v>
      </c>
      <c r="J275" t="s">
        <v>15</v>
      </c>
      <c r="K275" t="s">
        <v>16</v>
      </c>
      <c r="L275">
        <v>1505624400</v>
      </c>
      <c r="M275" s="6">
        <f t="shared" si="18"/>
        <v>42995.208333333328</v>
      </c>
      <c r="N275" s="6">
        <f t="shared" si="19"/>
        <v>42998.208333333328</v>
      </c>
      <c r="O275">
        <v>1505883600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f t="shared" si="17"/>
        <v>51.53</v>
      </c>
      <c r="I276">
        <v>15</v>
      </c>
      <c r="J276" t="s">
        <v>21</v>
      </c>
      <c r="K276" t="s">
        <v>22</v>
      </c>
      <c r="L276">
        <v>1509948000</v>
      </c>
      <c r="M276" s="6">
        <f t="shared" si="18"/>
        <v>43045.25</v>
      </c>
      <c r="N276" s="6">
        <f t="shared" si="19"/>
        <v>43050.25</v>
      </c>
      <c r="O276">
        <v>1510380000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f t="shared" si="17"/>
        <v>81.2</v>
      </c>
      <c r="I277">
        <v>116</v>
      </c>
      <c r="J277" t="s">
        <v>21</v>
      </c>
      <c r="K277" t="s">
        <v>22</v>
      </c>
      <c r="L277">
        <v>1554526800</v>
      </c>
      <c r="M277" s="6">
        <f t="shared" si="18"/>
        <v>43561.208333333328</v>
      </c>
      <c r="N277" s="6">
        <f t="shared" si="19"/>
        <v>43569.208333333328</v>
      </c>
      <c r="O277">
        <v>1555218000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f t="shared" si="17"/>
        <v>40.03</v>
      </c>
      <c r="I278">
        <v>133</v>
      </c>
      <c r="J278" t="s">
        <v>21</v>
      </c>
      <c r="K278" t="s">
        <v>22</v>
      </c>
      <c r="L278">
        <v>1334811600</v>
      </c>
      <c r="M278" s="6">
        <f t="shared" si="18"/>
        <v>41018.208333333336</v>
      </c>
      <c r="N278" s="6">
        <f t="shared" si="19"/>
        <v>41023.208333333336</v>
      </c>
      <c r="O278">
        <v>1335243600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f t="shared" si="17"/>
        <v>89.94</v>
      </c>
      <c r="I279">
        <v>83</v>
      </c>
      <c r="J279" t="s">
        <v>21</v>
      </c>
      <c r="K279" t="s">
        <v>22</v>
      </c>
      <c r="L279">
        <v>1279515600</v>
      </c>
      <c r="M279" s="6">
        <f t="shared" si="18"/>
        <v>40378.208333333336</v>
      </c>
      <c r="N279" s="6">
        <f t="shared" si="19"/>
        <v>40380.208333333336</v>
      </c>
      <c r="O279">
        <v>1279688400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f t="shared" si="17"/>
        <v>96.69</v>
      </c>
      <c r="I280">
        <v>91</v>
      </c>
      <c r="J280" t="s">
        <v>21</v>
      </c>
      <c r="K280" t="s">
        <v>22</v>
      </c>
      <c r="L280">
        <v>1353909600</v>
      </c>
      <c r="M280" s="6">
        <f t="shared" si="18"/>
        <v>41239.25</v>
      </c>
      <c r="N280" s="6">
        <f t="shared" si="19"/>
        <v>41264.25</v>
      </c>
      <c r="O280">
        <v>1356069600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f t="shared" si="17"/>
        <v>25.01</v>
      </c>
      <c r="I281">
        <v>546</v>
      </c>
      <c r="J281" t="s">
        <v>21</v>
      </c>
      <c r="K281" t="s">
        <v>22</v>
      </c>
      <c r="L281">
        <v>1535950800</v>
      </c>
      <c r="M281" s="6">
        <f t="shared" si="18"/>
        <v>43346.208333333328</v>
      </c>
      <c r="N281" s="6">
        <f t="shared" si="19"/>
        <v>43349.208333333328</v>
      </c>
      <c r="O281">
        <v>1536210000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f t="shared" si="17"/>
        <v>36.99</v>
      </c>
      <c r="I282">
        <v>393</v>
      </c>
      <c r="J282" t="s">
        <v>21</v>
      </c>
      <c r="K282" t="s">
        <v>22</v>
      </c>
      <c r="L282">
        <v>1511244000</v>
      </c>
      <c r="M282" s="6">
        <f t="shared" si="18"/>
        <v>43060.25</v>
      </c>
      <c r="N282" s="6">
        <f t="shared" si="19"/>
        <v>43066.25</v>
      </c>
      <c r="O282">
        <v>1511762400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f t="shared" si="17"/>
        <v>73.010000000000005</v>
      </c>
      <c r="I283">
        <v>2062</v>
      </c>
      <c r="J283" t="s">
        <v>21</v>
      </c>
      <c r="K283" t="s">
        <v>22</v>
      </c>
      <c r="L283">
        <v>1331445600</v>
      </c>
      <c r="M283" s="6">
        <f t="shared" si="18"/>
        <v>40979.25</v>
      </c>
      <c r="N283" s="6">
        <f t="shared" si="19"/>
        <v>41000.208333333336</v>
      </c>
      <c r="O283">
        <v>1333256400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f t="shared" si="17"/>
        <v>68.239999999999995</v>
      </c>
      <c r="I284">
        <v>133</v>
      </c>
      <c r="J284" t="s">
        <v>21</v>
      </c>
      <c r="K284" t="s">
        <v>22</v>
      </c>
      <c r="L284">
        <v>1480226400</v>
      </c>
      <c r="M284" s="6">
        <f t="shared" si="18"/>
        <v>42701.25</v>
      </c>
      <c r="N284" s="6">
        <f t="shared" si="19"/>
        <v>42707.25</v>
      </c>
      <c r="O284">
        <v>1480744800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f t="shared" si="17"/>
        <v>52.31</v>
      </c>
      <c r="I285">
        <v>29</v>
      </c>
      <c r="J285" t="s">
        <v>36</v>
      </c>
      <c r="K285" t="s">
        <v>37</v>
      </c>
      <c r="L285">
        <v>1464584400</v>
      </c>
      <c r="M285" s="6">
        <f t="shared" si="18"/>
        <v>42520.208333333328</v>
      </c>
      <c r="N285" s="6">
        <f t="shared" si="19"/>
        <v>42525.208333333328</v>
      </c>
      <c r="O285">
        <v>1465016400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f t="shared" si="17"/>
        <v>61.77</v>
      </c>
      <c r="I286">
        <v>132</v>
      </c>
      <c r="J286" t="s">
        <v>21</v>
      </c>
      <c r="K286" t="s">
        <v>22</v>
      </c>
      <c r="L286">
        <v>1335848400</v>
      </c>
      <c r="M286" s="6">
        <f t="shared" si="18"/>
        <v>41030.208333333336</v>
      </c>
      <c r="N286" s="6">
        <f t="shared" si="19"/>
        <v>41035.208333333336</v>
      </c>
      <c r="O286">
        <v>1336280400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f t="shared" si="17"/>
        <v>25.03</v>
      </c>
      <c r="I287">
        <v>254</v>
      </c>
      <c r="J287" t="s">
        <v>21</v>
      </c>
      <c r="K287" t="s">
        <v>22</v>
      </c>
      <c r="L287">
        <v>1473483600</v>
      </c>
      <c r="M287" s="6">
        <f t="shared" si="18"/>
        <v>42623.208333333328</v>
      </c>
      <c r="N287" s="6">
        <f t="shared" si="19"/>
        <v>42661.208333333328</v>
      </c>
      <c r="O287">
        <v>1476766800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f t="shared" si="17"/>
        <v>106.29</v>
      </c>
      <c r="I288">
        <v>184</v>
      </c>
      <c r="J288" t="s">
        <v>21</v>
      </c>
      <c r="K288" t="s">
        <v>22</v>
      </c>
      <c r="L288">
        <v>1479880800</v>
      </c>
      <c r="M288" s="6">
        <f t="shared" si="18"/>
        <v>42697.25</v>
      </c>
      <c r="N288" s="6">
        <f t="shared" si="19"/>
        <v>42704.25</v>
      </c>
      <c r="O288">
        <v>1480485600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f t="shared" si="17"/>
        <v>75.069999999999993</v>
      </c>
      <c r="I289">
        <v>176</v>
      </c>
      <c r="J289" t="s">
        <v>21</v>
      </c>
      <c r="K289" t="s">
        <v>22</v>
      </c>
      <c r="L289">
        <v>1430197200</v>
      </c>
      <c r="M289" s="6">
        <f t="shared" si="18"/>
        <v>42122.208333333328</v>
      </c>
      <c r="N289" s="6">
        <f t="shared" si="19"/>
        <v>42122.208333333328</v>
      </c>
      <c r="O289">
        <v>1430197200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f t="shared" si="17"/>
        <v>39.97</v>
      </c>
      <c r="I290">
        <v>137</v>
      </c>
      <c r="J290" t="s">
        <v>36</v>
      </c>
      <c r="K290" t="s">
        <v>37</v>
      </c>
      <c r="L290">
        <v>1331701200</v>
      </c>
      <c r="M290" s="6">
        <f t="shared" si="18"/>
        <v>40982.208333333336</v>
      </c>
      <c r="N290" s="6">
        <f t="shared" si="19"/>
        <v>40983.208333333336</v>
      </c>
      <c r="O290">
        <v>1331787600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f t="shared" si="17"/>
        <v>39.979999999999997</v>
      </c>
      <c r="I291">
        <v>337</v>
      </c>
      <c r="J291" t="s">
        <v>15</v>
      </c>
      <c r="K291" t="s">
        <v>16</v>
      </c>
      <c r="L291">
        <v>1438578000</v>
      </c>
      <c r="M291" s="6">
        <f t="shared" si="18"/>
        <v>42219.208333333328</v>
      </c>
      <c r="N291" s="6">
        <f t="shared" si="19"/>
        <v>42222.208333333328</v>
      </c>
      <c r="O291">
        <v>1438837200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f t="shared" si="17"/>
        <v>101.02</v>
      </c>
      <c r="I292">
        <v>908</v>
      </c>
      <c r="J292" t="s">
        <v>21</v>
      </c>
      <c r="K292" t="s">
        <v>22</v>
      </c>
      <c r="L292">
        <v>1368162000</v>
      </c>
      <c r="M292" s="6">
        <f t="shared" si="18"/>
        <v>41404.208333333336</v>
      </c>
      <c r="N292" s="6">
        <f t="shared" si="19"/>
        <v>41436.208333333336</v>
      </c>
      <c r="O292">
        <v>1370926800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f t="shared" si="17"/>
        <v>76.81</v>
      </c>
      <c r="I293">
        <v>107</v>
      </c>
      <c r="J293" t="s">
        <v>21</v>
      </c>
      <c r="K293" t="s">
        <v>22</v>
      </c>
      <c r="L293">
        <v>1318654800</v>
      </c>
      <c r="M293" s="6">
        <f t="shared" si="18"/>
        <v>40831.208333333336</v>
      </c>
      <c r="N293" s="6">
        <f t="shared" si="19"/>
        <v>40835.208333333336</v>
      </c>
      <c r="O293">
        <v>1319000400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f t="shared" si="17"/>
        <v>71.7</v>
      </c>
      <c r="I294">
        <v>10</v>
      </c>
      <c r="J294" t="s">
        <v>21</v>
      </c>
      <c r="K294" t="s">
        <v>22</v>
      </c>
      <c r="L294">
        <v>1331874000</v>
      </c>
      <c r="M294" s="6">
        <f t="shared" si="18"/>
        <v>40984.208333333336</v>
      </c>
      <c r="N294" s="6">
        <f t="shared" si="19"/>
        <v>41002.208333333336</v>
      </c>
      <c r="O294">
        <v>1333429200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f t="shared" si="17"/>
        <v>33.28</v>
      </c>
      <c r="I295">
        <v>32</v>
      </c>
      <c r="J295" t="s">
        <v>107</v>
      </c>
      <c r="K295" t="s">
        <v>108</v>
      </c>
      <c r="L295">
        <v>1286254800</v>
      </c>
      <c r="M295" s="6">
        <f t="shared" si="18"/>
        <v>40456.208333333336</v>
      </c>
      <c r="N295" s="6">
        <f t="shared" si="19"/>
        <v>40465.208333333336</v>
      </c>
      <c r="O295">
        <v>1287032400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f t="shared" si="17"/>
        <v>43.92</v>
      </c>
      <c r="I296">
        <v>183</v>
      </c>
      <c r="J296" t="s">
        <v>21</v>
      </c>
      <c r="K296" t="s">
        <v>22</v>
      </c>
      <c r="L296">
        <v>1540530000</v>
      </c>
      <c r="M296" s="6">
        <f t="shared" si="18"/>
        <v>43399.208333333328</v>
      </c>
      <c r="N296" s="6">
        <f t="shared" si="19"/>
        <v>43411.25</v>
      </c>
      <c r="O296">
        <v>1541570400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f t="shared" si="17"/>
        <v>36</v>
      </c>
      <c r="I297">
        <v>1910</v>
      </c>
      <c r="J297" t="s">
        <v>98</v>
      </c>
      <c r="K297" t="s">
        <v>99</v>
      </c>
      <c r="L297">
        <v>1381813200</v>
      </c>
      <c r="M297" s="6">
        <f t="shared" si="18"/>
        <v>41562.208333333336</v>
      </c>
      <c r="N297" s="6">
        <f t="shared" si="19"/>
        <v>41587.25</v>
      </c>
      <c r="O297">
        <v>1383976800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f t="shared" si="17"/>
        <v>88.21</v>
      </c>
      <c r="I298">
        <v>38</v>
      </c>
      <c r="J298" t="s">
        <v>26</v>
      </c>
      <c r="K298" t="s">
        <v>27</v>
      </c>
      <c r="L298">
        <v>1548655200</v>
      </c>
      <c r="M298" s="6">
        <f t="shared" si="18"/>
        <v>43493.25</v>
      </c>
      <c r="N298" s="6">
        <f t="shared" si="19"/>
        <v>43515.25</v>
      </c>
      <c r="O298">
        <v>1550556000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f t="shared" si="17"/>
        <v>65.239999999999995</v>
      </c>
      <c r="I299">
        <v>104</v>
      </c>
      <c r="J299" t="s">
        <v>26</v>
      </c>
      <c r="K299" t="s">
        <v>27</v>
      </c>
      <c r="L299">
        <v>1389679200</v>
      </c>
      <c r="M299" s="6">
        <f t="shared" si="18"/>
        <v>41653.25</v>
      </c>
      <c r="N299" s="6">
        <f t="shared" si="19"/>
        <v>41662.25</v>
      </c>
      <c r="O299">
        <v>1390456800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f t="shared" si="17"/>
        <v>69.959999999999994</v>
      </c>
      <c r="I300">
        <v>72</v>
      </c>
      <c r="J300" t="s">
        <v>21</v>
      </c>
      <c r="K300" t="s">
        <v>22</v>
      </c>
      <c r="L300">
        <v>1456466400</v>
      </c>
      <c r="M300" s="6">
        <f t="shared" si="18"/>
        <v>42426.25</v>
      </c>
      <c r="N300" s="6">
        <f t="shared" si="19"/>
        <v>42444.208333333328</v>
      </c>
      <c r="O300">
        <v>1458018000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f t="shared" si="17"/>
        <v>39.880000000000003</v>
      </c>
      <c r="I301">
        <v>49</v>
      </c>
      <c r="J301" t="s">
        <v>21</v>
      </c>
      <c r="K301" t="s">
        <v>22</v>
      </c>
      <c r="L301">
        <v>1456984800</v>
      </c>
      <c r="M301" s="6">
        <f t="shared" si="18"/>
        <v>42432.25</v>
      </c>
      <c r="N301" s="6">
        <f t="shared" si="19"/>
        <v>42488.208333333328</v>
      </c>
      <c r="O301">
        <v>1461819600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f t="shared" si="17"/>
        <v>5</v>
      </c>
      <c r="I302">
        <v>1</v>
      </c>
      <c r="J302" t="s">
        <v>36</v>
      </c>
      <c r="K302" t="s">
        <v>37</v>
      </c>
      <c r="L302">
        <v>1504069200</v>
      </c>
      <c r="M302" s="6">
        <f t="shared" si="18"/>
        <v>42977.208333333328</v>
      </c>
      <c r="N302" s="6">
        <f t="shared" si="19"/>
        <v>42978.208333333328</v>
      </c>
      <c r="O302">
        <v>1504155600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f t="shared" si="17"/>
        <v>41.02</v>
      </c>
      <c r="I303">
        <v>295</v>
      </c>
      <c r="J303" t="s">
        <v>21</v>
      </c>
      <c r="K303" t="s">
        <v>22</v>
      </c>
      <c r="L303">
        <v>1424930400</v>
      </c>
      <c r="M303" s="6">
        <f t="shared" si="18"/>
        <v>42061.25</v>
      </c>
      <c r="N303" s="6">
        <f t="shared" si="19"/>
        <v>42078.208333333328</v>
      </c>
      <c r="O303">
        <v>1426395600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f t="shared" si="17"/>
        <v>98.91</v>
      </c>
      <c r="I304">
        <v>245</v>
      </c>
      <c r="J304" t="s">
        <v>21</v>
      </c>
      <c r="K304" t="s">
        <v>22</v>
      </c>
      <c r="L304">
        <v>1535864400</v>
      </c>
      <c r="M304" s="6">
        <f t="shared" si="18"/>
        <v>43345.208333333328</v>
      </c>
      <c r="N304" s="6">
        <f t="shared" si="19"/>
        <v>43359.208333333328</v>
      </c>
      <c r="O304">
        <v>1537074000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f t="shared" si="17"/>
        <v>87.78</v>
      </c>
      <c r="I305">
        <v>32</v>
      </c>
      <c r="J305" t="s">
        <v>21</v>
      </c>
      <c r="K305" t="s">
        <v>22</v>
      </c>
      <c r="L305">
        <v>1452146400</v>
      </c>
      <c r="M305" s="6">
        <f t="shared" si="18"/>
        <v>42376.25</v>
      </c>
      <c r="N305" s="6">
        <f t="shared" si="19"/>
        <v>42381.25</v>
      </c>
      <c r="O305">
        <v>1452578400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f t="shared" si="17"/>
        <v>80.77</v>
      </c>
      <c r="I306">
        <v>142</v>
      </c>
      <c r="J306" t="s">
        <v>21</v>
      </c>
      <c r="K306" t="s">
        <v>22</v>
      </c>
      <c r="L306">
        <v>1470546000</v>
      </c>
      <c r="M306" s="6">
        <f t="shared" si="18"/>
        <v>42589.208333333328</v>
      </c>
      <c r="N306" s="6">
        <f t="shared" si="19"/>
        <v>42630.208333333328</v>
      </c>
      <c r="O306">
        <v>1474088400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f t="shared" si="17"/>
        <v>94.28</v>
      </c>
      <c r="I307">
        <v>85</v>
      </c>
      <c r="J307" t="s">
        <v>21</v>
      </c>
      <c r="K307" t="s">
        <v>22</v>
      </c>
      <c r="L307">
        <v>1458363600</v>
      </c>
      <c r="M307" s="6">
        <f t="shared" si="18"/>
        <v>42448.208333333328</v>
      </c>
      <c r="N307" s="6">
        <f t="shared" si="19"/>
        <v>42489.208333333328</v>
      </c>
      <c r="O307">
        <v>1461906000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f t="shared" si="17"/>
        <v>73.430000000000007</v>
      </c>
      <c r="I308">
        <v>7</v>
      </c>
      <c r="J308" t="s">
        <v>21</v>
      </c>
      <c r="K308" t="s">
        <v>22</v>
      </c>
      <c r="L308">
        <v>1500008400</v>
      </c>
      <c r="M308" s="6">
        <f t="shared" si="18"/>
        <v>42930.208333333328</v>
      </c>
      <c r="N308" s="6">
        <f t="shared" si="19"/>
        <v>42933.208333333328</v>
      </c>
      <c r="O308">
        <v>1500267600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f t="shared" si="17"/>
        <v>65.97</v>
      </c>
      <c r="I309">
        <v>659</v>
      </c>
      <c r="J309" t="s">
        <v>36</v>
      </c>
      <c r="K309" t="s">
        <v>37</v>
      </c>
      <c r="L309">
        <v>1338958800</v>
      </c>
      <c r="M309" s="6">
        <f t="shared" si="18"/>
        <v>41066.208333333336</v>
      </c>
      <c r="N309" s="6">
        <f t="shared" si="19"/>
        <v>41086.208333333336</v>
      </c>
      <c r="O309">
        <v>1340686800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f t="shared" si="17"/>
        <v>109.04</v>
      </c>
      <c r="I310">
        <v>803</v>
      </c>
      <c r="J310" t="s">
        <v>21</v>
      </c>
      <c r="K310" t="s">
        <v>22</v>
      </c>
      <c r="L310">
        <v>1303102800</v>
      </c>
      <c r="M310" s="6">
        <f t="shared" si="18"/>
        <v>40651.208333333336</v>
      </c>
      <c r="N310" s="6">
        <f t="shared" si="19"/>
        <v>40652.208333333336</v>
      </c>
      <c r="O310">
        <v>1303189200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f t="shared" si="17"/>
        <v>41.16</v>
      </c>
      <c r="I311">
        <v>75</v>
      </c>
      <c r="J311" t="s">
        <v>21</v>
      </c>
      <c r="K311" t="s">
        <v>22</v>
      </c>
      <c r="L311">
        <v>1316581200</v>
      </c>
      <c r="M311" s="6">
        <f t="shared" si="18"/>
        <v>40807.208333333336</v>
      </c>
      <c r="N311" s="6">
        <f t="shared" si="19"/>
        <v>40827.208333333336</v>
      </c>
      <c r="O311">
        <v>1318309200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f t="shared" si="17"/>
        <v>99.13</v>
      </c>
      <c r="I312">
        <v>16</v>
      </c>
      <c r="J312" t="s">
        <v>21</v>
      </c>
      <c r="K312" t="s">
        <v>22</v>
      </c>
      <c r="L312">
        <v>1270789200</v>
      </c>
      <c r="M312" s="6">
        <f t="shared" si="18"/>
        <v>40277.208333333336</v>
      </c>
      <c r="N312" s="6">
        <f t="shared" si="19"/>
        <v>40293.208333333336</v>
      </c>
      <c r="O312">
        <v>1272171600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f t="shared" si="17"/>
        <v>105.88</v>
      </c>
      <c r="I313">
        <v>121</v>
      </c>
      <c r="J313" t="s">
        <v>21</v>
      </c>
      <c r="K313" t="s">
        <v>22</v>
      </c>
      <c r="L313">
        <v>1297836000</v>
      </c>
      <c r="M313" s="6">
        <f t="shared" si="18"/>
        <v>40590.25</v>
      </c>
      <c r="N313" s="6">
        <f t="shared" si="19"/>
        <v>40602.25</v>
      </c>
      <c r="O313">
        <v>1298872800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f t="shared" si="17"/>
        <v>49</v>
      </c>
      <c r="I314">
        <v>3742</v>
      </c>
      <c r="J314" t="s">
        <v>21</v>
      </c>
      <c r="K314" t="s">
        <v>22</v>
      </c>
      <c r="L314">
        <v>1382677200</v>
      </c>
      <c r="M314" s="6">
        <f t="shared" si="18"/>
        <v>41572.208333333336</v>
      </c>
      <c r="N314" s="6">
        <f t="shared" si="19"/>
        <v>41579.208333333336</v>
      </c>
      <c r="O314">
        <v>1383282000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f t="shared" si="17"/>
        <v>39</v>
      </c>
      <c r="I315">
        <v>223</v>
      </c>
      <c r="J315" t="s">
        <v>21</v>
      </c>
      <c r="K315" t="s">
        <v>22</v>
      </c>
      <c r="L315">
        <v>1330322400</v>
      </c>
      <c r="M315" s="6">
        <f t="shared" si="18"/>
        <v>40966.25</v>
      </c>
      <c r="N315" s="6">
        <f t="shared" si="19"/>
        <v>40968.25</v>
      </c>
      <c r="O315">
        <v>1330495200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f t="shared" si="17"/>
        <v>31.02</v>
      </c>
      <c r="I316">
        <v>133</v>
      </c>
      <c r="J316" t="s">
        <v>21</v>
      </c>
      <c r="K316" t="s">
        <v>22</v>
      </c>
      <c r="L316">
        <v>1552366800</v>
      </c>
      <c r="M316" s="6">
        <f t="shared" si="18"/>
        <v>43536.208333333328</v>
      </c>
      <c r="N316" s="6">
        <f t="shared" si="19"/>
        <v>43541.208333333328</v>
      </c>
      <c r="O316">
        <v>1552798800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f t="shared" si="17"/>
        <v>103.87</v>
      </c>
      <c r="I317">
        <v>31</v>
      </c>
      <c r="J317" t="s">
        <v>21</v>
      </c>
      <c r="K317" t="s">
        <v>22</v>
      </c>
      <c r="L317">
        <v>1400907600</v>
      </c>
      <c r="M317" s="6">
        <f t="shared" si="18"/>
        <v>41783.208333333336</v>
      </c>
      <c r="N317" s="6">
        <f t="shared" si="19"/>
        <v>41812.208333333336</v>
      </c>
      <c r="O317">
        <v>1403413200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f t="shared" si="17"/>
        <v>59.27</v>
      </c>
      <c r="I318">
        <v>108</v>
      </c>
      <c r="J318" t="s">
        <v>107</v>
      </c>
      <c r="K318" t="s">
        <v>108</v>
      </c>
      <c r="L318">
        <v>1574143200</v>
      </c>
      <c r="M318" s="6">
        <f t="shared" si="18"/>
        <v>43788.25</v>
      </c>
      <c r="N318" s="6">
        <f t="shared" si="19"/>
        <v>43789.25</v>
      </c>
      <c r="O318">
        <v>1574229600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f t="shared" si="17"/>
        <v>42.3</v>
      </c>
      <c r="I319">
        <v>30</v>
      </c>
      <c r="J319" t="s">
        <v>21</v>
      </c>
      <c r="K319" t="s">
        <v>22</v>
      </c>
      <c r="L319">
        <v>1494738000</v>
      </c>
      <c r="M319" s="6">
        <f t="shared" si="18"/>
        <v>42869.208333333328</v>
      </c>
      <c r="N319" s="6">
        <f t="shared" si="19"/>
        <v>42882.208333333328</v>
      </c>
      <c r="O319">
        <v>1495861200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f t="shared" si="17"/>
        <v>53.12</v>
      </c>
      <c r="I320">
        <v>17</v>
      </c>
      <c r="J320" t="s">
        <v>21</v>
      </c>
      <c r="K320" t="s">
        <v>22</v>
      </c>
      <c r="L320">
        <v>1392357600</v>
      </c>
      <c r="M320" s="6">
        <f t="shared" si="18"/>
        <v>41684.25</v>
      </c>
      <c r="N320" s="6">
        <f t="shared" si="19"/>
        <v>41686.25</v>
      </c>
      <c r="O320">
        <v>1392530400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f t="shared" si="17"/>
        <v>50.8</v>
      </c>
      <c r="I321">
        <v>64</v>
      </c>
      <c r="J321" t="s">
        <v>21</v>
      </c>
      <c r="K321" t="s">
        <v>22</v>
      </c>
      <c r="L321">
        <v>1281589200</v>
      </c>
      <c r="M321" s="6">
        <f t="shared" si="18"/>
        <v>40402.208333333336</v>
      </c>
      <c r="N321" s="6">
        <f t="shared" si="19"/>
        <v>40426.208333333336</v>
      </c>
      <c r="O321">
        <v>1283662800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f t="shared" si="17"/>
        <v>101.15</v>
      </c>
      <c r="I322">
        <v>80</v>
      </c>
      <c r="J322" t="s">
        <v>21</v>
      </c>
      <c r="K322" t="s">
        <v>22</v>
      </c>
      <c r="L322">
        <v>1305003600</v>
      </c>
      <c r="M322" s="6">
        <f t="shared" si="18"/>
        <v>40673.208333333336</v>
      </c>
      <c r="N322" s="6">
        <f t="shared" si="19"/>
        <v>40682.208333333336</v>
      </c>
      <c r="O322">
        <v>1305781200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ROUND((E323/D323)*100, 0)</f>
        <v>94</v>
      </c>
      <c r="G323" t="s">
        <v>14</v>
      </c>
      <c r="H323">
        <f t="shared" ref="H323:H386" si="21">IFERROR(ROUND(E323/I323,2), 0)</f>
        <v>65</v>
      </c>
      <c r="I323">
        <v>2468</v>
      </c>
      <c r="J323" t="s">
        <v>21</v>
      </c>
      <c r="K323" t="s">
        <v>22</v>
      </c>
      <c r="L323">
        <v>1301634000</v>
      </c>
      <c r="M323" s="6">
        <f t="shared" ref="M323:M386" si="22">(((L323/60)/60)/24)+DATE(1970,1,1)</f>
        <v>40634.208333333336</v>
      </c>
      <c r="N323" s="6">
        <f t="shared" ref="N323:N386" si="23">(((O323/60)/60)/24)+DATE(1970,1,1)</f>
        <v>40642.208333333336</v>
      </c>
      <c r="O323">
        <v>1302325200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f t="shared" si="21"/>
        <v>38</v>
      </c>
      <c r="I324">
        <v>5168</v>
      </c>
      <c r="J324" t="s">
        <v>21</v>
      </c>
      <c r="K324" t="s">
        <v>22</v>
      </c>
      <c r="L324">
        <v>1290664800</v>
      </c>
      <c r="M324" s="6">
        <f t="shared" si="22"/>
        <v>40507.25</v>
      </c>
      <c r="N324" s="6">
        <f t="shared" si="23"/>
        <v>40520.25</v>
      </c>
      <c r="O324">
        <v>1291788000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f t="shared" si="21"/>
        <v>82.62</v>
      </c>
      <c r="I325">
        <v>26</v>
      </c>
      <c r="J325" t="s">
        <v>40</v>
      </c>
      <c r="K325" t="s">
        <v>41</v>
      </c>
      <c r="L325">
        <v>1395896400</v>
      </c>
      <c r="M325" s="6">
        <f t="shared" si="22"/>
        <v>41725.208333333336</v>
      </c>
      <c r="N325" s="6">
        <f t="shared" si="23"/>
        <v>41727.208333333336</v>
      </c>
      <c r="O325">
        <v>1396069200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f t="shared" si="21"/>
        <v>37.94</v>
      </c>
      <c r="I326">
        <v>307</v>
      </c>
      <c r="J326" t="s">
        <v>21</v>
      </c>
      <c r="K326" t="s">
        <v>22</v>
      </c>
      <c r="L326">
        <v>1434862800</v>
      </c>
      <c r="M326" s="6">
        <f t="shared" si="22"/>
        <v>42176.208333333328</v>
      </c>
      <c r="N326" s="6">
        <f t="shared" si="23"/>
        <v>42188.208333333328</v>
      </c>
      <c r="O326">
        <v>1435899600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f t="shared" si="21"/>
        <v>80.78</v>
      </c>
      <c r="I327">
        <v>73</v>
      </c>
      <c r="J327" t="s">
        <v>21</v>
      </c>
      <c r="K327" t="s">
        <v>22</v>
      </c>
      <c r="L327">
        <v>1529125200</v>
      </c>
      <c r="M327" s="6">
        <f t="shared" si="22"/>
        <v>43267.208333333328</v>
      </c>
      <c r="N327" s="6">
        <f t="shared" si="23"/>
        <v>43290.208333333328</v>
      </c>
      <c r="O327">
        <v>1531112400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f t="shared" si="21"/>
        <v>25.98</v>
      </c>
      <c r="I328">
        <v>128</v>
      </c>
      <c r="J328" t="s">
        <v>21</v>
      </c>
      <c r="K328" t="s">
        <v>22</v>
      </c>
      <c r="L328">
        <v>1451109600</v>
      </c>
      <c r="M328" s="6">
        <f t="shared" si="22"/>
        <v>42364.25</v>
      </c>
      <c r="N328" s="6">
        <f t="shared" si="23"/>
        <v>42370.25</v>
      </c>
      <c r="O328">
        <v>1451628000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f t="shared" si="21"/>
        <v>30.36</v>
      </c>
      <c r="I329">
        <v>33</v>
      </c>
      <c r="J329" t="s">
        <v>21</v>
      </c>
      <c r="K329" t="s">
        <v>22</v>
      </c>
      <c r="L329">
        <v>1566968400</v>
      </c>
      <c r="M329" s="6">
        <f t="shared" si="22"/>
        <v>43705.208333333328</v>
      </c>
      <c r="N329" s="6">
        <f t="shared" si="23"/>
        <v>43709.208333333328</v>
      </c>
      <c r="O329">
        <v>1567314000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f t="shared" si="21"/>
        <v>54</v>
      </c>
      <c r="I330">
        <v>2441</v>
      </c>
      <c r="J330" t="s">
        <v>21</v>
      </c>
      <c r="K330" t="s">
        <v>22</v>
      </c>
      <c r="L330">
        <v>1543557600</v>
      </c>
      <c r="M330" s="6">
        <f t="shared" si="22"/>
        <v>43434.25</v>
      </c>
      <c r="N330" s="6">
        <f t="shared" si="23"/>
        <v>43445.25</v>
      </c>
      <c r="O330">
        <v>1544508000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f t="shared" si="21"/>
        <v>101.79</v>
      </c>
      <c r="I331">
        <v>211</v>
      </c>
      <c r="J331" t="s">
        <v>21</v>
      </c>
      <c r="K331" t="s">
        <v>22</v>
      </c>
      <c r="L331">
        <v>1481522400</v>
      </c>
      <c r="M331" s="6">
        <f t="shared" si="22"/>
        <v>42716.25</v>
      </c>
      <c r="N331" s="6">
        <f t="shared" si="23"/>
        <v>42727.25</v>
      </c>
      <c r="O331">
        <v>1482472800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f t="shared" si="21"/>
        <v>45</v>
      </c>
      <c r="I332">
        <v>1385</v>
      </c>
      <c r="J332" t="s">
        <v>40</v>
      </c>
      <c r="K332" t="s">
        <v>41</v>
      </c>
      <c r="L332">
        <v>1512712800</v>
      </c>
      <c r="M332" s="6">
        <f t="shared" si="22"/>
        <v>43077.25</v>
      </c>
      <c r="N332" s="6">
        <f t="shared" si="23"/>
        <v>43078.25</v>
      </c>
      <c r="O332">
        <v>1512799200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f t="shared" si="21"/>
        <v>77.069999999999993</v>
      </c>
      <c r="I333">
        <v>190</v>
      </c>
      <c r="J333" t="s">
        <v>21</v>
      </c>
      <c r="K333" t="s">
        <v>22</v>
      </c>
      <c r="L333">
        <v>1324274400</v>
      </c>
      <c r="M333" s="6">
        <f t="shared" si="22"/>
        <v>40896.25</v>
      </c>
      <c r="N333" s="6">
        <f t="shared" si="23"/>
        <v>40897.25</v>
      </c>
      <c r="O333">
        <v>1324360800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f t="shared" si="21"/>
        <v>88.08</v>
      </c>
      <c r="I334">
        <v>470</v>
      </c>
      <c r="J334" t="s">
        <v>21</v>
      </c>
      <c r="K334" t="s">
        <v>22</v>
      </c>
      <c r="L334">
        <v>1364446800</v>
      </c>
      <c r="M334" s="6">
        <f t="shared" si="22"/>
        <v>41361.208333333336</v>
      </c>
      <c r="N334" s="6">
        <f t="shared" si="23"/>
        <v>41362.208333333336</v>
      </c>
      <c r="O334">
        <v>1364533200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f t="shared" si="21"/>
        <v>47.04</v>
      </c>
      <c r="I335">
        <v>253</v>
      </c>
      <c r="J335" t="s">
        <v>21</v>
      </c>
      <c r="K335" t="s">
        <v>22</v>
      </c>
      <c r="L335">
        <v>1542693600</v>
      </c>
      <c r="M335" s="6">
        <f t="shared" si="22"/>
        <v>43424.25</v>
      </c>
      <c r="N335" s="6">
        <f t="shared" si="23"/>
        <v>43452.25</v>
      </c>
      <c r="O335">
        <v>1545112800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f t="shared" si="21"/>
        <v>111</v>
      </c>
      <c r="I336">
        <v>1113</v>
      </c>
      <c r="J336" t="s">
        <v>21</v>
      </c>
      <c r="K336" t="s">
        <v>22</v>
      </c>
      <c r="L336">
        <v>1515564000</v>
      </c>
      <c r="M336" s="6">
        <f t="shared" si="22"/>
        <v>43110.25</v>
      </c>
      <c r="N336" s="6">
        <f t="shared" si="23"/>
        <v>43117.25</v>
      </c>
      <c r="O336">
        <v>1516168800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f t="shared" si="21"/>
        <v>87</v>
      </c>
      <c r="I337">
        <v>2283</v>
      </c>
      <c r="J337" t="s">
        <v>21</v>
      </c>
      <c r="K337" t="s">
        <v>22</v>
      </c>
      <c r="L337">
        <v>1573797600</v>
      </c>
      <c r="M337" s="6">
        <f t="shared" si="22"/>
        <v>43784.25</v>
      </c>
      <c r="N337" s="6">
        <f t="shared" si="23"/>
        <v>43797.25</v>
      </c>
      <c r="O337">
        <v>1574920800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f t="shared" si="21"/>
        <v>63.99</v>
      </c>
      <c r="I338">
        <v>1072</v>
      </c>
      <c r="J338" t="s">
        <v>21</v>
      </c>
      <c r="K338" t="s">
        <v>22</v>
      </c>
      <c r="L338">
        <v>1292392800</v>
      </c>
      <c r="M338" s="6">
        <f t="shared" si="22"/>
        <v>40527.25</v>
      </c>
      <c r="N338" s="6">
        <f t="shared" si="23"/>
        <v>40528.25</v>
      </c>
      <c r="O338">
        <v>1292479200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f t="shared" si="21"/>
        <v>105.99</v>
      </c>
      <c r="I339">
        <v>1095</v>
      </c>
      <c r="J339" t="s">
        <v>21</v>
      </c>
      <c r="K339" t="s">
        <v>22</v>
      </c>
      <c r="L339">
        <v>1573452000</v>
      </c>
      <c r="M339" s="6">
        <f t="shared" si="22"/>
        <v>43780.25</v>
      </c>
      <c r="N339" s="6">
        <f t="shared" si="23"/>
        <v>43781.25</v>
      </c>
      <c r="O339">
        <v>1573538400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f t="shared" si="21"/>
        <v>73.989999999999995</v>
      </c>
      <c r="I340">
        <v>1690</v>
      </c>
      <c r="J340" t="s">
        <v>21</v>
      </c>
      <c r="K340" t="s">
        <v>22</v>
      </c>
      <c r="L340">
        <v>1317790800</v>
      </c>
      <c r="M340" s="6">
        <f t="shared" si="22"/>
        <v>40821.208333333336</v>
      </c>
      <c r="N340" s="6">
        <f t="shared" si="23"/>
        <v>40851.208333333336</v>
      </c>
      <c r="O340">
        <v>1320382800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f t="shared" si="21"/>
        <v>84.02</v>
      </c>
      <c r="I341">
        <v>1297</v>
      </c>
      <c r="J341" t="s">
        <v>15</v>
      </c>
      <c r="K341" t="s">
        <v>16</v>
      </c>
      <c r="L341">
        <v>1501650000</v>
      </c>
      <c r="M341" s="6">
        <f t="shared" si="22"/>
        <v>42949.208333333328</v>
      </c>
      <c r="N341" s="6">
        <f t="shared" si="23"/>
        <v>42963.208333333328</v>
      </c>
      <c r="O341">
        <v>1502859600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f t="shared" si="21"/>
        <v>88.97</v>
      </c>
      <c r="I342">
        <v>393</v>
      </c>
      <c r="J342" t="s">
        <v>21</v>
      </c>
      <c r="K342" t="s">
        <v>22</v>
      </c>
      <c r="L342">
        <v>1323669600</v>
      </c>
      <c r="M342" s="6">
        <f t="shared" si="22"/>
        <v>40889.25</v>
      </c>
      <c r="N342" s="6">
        <f t="shared" si="23"/>
        <v>40890.25</v>
      </c>
      <c r="O342">
        <v>1323756000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f t="shared" si="21"/>
        <v>76.989999999999995</v>
      </c>
      <c r="I343">
        <v>1257</v>
      </c>
      <c r="J343" t="s">
        <v>21</v>
      </c>
      <c r="K343" t="s">
        <v>22</v>
      </c>
      <c r="L343">
        <v>1440738000</v>
      </c>
      <c r="M343" s="6">
        <f t="shared" si="22"/>
        <v>42244.208333333328</v>
      </c>
      <c r="N343" s="6">
        <f t="shared" si="23"/>
        <v>42251.208333333328</v>
      </c>
      <c r="O343">
        <v>1441342800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f t="shared" si="21"/>
        <v>97.15</v>
      </c>
      <c r="I344">
        <v>328</v>
      </c>
      <c r="J344" t="s">
        <v>21</v>
      </c>
      <c r="K344" t="s">
        <v>22</v>
      </c>
      <c r="L344">
        <v>1374296400</v>
      </c>
      <c r="M344" s="6">
        <f t="shared" si="22"/>
        <v>41475.208333333336</v>
      </c>
      <c r="N344" s="6">
        <f t="shared" si="23"/>
        <v>41487.208333333336</v>
      </c>
      <c r="O344">
        <v>1375333200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f t="shared" si="21"/>
        <v>33.01</v>
      </c>
      <c r="I345">
        <v>147</v>
      </c>
      <c r="J345" t="s">
        <v>21</v>
      </c>
      <c r="K345" t="s">
        <v>22</v>
      </c>
      <c r="L345">
        <v>1384840800</v>
      </c>
      <c r="M345" s="6">
        <f t="shared" si="22"/>
        <v>41597.25</v>
      </c>
      <c r="N345" s="6">
        <f t="shared" si="23"/>
        <v>41650.25</v>
      </c>
      <c r="O345">
        <v>1389420000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f t="shared" si="21"/>
        <v>99.95</v>
      </c>
      <c r="I346">
        <v>830</v>
      </c>
      <c r="J346" t="s">
        <v>21</v>
      </c>
      <c r="K346" t="s">
        <v>22</v>
      </c>
      <c r="L346">
        <v>1516600800</v>
      </c>
      <c r="M346" s="6">
        <f t="shared" si="22"/>
        <v>43122.25</v>
      </c>
      <c r="N346" s="6">
        <f t="shared" si="23"/>
        <v>43162.25</v>
      </c>
      <c r="O346">
        <v>1520056800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f t="shared" si="21"/>
        <v>69.97</v>
      </c>
      <c r="I347">
        <v>331</v>
      </c>
      <c r="J347" t="s">
        <v>40</v>
      </c>
      <c r="K347" t="s">
        <v>41</v>
      </c>
      <c r="L347">
        <v>1436418000</v>
      </c>
      <c r="M347" s="6">
        <f t="shared" si="22"/>
        <v>42194.208333333328</v>
      </c>
      <c r="N347" s="6">
        <f t="shared" si="23"/>
        <v>42195.208333333328</v>
      </c>
      <c r="O347">
        <v>1436504400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f t="shared" si="21"/>
        <v>110.32</v>
      </c>
      <c r="I348">
        <v>25</v>
      </c>
      <c r="J348" t="s">
        <v>21</v>
      </c>
      <c r="K348" t="s">
        <v>22</v>
      </c>
      <c r="L348">
        <v>1503550800</v>
      </c>
      <c r="M348" s="6">
        <f t="shared" si="22"/>
        <v>42971.208333333328</v>
      </c>
      <c r="N348" s="6">
        <f t="shared" si="23"/>
        <v>43026.208333333328</v>
      </c>
      <c r="O348">
        <v>1508302800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f t="shared" si="21"/>
        <v>66.010000000000005</v>
      </c>
      <c r="I349">
        <v>191</v>
      </c>
      <c r="J349" t="s">
        <v>21</v>
      </c>
      <c r="K349" t="s">
        <v>22</v>
      </c>
      <c r="L349">
        <v>1423634400</v>
      </c>
      <c r="M349" s="6">
        <f t="shared" si="22"/>
        <v>42046.25</v>
      </c>
      <c r="N349" s="6">
        <f t="shared" si="23"/>
        <v>42070.25</v>
      </c>
      <c r="O349">
        <v>1425708000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f t="shared" si="21"/>
        <v>41.01</v>
      </c>
      <c r="I350">
        <v>3483</v>
      </c>
      <c r="J350" t="s">
        <v>21</v>
      </c>
      <c r="K350" t="s">
        <v>22</v>
      </c>
      <c r="L350">
        <v>1487224800</v>
      </c>
      <c r="M350" s="6">
        <f t="shared" si="22"/>
        <v>42782.25</v>
      </c>
      <c r="N350" s="6">
        <f t="shared" si="23"/>
        <v>42795.25</v>
      </c>
      <c r="O350">
        <v>1488348000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f t="shared" si="21"/>
        <v>103.96</v>
      </c>
      <c r="I351">
        <v>923</v>
      </c>
      <c r="J351" t="s">
        <v>21</v>
      </c>
      <c r="K351" t="s">
        <v>22</v>
      </c>
      <c r="L351">
        <v>1500008400</v>
      </c>
      <c r="M351" s="6">
        <f t="shared" si="22"/>
        <v>42930.208333333328</v>
      </c>
      <c r="N351" s="6">
        <f t="shared" si="23"/>
        <v>42960.208333333328</v>
      </c>
      <c r="O351">
        <v>1502600400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f t="shared" si="21"/>
        <v>5</v>
      </c>
      <c r="I352">
        <v>1</v>
      </c>
      <c r="J352" t="s">
        <v>21</v>
      </c>
      <c r="K352" t="s">
        <v>22</v>
      </c>
      <c r="L352">
        <v>1432098000</v>
      </c>
      <c r="M352" s="6">
        <f t="shared" si="22"/>
        <v>42144.208333333328</v>
      </c>
      <c r="N352" s="6">
        <f t="shared" si="23"/>
        <v>42162.208333333328</v>
      </c>
      <c r="O352">
        <v>1433653200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f t="shared" si="21"/>
        <v>47.01</v>
      </c>
      <c r="I353">
        <v>2013</v>
      </c>
      <c r="J353" t="s">
        <v>21</v>
      </c>
      <c r="K353" t="s">
        <v>22</v>
      </c>
      <c r="L353">
        <v>1440392400</v>
      </c>
      <c r="M353" s="6">
        <f t="shared" si="22"/>
        <v>42240.208333333328</v>
      </c>
      <c r="N353" s="6">
        <f t="shared" si="23"/>
        <v>42254.208333333328</v>
      </c>
      <c r="O353">
        <v>1441602000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f t="shared" si="21"/>
        <v>29.61</v>
      </c>
      <c r="I354">
        <v>33</v>
      </c>
      <c r="J354" t="s">
        <v>15</v>
      </c>
      <c r="K354" t="s">
        <v>16</v>
      </c>
      <c r="L354">
        <v>1446876000</v>
      </c>
      <c r="M354" s="6">
        <f t="shared" si="22"/>
        <v>42315.25</v>
      </c>
      <c r="N354" s="6">
        <f t="shared" si="23"/>
        <v>42323.25</v>
      </c>
      <c r="O354">
        <v>1447567200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f t="shared" si="21"/>
        <v>81.010000000000005</v>
      </c>
      <c r="I355">
        <v>1703</v>
      </c>
      <c r="J355" t="s">
        <v>21</v>
      </c>
      <c r="K355" t="s">
        <v>22</v>
      </c>
      <c r="L355">
        <v>1562302800</v>
      </c>
      <c r="M355" s="6">
        <f t="shared" si="22"/>
        <v>43651.208333333328</v>
      </c>
      <c r="N355" s="6">
        <f t="shared" si="23"/>
        <v>43652.208333333328</v>
      </c>
      <c r="O355">
        <v>1562389200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f t="shared" si="21"/>
        <v>94.35</v>
      </c>
      <c r="I356">
        <v>80</v>
      </c>
      <c r="J356" t="s">
        <v>36</v>
      </c>
      <c r="K356" t="s">
        <v>37</v>
      </c>
      <c r="L356">
        <v>1378184400</v>
      </c>
      <c r="M356" s="6">
        <f t="shared" si="22"/>
        <v>41520.208333333336</v>
      </c>
      <c r="N356" s="6">
        <f t="shared" si="23"/>
        <v>41527.208333333336</v>
      </c>
      <c r="O356">
        <v>1378789200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f t="shared" si="21"/>
        <v>26.06</v>
      </c>
      <c r="I357">
        <v>86</v>
      </c>
      <c r="J357" t="s">
        <v>21</v>
      </c>
      <c r="K357" t="s">
        <v>22</v>
      </c>
      <c r="L357">
        <v>1485064800</v>
      </c>
      <c r="M357" s="6">
        <f t="shared" si="22"/>
        <v>42757.25</v>
      </c>
      <c r="N357" s="6">
        <f t="shared" si="23"/>
        <v>42797.25</v>
      </c>
      <c r="O357">
        <v>1488520800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f t="shared" si="21"/>
        <v>85.78</v>
      </c>
      <c r="I358">
        <v>40</v>
      </c>
      <c r="J358" t="s">
        <v>107</v>
      </c>
      <c r="K358" t="s">
        <v>108</v>
      </c>
      <c r="L358">
        <v>1326520800</v>
      </c>
      <c r="M358" s="6">
        <f t="shared" si="22"/>
        <v>40922.25</v>
      </c>
      <c r="N358" s="6">
        <f t="shared" si="23"/>
        <v>40931.25</v>
      </c>
      <c r="O358">
        <v>1327298400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f t="shared" si="21"/>
        <v>103.73</v>
      </c>
      <c r="I359">
        <v>41</v>
      </c>
      <c r="J359" t="s">
        <v>21</v>
      </c>
      <c r="K359" t="s">
        <v>22</v>
      </c>
      <c r="L359">
        <v>1441256400</v>
      </c>
      <c r="M359" s="6">
        <f t="shared" si="22"/>
        <v>42250.208333333328</v>
      </c>
      <c r="N359" s="6">
        <f t="shared" si="23"/>
        <v>42275.208333333328</v>
      </c>
      <c r="O359">
        <v>1443416400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f t="shared" si="21"/>
        <v>49.83</v>
      </c>
      <c r="I360">
        <v>23</v>
      </c>
      <c r="J360" t="s">
        <v>15</v>
      </c>
      <c r="K360" t="s">
        <v>16</v>
      </c>
      <c r="L360">
        <v>1533877200</v>
      </c>
      <c r="M360" s="6">
        <f t="shared" si="22"/>
        <v>43322.208333333328</v>
      </c>
      <c r="N360" s="6">
        <f t="shared" si="23"/>
        <v>43325.208333333328</v>
      </c>
      <c r="O360">
        <v>1534136400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f t="shared" si="21"/>
        <v>63.89</v>
      </c>
      <c r="I361">
        <v>187</v>
      </c>
      <c r="J361" t="s">
        <v>21</v>
      </c>
      <c r="K361" t="s">
        <v>22</v>
      </c>
      <c r="L361">
        <v>1314421200</v>
      </c>
      <c r="M361" s="6">
        <f t="shared" si="22"/>
        <v>40782.208333333336</v>
      </c>
      <c r="N361" s="6">
        <f t="shared" si="23"/>
        <v>40789.208333333336</v>
      </c>
      <c r="O361">
        <v>1315026000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f t="shared" si="21"/>
        <v>47</v>
      </c>
      <c r="I362">
        <v>2875</v>
      </c>
      <c r="J362" t="s">
        <v>40</v>
      </c>
      <c r="K362" t="s">
        <v>41</v>
      </c>
      <c r="L362">
        <v>1293861600</v>
      </c>
      <c r="M362" s="6">
        <f t="shared" si="22"/>
        <v>40544.25</v>
      </c>
      <c r="N362" s="6">
        <f t="shared" si="23"/>
        <v>40558.25</v>
      </c>
      <c r="O362">
        <v>1295071200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f t="shared" si="21"/>
        <v>108.48</v>
      </c>
      <c r="I363">
        <v>88</v>
      </c>
      <c r="J363" t="s">
        <v>21</v>
      </c>
      <c r="K363" t="s">
        <v>22</v>
      </c>
      <c r="L363">
        <v>1507352400</v>
      </c>
      <c r="M363" s="6">
        <f t="shared" si="22"/>
        <v>43015.208333333328</v>
      </c>
      <c r="N363" s="6">
        <f t="shared" si="23"/>
        <v>43039.208333333328</v>
      </c>
      <c r="O363">
        <v>1509426000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f t="shared" si="21"/>
        <v>72.02</v>
      </c>
      <c r="I364">
        <v>191</v>
      </c>
      <c r="J364" t="s">
        <v>21</v>
      </c>
      <c r="K364" t="s">
        <v>22</v>
      </c>
      <c r="L364">
        <v>1296108000</v>
      </c>
      <c r="M364" s="6">
        <f t="shared" si="22"/>
        <v>40570.25</v>
      </c>
      <c r="N364" s="6">
        <f t="shared" si="23"/>
        <v>40608.25</v>
      </c>
      <c r="O364">
        <v>1299391200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f t="shared" si="21"/>
        <v>59.93</v>
      </c>
      <c r="I365">
        <v>139</v>
      </c>
      <c r="J365" t="s">
        <v>21</v>
      </c>
      <c r="K365" t="s">
        <v>22</v>
      </c>
      <c r="L365">
        <v>1324965600</v>
      </c>
      <c r="M365" s="6">
        <f t="shared" si="22"/>
        <v>40904.25</v>
      </c>
      <c r="N365" s="6">
        <f t="shared" si="23"/>
        <v>40905.25</v>
      </c>
      <c r="O365">
        <v>1325052000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f t="shared" si="21"/>
        <v>78.209999999999994</v>
      </c>
      <c r="I366">
        <v>186</v>
      </c>
      <c r="J366" t="s">
        <v>21</v>
      </c>
      <c r="K366" t="s">
        <v>22</v>
      </c>
      <c r="L366">
        <v>1520229600</v>
      </c>
      <c r="M366" s="6">
        <f t="shared" si="22"/>
        <v>43164.25</v>
      </c>
      <c r="N366" s="6">
        <f t="shared" si="23"/>
        <v>43194.208333333328</v>
      </c>
      <c r="O366">
        <v>1522818000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f t="shared" si="21"/>
        <v>104.78</v>
      </c>
      <c r="I367">
        <v>112</v>
      </c>
      <c r="J367" t="s">
        <v>26</v>
      </c>
      <c r="K367" t="s">
        <v>27</v>
      </c>
      <c r="L367">
        <v>1482991200</v>
      </c>
      <c r="M367" s="6">
        <f t="shared" si="22"/>
        <v>42733.25</v>
      </c>
      <c r="N367" s="6">
        <f t="shared" si="23"/>
        <v>42760.25</v>
      </c>
      <c r="O367">
        <v>1485324000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f t="shared" si="21"/>
        <v>105.52</v>
      </c>
      <c r="I368">
        <v>101</v>
      </c>
      <c r="J368" t="s">
        <v>21</v>
      </c>
      <c r="K368" t="s">
        <v>22</v>
      </c>
      <c r="L368">
        <v>1294034400</v>
      </c>
      <c r="M368" s="6">
        <f t="shared" si="22"/>
        <v>40546.25</v>
      </c>
      <c r="N368" s="6">
        <f t="shared" si="23"/>
        <v>40547.25</v>
      </c>
      <c r="O368">
        <v>1294120800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f t="shared" si="21"/>
        <v>24.93</v>
      </c>
      <c r="I369">
        <v>75</v>
      </c>
      <c r="J369" t="s">
        <v>21</v>
      </c>
      <c r="K369" t="s">
        <v>22</v>
      </c>
      <c r="L369">
        <v>1413608400</v>
      </c>
      <c r="M369" s="6">
        <f t="shared" si="22"/>
        <v>41930.208333333336</v>
      </c>
      <c r="N369" s="6">
        <f t="shared" si="23"/>
        <v>41954.25</v>
      </c>
      <c r="O369">
        <v>1415685600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f t="shared" si="21"/>
        <v>69.87</v>
      </c>
      <c r="I370">
        <v>206</v>
      </c>
      <c r="J370" t="s">
        <v>40</v>
      </c>
      <c r="K370" t="s">
        <v>41</v>
      </c>
      <c r="L370">
        <v>1286946000</v>
      </c>
      <c r="M370" s="6">
        <f t="shared" si="22"/>
        <v>40464.208333333336</v>
      </c>
      <c r="N370" s="6">
        <f t="shared" si="23"/>
        <v>40487.208333333336</v>
      </c>
      <c r="O370">
        <v>1288933200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f t="shared" si="21"/>
        <v>95.73</v>
      </c>
      <c r="I371">
        <v>154</v>
      </c>
      <c r="J371" t="s">
        <v>21</v>
      </c>
      <c r="K371" t="s">
        <v>22</v>
      </c>
      <c r="L371">
        <v>1359871200</v>
      </c>
      <c r="M371" s="6">
        <f t="shared" si="22"/>
        <v>41308.25</v>
      </c>
      <c r="N371" s="6">
        <f t="shared" si="23"/>
        <v>41347.208333333336</v>
      </c>
      <c r="O371">
        <v>1363237200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f t="shared" si="21"/>
        <v>30</v>
      </c>
      <c r="I372">
        <v>5966</v>
      </c>
      <c r="J372" t="s">
        <v>21</v>
      </c>
      <c r="K372" t="s">
        <v>22</v>
      </c>
      <c r="L372">
        <v>1555304400</v>
      </c>
      <c r="M372" s="6">
        <f t="shared" si="22"/>
        <v>43570.208333333328</v>
      </c>
      <c r="N372" s="6">
        <f t="shared" si="23"/>
        <v>43576.208333333328</v>
      </c>
      <c r="O372">
        <v>1555822800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f t="shared" si="21"/>
        <v>59.01</v>
      </c>
      <c r="I373">
        <v>2176</v>
      </c>
      <c r="J373" t="s">
        <v>21</v>
      </c>
      <c r="K373" t="s">
        <v>22</v>
      </c>
      <c r="L373">
        <v>1423375200</v>
      </c>
      <c r="M373" s="6">
        <f t="shared" si="22"/>
        <v>42043.25</v>
      </c>
      <c r="N373" s="6">
        <f t="shared" si="23"/>
        <v>42094.208333333328</v>
      </c>
      <c r="O373">
        <v>1427778000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f t="shared" si="21"/>
        <v>84.76</v>
      </c>
      <c r="I374">
        <v>169</v>
      </c>
      <c r="J374" t="s">
        <v>21</v>
      </c>
      <c r="K374" t="s">
        <v>22</v>
      </c>
      <c r="L374">
        <v>1420696800</v>
      </c>
      <c r="M374" s="6">
        <f t="shared" si="22"/>
        <v>42012.25</v>
      </c>
      <c r="N374" s="6">
        <f t="shared" si="23"/>
        <v>42032.25</v>
      </c>
      <c r="O374">
        <v>1422424800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f t="shared" si="21"/>
        <v>78.010000000000005</v>
      </c>
      <c r="I375">
        <v>2106</v>
      </c>
      <c r="J375" t="s">
        <v>21</v>
      </c>
      <c r="K375" t="s">
        <v>22</v>
      </c>
      <c r="L375">
        <v>1502946000</v>
      </c>
      <c r="M375" s="6">
        <f t="shared" si="22"/>
        <v>42964.208333333328</v>
      </c>
      <c r="N375" s="6">
        <f t="shared" si="23"/>
        <v>42972.208333333328</v>
      </c>
      <c r="O375">
        <v>1503637200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f t="shared" si="21"/>
        <v>50.05</v>
      </c>
      <c r="I376">
        <v>441</v>
      </c>
      <c r="J376" t="s">
        <v>21</v>
      </c>
      <c r="K376" t="s">
        <v>22</v>
      </c>
      <c r="L376">
        <v>1547186400</v>
      </c>
      <c r="M376" s="6">
        <f t="shared" si="22"/>
        <v>43476.25</v>
      </c>
      <c r="N376" s="6">
        <f t="shared" si="23"/>
        <v>43481.25</v>
      </c>
      <c r="O376">
        <v>1547618400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f t="shared" si="21"/>
        <v>59.16</v>
      </c>
      <c r="I377">
        <v>25</v>
      </c>
      <c r="J377" t="s">
        <v>21</v>
      </c>
      <c r="K377" t="s">
        <v>22</v>
      </c>
      <c r="L377">
        <v>1444971600</v>
      </c>
      <c r="M377" s="6">
        <f t="shared" si="22"/>
        <v>42293.208333333328</v>
      </c>
      <c r="N377" s="6">
        <f t="shared" si="23"/>
        <v>42350.25</v>
      </c>
      <c r="O377">
        <v>1449900000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f t="shared" si="21"/>
        <v>93.7</v>
      </c>
      <c r="I378">
        <v>131</v>
      </c>
      <c r="J378" t="s">
        <v>21</v>
      </c>
      <c r="K378" t="s">
        <v>22</v>
      </c>
      <c r="L378">
        <v>1404622800</v>
      </c>
      <c r="M378" s="6">
        <f t="shared" si="22"/>
        <v>41826.208333333336</v>
      </c>
      <c r="N378" s="6">
        <f t="shared" si="23"/>
        <v>41832.208333333336</v>
      </c>
      <c r="O378">
        <v>1405141200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f t="shared" si="21"/>
        <v>40.14</v>
      </c>
      <c r="I379">
        <v>127</v>
      </c>
      <c r="J379" t="s">
        <v>21</v>
      </c>
      <c r="K379" t="s">
        <v>22</v>
      </c>
      <c r="L379">
        <v>1571720400</v>
      </c>
      <c r="M379" s="6">
        <f t="shared" si="22"/>
        <v>43760.208333333328</v>
      </c>
      <c r="N379" s="6">
        <f t="shared" si="23"/>
        <v>43774.25</v>
      </c>
      <c r="O379">
        <v>1572933600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f t="shared" si="21"/>
        <v>70.09</v>
      </c>
      <c r="I380">
        <v>355</v>
      </c>
      <c r="J380" t="s">
        <v>21</v>
      </c>
      <c r="K380" t="s">
        <v>22</v>
      </c>
      <c r="L380">
        <v>1526878800</v>
      </c>
      <c r="M380" s="6">
        <f t="shared" si="22"/>
        <v>43241.208333333328</v>
      </c>
      <c r="N380" s="6">
        <f t="shared" si="23"/>
        <v>43279.208333333328</v>
      </c>
      <c r="O380">
        <v>1530162000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f t="shared" si="21"/>
        <v>66.180000000000007</v>
      </c>
      <c r="I381">
        <v>44</v>
      </c>
      <c r="J381" t="s">
        <v>40</v>
      </c>
      <c r="K381" t="s">
        <v>41</v>
      </c>
      <c r="L381">
        <v>1319691600</v>
      </c>
      <c r="M381" s="6">
        <f t="shared" si="22"/>
        <v>40843.208333333336</v>
      </c>
      <c r="N381" s="6">
        <f t="shared" si="23"/>
        <v>40857.25</v>
      </c>
      <c r="O381">
        <v>1320904800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f t="shared" si="21"/>
        <v>47.71</v>
      </c>
      <c r="I382">
        <v>84</v>
      </c>
      <c r="J382" t="s">
        <v>21</v>
      </c>
      <c r="K382" t="s">
        <v>22</v>
      </c>
      <c r="L382">
        <v>1371963600</v>
      </c>
      <c r="M382" s="6">
        <f t="shared" si="22"/>
        <v>41448.208333333336</v>
      </c>
      <c r="N382" s="6">
        <f t="shared" si="23"/>
        <v>41453.208333333336</v>
      </c>
      <c r="O382">
        <v>1372395600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f t="shared" si="21"/>
        <v>62.9</v>
      </c>
      <c r="I383">
        <v>155</v>
      </c>
      <c r="J383" t="s">
        <v>21</v>
      </c>
      <c r="K383" t="s">
        <v>22</v>
      </c>
      <c r="L383">
        <v>1433739600</v>
      </c>
      <c r="M383" s="6">
        <f t="shared" si="22"/>
        <v>42163.208333333328</v>
      </c>
      <c r="N383" s="6">
        <f t="shared" si="23"/>
        <v>42209.208333333328</v>
      </c>
      <c r="O383">
        <v>1437714000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f t="shared" si="21"/>
        <v>86.61</v>
      </c>
      <c r="I384">
        <v>67</v>
      </c>
      <c r="J384" t="s">
        <v>21</v>
      </c>
      <c r="K384" t="s">
        <v>22</v>
      </c>
      <c r="L384">
        <v>1508130000</v>
      </c>
      <c r="M384" s="6">
        <f t="shared" si="22"/>
        <v>43024.208333333328</v>
      </c>
      <c r="N384" s="6">
        <f t="shared" si="23"/>
        <v>43043.208333333328</v>
      </c>
      <c r="O384">
        <v>1509771600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f t="shared" si="21"/>
        <v>75.13</v>
      </c>
      <c r="I385">
        <v>189</v>
      </c>
      <c r="J385" t="s">
        <v>21</v>
      </c>
      <c r="K385" t="s">
        <v>22</v>
      </c>
      <c r="L385">
        <v>1550037600</v>
      </c>
      <c r="M385" s="6">
        <f t="shared" si="22"/>
        <v>43509.25</v>
      </c>
      <c r="N385" s="6">
        <f t="shared" si="23"/>
        <v>43515.25</v>
      </c>
      <c r="O385">
        <v>1550556000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f t="shared" si="21"/>
        <v>41</v>
      </c>
      <c r="I386">
        <v>4799</v>
      </c>
      <c r="J386" t="s">
        <v>21</v>
      </c>
      <c r="K386" t="s">
        <v>22</v>
      </c>
      <c r="L386">
        <v>1486706400</v>
      </c>
      <c r="M386" s="6">
        <f t="shared" si="22"/>
        <v>42776.25</v>
      </c>
      <c r="N386" s="6">
        <f t="shared" si="23"/>
        <v>42803.25</v>
      </c>
      <c r="O386">
        <v>1489039200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ROUND((E387/D387)*100, 0)</f>
        <v>146</v>
      </c>
      <c r="G387" t="s">
        <v>20</v>
      </c>
      <c r="H387">
        <f t="shared" ref="H387:H450" si="25">IFERROR(ROUND(E387/I387,2), 0)</f>
        <v>50.01</v>
      </c>
      <c r="I387">
        <v>1137</v>
      </c>
      <c r="J387" t="s">
        <v>21</v>
      </c>
      <c r="K387" t="s">
        <v>22</v>
      </c>
      <c r="L387">
        <v>1553835600</v>
      </c>
      <c r="M387" s="6">
        <f t="shared" ref="M387:M450" si="26">(((L387/60)/60)/24)+DATE(1970,1,1)</f>
        <v>43553.208333333328</v>
      </c>
      <c r="N387" s="6">
        <f t="shared" ref="N387:N450" si="27">(((O387/60)/60)/24)+DATE(1970,1,1)</f>
        <v>43585.208333333328</v>
      </c>
      <c r="O387">
        <v>1556600400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f t="shared" si="25"/>
        <v>96.96</v>
      </c>
      <c r="I388">
        <v>1068</v>
      </c>
      <c r="J388" t="s">
        <v>21</v>
      </c>
      <c r="K388" t="s">
        <v>22</v>
      </c>
      <c r="L388">
        <v>1277528400</v>
      </c>
      <c r="M388" s="6">
        <f t="shared" si="26"/>
        <v>40355.208333333336</v>
      </c>
      <c r="N388" s="6">
        <f t="shared" si="27"/>
        <v>40367.208333333336</v>
      </c>
      <c r="O388">
        <v>1278565200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f t="shared" si="25"/>
        <v>100.93</v>
      </c>
      <c r="I389">
        <v>424</v>
      </c>
      <c r="J389" t="s">
        <v>21</v>
      </c>
      <c r="K389" t="s">
        <v>22</v>
      </c>
      <c r="L389">
        <v>1339477200</v>
      </c>
      <c r="M389" s="6">
        <f t="shared" si="26"/>
        <v>41072.208333333336</v>
      </c>
      <c r="N389" s="6">
        <f t="shared" si="27"/>
        <v>41077.208333333336</v>
      </c>
      <c r="O389">
        <v>1339909200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f t="shared" si="25"/>
        <v>89.23</v>
      </c>
      <c r="I390">
        <v>145</v>
      </c>
      <c r="J390" t="s">
        <v>98</v>
      </c>
      <c r="K390" t="s">
        <v>99</v>
      </c>
      <c r="L390">
        <v>1325656800</v>
      </c>
      <c r="M390" s="6">
        <f t="shared" si="26"/>
        <v>40912.25</v>
      </c>
      <c r="N390" s="6">
        <f t="shared" si="27"/>
        <v>40914.25</v>
      </c>
      <c r="O390">
        <v>1325829600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f t="shared" si="25"/>
        <v>87.98</v>
      </c>
      <c r="I391">
        <v>1152</v>
      </c>
      <c r="J391" t="s">
        <v>21</v>
      </c>
      <c r="K391" t="s">
        <v>22</v>
      </c>
      <c r="L391">
        <v>1288242000</v>
      </c>
      <c r="M391" s="6">
        <f t="shared" si="26"/>
        <v>40479.208333333336</v>
      </c>
      <c r="N391" s="6">
        <f t="shared" si="27"/>
        <v>40506.25</v>
      </c>
      <c r="O391">
        <v>1290578400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f t="shared" si="25"/>
        <v>89.54</v>
      </c>
      <c r="I392">
        <v>50</v>
      </c>
      <c r="J392" t="s">
        <v>21</v>
      </c>
      <c r="K392" t="s">
        <v>22</v>
      </c>
      <c r="L392">
        <v>1379048400</v>
      </c>
      <c r="M392" s="6">
        <f t="shared" si="26"/>
        <v>41530.208333333336</v>
      </c>
      <c r="N392" s="6">
        <f t="shared" si="27"/>
        <v>41545.208333333336</v>
      </c>
      <c r="O392">
        <v>1380344400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f t="shared" si="25"/>
        <v>29.09</v>
      </c>
      <c r="I393">
        <v>151</v>
      </c>
      <c r="J393" t="s">
        <v>21</v>
      </c>
      <c r="K393" t="s">
        <v>22</v>
      </c>
      <c r="L393">
        <v>1389679200</v>
      </c>
      <c r="M393" s="6">
        <f t="shared" si="26"/>
        <v>41653.25</v>
      </c>
      <c r="N393" s="6">
        <f t="shared" si="27"/>
        <v>41655.25</v>
      </c>
      <c r="O393">
        <v>1389852000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f t="shared" si="25"/>
        <v>42.01</v>
      </c>
      <c r="I394">
        <v>1608</v>
      </c>
      <c r="J394" t="s">
        <v>21</v>
      </c>
      <c r="K394" t="s">
        <v>22</v>
      </c>
      <c r="L394">
        <v>1294293600</v>
      </c>
      <c r="M394" s="6">
        <f t="shared" si="26"/>
        <v>40549.25</v>
      </c>
      <c r="N394" s="6">
        <f t="shared" si="27"/>
        <v>40551.25</v>
      </c>
      <c r="O394">
        <v>1294466400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f t="shared" si="25"/>
        <v>47</v>
      </c>
      <c r="I395">
        <v>3059</v>
      </c>
      <c r="J395" t="s">
        <v>15</v>
      </c>
      <c r="K395" t="s">
        <v>16</v>
      </c>
      <c r="L395">
        <v>1500267600</v>
      </c>
      <c r="M395" s="6">
        <f t="shared" si="26"/>
        <v>42933.208333333328</v>
      </c>
      <c r="N395" s="6">
        <f t="shared" si="27"/>
        <v>42934.208333333328</v>
      </c>
      <c r="O395">
        <v>1500354000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f t="shared" si="25"/>
        <v>110.44</v>
      </c>
      <c r="I396">
        <v>34</v>
      </c>
      <c r="J396" t="s">
        <v>21</v>
      </c>
      <c r="K396" t="s">
        <v>22</v>
      </c>
      <c r="L396">
        <v>1375074000</v>
      </c>
      <c r="M396" s="6">
        <f t="shared" si="26"/>
        <v>41484.208333333336</v>
      </c>
      <c r="N396" s="6">
        <f t="shared" si="27"/>
        <v>41494.208333333336</v>
      </c>
      <c r="O396">
        <v>1375938000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f t="shared" si="25"/>
        <v>41.99</v>
      </c>
      <c r="I397">
        <v>220</v>
      </c>
      <c r="J397" t="s">
        <v>21</v>
      </c>
      <c r="K397" t="s">
        <v>22</v>
      </c>
      <c r="L397">
        <v>1323324000</v>
      </c>
      <c r="M397" s="6">
        <f t="shared" si="26"/>
        <v>40885.25</v>
      </c>
      <c r="N397" s="6">
        <f t="shared" si="27"/>
        <v>40886.25</v>
      </c>
      <c r="O397">
        <v>1323410400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f t="shared" si="25"/>
        <v>48.01</v>
      </c>
      <c r="I398">
        <v>1604</v>
      </c>
      <c r="J398" t="s">
        <v>26</v>
      </c>
      <c r="K398" t="s">
        <v>27</v>
      </c>
      <c r="L398">
        <v>1538715600</v>
      </c>
      <c r="M398" s="6">
        <f t="shared" si="26"/>
        <v>43378.208333333328</v>
      </c>
      <c r="N398" s="6">
        <f t="shared" si="27"/>
        <v>43386.208333333328</v>
      </c>
      <c r="O398">
        <v>1539406800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f t="shared" si="25"/>
        <v>31.02</v>
      </c>
      <c r="I399">
        <v>454</v>
      </c>
      <c r="J399" t="s">
        <v>21</v>
      </c>
      <c r="K399" t="s">
        <v>22</v>
      </c>
      <c r="L399">
        <v>1369285200</v>
      </c>
      <c r="M399" s="6">
        <f t="shared" si="26"/>
        <v>41417.208333333336</v>
      </c>
      <c r="N399" s="6">
        <f t="shared" si="27"/>
        <v>41423.208333333336</v>
      </c>
      <c r="O399">
        <v>1369803600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f t="shared" si="25"/>
        <v>99.2</v>
      </c>
      <c r="I400">
        <v>123</v>
      </c>
      <c r="J400" t="s">
        <v>107</v>
      </c>
      <c r="K400" t="s">
        <v>108</v>
      </c>
      <c r="L400">
        <v>1525755600</v>
      </c>
      <c r="M400" s="6">
        <f t="shared" si="26"/>
        <v>43228.208333333328</v>
      </c>
      <c r="N400" s="6">
        <f t="shared" si="27"/>
        <v>43230.208333333328</v>
      </c>
      <c r="O400">
        <v>1525928400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f t="shared" si="25"/>
        <v>66.02</v>
      </c>
      <c r="I401">
        <v>941</v>
      </c>
      <c r="J401" t="s">
        <v>21</v>
      </c>
      <c r="K401" t="s">
        <v>22</v>
      </c>
      <c r="L401">
        <v>1296626400</v>
      </c>
      <c r="M401" s="6">
        <f t="shared" si="26"/>
        <v>40576.25</v>
      </c>
      <c r="N401" s="6">
        <f t="shared" si="27"/>
        <v>40583.25</v>
      </c>
      <c r="O401">
        <v>1297231200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f t="shared" si="25"/>
        <v>2</v>
      </c>
      <c r="I402">
        <v>1</v>
      </c>
      <c r="J402" t="s">
        <v>21</v>
      </c>
      <c r="K402" t="s">
        <v>22</v>
      </c>
      <c r="L402">
        <v>1376629200</v>
      </c>
      <c r="M402" s="6">
        <f t="shared" si="26"/>
        <v>41502.208333333336</v>
      </c>
      <c r="N402" s="6">
        <f t="shared" si="27"/>
        <v>41524.208333333336</v>
      </c>
      <c r="O402">
        <v>1378530000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f t="shared" si="25"/>
        <v>46.06</v>
      </c>
      <c r="I403">
        <v>299</v>
      </c>
      <c r="J403" t="s">
        <v>21</v>
      </c>
      <c r="K403" t="s">
        <v>22</v>
      </c>
      <c r="L403">
        <v>1572152400</v>
      </c>
      <c r="M403" s="6">
        <f t="shared" si="26"/>
        <v>43765.208333333328</v>
      </c>
      <c r="N403" s="6">
        <f t="shared" si="27"/>
        <v>43765.208333333328</v>
      </c>
      <c r="O403">
        <v>1572152400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f t="shared" si="25"/>
        <v>73.650000000000006</v>
      </c>
      <c r="I404">
        <v>40</v>
      </c>
      <c r="J404" t="s">
        <v>21</v>
      </c>
      <c r="K404" t="s">
        <v>22</v>
      </c>
      <c r="L404">
        <v>1325829600</v>
      </c>
      <c r="M404" s="6">
        <f t="shared" si="26"/>
        <v>40914.25</v>
      </c>
      <c r="N404" s="6">
        <f t="shared" si="27"/>
        <v>40961.25</v>
      </c>
      <c r="O404">
        <v>1329890400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f t="shared" si="25"/>
        <v>55.99</v>
      </c>
      <c r="I405">
        <v>3015</v>
      </c>
      <c r="J405" t="s">
        <v>15</v>
      </c>
      <c r="K405" t="s">
        <v>16</v>
      </c>
      <c r="L405">
        <v>1273640400</v>
      </c>
      <c r="M405" s="6">
        <f t="shared" si="26"/>
        <v>40310.208333333336</v>
      </c>
      <c r="N405" s="6">
        <f t="shared" si="27"/>
        <v>40346.208333333336</v>
      </c>
      <c r="O405">
        <v>1276750800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f t="shared" si="25"/>
        <v>68.989999999999995</v>
      </c>
      <c r="I406">
        <v>2237</v>
      </c>
      <c r="J406" t="s">
        <v>21</v>
      </c>
      <c r="K406" t="s">
        <v>22</v>
      </c>
      <c r="L406">
        <v>1510639200</v>
      </c>
      <c r="M406" s="6">
        <f t="shared" si="26"/>
        <v>43053.25</v>
      </c>
      <c r="N406" s="6">
        <f t="shared" si="27"/>
        <v>43056.25</v>
      </c>
      <c r="O406">
        <v>1510898400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f t="shared" si="25"/>
        <v>60.98</v>
      </c>
      <c r="I407">
        <v>435</v>
      </c>
      <c r="J407" t="s">
        <v>21</v>
      </c>
      <c r="K407" t="s">
        <v>22</v>
      </c>
      <c r="L407">
        <v>1528088400</v>
      </c>
      <c r="M407" s="6">
        <f t="shared" si="26"/>
        <v>43255.208333333328</v>
      </c>
      <c r="N407" s="6">
        <f t="shared" si="27"/>
        <v>43305.208333333328</v>
      </c>
      <c r="O407">
        <v>1532408400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f t="shared" si="25"/>
        <v>110.98</v>
      </c>
      <c r="I408">
        <v>645</v>
      </c>
      <c r="J408" t="s">
        <v>21</v>
      </c>
      <c r="K408" t="s">
        <v>22</v>
      </c>
      <c r="L408">
        <v>1359525600</v>
      </c>
      <c r="M408" s="6">
        <f t="shared" si="26"/>
        <v>41304.25</v>
      </c>
      <c r="N408" s="6">
        <f t="shared" si="27"/>
        <v>41316.25</v>
      </c>
      <c r="O408">
        <v>1360562400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f t="shared" si="25"/>
        <v>25</v>
      </c>
      <c r="I409">
        <v>484</v>
      </c>
      <c r="J409" t="s">
        <v>36</v>
      </c>
      <c r="K409" t="s">
        <v>37</v>
      </c>
      <c r="L409">
        <v>1570942800</v>
      </c>
      <c r="M409" s="6">
        <f t="shared" si="26"/>
        <v>43751.208333333328</v>
      </c>
      <c r="N409" s="6">
        <f t="shared" si="27"/>
        <v>43758.208333333328</v>
      </c>
      <c r="O409">
        <v>1571547600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f t="shared" si="25"/>
        <v>78.760000000000005</v>
      </c>
      <c r="I410">
        <v>154</v>
      </c>
      <c r="J410" t="s">
        <v>15</v>
      </c>
      <c r="K410" t="s">
        <v>16</v>
      </c>
      <c r="L410">
        <v>1466398800</v>
      </c>
      <c r="M410" s="6">
        <f t="shared" si="26"/>
        <v>42541.208333333328</v>
      </c>
      <c r="N410" s="6">
        <f t="shared" si="27"/>
        <v>42561.208333333328</v>
      </c>
      <c r="O410">
        <v>1468126800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f t="shared" si="25"/>
        <v>87.96</v>
      </c>
      <c r="I411">
        <v>714</v>
      </c>
      <c r="J411" t="s">
        <v>21</v>
      </c>
      <c r="K411" t="s">
        <v>22</v>
      </c>
      <c r="L411">
        <v>1492491600</v>
      </c>
      <c r="M411" s="6">
        <f t="shared" si="26"/>
        <v>42843.208333333328</v>
      </c>
      <c r="N411" s="6">
        <f t="shared" si="27"/>
        <v>42847.208333333328</v>
      </c>
      <c r="O411">
        <v>1492837200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f t="shared" si="25"/>
        <v>49.99</v>
      </c>
      <c r="I412">
        <v>1111</v>
      </c>
      <c r="J412" t="s">
        <v>21</v>
      </c>
      <c r="K412" t="s">
        <v>22</v>
      </c>
      <c r="L412">
        <v>1430197200</v>
      </c>
      <c r="M412" s="6">
        <f t="shared" si="26"/>
        <v>42122.208333333328</v>
      </c>
      <c r="N412" s="6">
        <f t="shared" si="27"/>
        <v>42122.208333333328</v>
      </c>
      <c r="O412">
        <v>1430197200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f t="shared" si="25"/>
        <v>99.52</v>
      </c>
      <c r="I413">
        <v>82</v>
      </c>
      <c r="J413" t="s">
        <v>21</v>
      </c>
      <c r="K413" t="s">
        <v>22</v>
      </c>
      <c r="L413">
        <v>1496034000</v>
      </c>
      <c r="M413" s="6">
        <f t="shared" si="26"/>
        <v>42884.208333333328</v>
      </c>
      <c r="N413" s="6">
        <f t="shared" si="27"/>
        <v>42886.208333333328</v>
      </c>
      <c r="O413">
        <v>1496206800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f t="shared" si="25"/>
        <v>104.82</v>
      </c>
      <c r="I414">
        <v>134</v>
      </c>
      <c r="J414" t="s">
        <v>21</v>
      </c>
      <c r="K414" t="s">
        <v>22</v>
      </c>
      <c r="L414">
        <v>1388728800</v>
      </c>
      <c r="M414" s="6">
        <f t="shared" si="26"/>
        <v>41642.25</v>
      </c>
      <c r="N414" s="6">
        <f t="shared" si="27"/>
        <v>41652.25</v>
      </c>
      <c r="O414">
        <v>1389592800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f t="shared" si="25"/>
        <v>108.01</v>
      </c>
      <c r="I415">
        <v>1089</v>
      </c>
      <c r="J415" t="s">
        <v>21</v>
      </c>
      <c r="K415" t="s">
        <v>22</v>
      </c>
      <c r="L415">
        <v>1543298400</v>
      </c>
      <c r="M415" s="6">
        <f t="shared" si="26"/>
        <v>43431.25</v>
      </c>
      <c r="N415" s="6">
        <f t="shared" si="27"/>
        <v>43458.25</v>
      </c>
      <c r="O415">
        <v>1545631200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f t="shared" si="25"/>
        <v>29</v>
      </c>
      <c r="I416">
        <v>5497</v>
      </c>
      <c r="J416" t="s">
        <v>21</v>
      </c>
      <c r="K416" t="s">
        <v>22</v>
      </c>
      <c r="L416">
        <v>1271739600</v>
      </c>
      <c r="M416" s="6">
        <f t="shared" si="26"/>
        <v>40288.208333333336</v>
      </c>
      <c r="N416" s="6">
        <f t="shared" si="27"/>
        <v>40296.208333333336</v>
      </c>
      <c r="O416">
        <v>1272430800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f t="shared" si="25"/>
        <v>30.03</v>
      </c>
      <c r="I417">
        <v>418</v>
      </c>
      <c r="J417" t="s">
        <v>21</v>
      </c>
      <c r="K417" t="s">
        <v>22</v>
      </c>
      <c r="L417">
        <v>1326434400</v>
      </c>
      <c r="M417" s="6">
        <f t="shared" si="26"/>
        <v>40921.25</v>
      </c>
      <c r="N417" s="6">
        <f t="shared" si="27"/>
        <v>40938.25</v>
      </c>
      <c r="O417">
        <v>1327903200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f t="shared" si="25"/>
        <v>41.01</v>
      </c>
      <c r="I418">
        <v>1439</v>
      </c>
      <c r="J418" t="s">
        <v>21</v>
      </c>
      <c r="K418" t="s">
        <v>22</v>
      </c>
      <c r="L418">
        <v>1295244000</v>
      </c>
      <c r="M418" s="6">
        <f t="shared" si="26"/>
        <v>40560.25</v>
      </c>
      <c r="N418" s="6">
        <f t="shared" si="27"/>
        <v>40569.25</v>
      </c>
      <c r="O418">
        <v>1296021600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f t="shared" si="25"/>
        <v>62.87</v>
      </c>
      <c r="I419">
        <v>15</v>
      </c>
      <c r="J419" t="s">
        <v>21</v>
      </c>
      <c r="K419" t="s">
        <v>22</v>
      </c>
      <c r="L419">
        <v>1541221200</v>
      </c>
      <c r="M419" s="6">
        <f t="shared" si="26"/>
        <v>43407.208333333328</v>
      </c>
      <c r="N419" s="6">
        <f t="shared" si="27"/>
        <v>43431.25</v>
      </c>
      <c r="O419">
        <v>1543298400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f t="shared" si="25"/>
        <v>47.01</v>
      </c>
      <c r="I420">
        <v>1999</v>
      </c>
      <c r="J420" t="s">
        <v>15</v>
      </c>
      <c r="K420" t="s">
        <v>16</v>
      </c>
      <c r="L420">
        <v>1336280400</v>
      </c>
      <c r="M420" s="6">
        <f t="shared" si="26"/>
        <v>41035.208333333336</v>
      </c>
      <c r="N420" s="6">
        <f t="shared" si="27"/>
        <v>41036.208333333336</v>
      </c>
      <c r="O420">
        <v>1336366800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f t="shared" si="25"/>
        <v>27</v>
      </c>
      <c r="I421">
        <v>5203</v>
      </c>
      <c r="J421" t="s">
        <v>21</v>
      </c>
      <c r="K421" t="s">
        <v>22</v>
      </c>
      <c r="L421">
        <v>1324533600</v>
      </c>
      <c r="M421" s="6">
        <f t="shared" si="26"/>
        <v>40899.25</v>
      </c>
      <c r="N421" s="6">
        <f t="shared" si="27"/>
        <v>40905.25</v>
      </c>
      <c r="O421">
        <v>1325052000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f t="shared" si="25"/>
        <v>68.33</v>
      </c>
      <c r="I422">
        <v>94</v>
      </c>
      <c r="J422" t="s">
        <v>21</v>
      </c>
      <c r="K422" t="s">
        <v>22</v>
      </c>
      <c r="L422">
        <v>1498366800</v>
      </c>
      <c r="M422" s="6">
        <f t="shared" si="26"/>
        <v>42911.208333333328</v>
      </c>
      <c r="N422" s="6">
        <f t="shared" si="27"/>
        <v>42925.208333333328</v>
      </c>
      <c r="O422">
        <v>1499576400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f t="shared" si="25"/>
        <v>50.97</v>
      </c>
      <c r="I423">
        <v>118</v>
      </c>
      <c r="J423" t="s">
        <v>21</v>
      </c>
      <c r="K423" t="s">
        <v>22</v>
      </c>
      <c r="L423">
        <v>1498712400</v>
      </c>
      <c r="M423" s="6">
        <f t="shared" si="26"/>
        <v>42915.208333333328</v>
      </c>
      <c r="N423" s="6">
        <f t="shared" si="27"/>
        <v>42945.208333333328</v>
      </c>
      <c r="O423">
        <v>1501304400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f t="shared" si="25"/>
        <v>54.02</v>
      </c>
      <c r="I424">
        <v>205</v>
      </c>
      <c r="J424" t="s">
        <v>21</v>
      </c>
      <c r="K424" t="s">
        <v>22</v>
      </c>
      <c r="L424">
        <v>1271480400</v>
      </c>
      <c r="M424" s="6">
        <f t="shared" si="26"/>
        <v>40285.208333333336</v>
      </c>
      <c r="N424" s="6">
        <f t="shared" si="27"/>
        <v>40305.208333333336</v>
      </c>
      <c r="O424">
        <v>1273208400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f t="shared" si="25"/>
        <v>97.06</v>
      </c>
      <c r="I425">
        <v>162</v>
      </c>
      <c r="J425" t="s">
        <v>21</v>
      </c>
      <c r="K425" t="s">
        <v>22</v>
      </c>
      <c r="L425">
        <v>1316667600</v>
      </c>
      <c r="M425" s="6">
        <f t="shared" si="26"/>
        <v>40808.208333333336</v>
      </c>
      <c r="N425" s="6">
        <f t="shared" si="27"/>
        <v>40810.208333333336</v>
      </c>
      <c r="O425">
        <v>1316840400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f t="shared" si="25"/>
        <v>24.87</v>
      </c>
      <c r="I426">
        <v>83</v>
      </c>
      <c r="J426" t="s">
        <v>21</v>
      </c>
      <c r="K426" t="s">
        <v>22</v>
      </c>
      <c r="L426">
        <v>1524027600</v>
      </c>
      <c r="M426" s="6">
        <f t="shared" si="26"/>
        <v>43208.208333333328</v>
      </c>
      <c r="N426" s="6">
        <f t="shared" si="27"/>
        <v>43214.208333333328</v>
      </c>
      <c r="O426">
        <v>1524546000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f t="shared" si="25"/>
        <v>84.42</v>
      </c>
      <c r="I427">
        <v>92</v>
      </c>
      <c r="J427" t="s">
        <v>21</v>
      </c>
      <c r="K427" t="s">
        <v>22</v>
      </c>
      <c r="L427">
        <v>1438059600</v>
      </c>
      <c r="M427" s="6">
        <f t="shared" si="26"/>
        <v>42213.208333333328</v>
      </c>
      <c r="N427" s="6">
        <f t="shared" si="27"/>
        <v>42219.208333333328</v>
      </c>
      <c r="O427">
        <v>1438578000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f t="shared" si="25"/>
        <v>47.09</v>
      </c>
      <c r="I428">
        <v>219</v>
      </c>
      <c r="J428" t="s">
        <v>21</v>
      </c>
      <c r="K428" t="s">
        <v>22</v>
      </c>
      <c r="L428">
        <v>1361944800</v>
      </c>
      <c r="M428" s="6">
        <f t="shared" si="26"/>
        <v>41332.25</v>
      </c>
      <c r="N428" s="6">
        <f t="shared" si="27"/>
        <v>41339.25</v>
      </c>
      <c r="O428">
        <v>1362549600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f t="shared" si="25"/>
        <v>78</v>
      </c>
      <c r="I429">
        <v>2526</v>
      </c>
      <c r="J429" t="s">
        <v>21</v>
      </c>
      <c r="K429" t="s">
        <v>22</v>
      </c>
      <c r="L429">
        <v>1410584400</v>
      </c>
      <c r="M429" s="6">
        <f t="shared" si="26"/>
        <v>41895.208333333336</v>
      </c>
      <c r="N429" s="6">
        <f t="shared" si="27"/>
        <v>41927.208333333336</v>
      </c>
      <c r="O429">
        <v>1413349200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f t="shared" si="25"/>
        <v>62.97</v>
      </c>
      <c r="I430">
        <v>747</v>
      </c>
      <c r="J430" t="s">
        <v>21</v>
      </c>
      <c r="K430" t="s">
        <v>22</v>
      </c>
      <c r="L430">
        <v>1297404000</v>
      </c>
      <c r="M430" s="6">
        <f t="shared" si="26"/>
        <v>40585.25</v>
      </c>
      <c r="N430" s="6">
        <f t="shared" si="27"/>
        <v>40592.25</v>
      </c>
      <c r="O430">
        <v>1298008800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f t="shared" si="25"/>
        <v>81.010000000000005</v>
      </c>
      <c r="I431">
        <v>2138</v>
      </c>
      <c r="J431" t="s">
        <v>21</v>
      </c>
      <c r="K431" t="s">
        <v>22</v>
      </c>
      <c r="L431">
        <v>1392012000</v>
      </c>
      <c r="M431" s="6">
        <f t="shared" si="26"/>
        <v>41680.25</v>
      </c>
      <c r="N431" s="6">
        <f t="shared" si="27"/>
        <v>41708.208333333336</v>
      </c>
      <c r="O431">
        <v>1394427600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f t="shared" si="25"/>
        <v>65.319999999999993</v>
      </c>
      <c r="I432">
        <v>84</v>
      </c>
      <c r="J432" t="s">
        <v>21</v>
      </c>
      <c r="K432" t="s">
        <v>22</v>
      </c>
      <c r="L432">
        <v>1569733200</v>
      </c>
      <c r="M432" s="6">
        <f t="shared" si="26"/>
        <v>43737.208333333328</v>
      </c>
      <c r="N432" s="6">
        <f t="shared" si="27"/>
        <v>43771.208333333328</v>
      </c>
      <c r="O432">
        <v>1572670800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f t="shared" si="25"/>
        <v>104.44</v>
      </c>
      <c r="I433">
        <v>94</v>
      </c>
      <c r="J433" t="s">
        <v>21</v>
      </c>
      <c r="K433" t="s">
        <v>22</v>
      </c>
      <c r="L433">
        <v>1529643600</v>
      </c>
      <c r="M433" s="6">
        <f t="shared" si="26"/>
        <v>43273.208333333328</v>
      </c>
      <c r="N433" s="6">
        <f t="shared" si="27"/>
        <v>43290.208333333328</v>
      </c>
      <c r="O433">
        <v>1531112400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f t="shared" si="25"/>
        <v>69.989999999999995</v>
      </c>
      <c r="I434">
        <v>91</v>
      </c>
      <c r="J434" t="s">
        <v>21</v>
      </c>
      <c r="K434" t="s">
        <v>22</v>
      </c>
      <c r="L434">
        <v>1399006800</v>
      </c>
      <c r="M434" s="6">
        <f t="shared" si="26"/>
        <v>41761.208333333336</v>
      </c>
      <c r="N434" s="6">
        <f t="shared" si="27"/>
        <v>41781.208333333336</v>
      </c>
      <c r="O434">
        <v>1400734800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f t="shared" si="25"/>
        <v>83.02</v>
      </c>
      <c r="I435">
        <v>792</v>
      </c>
      <c r="J435" t="s">
        <v>21</v>
      </c>
      <c r="K435" t="s">
        <v>22</v>
      </c>
      <c r="L435">
        <v>1385359200</v>
      </c>
      <c r="M435" s="6">
        <f t="shared" si="26"/>
        <v>41603.25</v>
      </c>
      <c r="N435" s="6">
        <f t="shared" si="27"/>
        <v>41619.25</v>
      </c>
      <c r="O435">
        <v>1386741600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f t="shared" si="25"/>
        <v>90.3</v>
      </c>
      <c r="I436">
        <v>10</v>
      </c>
      <c r="J436" t="s">
        <v>15</v>
      </c>
      <c r="K436" t="s">
        <v>16</v>
      </c>
      <c r="L436">
        <v>1480572000</v>
      </c>
      <c r="M436" s="6">
        <f t="shared" si="26"/>
        <v>42705.25</v>
      </c>
      <c r="N436" s="6">
        <f t="shared" si="27"/>
        <v>42719.25</v>
      </c>
      <c r="O436">
        <v>1481781600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f t="shared" si="25"/>
        <v>103.98</v>
      </c>
      <c r="I437">
        <v>1713</v>
      </c>
      <c r="J437" t="s">
        <v>107</v>
      </c>
      <c r="K437" t="s">
        <v>108</v>
      </c>
      <c r="L437">
        <v>1418623200</v>
      </c>
      <c r="M437" s="6">
        <f t="shared" si="26"/>
        <v>41988.25</v>
      </c>
      <c r="N437" s="6">
        <f t="shared" si="27"/>
        <v>42000.25</v>
      </c>
      <c r="O437">
        <v>1419660000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f t="shared" si="25"/>
        <v>54.93</v>
      </c>
      <c r="I438">
        <v>249</v>
      </c>
      <c r="J438" t="s">
        <v>21</v>
      </c>
      <c r="K438" t="s">
        <v>22</v>
      </c>
      <c r="L438">
        <v>1555736400</v>
      </c>
      <c r="M438" s="6">
        <f t="shared" si="26"/>
        <v>43575.208333333328</v>
      </c>
      <c r="N438" s="6">
        <f t="shared" si="27"/>
        <v>43576.208333333328</v>
      </c>
      <c r="O438">
        <v>1555822800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f t="shared" si="25"/>
        <v>51.92</v>
      </c>
      <c r="I439">
        <v>192</v>
      </c>
      <c r="J439" t="s">
        <v>21</v>
      </c>
      <c r="K439" t="s">
        <v>22</v>
      </c>
      <c r="L439">
        <v>1442120400</v>
      </c>
      <c r="M439" s="6">
        <f t="shared" si="26"/>
        <v>42260.208333333328</v>
      </c>
      <c r="N439" s="6">
        <f t="shared" si="27"/>
        <v>42263.208333333328</v>
      </c>
      <c r="O439">
        <v>1442379600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f t="shared" si="25"/>
        <v>60.03</v>
      </c>
      <c r="I440">
        <v>247</v>
      </c>
      <c r="J440" t="s">
        <v>21</v>
      </c>
      <c r="K440" t="s">
        <v>22</v>
      </c>
      <c r="L440">
        <v>1362376800</v>
      </c>
      <c r="M440" s="6">
        <f t="shared" si="26"/>
        <v>41337.25</v>
      </c>
      <c r="N440" s="6">
        <f t="shared" si="27"/>
        <v>41367.208333333336</v>
      </c>
      <c r="O440">
        <v>1364965200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f t="shared" si="25"/>
        <v>44</v>
      </c>
      <c r="I441">
        <v>2293</v>
      </c>
      <c r="J441" t="s">
        <v>21</v>
      </c>
      <c r="K441" t="s">
        <v>22</v>
      </c>
      <c r="L441">
        <v>1478408400</v>
      </c>
      <c r="M441" s="6">
        <f t="shared" si="26"/>
        <v>42680.208333333328</v>
      </c>
      <c r="N441" s="6">
        <f t="shared" si="27"/>
        <v>42687.25</v>
      </c>
      <c r="O441">
        <v>1479016800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f t="shared" si="25"/>
        <v>53</v>
      </c>
      <c r="I442">
        <v>3131</v>
      </c>
      <c r="J442" t="s">
        <v>21</v>
      </c>
      <c r="K442" t="s">
        <v>22</v>
      </c>
      <c r="L442">
        <v>1498798800</v>
      </c>
      <c r="M442" s="6">
        <f t="shared" si="26"/>
        <v>42916.208333333328</v>
      </c>
      <c r="N442" s="6">
        <f t="shared" si="27"/>
        <v>42926.208333333328</v>
      </c>
      <c r="O442">
        <v>1499662800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f t="shared" si="25"/>
        <v>54.5</v>
      </c>
      <c r="I443">
        <v>32</v>
      </c>
      <c r="J443" t="s">
        <v>21</v>
      </c>
      <c r="K443" t="s">
        <v>22</v>
      </c>
      <c r="L443">
        <v>1335416400</v>
      </c>
      <c r="M443" s="6">
        <f t="shared" si="26"/>
        <v>41025.208333333336</v>
      </c>
      <c r="N443" s="6">
        <f t="shared" si="27"/>
        <v>41053.208333333336</v>
      </c>
      <c r="O443">
        <v>1337835600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f t="shared" si="25"/>
        <v>75.040000000000006</v>
      </c>
      <c r="I444">
        <v>143</v>
      </c>
      <c r="J444" t="s">
        <v>107</v>
      </c>
      <c r="K444" t="s">
        <v>108</v>
      </c>
      <c r="L444">
        <v>1504328400</v>
      </c>
      <c r="M444" s="6">
        <f t="shared" si="26"/>
        <v>42980.208333333328</v>
      </c>
      <c r="N444" s="6">
        <f t="shared" si="27"/>
        <v>42996.208333333328</v>
      </c>
      <c r="O444">
        <v>1505710800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f t="shared" si="25"/>
        <v>35.909999999999997</v>
      </c>
      <c r="I445">
        <v>90</v>
      </c>
      <c r="J445" t="s">
        <v>21</v>
      </c>
      <c r="K445" t="s">
        <v>22</v>
      </c>
      <c r="L445">
        <v>1285822800</v>
      </c>
      <c r="M445" s="6">
        <f t="shared" si="26"/>
        <v>40451.208333333336</v>
      </c>
      <c r="N445" s="6">
        <f t="shared" si="27"/>
        <v>40470.208333333336</v>
      </c>
      <c r="O445">
        <v>1287464400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f t="shared" si="25"/>
        <v>36.950000000000003</v>
      </c>
      <c r="I446">
        <v>296</v>
      </c>
      <c r="J446" t="s">
        <v>21</v>
      </c>
      <c r="K446" t="s">
        <v>22</v>
      </c>
      <c r="L446">
        <v>1311483600</v>
      </c>
      <c r="M446" s="6">
        <f t="shared" si="26"/>
        <v>40748.208333333336</v>
      </c>
      <c r="N446" s="6">
        <f t="shared" si="27"/>
        <v>40750.208333333336</v>
      </c>
      <c r="O446">
        <v>1311656400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f t="shared" si="25"/>
        <v>63.17</v>
      </c>
      <c r="I447">
        <v>170</v>
      </c>
      <c r="J447" t="s">
        <v>21</v>
      </c>
      <c r="K447" t="s">
        <v>22</v>
      </c>
      <c r="L447">
        <v>1291356000</v>
      </c>
      <c r="M447" s="6">
        <f t="shared" si="26"/>
        <v>40515.25</v>
      </c>
      <c r="N447" s="6">
        <f t="shared" si="27"/>
        <v>40536.25</v>
      </c>
      <c r="O447">
        <v>1293170400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f t="shared" si="25"/>
        <v>29.99</v>
      </c>
      <c r="I448">
        <v>186</v>
      </c>
      <c r="J448" t="s">
        <v>21</v>
      </c>
      <c r="K448" t="s">
        <v>22</v>
      </c>
      <c r="L448">
        <v>1355810400</v>
      </c>
      <c r="M448" s="6">
        <f t="shared" si="26"/>
        <v>41261.25</v>
      </c>
      <c r="N448" s="6">
        <f t="shared" si="27"/>
        <v>41263.25</v>
      </c>
      <c r="O448">
        <v>1355983200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f t="shared" si="25"/>
        <v>86</v>
      </c>
      <c r="I449">
        <v>439</v>
      </c>
      <c r="J449" t="s">
        <v>40</v>
      </c>
      <c r="K449" t="s">
        <v>41</v>
      </c>
      <c r="L449">
        <v>1513663200</v>
      </c>
      <c r="M449" s="6">
        <f t="shared" si="26"/>
        <v>43088.25</v>
      </c>
      <c r="N449" s="6">
        <f t="shared" si="27"/>
        <v>43104.25</v>
      </c>
      <c r="O449">
        <v>1515045600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f t="shared" si="25"/>
        <v>75.010000000000005</v>
      </c>
      <c r="I450">
        <v>605</v>
      </c>
      <c r="J450" t="s">
        <v>21</v>
      </c>
      <c r="K450" t="s">
        <v>22</v>
      </c>
      <c r="L450">
        <v>1365915600</v>
      </c>
      <c r="M450" s="6">
        <f t="shared" si="26"/>
        <v>41378.208333333336</v>
      </c>
      <c r="N450" s="6">
        <f t="shared" si="27"/>
        <v>41380.208333333336</v>
      </c>
      <c r="O450">
        <v>1366088400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ROUND((E451/D451)*100, 0)</f>
        <v>967</v>
      </c>
      <c r="G451" t="s">
        <v>20</v>
      </c>
      <c r="H451">
        <f t="shared" ref="H451:H514" si="29">IFERROR(ROUND(E451/I451,2), 0)</f>
        <v>101.2</v>
      </c>
      <c r="I451">
        <v>86</v>
      </c>
      <c r="J451" t="s">
        <v>36</v>
      </c>
      <c r="K451" t="s">
        <v>37</v>
      </c>
      <c r="L451">
        <v>1551852000</v>
      </c>
      <c r="M451" s="6">
        <f t="shared" ref="M451:M514" si="30">(((L451/60)/60)/24)+DATE(1970,1,1)</f>
        <v>43530.25</v>
      </c>
      <c r="N451" s="6">
        <f t="shared" ref="N451:N514" si="31">(((O451/60)/60)/24)+DATE(1970,1,1)</f>
        <v>43547.208333333328</v>
      </c>
      <c r="O451">
        <v>1553317200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f t="shared" si="29"/>
        <v>4</v>
      </c>
      <c r="I452">
        <v>1</v>
      </c>
      <c r="J452" t="s">
        <v>15</v>
      </c>
      <c r="K452" t="s">
        <v>16</v>
      </c>
      <c r="L452">
        <v>1540098000</v>
      </c>
      <c r="M452" s="6">
        <f t="shared" si="30"/>
        <v>43394.208333333328</v>
      </c>
      <c r="N452" s="6">
        <f t="shared" si="31"/>
        <v>43417.25</v>
      </c>
      <c r="O452">
        <v>1542088800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f t="shared" si="29"/>
        <v>29</v>
      </c>
      <c r="I453">
        <v>6286</v>
      </c>
      <c r="J453" t="s">
        <v>21</v>
      </c>
      <c r="K453" t="s">
        <v>22</v>
      </c>
      <c r="L453">
        <v>1500440400</v>
      </c>
      <c r="M453" s="6">
        <f t="shared" si="30"/>
        <v>42935.208333333328</v>
      </c>
      <c r="N453" s="6">
        <f t="shared" si="31"/>
        <v>42966.208333333328</v>
      </c>
      <c r="O453">
        <v>1503118800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f t="shared" si="29"/>
        <v>98.23</v>
      </c>
      <c r="I454">
        <v>31</v>
      </c>
      <c r="J454" t="s">
        <v>21</v>
      </c>
      <c r="K454" t="s">
        <v>22</v>
      </c>
      <c r="L454">
        <v>1278392400</v>
      </c>
      <c r="M454" s="6">
        <f t="shared" si="30"/>
        <v>40365.208333333336</v>
      </c>
      <c r="N454" s="6">
        <f t="shared" si="31"/>
        <v>40366.208333333336</v>
      </c>
      <c r="O454">
        <v>1278478800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f t="shared" si="29"/>
        <v>87</v>
      </c>
      <c r="I455">
        <v>1181</v>
      </c>
      <c r="J455" t="s">
        <v>21</v>
      </c>
      <c r="K455" t="s">
        <v>22</v>
      </c>
      <c r="L455">
        <v>1480572000</v>
      </c>
      <c r="M455" s="6">
        <f t="shared" si="30"/>
        <v>42705.25</v>
      </c>
      <c r="N455" s="6">
        <f t="shared" si="31"/>
        <v>42746.25</v>
      </c>
      <c r="O455">
        <v>1484114400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f t="shared" si="29"/>
        <v>45.21</v>
      </c>
      <c r="I456">
        <v>39</v>
      </c>
      <c r="J456" t="s">
        <v>21</v>
      </c>
      <c r="K456" t="s">
        <v>22</v>
      </c>
      <c r="L456">
        <v>1382331600</v>
      </c>
      <c r="M456" s="6">
        <f t="shared" si="30"/>
        <v>41568.208333333336</v>
      </c>
      <c r="N456" s="6">
        <f t="shared" si="31"/>
        <v>41604.25</v>
      </c>
      <c r="O456">
        <v>1385445600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f t="shared" si="29"/>
        <v>37</v>
      </c>
      <c r="I457">
        <v>3727</v>
      </c>
      <c r="J457" t="s">
        <v>21</v>
      </c>
      <c r="K457" t="s">
        <v>22</v>
      </c>
      <c r="L457">
        <v>1316754000</v>
      </c>
      <c r="M457" s="6">
        <f t="shared" si="30"/>
        <v>40809.208333333336</v>
      </c>
      <c r="N457" s="6">
        <f t="shared" si="31"/>
        <v>40832.208333333336</v>
      </c>
      <c r="O457">
        <v>1318741200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f t="shared" si="29"/>
        <v>94.98</v>
      </c>
      <c r="I458">
        <v>1605</v>
      </c>
      <c r="J458" t="s">
        <v>21</v>
      </c>
      <c r="K458" t="s">
        <v>22</v>
      </c>
      <c r="L458">
        <v>1518242400</v>
      </c>
      <c r="M458" s="6">
        <f t="shared" si="30"/>
        <v>43141.25</v>
      </c>
      <c r="N458" s="6">
        <f t="shared" si="31"/>
        <v>43141.25</v>
      </c>
      <c r="O458">
        <v>1518242400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f t="shared" si="29"/>
        <v>28.96</v>
      </c>
      <c r="I459">
        <v>46</v>
      </c>
      <c r="J459" t="s">
        <v>21</v>
      </c>
      <c r="K459" t="s">
        <v>22</v>
      </c>
      <c r="L459">
        <v>1476421200</v>
      </c>
      <c r="M459" s="6">
        <f t="shared" si="30"/>
        <v>42657.208333333328</v>
      </c>
      <c r="N459" s="6">
        <f t="shared" si="31"/>
        <v>42659.208333333328</v>
      </c>
      <c r="O459">
        <v>1476594000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f t="shared" si="29"/>
        <v>55.99</v>
      </c>
      <c r="I460">
        <v>2120</v>
      </c>
      <c r="J460" t="s">
        <v>21</v>
      </c>
      <c r="K460" t="s">
        <v>22</v>
      </c>
      <c r="L460">
        <v>1269752400</v>
      </c>
      <c r="M460" s="6">
        <f t="shared" si="30"/>
        <v>40265.208333333336</v>
      </c>
      <c r="N460" s="6">
        <f t="shared" si="31"/>
        <v>40309.208333333336</v>
      </c>
      <c r="O460">
        <v>1273554000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f t="shared" si="29"/>
        <v>54.04</v>
      </c>
      <c r="I461">
        <v>105</v>
      </c>
      <c r="J461" t="s">
        <v>21</v>
      </c>
      <c r="K461" t="s">
        <v>22</v>
      </c>
      <c r="L461">
        <v>1419746400</v>
      </c>
      <c r="M461" s="6">
        <f t="shared" si="30"/>
        <v>42001.25</v>
      </c>
      <c r="N461" s="6">
        <f t="shared" si="31"/>
        <v>42026.25</v>
      </c>
      <c r="O461">
        <v>1421906400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f t="shared" si="29"/>
        <v>82.38</v>
      </c>
      <c r="I462">
        <v>50</v>
      </c>
      <c r="J462" t="s">
        <v>21</v>
      </c>
      <c r="K462" t="s">
        <v>22</v>
      </c>
      <c r="L462">
        <v>1281330000</v>
      </c>
      <c r="M462" s="6">
        <f t="shared" si="30"/>
        <v>40399.208333333336</v>
      </c>
      <c r="N462" s="6">
        <f t="shared" si="31"/>
        <v>40402.208333333336</v>
      </c>
      <c r="O462">
        <v>1281589200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f t="shared" si="29"/>
        <v>67</v>
      </c>
      <c r="I463">
        <v>2080</v>
      </c>
      <c r="J463" t="s">
        <v>21</v>
      </c>
      <c r="K463" t="s">
        <v>22</v>
      </c>
      <c r="L463">
        <v>1398661200</v>
      </c>
      <c r="M463" s="6">
        <f t="shared" si="30"/>
        <v>41757.208333333336</v>
      </c>
      <c r="N463" s="6">
        <f t="shared" si="31"/>
        <v>41777.208333333336</v>
      </c>
      <c r="O463">
        <v>1400389200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f t="shared" si="29"/>
        <v>107.91</v>
      </c>
      <c r="I464">
        <v>535</v>
      </c>
      <c r="J464" t="s">
        <v>21</v>
      </c>
      <c r="K464" t="s">
        <v>22</v>
      </c>
      <c r="L464">
        <v>1359525600</v>
      </c>
      <c r="M464" s="6">
        <f t="shared" si="30"/>
        <v>41304.25</v>
      </c>
      <c r="N464" s="6">
        <f t="shared" si="31"/>
        <v>41342.25</v>
      </c>
      <c r="O464">
        <v>1362808800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f t="shared" si="29"/>
        <v>69.010000000000005</v>
      </c>
      <c r="I465">
        <v>2105</v>
      </c>
      <c r="J465" t="s">
        <v>21</v>
      </c>
      <c r="K465" t="s">
        <v>22</v>
      </c>
      <c r="L465">
        <v>1388469600</v>
      </c>
      <c r="M465" s="6">
        <f t="shared" si="30"/>
        <v>41639.25</v>
      </c>
      <c r="N465" s="6">
        <f t="shared" si="31"/>
        <v>41643.25</v>
      </c>
      <c r="O465">
        <v>1388815200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f t="shared" si="29"/>
        <v>39.01</v>
      </c>
      <c r="I466">
        <v>2436</v>
      </c>
      <c r="J466" t="s">
        <v>21</v>
      </c>
      <c r="K466" t="s">
        <v>22</v>
      </c>
      <c r="L466">
        <v>1518328800</v>
      </c>
      <c r="M466" s="6">
        <f t="shared" si="30"/>
        <v>43142.25</v>
      </c>
      <c r="N466" s="6">
        <f t="shared" si="31"/>
        <v>43156.25</v>
      </c>
      <c r="O466">
        <v>1519538400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f t="shared" si="29"/>
        <v>110.36</v>
      </c>
      <c r="I467">
        <v>80</v>
      </c>
      <c r="J467" t="s">
        <v>21</v>
      </c>
      <c r="K467" t="s">
        <v>22</v>
      </c>
      <c r="L467">
        <v>1517032800</v>
      </c>
      <c r="M467" s="6">
        <f t="shared" si="30"/>
        <v>43127.25</v>
      </c>
      <c r="N467" s="6">
        <f t="shared" si="31"/>
        <v>43136.25</v>
      </c>
      <c r="O467">
        <v>1517810400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f t="shared" si="29"/>
        <v>94.86</v>
      </c>
      <c r="I468">
        <v>42</v>
      </c>
      <c r="J468" t="s">
        <v>21</v>
      </c>
      <c r="K468" t="s">
        <v>22</v>
      </c>
      <c r="L468">
        <v>1368594000</v>
      </c>
      <c r="M468" s="6">
        <f t="shared" si="30"/>
        <v>41409.208333333336</v>
      </c>
      <c r="N468" s="6">
        <f t="shared" si="31"/>
        <v>41432.208333333336</v>
      </c>
      <c r="O468">
        <v>1370581200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f t="shared" si="29"/>
        <v>57.94</v>
      </c>
      <c r="I469">
        <v>139</v>
      </c>
      <c r="J469" t="s">
        <v>15</v>
      </c>
      <c r="K469" t="s">
        <v>16</v>
      </c>
      <c r="L469">
        <v>1448258400</v>
      </c>
      <c r="M469" s="6">
        <f t="shared" si="30"/>
        <v>42331.25</v>
      </c>
      <c r="N469" s="6">
        <f t="shared" si="31"/>
        <v>42338.25</v>
      </c>
      <c r="O469">
        <v>1448863200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f t="shared" si="29"/>
        <v>101.25</v>
      </c>
      <c r="I470">
        <v>16</v>
      </c>
      <c r="J470" t="s">
        <v>21</v>
      </c>
      <c r="K470" t="s">
        <v>22</v>
      </c>
      <c r="L470">
        <v>1555218000</v>
      </c>
      <c r="M470" s="6">
        <f t="shared" si="30"/>
        <v>43569.208333333328</v>
      </c>
      <c r="N470" s="6">
        <f t="shared" si="31"/>
        <v>43585.208333333328</v>
      </c>
      <c r="O470">
        <v>1556600400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f t="shared" si="29"/>
        <v>64.959999999999994</v>
      </c>
      <c r="I471">
        <v>159</v>
      </c>
      <c r="J471" t="s">
        <v>21</v>
      </c>
      <c r="K471" t="s">
        <v>22</v>
      </c>
      <c r="L471">
        <v>1431925200</v>
      </c>
      <c r="M471" s="6">
        <f t="shared" si="30"/>
        <v>42142.208333333328</v>
      </c>
      <c r="N471" s="6">
        <f t="shared" si="31"/>
        <v>42144.208333333328</v>
      </c>
      <c r="O471">
        <v>1432098000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f t="shared" si="29"/>
        <v>27.01</v>
      </c>
      <c r="I472">
        <v>381</v>
      </c>
      <c r="J472" t="s">
        <v>21</v>
      </c>
      <c r="K472" t="s">
        <v>22</v>
      </c>
      <c r="L472">
        <v>1481522400</v>
      </c>
      <c r="M472" s="6">
        <f t="shared" si="30"/>
        <v>42716.25</v>
      </c>
      <c r="N472" s="6">
        <f t="shared" si="31"/>
        <v>42723.25</v>
      </c>
      <c r="O472">
        <v>1482127200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f t="shared" si="29"/>
        <v>50.97</v>
      </c>
      <c r="I473">
        <v>194</v>
      </c>
      <c r="J473" t="s">
        <v>40</v>
      </c>
      <c r="K473" t="s">
        <v>41</v>
      </c>
      <c r="L473">
        <v>1335934800</v>
      </c>
      <c r="M473" s="6">
        <f t="shared" si="30"/>
        <v>41031.208333333336</v>
      </c>
      <c r="N473" s="6">
        <f t="shared" si="31"/>
        <v>41031.208333333336</v>
      </c>
      <c r="O473">
        <v>1335934800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f t="shared" si="29"/>
        <v>104.94</v>
      </c>
      <c r="I474">
        <v>575</v>
      </c>
      <c r="J474" t="s">
        <v>21</v>
      </c>
      <c r="K474" t="s">
        <v>22</v>
      </c>
      <c r="L474">
        <v>1552280400</v>
      </c>
      <c r="M474" s="6">
        <f t="shared" si="30"/>
        <v>43535.208333333328</v>
      </c>
      <c r="N474" s="6">
        <f t="shared" si="31"/>
        <v>43589.208333333328</v>
      </c>
      <c r="O474">
        <v>1556946000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f t="shared" si="29"/>
        <v>84.03</v>
      </c>
      <c r="I475">
        <v>106</v>
      </c>
      <c r="J475" t="s">
        <v>21</v>
      </c>
      <c r="K475" t="s">
        <v>22</v>
      </c>
      <c r="L475">
        <v>1529989200</v>
      </c>
      <c r="M475" s="6">
        <f t="shared" si="30"/>
        <v>43277.208333333328</v>
      </c>
      <c r="N475" s="6">
        <f t="shared" si="31"/>
        <v>43278.208333333328</v>
      </c>
      <c r="O475">
        <v>1530075600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f t="shared" si="29"/>
        <v>102.86</v>
      </c>
      <c r="I476">
        <v>142</v>
      </c>
      <c r="J476" t="s">
        <v>21</v>
      </c>
      <c r="K476" t="s">
        <v>22</v>
      </c>
      <c r="L476">
        <v>1418709600</v>
      </c>
      <c r="M476" s="6">
        <f t="shared" si="30"/>
        <v>41989.25</v>
      </c>
      <c r="N476" s="6">
        <f t="shared" si="31"/>
        <v>41990.25</v>
      </c>
      <c r="O476">
        <v>1418796000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f t="shared" si="29"/>
        <v>39.96</v>
      </c>
      <c r="I477">
        <v>211</v>
      </c>
      <c r="J477" t="s">
        <v>21</v>
      </c>
      <c r="K477" t="s">
        <v>22</v>
      </c>
      <c r="L477">
        <v>1372136400</v>
      </c>
      <c r="M477" s="6">
        <f t="shared" si="30"/>
        <v>41450.208333333336</v>
      </c>
      <c r="N477" s="6">
        <f t="shared" si="31"/>
        <v>41454.208333333336</v>
      </c>
      <c r="O477">
        <v>1372482000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f t="shared" si="29"/>
        <v>51</v>
      </c>
      <c r="I478">
        <v>1120</v>
      </c>
      <c r="J478" t="s">
        <v>21</v>
      </c>
      <c r="K478" t="s">
        <v>22</v>
      </c>
      <c r="L478">
        <v>1533877200</v>
      </c>
      <c r="M478" s="6">
        <f t="shared" si="30"/>
        <v>43322.208333333328</v>
      </c>
      <c r="N478" s="6">
        <f t="shared" si="31"/>
        <v>43328.208333333328</v>
      </c>
      <c r="O478">
        <v>1534395600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f t="shared" si="29"/>
        <v>40.82</v>
      </c>
      <c r="I479">
        <v>113</v>
      </c>
      <c r="J479" t="s">
        <v>21</v>
      </c>
      <c r="K479" t="s">
        <v>22</v>
      </c>
      <c r="L479">
        <v>1309064400</v>
      </c>
      <c r="M479" s="6">
        <f t="shared" si="30"/>
        <v>40720.208333333336</v>
      </c>
      <c r="N479" s="6">
        <f t="shared" si="31"/>
        <v>40747.208333333336</v>
      </c>
      <c r="O479">
        <v>1311397200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f t="shared" si="29"/>
        <v>59</v>
      </c>
      <c r="I480">
        <v>2756</v>
      </c>
      <c r="J480" t="s">
        <v>21</v>
      </c>
      <c r="K480" t="s">
        <v>22</v>
      </c>
      <c r="L480">
        <v>1425877200</v>
      </c>
      <c r="M480" s="6">
        <f t="shared" si="30"/>
        <v>42072.208333333328</v>
      </c>
      <c r="N480" s="6">
        <f t="shared" si="31"/>
        <v>42084.208333333328</v>
      </c>
      <c r="O480">
        <v>1426914000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f t="shared" si="29"/>
        <v>71.16</v>
      </c>
      <c r="I481">
        <v>173</v>
      </c>
      <c r="J481" t="s">
        <v>40</v>
      </c>
      <c r="K481" t="s">
        <v>41</v>
      </c>
      <c r="L481">
        <v>1501304400</v>
      </c>
      <c r="M481" s="6">
        <f t="shared" si="30"/>
        <v>42945.208333333328</v>
      </c>
      <c r="N481" s="6">
        <f t="shared" si="31"/>
        <v>42947.208333333328</v>
      </c>
      <c r="O481">
        <v>1501477200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f t="shared" si="29"/>
        <v>99.49</v>
      </c>
      <c r="I482">
        <v>87</v>
      </c>
      <c r="J482" t="s">
        <v>21</v>
      </c>
      <c r="K482" t="s">
        <v>22</v>
      </c>
      <c r="L482">
        <v>1268287200</v>
      </c>
      <c r="M482" s="6">
        <f t="shared" si="30"/>
        <v>40248.25</v>
      </c>
      <c r="N482" s="6">
        <f t="shared" si="31"/>
        <v>40257.208333333336</v>
      </c>
      <c r="O482">
        <v>1269061200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f t="shared" si="29"/>
        <v>103.99</v>
      </c>
      <c r="I483">
        <v>1538</v>
      </c>
      <c r="J483" t="s">
        <v>21</v>
      </c>
      <c r="K483" t="s">
        <v>22</v>
      </c>
      <c r="L483">
        <v>1412139600</v>
      </c>
      <c r="M483" s="6">
        <f t="shared" si="30"/>
        <v>41913.208333333336</v>
      </c>
      <c r="N483" s="6">
        <f t="shared" si="31"/>
        <v>41955.25</v>
      </c>
      <c r="O483">
        <v>1415772000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f t="shared" si="29"/>
        <v>76.56</v>
      </c>
      <c r="I484">
        <v>9</v>
      </c>
      <c r="J484" t="s">
        <v>21</v>
      </c>
      <c r="K484" t="s">
        <v>22</v>
      </c>
      <c r="L484">
        <v>1330063200</v>
      </c>
      <c r="M484" s="6">
        <f t="shared" si="30"/>
        <v>40963.25</v>
      </c>
      <c r="N484" s="6">
        <f t="shared" si="31"/>
        <v>40974.25</v>
      </c>
      <c r="O484">
        <v>1331013600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f t="shared" si="29"/>
        <v>87.07</v>
      </c>
      <c r="I485">
        <v>554</v>
      </c>
      <c r="J485" t="s">
        <v>21</v>
      </c>
      <c r="K485" t="s">
        <v>22</v>
      </c>
      <c r="L485">
        <v>1576130400</v>
      </c>
      <c r="M485" s="6">
        <f t="shared" si="30"/>
        <v>43811.25</v>
      </c>
      <c r="N485" s="6">
        <f t="shared" si="31"/>
        <v>43818.25</v>
      </c>
      <c r="O485">
        <v>1576735200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f t="shared" si="29"/>
        <v>49</v>
      </c>
      <c r="I486">
        <v>1572</v>
      </c>
      <c r="J486" t="s">
        <v>40</v>
      </c>
      <c r="K486" t="s">
        <v>41</v>
      </c>
      <c r="L486">
        <v>1407128400</v>
      </c>
      <c r="M486" s="6">
        <f t="shared" si="30"/>
        <v>41855.208333333336</v>
      </c>
      <c r="N486" s="6">
        <f t="shared" si="31"/>
        <v>41904.208333333336</v>
      </c>
      <c r="O486">
        <v>1411362000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f t="shared" si="29"/>
        <v>42.97</v>
      </c>
      <c r="I487">
        <v>648</v>
      </c>
      <c r="J487" t="s">
        <v>40</v>
      </c>
      <c r="K487" t="s">
        <v>41</v>
      </c>
      <c r="L487">
        <v>1560142800</v>
      </c>
      <c r="M487" s="6">
        <f t="shared" si="30"/>
        <v>43626.208333333328</v>
      </c>
      <c r="N487" s="6">
        <f t="shared" si="31"/>
        <v>43667.208333333328</v>
      </c>
      <c r="O487">
        <v>1563685200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f t="shared" si="29"/>
        <v>33.43</v>
      </c>
      <c r="I488">
        <v>21</v>
      </c>
      <c r="J488" t="s">
        <v>40</v>
      </c>
      <c r="K488" t="s">
        <v>41</v>
      </c>
      <c r="L488">
        <v>1520575200</v>
      </c>
      <c r="M488" s="6">
        <f t="shared" si="30"/>
        <v>43168.25</v>
      </c>
      <c r="N488" s="6">
        <f t="shared" si="31"/>
        <v>43183.208333333328</v>
      </c>
      <c r="O488">
        <v>1521867600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f t="shared" si="29"/>
        <v>83.98</v>
      </c>
      <c r="I489">
        <v>2346</v>
      </c>
      <c r="J489" t="s">
        <v>21</v>
      </c>
      <c r="K489" t="s">
        <v>22</v>
      </c>
      <c r="L489">
        <v>1492664400</v>
      </c>
      <c r="M489" s="6">
        <f t="shared" si="30"/>
        <v>42845.208333333328</v>
      </c>
      <c r="N489" s="6">
        <f t="shared" si="31"/>
        <v>42878.208333333328</v>
      </c>
      <c r="O489">
        <v>1495515600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f t="shared" si="29"/>
        <v>101.42</v>
      </c>
      <c r="I490">
        <v>115</v>
      </c>
      <c r="J490" t="s">
        <v>21</v>
      </c>
      <c r="K490" t="s">
        <v>22</v>
      </c>
      <c r="L490">
        <v>1454479200</v>
      </c>
      <c r="M490" s="6">
        <f t="shared" si="30"/>
        <v>42403.25</v>
      </c>
      <c r="N490" s="6">
        <f t="shared" si="31"/>
        <v>42420.25</v>
      </c>
      <c r="O490">
        <v>1455948000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f t="shared" si="29"/>
        <v>109.87</v>
      </c>
      <c r="I491">
        <v>85</v>
      </c>
      <c r="J491" t="s">
        <v>107</v>
      </c>
      <c r="K491" t="s">
        <v>108</v>
      </c>
      <c r="L491">
        <v>1281934800</v>
      </c>
      <c r="M491" s="6">
        <f t="shared" si="30"/>
        <v>40406.208333333336</v>
      </c>
      <c r="N491" s="6">
        <f t="shared" si="31"/>
        <v>40411.208333333336</v>
      </c>
      <c r="O491">
        <v>1282366800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f t="shared" si="29"/>
        <v>31.92</v>
      </c>
      <c r="I492">
        <v>144</v>
      </c>
      <c r="J492" t="s">
        <v>21</v>
      </c>
      <c r="K492" t="s">
        <v>22</v>
      </c>
      <c r="L492">
        <v>1573970400</v>
      </c>
      <c r="M492" s="6">
        <f t="shared" si="30"/>
        <v>43786.25</v>
      </c>
      <c r="N492" s="6">
        <f t="shared" si="31"/>
        <v>43793.25</v>
      </c>
      <c r="O492">
        <v>1574575200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f t="shared" si="29"/>
        <v>70.989999999999995</v>
      </c>
      <c r="I493">
        <v>2443</v>
      </c>
      <c r="J493" t="s">
        <v>21</v>
      </c>
      <c r="K493" t="s">
        <v>22</v>
      </c>
      <c r="L493">
        <v>1372654800</v>
      </c>
      <c r="M493" s="6">
        <f t="shared" si="30"/>
        <v>41456.208333333336</v>
      </c>
      <c r="N493" s="6">
        <f t="shared" si="31"/>
        <v>41482.208333333336</v>
      </c>
      <c r="O493">
        <v>1374901200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f t="shared" si="29"/>
        <v>77.03</v>
      </c>
      <c r="I494">
        <v>595</v>
      </c>
      <c r="J494" t="s">
        <v>21</v>
      </c>
      <c r="K494" t="s">
        <v>22</v>
      </c>
      <c r="L494">
        <v>1275886800</v>
      </c>
      <c r="M494" s="6">
        <f t="shared" si="30"/>
        <v>40336.208333333336</v>
      </c>
      <c r="N494" s="6">
        <f t="shared" si="31"/>
        <v>40371.208333333336</v>
      </c>
      <c r="O494">
        <v>1278910800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f t="shared" si="29"/>
        <v>101.78</v>
      </c>
      <c r="I495">
        <v>64</v>
      </c>
      <c r="J495" t="s">
        <v>21</v>
      </c>
      <c r="K495" t="s">
        <v>22</v>
      </c>
      <c r="L495">
        <v>1561784400</v>
      </c>
      <c r="M495" s="6">
        <f t="shared" si="30"/>
        <v>43645.208333333328</v>
      </c>
      <c r="N495" s="6">
        <f t="shared" si="31"/>
        <v>43658.208333333328</v>
      </c>
      <c r="O495">
        <v>1562907600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f t="shared" si="29"/>
        <v>51.06</v>
      </c>
      <c r="I496">
        <v>268</v>
      </c>
      <c r="J496" t="s">
        <v>21</v>
      </c>
      <c r="K496" t="s">
        <v>22</v>
      </c>
      <c r="L496">
        <v>1332392400</v>
      </c>
      <c r="M496" s="6">
        <f t="shared" si="30"/>
        <v>40990.208333333336</v>
      </c>
      <c r="N496" s="6">
        <f t="shared" si="31"/>
        <v>40991.208333333336</v>
      </c>
      <c r="O496">
        <v>1332478800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f t="shared" si="29"/>
        <v>68.02</v>
      </c>
      <c r="I497">
        <v>195</v>
      </c>
      <c r="J497" t="s">
        <v>36</v>
      </c>
      <c r="K497" t="s">
        <v>37</v>
      </c>
      <c r="L497">
        <v>1402376400</v>
      </c>
      <c r="M497" s="6">
        <f t="shared" si="30"/>
        <v>41800.208333333336</v>
      </c>
      <c r="N497" s="6">
        <f t="shared" si="31"/>
        <v>41804.208333333336</v>
      </c>
      <c r="O497">
        <v>1402722000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f t="shared" si="29"/>
        <v>30.87</v>
      </c>
      <c r="I498">
        <v>54</v>
      </c>
      <c r="J498" t="s">
        <v>21</v>
      </c>
      <c r="K498" t="s">
        <v>22</v>
      </c>
      <c r="L498">
        <v>1495342800</v>
      </c>
      <c r="M498" s="6">
        <f t="shared" si="30"/>
        <v>42876.208333333328</v>
      </c>
      <c r="N498" s="6">
        <f t="shared" si="31"/>
        <v>42893.208333333328</v>
      </c>
      <c r="O498">
        <v>1496811600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f t="shared" si="29"/>
        <v>27.91</v>
      </c>
      <c r="I499">
        <v>120</v>
      </c>
      <c r="J499" t="s">
        <v>21</v>
      </c>
      <c r="K499" t="s">
        <v>22</v>
      </c>
      <c r="L499">
        <v>1482213600</v>
      </c>
      <c r="M499" s="6">
        <f t="shared" si="30"/>
        <v>42724.25</v>
      </c>
      <c r="N499" s="6">
        <f t="shared" si="31"/>
        <v>42724.25</v>
      </c>
      <c r="O499">
        <v>1482213600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f t="shared" si="29"/>
        <v>79.989999999999995</v>
      </c>
      <c r="I500">
        <v>579</v>
      </c>
      <c r="J500" t="s">
        <v>36</v>
      </c>
      <c r="K500" t="s">
        <v>37</v>
      </c>
      <c r="L500">
        <v>1420092000</v>
      </c>
      <c r="M500" s="6">
        <f t="shared" si="30"/>
        <v>42005.25</v>
      </c>
      <c r="N500" s="6">
        <f t="shared" si="31"/>
        <v>42007.25</v>
      </c>
      <c r="O500">
        <v>1420264800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f t="shared" si="29"/>
        <v>38</v>
      </c>
      <c r="I501">
        <v>2072</v>
      </c>
      <c r="J501" t="s">
        <v>21</v>
      </c>
      <c r="K501" t="s">
        <v>22</v>
      </c>
      <c r="L501">
        <v>1458018000</v>
      </c>
      <c r="M501" s="6">
        <f t="shared" si="30"/>
        <v>42444.208333333328</v>
      </c>
      <c r="N501" s="6">
        <f t="shared" si="31"/>
        <v>42449.208333333328</v>
      </c>
      <c r="O501">
        <v>1458450000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f t="shared" si="29"/>
        <v>0</v>
      </c>
      <c r="I502">
        <v>0</v>
      </c>
      <c r="J502" t="s">
        <v>21</v>
      </c>
      <c r="K502" t="s">
        <v>22</v>
      </c>
      <c r="L502">
        <v>1367384400</v>
      </c>
      <c r="M502" s="6">
        <f t="shared" si="30"/>
        <v>41395.208333333336</v>
      </c>
      <c r="N502" s="6">
        <f t="shared" si="31"/>
        <v>41423.208333333336</v>
      </c>
      <c r="O502">
        <v>1369803600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f t="shared" si="29"/>
        <v>59.99</v>
      </c>
      <c r="I503">
        <v>1796</v>
      </c>
      <c r="J503" t="s">
        <v>21</v>
      </c>
      <c r="K503" t="s">
        <v>22</v>
      </c>
      <c r="L503">
        <v>1363064400</v>
      </c>
      <c r="M503" s="6">
        <f t="shared" si="30"/>
        <v>41345.208333333336</v>
      </c>
      <c r="N503" s="6">
        <f t="shared" si="31"/>
        <v>41347.208333333336</v>
      </c>
      <c r="O503">
        <v>1363237200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f t="shared" si="29"/>
        <v>37.04</v>
      </c>
      <c r="I504">
        <v>186</v>
      </c>
      <c r="J504" t="s">
        <v>26</v>
      </c>
      <c r="K504" t="s">
        <v>27</v>
      </c>
      <c r="L504">
        <v>1343365200</v>
      </c>
      <c r="M504" s="6">
        <f t="shared" si="30"/>
        <v>41117.208333333336</v>
      </c>
      <c r="N504" s="6">
        <f t="shared" si="31"/>
        <v>41146.208333333336</v>
      </c>
      <c r="O504">
        <v>1345870800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f t="shared" si="29"/>
        <v>99.96</v>
      </c>
      <c r="I505">
        <v>460</v>
      </c>
      <c r="J505" t="s">
        <v>21</v>
      </c>
      <c r="K505" t="s">
        <v>22</v>
      </c>
      <c r="L505">
        <v>1435726800</v>
      </c>
      <c r="M505" s="6">
        <f t="shared" si="30"/>
        <v>42186.208333333328</v>
      </c>
      <c r="N505" s="6">
        <f t="shared" si="31"/>
        <v>42206.208333333328</v>
      </c>
      <c r="O505">
        <v>1437454800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f t="shared" si="29"/>
        <v>111.68</v>
      </c>
      <c r="I506">
        <v>62</v>
      </c>
      <c r="J506" t="s">
        <v>107</v>
      </c>
      <c r="K506" t="s">
        <v>108</v>
      </c>
      <c r="L506">
        <v>1431925200</v>
      </c>
      <c r="M506" s="6">
        <f t="shared" si="30"/>
        <v>42142.208333333328</v>
      </c>
      <c r="N506" s="6">
        <f t="shared" si="31"/>
        <v>42143.208333333328</v>
      </c>
      <c r="O506">
        <v>1432011600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f t="shared" si="29"/>
        <v>36.01</v>
      </c>
      <c r="I507">
        <v>347</v>
      </c>
      <c r="J507" t="s">
        <v>21</v>
      </c>
      <c r="K507" t="s">
        <v>22</v>
      </c>
      <c r="L507">
        <v>1362722400</v>
      </c>
      <c r="M507" s="6">
        <f t="shared" si="30"/>
        <v>41341.25</v>
      </c>
      <c r="N507" s="6">
        <f t="shared" si="31"/>
        <v>41383.208333333336</v>
      </c>
      <c r="O507">
        <v>1366347600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f t="shared" si="29"/>
        <v>66.010000000000005</v>
      </c>
      <c r="I508">
        <v>2528</v>
      </c>
      <c r="J508" t="s">
        <v>21</v>
      </c>
      <c r="K508" t="s">
        <v>22</v>
      </c>
      <c r="L508">
        <v>1511416800</v>
      </c>
      <c r="M508" s="6">
        <f t="shared" si="30"/>
        <v>43062.25</v>
      </c>
      <c r="N508" s="6">
        <f t="shared" si="31"/>
        <v>43079.25</v>
      </c>
      <c r="O508">
        <v>1512885600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f t="shared" si="29"/>
        <v>44.05</v>
      </c>
      <c r="I509">
        <v>19</v>
      </c>
      <c r="J509" t="s">
        <v>21</v>
      </c>
      <c r="K509" t="s">
        <v>22</v>
      </c>
      <c r="L509">
        <v>1365483600</v>
      </c>
      <c r="M509" s="6">
        <f t="shared" si="30"/>
        <v>41373.208333333336</v>
      </c>
      <c r="N509" s="6">
        <f t="shared" si="31"/>
        <v>41422.208333333336</v>
      </c>
      <c r="O509">
        <v>1369717200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f t="shared" si="29"/>
        <v>53</v>
      </c>
      <c r="I510">
        <v>3657</v>
      </c>
      <c r="J510" t="s">
        <v>21</v>
      </c>
      <c r="K510" t="s">
        <v>22</v>
      </c>
      <c r="L510">
        <v>1532840400</v>
      </c>
      <c r="M510" s="6">
        <f t="shared" si="30"/>
        <v>43310.208333333328</v>
      </c>
      <c r="N510" s="6">
        <f t="shared" si="31"/>
        <v>43331.208333333328</v>
      </c>
      <c r="O510">
        <v>1534654800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f t="shared" si="29"/>
        <v>95</v>
      </c>
      <c r="I511">
        <v>1258</v>
      </c>
      <c r="J511" t="s">
        <v>21</v>
      </c>
      <c r="K511" t="s">
        <v>22</v>
      </c>
      <c r="L511">
        <v>1336194000</v>
      </c>
      <c r="M511" s="6">
        <f t="shared" si="30"/>
        <v>41034.208333333336</v>
      </c>
      <c r="N511" s="6">
        <f t="shared" si="31"/>
        <v>41044.208333333336</v>
      </c>
      <c r="O511">
        <v>1337058000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f t="shared" si="29"/>
        <v>70.91</v>
      </c>
      <c r="I512">
        <v>131</v>
      </c>
      <c r="J512" t="s">
        <v>26</v>
      </c>
      <c r="K512" t="s">
        <v>27</v>
      </c>
      <c r="L512">
        <v>1527742800</v>
      </c>
      <c r="M512" s="6">
        <f t="shared" si="30"/>
        <v>43251.208333333328</v>
      </c>
      <c r="N512" s="6">
        <f t="shared" si="31"/>
        <v>43275.208333333328</v>
      </c>
      <c r="O512">
        <v>1529816400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f t="shared" si="29"/>
        <v>98.06</v>
      </c>
      <c r="I513">
        <v>362</v>
      </c>
      <c r="J513" t="s">
        <v>21</v>
      </c>
      <c r="K513" t="s">
        <v>22</v>
      </c>
      <c r="L513">
        <v>1564030800</v>
      </c>
      <c r="M513" s="6">
        <f t="shared" si="30"/>
        <v>43671.208333333328</v>
      </c>
      <c r="N513" s="6">
        <f t="shared" si="31"/>
        <v>43681.208333333328</v>
      </c>
      <c r="O513">
        <v>1564894800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f t="shared" si="29"/>
        <v>53.05</v>
      </c>
      <c r="I514">
        <v>239</v>
      </c>
      <c r="J514" t="s">
        <v>21</v>
      </c>
      <c r="K514" t="s">
        <v>22</v>
      </c>
      <c r="L514">
        <v>1404536400</v>
      </c>
      <c r="M514" s="6">
        <f t="shared" si="30"/>
        <v>41825.208333333336</v>
      </c>
      <c r="N514" s="6">
        <f t="shared" si="31"/>
        <v>41826.208333333336</v>
      </c>
      <c r="O514">
        <v>1404622800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ROUND((E515/D515)*100, 0)</f>
        <v>39</v>
      </c>
      <c r="G515" t="s">
        <v>74</v>
      </c>
      <c r="H515">
        <f t="shared" ref="H515:H578" si="33">IFERROR(ROUND(E515/I515,2), 0)</f>
        <v>93.14</v>
      </c>
      <c r="I515">
        <v>35</v>
      </c>
      <c r="J515" t="s">
        <v>21</v>
      </c>
      <c r="K515" t="s">
        <v>22</v>
      </c>
      <c r="L515">
        <v>1284008400</v>
      </c>
      <c r="M515" s="6">
        <f t="shared" ref="M515:M578" si="34">(((L515/60)/60)/24)+DATE(1970,1,1)</f>
        <v>40430.208333333336</v>
      </c>
      <c r="N515" s="6">
        <f t="shared" ref="N515:N578" si="35">(((O515/60)/60)/24)+DATE(1970,1,1)</f>
        <v>40432.208333333336</v>
      </c>
      <c r="O515">
        <v>1284181200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f t="shared" si="33"/>
        <v>58.95</v>
      </c>
      <c r="I516">
        <v>528</v>
      </c>
      <c r="J516" t="s">
        <v>98</v>
      </c>
      <c r="K516" t="s">
        <v>99</v>
      </c>
      <c r="L516">
        <v>1386309600</v>
      </c>
      <c r="M516" s="6">
        <f t="shared" si="34"/>
        <v>41614.25</v>
      </c>
      <c r="N516" s="6">
        <f t="shared" si="35"/>
        <v>41619.25</v>
      </c>
      <c r="O516">
        <v>1386741600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f t="shared" si="33"/>
        <v>36.07</v>
      </c>
      <c r="I517">
        <v>133</v>
      </c>
      <c r="J517" t="s">
        <v>15</v>
      </c>
      <c r="K517" t="s">
        <v>16</v>
      </c>
      <c r="L517">
        <v>1324620000</v>
      </c>
      <c r="M517" s="6">
        <f t="shared" si="34"/>
        <v>40900.25</v>
      </c>
      <c r="N517" s="6">
        <f t="shared" si="35"/>
        <v>40902.25</v>
      </c>
      <c r="O517">
        <v>1324792800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f t="shared" si="33"/>
        <v>63.03</v>
      </c>
      <c r="I518">
        <v>846</v>
      </c>
      <c r="J518" t="s">
        <v>21</v>
      </c>
      <c r="K518" t="s">
        <v>22</v>
      </c>
      <c r="L518">
        <v>1281070800</v>
      </c>
      <c r="M518" s="6">
        <f t="shared" si="34"/>
        <v>40396.208333333336</v>
      </c>
      <c r="N518" s="6">
        <f t="shared" si="35"/>
        <v>40434.208333333336</v>
      </c>
      <c r="O518">
        <v>1284354000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f t="shared" si="33"/>
        <v>84.72</v>
      </c>
      <c r="I519">
        <v>78</v>
      </c>
      <c r="J519" t="s">
        <v>21</v>
      </c>
      <c r="K519" t="s">
        <v>22</v>
      </c>
      <c r="L519">
        <v>1493960400</v>
      </c>
      <c r="M519" s="6">
        <f t="shared" si="34"/>
        <v>42860.208333333328</v>
      </c>
      <c r="N519" s="6">
        <f t="shared" si="35"/>
        <v>42865.208333333328</v>
      </c>
      <c r="O519">
        <v>1494392400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f t="shared" si="33"/>
        <v>62.2</v>
      </c>
      <c r="I520">
        <v>10</v>
      </c>
      <c r="J520" t="s">
        <v>21</v>
      </c>
      <c r="K520" t="s">
        <v>22</v>
      </c>
      <c r="L520">
        <v>1519365600</v>
      </c>
      <c r="M520" s="6">
        <f t="shared" si="34"/>
        <v>43154.25</v>
      </c>
      <c r="N520" s="6">
        <f t="shared" si="35"/>
        <v>43156.25</v>
      </c>
      <c r="O520">
        <v>1519538400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f t="shared" si="33"/>
        <v>101.98</v>
      </c>
      <c r="I521">
        <v>1773</v>
      </c>
      <c r="J521" t="s">
        <v>21</v>
      </c>
      <c r="K521" t="s">
        <v>22</v>
      </c>
      <c r="L521">
        <v>1420696800</v>
      </c>
      <c r="M521" s="6">
        <f t="shared" si="34"/>
        <v>42012.25</v>
      </c>
      <c r="N521" s="6">
        <f t="shared" si="35"/>
        <v>42026.25</v>
      </c>
      <c r="O521">
        <v>1421906400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f t="shared" si="33"/>
        <v>106.44</v>
      </c>
      <c r="I522">
        <v>32</v>
      </c>
      <c r="J522" t="s">
        <v>21</v>
      </c>
      <c r="K522" t="s">
        <v>22</v>
      </c>
      <c r="L522">
        <v>1555650000</v>
      </c>
      <c r="M522" s="6">
        <f t="shared" si="34"/>
        <v>43574.208333333328</v>
      </c>
      <c r="N522" s="6">
        <f t="shared" si="35"/>
        <v>43577.208333333328</v>
      </c>
      <c r="O522">
        <v>1555909200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f t="shared" si="33"/>
        <v>29.98</v>
      </c>
      <c r="I523">
        <v>369</v>
      </c>
      <c r="J523" t="s">
        <v>21</v>
      </c>
      <c r="K523" t="s">
        <v>22</v>
      </c>
      <c r="L523">
        <v>1471928400</v>
      </c>
      <c r="M523" s="6">
        <f t="shared" si="34"/>
        <v>42605.208333333328</v>
      </c>
      <c r="N523" s="6">
        <f t="shared" si="35"/>
        <v>42611.208333333328</v>
      </c>
      <c r="O523">
        <v>1472446800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f t="shared" si="33"/>
        <v>85.81</v>
      </c>
      <c r="I524">
        <v>191</v>
      </c>
      <c r="J524" t="s">
        <v>21</v>
      </c>
      <c r="K524" t="s">
        <v>22</v>
      </c>
      <c r="L524">
        <v>1341291600</v>
      </c>
      <c r="M524" s="6">
        <f t="shared" si="34"/>
        <v>41093.208333333336</v>
      </c>
      <c r="N524" s="6">
        <f t="shared" si="35"/>
        <v>41105.208333333336</v>
      </c>
      <c r="O524">
        <v>1342328400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f t="shared" si="33"/>
        <v>70.819999999999993</v>
      </c>
      <c r="I525">
        <v>89</v>
      </c>
      <c r="J525" t="s">
        <v>21</v>
      </c>
      <c r="K525" t="s">
        <v>22</v>
      </c>
      <c r="L525">
        <v>1267682400</v>
      </c>
      <c r="M525" s="6">
        <f t="shared" si="34"/>
        <v>40241.25</v>
      </c>
      <c r="N525" s="6">
        <f t="shared" si="35"/>
        <v>40246.25</v>
      </c>
      <c r="O525">
        <v>1268114400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f t="shared" si="33"/>
        <v>41</v>
      </c>
      <c r="I526">
        <v>1979</v>
      </c>
      <c r="J526" t="s">
        <v>21</v>
      </c>
      <c r="K526" t="s">
        <v>22</v>
      </c>
      <c r="L526">
        <v>1272258000</v>
      </c>
      <c r="M526" s="6">
        <f t="shared" si="34"/>
        <v>40294.208333333336</v>
      </c>
      <c r="N526" s="6">
        <f t="shared" si="35"/>
        <v>40307.208333333336</v>
      </c>
      <c r="O526">
        <v>1273381200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f t="shared" si="33"/>
        <v>28.06</v>
      </c>
      <c r="I527">
        <v>63</v>
      </c>
      <c r="J527" t="s">
        <v>21</v>
      </c>
      <c r="K527" t="s">
        <v>22</v>
      </c>
      <c r="L527">
        <v>1290492000</v>
      </c>
      <c r="M527" s="6">
        <f t="shared" si="34"/>
        <v>40505.25</v>
      </c>
      <c r="N527" s="6">
        <f t="shared" si="35"/>
        <v>40509.25</v>
      </c>
      <c r="O527">
        <v>1290837600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f t="shared" si="33"/>
        <v>88.05</v>
      </c>
      <c r="I528">
        <v>147</v>
      </c>
      <c r="J528" t="s">
        <v>21</v>
      </c>
      <c r="K528" t="s">
        <v>22</v>
      </c>
      <c r="L528">
        <v>1451109600</v>
      </c>
      <c r="M528" s="6">
        <f t="shared" si="34"/>
        <v>42364.25</v>
      </c>
      <c r="N528" s="6">
        <f t="shared" si="35"/>
        <v>42401.25</v>
      </c>
      <c r="O528">
        <v>1454306400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f t="shared" si="33"/>
        <v>31</v>
      </c>
      <c r="I529">
        <v>6080</v>
      </c>
      <c r="J529" t="s">
        <v>15</v>
      </c>
      <c r="K529" t="s">
        <v>16</v>
      </c>
      <c r="L529">
        <v>1454652000</v>
      </c>
      <c r="M529" s="6">
        <f t="shared" si="34"/>
        <v>42405.25</v>
      </c>
      <c r="N529" s="6">
        <f t="shared" si="35"/>
        <v>42441.25</v>
      </c>
      <c r="O529">
        <v>1457762400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f t="shared" si="33"/>
        <v>90.34</v>
      </c>
      <c r="I530">
        <v>80</v>
      </c>
      <c r="J530" t="s">
        <v>40</v>
      </c>
      <c r="K530" t="s">
        <v>41</v>
      </c>
      <c r="L530">
        <v>1385186400</v>
      </c>
      <c r="M530" s="6">
        <f t="shared" si="34"/>
        <v>41601.25</v>
      </c>
      <c r="N530" s="6">
        <f t="shared" si="35"/>
        <v>41646.25</v>
      </c>
      <c r="O530">
        <v>1389074400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f t="shared" si="33"/>
        <v>63.78</v>
      </c>
      <c r="I531">
        <v>9</v>
      </c>
      <c r="J531" t="s">
        <v>21</v>
      </c>
      <c r="K531" t="s">
        <v>22</v>
      </c>
      <c r="L531">
        <v>1399698000</v>
      </c>
      <c r="M531" s="6">
        <f t="shared" si="34"/>
        <v>41769.208333333336</v>
      </c>
      <c r="N531" s="6">
        <f t="shared" si="35"/>
        <v>41797.208333333336</v>
      </c>
      <c r="O531">
        <v>1402117200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f t="shared" si="33"/>
        <v>54</v>
      </c>
      <c r="I532">
        <v>1784</v>
      </c>
      <c r="J532" t="s">
        <v>21</v>
      </c>
      <c r="K532" t="s">
        <v>22</v>
      </c>
      <c r="L532">
        <v>1283230800</v>
      </c>
      <c r="M532" s="6">
        <f t="shared" si="34"/>
        <v>40421.208333333336</v>
      </c>
      <c r="N532" s="6">
        <f t="shared" si="35"/>
        <v>40435.208333333336</v>
      </c>
      <c r="O532">
        <v>1284440400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f t="shared" si="33"/>
        <v>48.99</v>
      </c>
      <c r="I533">
        <v>3640</v>
      </c>
      <c r="J533" t="s">
        <v>98</v>
      </c>
      <c r="K533" t="s">
        <v>99</v>
      </c>
      <c r="L533">
        <v>1384149600</v>
      </c>
      <c r="M533" s="6">
        <f t="shared" si="34"/>
        <v>41589.25</v>
      </c>
      <c r="N533" s="6">
        <f t="shared" si="35"/>
        <v>41645.25</v>
      </c>
      <c r="O533">
        <v>1388988000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f t="shared" si="33"/>
        <v>63.86</v>
      </c>
      <c r="I534">
        <v>126</v>
      </c>
      <c r="J534" t="s">
        <v>15</v>
      </c>
      <c r="K534" t="s">
        <v>16</v>
      </c>
      <c r="L534">
        <v>1516860000</v>
      </c>
      <c r="M534" s="6">
        <f t="shared" si="34"/>
        <v>43125.25</v>
      </c>
      <c r="N534" s="6">
        <f t="shared" si="35"/>
        <v>43126.25</v>
      </c>
      <c r="O534">
        <v>1516946400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f t="shared" si="33"/>
        <v>83</v>
      </c>
      <c r="I535">
        <v>2218</v>
      </c>
      <c r="J535" t="s">
        <v>40</v>
      </c>
      <c r="K535" t="s">
        <v>41</v>
      </c>
      <c r="L535">
        <v>1374642000</v>
      </c>
      <c r="M535" s="6">
        <f t="shared" si="34"/>
        <v>41479.208333333336</v>
      </c>
      <c r="N535" s="6">
        <f t="shared" si="35"/>
        <v>41515.208333333336</v>
      </c>
      <c r="O535">
        <v>1377752400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f t="shared" si="33"/>
        <v>55.08</v>
      </c>
      <c r="I536">
        <v>243</v>
      </c>
      <c r="J536" t="s">
        <v>21</v>
      </c>
      <c r="K536" t="s">
        <v>22</v>
      </c>
      <c r="L536">
        <v>1534482000</v>
      </c>
      <c r="M536" s="6">
        <f t="shared" si="34"/>
        <v>43329.208333333328</v>
      </c>
      <c r="N536" s="6">
        <f t="shared" si="35"/>
        <v>43330.208333333328</v>
      </c>
      <c r="O536">
        <v>1534568400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f t="shared" si="33"/>
        <v>62.04</v>
      </c>
      <c r="I537">
        <v>202</v>
      </c>
      <c r="J537" t="s">
        <v>107</v>
      </c>
      <c r="K537" t="s">
        <v>108</v>
      </c>
      <c r="L537">
        <v>1528434000</v>
      </c>
      <c r="M537" s="6">
        <f t="shared" si="34"/>
        <v>43259.208333333328</v>
      </c>
      <c r="N537" s="6">
        <f t="shared" si="35"/>
        <v>43261.208333333328</v>
      </c>
      <c r="O537">
        <v>1528606800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f t="shared" si="33"/>
        <v>104.98</v>
      </c>
      <c r="I538">
        <v>140</v>
      </c>
      <c r="J538" t="s">
        <v>107</v>
      </c>
      <c r="K538" t="s">
        <v>108</v>
      </c>
      <c r="L538">
        <v>1282626000</v>
      </c>
      <c r="M538" s="6">
        <f t="shared" si="34"/>
        <v>40414.208333333336</v>
      </c>
      <c r="N538" s="6">
        <f t="shared" si="35"/>
        <v>40440.208333333336</v>
      </c>
      <c r="O538">
        <v>1284872400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f t="shared" si="33"/>
        <v>94.04</v>
      </c>
      <c r="I539">
        <v>1052</v>
      </c>
      <c r="J539" t="s">
        <v>36</v>
      </c>
      <c r="K539" t="s">
        <v>37</v>
      </c>
      <c r="L539">
        <v>1535605200</v>
      </c>
      <c r="M539" s="6">
        <f t="shared" si="34"/>
        <v>43342.208333333328</v>
      </c>
      <c r="N539" s="6">
        <f t="shared" si="35"/>
        <v>43365.208333333328</v>
      </c>
      <c r="O539">
        <v>1537592400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f t="shared" si="33"/>
        <v>44.01</v>
      </c>
      <c r="I540">
        <v>1296</v>
      </c>
      <c r="J540" t="s">
        <v>21</v>
      </c>
      <c r="K540" t="s">
        <v>22</v>
      </c>
      <c r="L540">
        <v>1379826000</v>
      </c>
      <c r="M540" s="6">
        <f t="shared" si="34"/>
        <v>41539.208333333336</v>
      </c>
      <c r="N540" s="6">
        <f t="shared" si="35"/>
        <v>41555.208333333336</v>
      </c>
      <c r="O540">
        <v>1381208400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f t="shared" si="33"/>
        <v>92.47</v>
      </c>
      <c r="I541">
        <v>77</v>
      </c>
      <c r="J541" t="s">
        <v>21</v>
      </c>
      <c r="K541" t="s">
        <v>22</v>
      </c>
      <c r="L541">
        <v>1561957200</v>
      </c>
      <c r="M541" s="6">
        <f t="shared" si="34"/>
        <v>43647.208333333328</v>
      </c>
      <c r="N541" s="6">
        <f t="shared" si="35"/>
        <v>43653.208333333328</v>
      </c>
      <c r="O541">
        <v>1562475600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f t="shared" si="33"/>
        <v>57.07</v>
      </c>
      <c r="I542">
        <v>247</v>
      </c>
      <c r="J542" t="s">
        <v>21</v>
      </c>
      <c r="K542" t="s">
        <v>22</v>
      </c>
      <c r="L542">
        <v>1525496400</v>
      </c>
      <c r="M542" s="6">
        <f t="shared" si="34"/>
        <v>43225.208333333328</v>
      </c>
      <c r="N542" s="6">
        <f t="shared" si="35"/>
        <v>43247.208333333328</v>
      </c>
      <c r="O542">
        <v>1527397200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f t="shared" si="33"/>
        <v>109.08</v>
      </c>
      <c r="I543">
        <v>395</v>
      </c>
      <c r="J543" t="s">
        <v>107</v>
      </c>
      <c r="K543" t="s">
        <v>108</v>
      </c>
      <c r="L543">
        <v>1433912400</v>
      </c>
      <c r="M543" s="6">
        <f t="shared" si="34"/>
        <v>42165.208333333328</v>
      </c>
      <c r="N543" s="6">
        <f t="shared" si="35"/>
        <v>42191.208333333328</v>
      </c>
      <c r="O543">
        <v>1436158800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f t="shared" si="33"/>
        <v>39.39</v>
      </c>
      <c r="I544">
        <v>49</v>
      </c>
      <c r="J544" t="s">
        <v>40</v>
      </c>
      <c r="K544" t="s">
        <v>41</v>
      </c>
      <c r="L544">
        <v>1453442400</v>
      </c>
      <c r="M544" s="6">
        <f t="shared" si="34"/>
        <v>42391.25</v>
      </c>
      <c r="N544" s="6">
        <f t="shared" si="35"/>
        <v>42421.25</v>
      </c>
      <c r="O544">
        <v>1456034400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f t="shared" si="33"/>
        <v>77.02</v>
      </c>
      <c r="I545">
        <v>180</v>
      </c>
      <c r="J545" t="s">
        <v>21</v>
      </c>
      <c r="K545" t="s">
        <v>22</v>
      </c>
      <c r="L545">
        <v>1378875600</v>
      </c>
      <c r="M545" s="6">
        <f t="shared" si="34"/>
        <v>41528.208333333336</v>
      </c>
      <c r="N545" s="6">
        <f t="shared" si="35"/>
        <v>41543.208333333336</v>
      </c>
      <c r="O545">
        <v>1380171600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f t="shared" si="33"/>
        <v>92.17</v>
      </c>
      <c r="I546">
        <v>84</v>
      </c>
      <c r="J546" t="s">
        <v>21</v>
      </c>
      <c r="K546" t="s">
        <v>22</v>
      </c>
      <c r="L546">
        <v>1452232800</v>
      </c>
      <c r="M546" s="6">
        <f t="shared" si="34"/>
        <v>42377.25</v>
      </c>
      <c r="N546" s="6">
        <f t="shared" si="35"/>
        <v>42390.25</v>
      </c>
      <c r="O546">
        <v>1453356000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f t="shared" si="33"/>
        <v>61.01</v>
      </c>
      <c r="I547">
        <v>2690</v>
      </c>
      <c r="J547" t="s">
        <v>21</v>
      </c>
      <c r="K547" t="s">
        <v>22</v>
      </c>
      <c r="L547">
        <v>1577253600</v>
      </c>
      <c r="M547" s="6">
        <f t="shared" si="34"/>
        <v>43824.25</v>
      </c>
      <c r="N547" s="6">
        <f t="shared" si="35"/>
        <v>43844.25</v>
      </c>
      <c r="O547">
        <v>1578981600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f t="shared" si="33"/>
        <v>78.069999999999993</v>
      </c>
      <c r="I548">
        <v>88</v>
      </c>
      <c r="J548" t="s">
        <v>21</v>
      </c>
      <c r="K548" t="s">
        <v>22</v>
      </c>
      <c r="L548">
        <v>1537160400</v>
      </c>
      <c r="M548" s="6">
        <f t="shared" si="34"/>
        <v>43360.208333333328</v>
      </c>
      <c r="N548" s="6">
        <f t="shared" si="35"/>
        <v>43363.208333333328</v>
      </c>
      <c r="O548">
        <v>1537419600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f t="shared" si="33"/>
        <v>80.75</v>
      </c>
      <c r="I549">
        <v>156</v>
      </c>
      <c r="J549" t="s">
        <v>21</v>
      </c>
      <c r="K549" t="s">
        <v>22</v>
      </c>
      <c r="L549">
        <v>1422165600</v>
      </c>
      <c r="M549" s="6">
        <f t="shared" si="34"/>
        <v>42029.25</v>
      </c>
      <c r="N549" s="6">
        <f t="shared" si="35"/>
        <v>42041.25</v>
      </c>
      <c r="O549">
        <v>1423202400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f t="shared" si="33"/>
        <v>59.99</v>
      </c>
      <c r="I550">
        <v>2985</v>
      </c>
      <c r="J550" t="s">
        <v>21</v>
      </c>
      <c r="K550" t="s">
        <v>22</v>
      </c>
      <c r="L550">
        <v>1459486800</v>
      </c>
      <c r="M550" s="6">
        <f t="shared" si="34"/>
        <v>42461.208333333328</v>
      </c>
      <c r="N550" s="6">
        <f t="shared" si="35"/>
        <v>42474.208333333328</v>
      </c>
      <c r="O550">
        <v>1460610000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f t="shared" si="33"/>
        <v>110.03</v>
      </c>
      <c r="I551">
        <v>762</v>
      </c>
      <c r="J551" t="s">
        <v>21</v>
      </c>
      <c r="K551" t="s">
        <v>22</v>
      </c>
      <c r="L551">
        <v>1369717200</v>
      </c>
      <c r="M551" s="6">
        <f t="shared" si="34"/>
        <v>41422.208333333336</v>
      </c>
      <c r="N551" s="6">
        <f t="shared" si="35"/>
        <v>41431.208333333336</v>
      </c>
      <c r="O551">
        <v>1370494800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f t="shared" si="33"/>
        <v>4</v>
      </c>
      <c r="I552">
        <v>1</v>
      </c>
      <c r="J552" t="s">
        <v>98</v>
      </c>
      <c r="K552" t="s">
        <v>99</v>
      </c>
      <c r="L552">
        <v>1330495200</v>
      </c>
      <c r="M552" s="6">
        <f t="shared" si="34"/>
        <v>40968.25</v>
      </c>
      <c r="N552" s="6">
        <f t="shared" si="35"/>
        <v>40989.208333333336</v>
      </c>
      <c r="O552">
        <v>1332306000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f t="shared" si="33"/>
        <v>38</v>
      </c>
      <c r="I553">
        <v>2779</v>
      </c>
      <c r="J553" t="s">
        <v>26</v>
      </c>
      <c r="K553" t="s">
        <v>27</v>
      </c>
      <c r="L553">
        <v>1419055200</v>
      </c>
      <c r="M553" s="6">
        <f t="shared" si="34"/>
        <v>41993.25</v>
      </c>
      <c r="N553" s="6">
        <f t="shared" si="35"/>
        <v>42033.25</v>
      </c>
      <c r="O553">
        <v>1422511200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f t="shared" si="33"/>
        <v>96.37</v>
      </c>
      <c r="I554">
        <v>92</v>
      </c>
      <c r="J554" t="s">
        <v>21</v>
      </c>
      <c r="K554" t="s">
        <v>22</v>
      </c>
      <c r="L554">
        <v>1480140000</v>
      </c>
      <c r="M554" s="6">
        <f t="shared" si="34"/>
        <v>42700.25</v>
      </c>
      <c r="N554" s="6">
        <f t="shared" si="35"/>
        <v>42702.25</v>
      </c>
      <c r="O554">
        <v>1480312800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f t="shared" si="33"/>
        <v>72.98</v>
      </c>
      <c r="I555">
        <v>1028</v>
      </c>
      <c r="J555" t="s">
        <v>21</v>
      </c>
      <c r="K555" t="s">
        <v>22</v>
      </c>
      <c r="L555">
        <v>1293948000</v>
      </c>
      <c r="M555" s="6">
        <f t="shared" si="34"/>
        <v>40545.25</v>
      </c>
      <c r="N555" s="6">
        <f t="shared" si="35"/>
        <v>40546.25</v>
      </c>
      <c r="O555">
        <v>1294034400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f t="shared" si="33"/>
        <v>26.01</v>
      </c>
      <c r="I556">
        <v>554</v>
      </c>
      <c r="J556" t="s">
        <v>15</v>
      </c>
      <c r="K556" t="s">
        <v>16</v>
      </c>
      <c r="L556">
        <v>1482127200</v>
      </c>
      <c r="M556" s="6">
        <f t="shared" si="34"/>
        <v>42723.25</v>
      </c>
      <c r="N556" s="6">
        <f t="shared" si="35"/>
        <v>42729.25</v>
      </c>
      <c r="O556">
        <v>1482645600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f t="shared" si="33"/>
        <v>104.36</v>
      </c>
      <c r="I557">
        <v>135</v>
      </c>
      <c r="J557" t="s">
        <v>36</v>
      </c>
      <c r="K557" t="s">
        <v>37</v>
      </c>
      <c r="L557">
        <v>1396414800</v>
      </c>
      <c r="M557" s="6">
        <f t="shared" si="34"/>
        <v>41731.208333333336</v>
      </c>
      <c r="N557" s="6">
        <f t="shared" si="35"/>
        <v>41762.208333333336</v>
      </c>
      <c r="O557">
        <v>1399093200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f t="shared" si="33"/>
        <v>102.19</v>
      </c>
      <c r="I558">
        <v>122</v>
      </c>
      <c r="J558" t="s">
        <v>21</v>
      </c>
      <c r="K558" t="s">
        <v>22</v>
      </c>
      <c r="L558">
        <v>1315285200</v>
      </c>
      <c r="M558" s="6">
        <f t="shared" si="34"/>
        <v>40792.208333333336</v>
      </c>
      <c r="N558" s="6">
        <f t="shared" si="35"/>
        <v>40799.208333333336</v>
      </c>
      <c r="O558">
        <v>1315890000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f t="shared" si="33"/>
        <v>54.12</v>
      </c>
      <c r="I559">
        <v>221</v>
      </c>
      <c r="J559" t="s">
        <v>21</v>
      </c>
      <c r="K559" t="s">
        <v>22</v>
      </c>
      <c r="L559">
        <v>1443762000</v>
      </c>
      <c r="M559" s="6">
        <f t="shared" si="34"/>
        <v>42279.208333333328</v>
      </c>
      <c r="N559" s="6">
        <f t="shared" si="35"/>
        <v>42282.208333333328</v>
      </c>
      <c r="O559">
        <v>1444021200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f t="shared" si="33"/>
        <v>63.22</v>
      </c>
      <c r="I560">
        <v>126</v>
      </c>
      <c r="J560" t="s">
        <v>21</v>
      </c>
      <c r="K560" t="s">
        <v>22</v>
      </c>
      <c r="L560">
        <v>1456293600</v>
      </c>
      <c r="M560" s="6">
        <f t="shared" si="34"/>
        <v>42424.25</v>
      </c>
      <c r="N560" s="6">
        <f t="shared" si="35"/>
        <v>42467.208333333328</v>
      </c>
      <c r="O560">
        <v>1460005200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f t="shared" si="33"/>
        <v>104.03</v>
      </c>
      <c r="I561">
        <v>1022</v>
      </c>
      <c r="J561" t="s">
        <v>21</v>
      </c>
      <c r="K561" t="s">
        <v>22</v>
      </c>
      <c r="L561">
        <v>1470114000</v>
      </c>
      <c r="M561" s="6">
        <f t="shared" si="34"/>
        <v>42584.208333333328</v>
      </c>
      <c r="N561" s="6">
        <f t="shared" si="35"/>
        <v>42591.208333333328</v>
      </c>
      <c r="O561">
        <v>1470718800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f t="shared" si="33"/>
        <v>49.99</v>
      </c>
      <c r="I562">
        <v>3177</v>
      </c>
      <c r="J562" t="s">
        <v>21</v>
      </c>
      <c r="K562" t="s">
        <v>22</v>
      </c>
      <c r="L562">
        <v>1321596000</v>
      </c>
      <c r="M562" s="6">
        <f t="shared" si="34"/>
        <v>40865.25</v>
      </c>
      <c r="N562" s="6">
        <f t="shared" si="35"/>
        <v>40905.25</v>
      </c>
      <c r="O562">
        <v>1325052000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f t="shared" si="33"/>
        <v>56.02</v>
      </c>
      <c r="I563">
        <v>198</v>
      </c>
      <c r="J563" t="s">
        <v>98</v>
      </c>
      <c r="K563" t="s">
        <v>99</v>
      </c>
      <c r="L563">
        <v>1318827600</v>
      </c>
      <c r="M563" s="6">
        <f t="shared" si="34"/>
        <v>40833.208333333336</v>
      </c>
      <c r="N563" s="6">
        <f t="shared" si="35"/>
        <v>40835.208333333336</v>
      </c>
      <c r="O563">
        <v>1319000400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f t="shared" si="33"/>
        <v>48.81</v>
      </c>
      <c r="I564">
        <v>26</v>
      </c>
      <c r="J564" t="s">
        <v>98</v>
      </c>
      <c r="K564" t="s">
        <v>99</v>
      </c>
      <c r="L564">
        <v>1552366800</v>
      </c>
      <c r="M564" s="6">
        <f t="shared" si="34"/>
        <v>43536.208333333328</v>
      </c>
      <c r="N564" s="6">
        <f t="shared" si="35"/>
        <v>43538.208333333328</v>
      </c>
      <c r="O564">
        <v>1552539600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f t="shared" si="33"/>
        <v>60.08</v>
      </c>
      <c r="I565">
        <v>85</v>
      </c>
      <c r="J565" t="s">
        <v>26</v>
      </c>
      <c r="K565" t="s">
        <v>27</v>
      </c>
      <c r="L565">
        <v>1542088800</v>
      </c>
      <c r="M565" s="6">
        <f t="shared" si="34"/>
        <v>43417.25</v>
      </c>
      <c r="N565" s="6">
        <f t="shared" si="35"/>
        <v>43437.25</v>
      </c>
      <c r="O565">
        <v>1543816800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f t="shared" si="33"/>
        <v>78.989999999999995</v>
      </c>
      <c r="I566">
        <v>1790</v>
      </c>
      <c r="J566" t="s">
        <v>21</v>
      </c>
      <c r="K566" t="s">
        <v>22</v>
      </c>
      <c r="L566">
        <v>1426395600</v>
      </c>
      <c r="M566" s="6">
        <f t="shared" si="34"/>
        <v>42078.208333333328</v>
      </c>
      <c r="N566" s="6">
        <f t="shared" si="35"/>
        <v>42086.208333333328</v>
      </c>
      <c r="O566">
        <v>1427086800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f t="shared" si="33"/>
        <v>53.99</v>
      </c>
      <c r="I567">
        <v>3596</v>
      </c>
      <c r="J567" t="s">
        <v>21</v>
      </c>
      <c r="K567" t="s">
        <v>22</v>
      </c>
      <c r="L567">
        <v>1321336800</v>
      </c>
      <c r="M567" s="6">
        <f t="shared" si="34"/>
        <v>40862.25</v>
      </c>
      <c r="N567" s="6">
        <f t="shared" si="35"/>
        <v>40882.25</v>
      </c>
      <c r="O567">
        <v>1323064800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f t="shared" si="33"/>
        <v>111.46</v>
      </c>
      <c r="I568">
        <v>37</v>
      </c>
      <c r="J568" t="s">
        <v>21</v>
      </c>
      <c r="K568" t="s">
        <v>22</v>
      </c>
      <c r="L568">
        <v>1456293600</v>
      </c>
      <c r="M568" s="6">
        <f t="shared" si="34"/>
        <v>42424.25</v>
      </c>
      <c r="N568" s="6">
        <f t="shared" si="35"/>
        <v>42447.208333333328</v>
      </c>
      <c r="O568">
        <v>1458277200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f t="shared" si="33"/>
        <v>60.92</v>
      </c>
      <c r="I569">
        <v>244</v>
      </c>
      <c r="J569" t="s">
        <v>21</v>
      </c>
      <c r="K569" t="s">
        <v>22</v>
      </c>
      <c r="L569">
        <v>1404968400</v>
      </c>
      <c r="M569" s="6">
        <f t="shared" si="34"/>
        <v>41830.208333333336</v>
      </c>
      <c r="N569" s="6">
        <f t="shared" si="35"/>
        <v>41832.208333333336</v>
      </c>
      <c r="O569">
        <v>1405141200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f t="shared" si="33"/>
        <v>26</v>
      </c>
      <c r="I570">
        <v>5180</v>
      </c>
      <c r="J570" t="s">
        <v>21</v>
      </c>
      <c r="K570" t="s">
        <v>22</v>
      </c>
      <c r="L570">
        <v>1279170000</v>
      </c>
      <c r="M570" s="6">
        <f t="shared" si="34"/>
        <v>40374.208333333336</v>
      </c>
      <c r="N570" s="6">
        <f t="shared" si="35"/>
        <v>40419.208333333336</v>
      </c>
      <c r="O570">
        <v>1283058000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f t="shared" si="33"/>
        <v>80.989999999999995</v>
      </c>
      <c r="I571">
        <v>589</v>
      </c>
      <c r="J571" t="s">
        <v>107</v>
      </c>
      <c r="K571" t="s">
        <v>108</v>
      </c>
      <c r="L571">
        <v>1294725600</v>
      </c>
      <c r="M571" s="6">
        <f t="shared" si="34"/>
        <v>40554.25</v>
      </c>
      <c r="N571" s="6">
        <f t="shared" si="35"/>
        <v>40566.25</v>
      </c>
      <c r="O571">
        <v>1295762400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f t="shared" si="33"/>
        <v>35</v>
      </c>
      <c r="I572">
        <v>2725</v>
      </c>
      <c r="J572" t="s">
        <v>21</v>
      </c>
      <c r="K572" t="s">
        <v>22</v>
      </c>
      <c r="L572">
        <v>1419055200</v>
      </c>
      <c r="M572" s="6">
        <f t="shared" si="34"/>
        <v>41993.25</v>
      </c>
      <c r="N572" s="6">
        <f t="shared" si="35"/>
        <v>41999.25</v>
      </c>
      <c r="O572">
        <v>1419573600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f t="shared" si="33"/>
        <v>94.14</v>
      </c>
      <c r="I573">
        <v>35</v>
      </c>
      <c r="J573" t="s">
        <v>107</v>
      </c>
      <c r="K573" t="s">
        <v>108</v>
      </c>
      <c r="L573">
        <v>1434690000</v>
      </c>
      <c r="M573" s="6">
        <f t="shared" si="34"/>
        <v>42174.208333333328</v>
      </c>
      <c r="N573" s="6">
        <f t="shared" si="35"/>
        <v>42221.208333333328</v>
      </c>
      <c r="O573">
        <v>1438750800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f t="shared" si="33"/>
        <v>52.09</v>
      </c>
      <c r="I574">
        <v>94</v>
      </c>
      <c r="J574" t="s">
        <v>21</v>
      </c>
      <c r="K574" t="s">
        <v>22</v>
      </c>
      <c r="L574">
        <v>1443416400</v>
      </c>
      <c r="M574" s="6">
        <f t="shared" si="34"/>
        <v>42275.208333333328</v>
      </c>
      <c r="N574" s="6">
        <f t="shared" si="35"/>
        <v>42291.208333333328</v>
      </c>
      <c r="O574">
        <v>1444798800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f t="shared" si="33"/>
        <v>24.99</v>
      </c>
      <c r="I575">
        <v>300</v>
      </c>
      <c r="J575" t="s">
        <v>21</v>
      </c>
      <c r="K575" t="s">
        <v>22</v>
      </c>
      <c r="L575">
        <v>1399006800</v>
      </c>
      <c r="M575" s="6">
        <f t="shared" si="34"/>
        <v>41761.208333333336</v>
      </c>
      <c r="N575" s="6">
        <f t="shared" si="35"/>
        <v>41763.208333333336</v>
      </c>
      <c r="O575">
        <v>1399179600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f t="shared" si="33"/>
        <v>69.22</v>
      </c>
      <c r="I576">
        <v>144</v>
      </c>
      <c r="J576" t="s">
        <v>21</v>
      </c>
      <c r="K576" t="s">
        <v>22</v>
      </c>
      <c r="L576">
        <v>1575698400</v>
      </c>
      <c r="M576" s="6">
        <f t="shared" si="34"/>
        <v>43806.25</v>
      </c>
      <c r="N576" s="6">
        <f t="shared" si="35"/>
        <v>43816.25</v>
      </c>
      <c r="O576">
        <v>1576562400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f t="shared" si="33"/>
        <v>93.94</v>
      </c>
      <c r="I577">
        <v>558</v>
      </c>
      <c r="J577" t="s">
        <v>21</v>
      </c>
      <c r="K577" t="s">
        <v>22</v>
      </c>
      <c r="L577">
        <v>1400562000</v>
      </c>
      <c r="M577" s="6">
        <f t="shared" si="34"/>
        <v>41779.208333333336</v>
      </c>
      <c r="N577" s="6">
        <f t="shared" si="35"/>
        <v>41782.208333333336</v>
      </c>
      <c r="O577">
        <v>1400821200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f t="shared" si="33"/>
        <v>98.41</v>
      </c>
      <c r="I578">
        <v>64</v>
      </c>
      <c r="J578" t="s">
        <v>21</v>
      </c>
      <c r="K578" t="s">
        <v>22</v>
      </c>
      <c r="L578">
        <v>1509512400</v>
      </c>
      <c r="M578" s="6">
        <f t="shared" si="34"/>
        <v>43040.208333333328</v>
      </c>
      <c r="N578" s="6">
        <f t="shared" si="35"/>
        <v>43057.25</v>
      </c>
      <c r="O578">
        <v>1510984800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ROUND((E579/D579)*100, 0)</f>
        <v>19</v>
      </c>
      <c r="G579" t="s">
        <v>74</v>
      </c>
      <c r="H579">
        <f t="shared" ref="H579:H642" si="37">IFERROR(ROUND(E579/I579,2), 0)</f>
        <v>41.78</v>
      </c>
      <c r="I579">
        <v>37</v>
      </c>
      <c r="J579" t="s">
        <v>21</v>
      </c>
      <c r="K579" t="s">
        <v>22</v>
      </c>
      <c r="L579">
        <v>1299823200</v>
      </c>
      <c r="M579" s="6">
        <f t="shared" ref="M579:M642" si="38">(((L579/60)/60)/24)+DATE(1970,1,1)</f>
        <v>40613.25</v>
      </c>
      <c r="N579" s="6">
        <f t="shared" ref="N579:N642" si="39">(((O579/60)/60)/24)+DATE(1970,1,1)</f>
        <v>40639.208333333336</v>
      </c>
      <c r="O579">
        <v>1302066000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f t="shared" si="37"/>
        <v>65.989999999999995</v>
      </c>
      <c r="I580">
        <v>245</v>
      </c>
      <c r="J580" t="s">
        <v>21</v>
      </c>
      <c r="K580" t="s">
        <v>22</v>
      </c>
      <c r="L580">
        <v>1322719200</v>
      </c>
      <c r="M580" s="6">
        <f t="shared" si="38"/>
        <v>40878.25</v>
      </c>
      <c r="N580" s="6">
        <f t="shared" si="39"/>
        <v>40881.25</v>
      </c>
      <c r="O580">
        <v>1322978400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f t="shared" si="37"/>
        <v>72.06</v>
      </c>
      <c r="I581">
        <v>87</v>
      </c>
      <c r="J581" t="s">
        <v>21</v>
      </c>
      <c r="K581" t="s">
        <v>22</v>
      </c>
      <c r="L581">
        <v>1312693200</v>
      </c>
      <c r="M581" s="6">
        <f t="shared" si="38"/>
        <v>40762.208333333336</v>
      </c>
      <c r="N581" s="6">
        <f t="shared" si="39"/>
        <v>40774.208333333336</v>
      </c>
      <c r="O581">
        <v>1313730000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f t="shared" si="37"/>
        <v>48</v>
      </c>
      <c r="I582">
        <v>3116</v>
      </c>
      <c r="J582" t="s">
        <v>21</v>
      </c>
      <c r="K582" t="s">
        <v>22</v>
      </c>
      <c r="L582">
        <v>1393394400</v>
      </c>
      <c r="M582" s="6">
        <f t="shared" si="38"/>
        <v>41696.25</v>
      </c>
      <c r="N582" s="6">
        <f t="shared" si="39"/>
        <v>41704.25</v>
      </c>
      <c r="O582">
        <v>1394085600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f t="shared" si="37"/>
        <v>54.1</v>
      </c>
      <c r="I583">
        <v>71</v>
      </c>
      <c r="J583" t="s">
        <v>21</v>
      </c>
      <c r="K583" t="s">
        <v>22</v>
      </c>
      <c r="L583">
        <v>1304053200</v>
      </c>
      <c r="M583" s="6">
        <f t="shared" si="38"/>
        <v>40662.208333333336</v>
      </c>
      <c r="N583" s="6">
        <f t="shared" si="39"/>
        <v>40677.208333333336</v>
      </c>
      <c r="O583">
        <v>1305349200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f t="shared" si="37"/>
        <v>107.88</v>
      </c>
      <c r="I584">
        <v>42</v>
      </c>
      <c r="J584" t="s">
        <v>21</v>
      </c>
      <c r="K584" t="s">
        <v>22</v>
      </c>
      <c r="L584">
        <v>1433912400</v>
      </c>
      <c r="M584" s="6">
        <f t="shared" si="38"/>
        <v>42165.208333333328</v>
      </c>
      <c r="N584" s="6">
        <f t="shared" si="39"/>
        <v>42170.208333333328</v>
      </c>
      <c r="O584">
        <v>1434344400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f t="shared" si="37"/>
        <v>67.03</v>
      </c>
      <c r="I585">
        <v>909</v>
      </c>
      <c r="J585" t="s">
        <v>21</v>
      </c>
      <c r="K585" t="s">
        <v>22</v>
      </c>
      <c r="L585">
        <v>1329717600</v>
      </c>
      <c r="M585" s="6">
        <f t="shared" si="38"/>
        <v>40959.25</v>
      </c>
      <c r="N585" s="6">
        <f t="shared" si="39"/>
        <v>40976.25</v>
      </c>
      <c r="O585">
        <v>1331186400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f t="shared" si="37"/>
        <v>64.010000000000005</v>
      </c>
      <c r="I586">
        <v>1613</v>
      </c>
      <c r="J586" t="s">
        <v>21</v>
      </c>
      <c r="K586" t="s">
        <v>22</v>
      </c>
      <c r="L586">
        <v>1335330000</v>
      </c>
      <c r="M586" s="6">
        <f t="shared" si="38"/>
        <v>41024.208333333336</v>
      </c>
      <c r="N586" s="6">
        <f t="shared" si="39"/>
        <v>41038.208333333336</v>
      </c>
      <c r="O586">
        <v>1336539600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f t="shared" si="37"/>
        <v>96.07</v>
      </c>
      <c r="I587">
        <v>136</v>
      </c>
      <c r="J587" t="s">
        <v>21</v>
      </c>
      <c r="K587" t="s">
        <v>22</v>
      </c>
      <c r="L587">
        <v>1268888400</v>
      </c>
      <c r="M587" s="6">
        <f t="shared" si="38"/>
        <v>40255.208333333336</v>
      </c>
      <c r="N587" s="6">
        <f t="shared" si="39"/>
        <v>40265.208333333336</v>
      </c>
      <c r="O587">
        <v>1269752400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f t="shared" si="37"/>
        <v>51.18</v>
      </c>
      <c r="I588">
        <v>130</v>
      </c>
      <c r="J588" t="s">
        <v>21</v>
      </c>
      <c r="K588" t="s">
        <v>22</v>
      </c>
      <c r="L588">
        <v>1289973600</v>
      </c>
      <c r="M588" s="6">
        <f t="shared" si="38"/>
        <v>40499.25</v>
      </c>
      <c r="N588" s="6">
        <f t="shared" si="39"/>
        <v>40518.25</v>
      </c>
      <c r="O588">
        <v>1291615200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f t="shared" si="37"/>
        <v>43.92</v>
      </c>
      <c r="I589">
        <v>156</v>
      </c>
      <c r="J589" t="s">
        <v>15</v>
      </c>
      <c r="K589" t="s">
        <v>16</v>
      </c>
      <c r="L589">
        <v>1547877600</v>
      </c>
      <c r="M589" s="6">
        <f t="shared" si="38"/>
        <v>43484.25</v>
      </c>
      <c r="N589" s="6">
        <f t="shared" si="39"/>
        <v>43536.208333333328</v>
      </c>
      <c r="O589">
        <v>1552366800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f t="shared" si="37"/>
        <v>91.02</v>
      </c>
      <c r="I590">
        <v>1368</v>
      </c>
      <c r="J590" t="s">
        <v>40</v>
      </c>
      <c r="K590" t="s">
        <v>41</v>
      </c>
      <c r="L590">
        <v>1269493200</v>
      </c>
      <c r="M590" s="6">
        <f t="shared" si="38"/>
        <v>40262.208333333336</v>
      </c>
      <c r="N590" s="6">
        <f t="shared" si="39"/>
        <v>40293.208333333336</v>
      </c>
      <c r="O590">
        <v>1272171600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f t="shared" si="37"/>
        <v>50.13</v>
      </c>
      <c r="I591">
        <v>102</v>
      </c>
      <c r="J591" t="s">
        <v>21</v>
      </c>
      <c r="K591" t="s">
        <v>22</v>
      </c>
      <c r="L591">
        <v>1436072400</v>
      </c>
      <c r="M591" s="6">
        <f t="shared" si="38"/>
        <v>42190.208333333328</v>
      </c>
      <c r="N591" s="6">
        <f t="shared" si="39"/>
        <v>42197.208333333328</v>
      </c>
      <c r="O591">
        <v>1436677200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f t="shared" si="37"/>
        <v>67.72</v>
      </c>
      <c r="I592">
        <v>86</v>
      </c>
      <c r="J592" t="s">
        <v>26</v>
      </c>
      <c r="K592" t="s">
        <v>27</v>
      </c>
      <c r="L592">
        <v>1419141600</v>
      </c>
      <c r="M592" s="6">
        <f t="shared" si="38"/>
        <v>41994.25</v>
      </c>
      <c r="N592" s="6">
        <f t="shared" si="39"/>
        <v>42005.25</v>
      </c>
      <c r="O592">
        <v>1420092000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f t="shared" si="37"/>
        <v>61.04</v>
      </c>
      <c r="I593">
        <v>102</v>
      </c>
      <c r="J593" t="s">
        <v>21</v>
      </c>
      <c r="K593" t="s">
        <v>22</v>
      </c>
      <c r="L593">
        <v>1279083600</v>
      </c>
      <c r="M593" s="6">
        <f t="shared" si="38"/>
        <v>40373.208333333336</v>
      </c>
      <c r="N593" s="6">
        <f t="shared" si="39"/>
        <v>40383.208333333336</v>
      </c>
      <c r="O593">
        <v>1279947600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f t="shared" si="37"/>
        <v>80.010000000000005</v>
      </c>
      <c r="I594">
        <v>253</v>
      </c>
      <c r="J594" t="s">
        <v>21</v>
      </c>
      <c r="K594" t="s">
        <v>22</v>
      </c>
      <c r="L594">
        <v>1401426000</v>
      </c>
      <c r="M594" s="6">
        <f t="shared" si="38"/>
        <v>41789.208333333336</v>
      </c>
      <c r="N594" s="6">
        <f t="shared" si="39"/>
        <v>41798.208333333336</v>
      </c>
      <c r="O594">
        <v>1402203600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f t="shared" si="37"/>
        <v>47</v>
      </c>
      <c r="I595">
        <v>4006</v>
      </c>
      <c r="J595" t="s">
        <v>21</v>
      </c>
      <c r="K595" t="s">
        <v>22</v>
      </c>
      <c r="L595">
        <v>1395810000</v>
      </c>
      <c r="M595" s="6">
        <f t="shared" si="38"/>
        <v>41724.208333333336</v>
      </c>
      <c r="N595" s="6">
        <f t="shared" si="39"/>
        <v>41737.208333333336</v>
      </c>
      <c r="O595">
        <v>1396933200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f t="shared" si="37"/>
        <v>71.13</v>
      </c>
      <c r="I596">
        <v>157</v>
      </c>
      <c r="J596" t="s">
        <v>21</v>
      </c>
      <c r="K596" t="s">
        <v>22</v>
      </c>
      <c r="L596">
        <v>1467003600</v>
      </c>
      <c r="M596" s="6">
        <f t="shared" si="38"/>
        <v>42548.208333333328</v>
      </c>
      <c r="N596" s="6">
        <f t="shared" si="39"/>
        <v>42551.208333333328</v>
      </c>
      <c r="O596">
        <v>1467262800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f t="shared" si="37"/>
        <v>89.99</v>
      </c>
      <c r="I597">
        <v>1629</v>
      </c>
      <c r="J597" t="s">
        <v>21</v>
      </c>
      <c r="K597" t="s">
        <v>22</v>
      </c>
      <c r="L597">
        <v>1268715600</v>
      </c>
      <c r="M597" s="6">
        <f t="shared" si="38"/>
        <v>40253.208333333336</v>
      </c>
      <c r="N597" s="6">
        <f t="shared" si="39"/>
        <v>40274.208333333336</v>
      </c>
      <c r="O597">
        <v>1270530000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f t="shared" si="37"/>
        <v>43.03</v>
      </c>
      <c r="I598">
        <v>183</v>
      </c>
      <c r="J598" t="s">
        <v>21</v>
      </c>
      <c r="K598" t="s">
        <v>22</v>
      </c>
      <c r="L598">
        <v>1457157600</v>
      </c>
      <c r="M598" s="6">
        <f t="shared" si="38"/>
        <v>42434.25</v>
      </c>
      <c r="N598" s="6">
        <f t="shared" si="39"/>
        <v>42441.25</v>
      </c>
      <c r="O598">
        <v>1457762400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f t="shared" si="37"/>
        <v>68</v>
      </c>
      <c r="I599">
        <v>2188</v>
      </c>
      <c r="J599" t="s">
        <v>21</v>
      </c>
      <c r="K599" t="s">
        <v>22</v>
      </c>
      <c r="L599">
        <v>1573970400</v>
      </c>
      <c r="M599" s="6">
        <f t="shared" si="38"/>
        <v>43786.25</v>
      </c>
      <c r="N599" s="6">
        <f t="shared" si="39"/>
        <v>43804.25</v>
      </c>
      <c r="O599">
        <v>1575525600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f t="shared" si="37"/>
        <v>73</v>
      </c>
      <c r="I600">
        <v>2409</v>
      </c>
      <c r="J600" t="s">
        <v>107</v>
      </c>
      <c r="K600" t="s">
        <v>108</v>
      </c>
      <c r="L600">
        <v>1276578000</v>
      </c>
      <c r="M600" s="6">
        <f t="shared" si="38"/>
        <v>40344.208333333336</v>
      </c>
      <c r="N600" s="6">
        <f t="shared" si="39"/>
        <v>40373.208333333336</v>
      </c>
      <c r="O600">
        <v>1279083600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f t="shared" si="37"/>
        <v>62.34</v>
      </c>
      <c r="I601">
        <v>82</v>
      </c>
      <c r="J601" t="s">
        <v>36</v>
      </c>
      <c r="K601" t="s">
        <v>37</v>
      </c>
      <c r="L601">
        <v>1423720800</v>
      </c>
      <c r="M601" s="6">
        <f t="shared" si="38"/>
        <v>42047.25</v>
      </c>
      <c r="N601" s="6">
        <f t="shared" si="39"/>
        <v>42055.25</v>
      </c>
      <c r="O601">
        <v>1424412000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f t="shared" si="37"/>
        <v>5</v>
      </c>
      <c r="I602">
        <v>1</v>
      </c>
      <c r="J602" t="s">
        <v>40</v>
      </c>
      <c r="K602" t="s">
        <v>41</v>
      </c>
      <c r="L602">
        <v>1375160400</v>
      </c>
      <c r="M602" s="6">
        <f t="shared" si="38"/>
        <v>41485.208333333336</v>
      </c>
      <c r="N602" s="6">
        <f t="shared" si="39"/>
        <v>41497.208333333336</v>
      </c>
      <c r="O602">
        <v>1376197200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f t="shared" si="37"/>
        <v>67.099999999999994</v>
      </c>
      <c r="I603">
        <v>194</v>
      </c>
      <c r="J603" t="s">
        <v>21</v>
      </c>
      <c r="K603" t="s">
        <v>22</v>
      </c>
      <c r="L603">
        <v>1401426000</v>
      </c>
      <c r="M603" s="6">
        <f t="shared" si="38"/>
        <v>41789.208333333336</v>
      </c>
      <c r="N603" s="6">
        <f t="shared" si="39"/>
        <v>41806.208333333336</v>
      </c>
      <c r="O603">
        <v>1402894800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f t="shared" si="37"/>
        <v>79.98</v>
      </c>
      <c r="I604">
        <v>1140</v>
      </c>
      <c r="J604" t="s">
        <v>21</v>
      </c>
      <c r="K604" t="s">
        <v>22</v>
      </c>
      <c r="L604">
        <v>1433480400</v>
      </c>
      <c r="M604" s="6">
        <f t="shared" si="38"/>
        <v>42160.208333333328</v>
      </c>
      <c r="N604" s="6">
        <f t="shared" si="39"/>
        <v>42171.208333333328</v>
      </c>
      <c r="O604">
        <v>1434430800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f t="shared" si="37"/>
        <v>62.18</v>
      </c>
      <c r="I605">
        <v>102</v>
      </c>
      <c r="J605" t="s">
        <v>21</v>
      </c>
      <c r="K605" t="s">
        <v>22</v>
      </c>
      <c r="L605">
        <v>1555563600</v>
      </c>
      <c r="M605" s="6">
        <f t="shared" si="38"/>
        <v>43573.208333333328</v>
      </c>
      <c r="N605" s="6">
        <f t="shared" si="39"/>
        <v>43600.208333333328</v>
      </c>
      <c r="O605">
        <v>1557896400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f t="shared" si="37"/>
        <v>53.01</v>
      </c>
      <c r="I606">
        <v>2857</v>
      </c>
      <c r="J606" t="s">
        <v>21</v>
      </c>
      <c r="K606" t="s">
        <v>22</v>
      </c>
      <c r="L606">
        <v>1295676000</v>
      </c>
      <c r="M606" s="6">
        <f t="shared" si="38"/>
        <v>40565.25</v>
      </c>
      <c r="N606" s="6">
        <f t="shared" si="39"/>
        <v>40586.25</v>
      </c>
      <c r="O606">
        <v>1297490400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f t="shared" si="37"/>
        <v>57.74</v>
      </c>
      <c r="I607">
        <v>107</v>
      </c>
      <c r="J607" t="s">
        <v>21</v>
      </c>
      <c r="K607" t="s">
        <v>22</v>
      </c>
      <c r="L607">
        <v>1443848400</v>
      </c>
      <c r="M607" s="6">
        <f t="shared" si="38"/>
        <v>42280.208333333328</v>
      </c>
      <c r="N607" s="6">
        <f t="shared" si="39"/>
        <v>42321.25</v>
      </c>
      <c r="O607">
        <v>1447394400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f t="shared" si="37"/>
        <v>40.03</v>
      </c>
      <c r="I608">
        <v>160</v>
      </c>
      <c r="J608" t="s">
        <v>40</v>
      </c>
      <c r="K608" t="s">
        <v>41</v>
      </c>
      <c r="L608">
        <v>1457330400</v>
      </c>
      <c r="M608" s="6">
        <f t="shared" si="38"/>
        <v>42436.25</v>
      </c>
      <c r="N608" s="6">
        <f t="shared" si="39"/>
        <v>42447.208333333328</v>
      </c>
      <c r="O608">
        <v>1458277200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f t="shared" si="37"/>
        <v>81.02</v>
      </c>
      <c r="I609">
        <v>2230</v>
      </c>
      <c r="J609" t="s">
        <v>21</v>
      </c>
      <c r="K609" t="s">
        <v>22</v>
      </c>
      <c r="L609">
        <v>1395550800</v>
      </c>
      <c r="M609" s="6">
        <f t="shared" si="38"/>
        <v>41721.208333333336</v>
      </c>
      <c r="N609" s="6">
        <f t="shared" si="39"/>
        <v>41723.208333333336</v>
      </c>
      <c r="O609">
        <v>1395723600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f t="shared" si="37"/>
        <v>35.049999999999997</v>
      </c>
      <c r="I610">
        <v>316</v>
      </c>
      <c r="J610" t="s">
        <v>21</v>
      </c>
      <c r="K610" t="s">
        <v>22</v>
      </c>
      <c r="L610">
        <v>1551852000</v>
      </c>
      <c r="M610" s="6">
        <f t="shared" si="38"/>
        <v>43530.25</v>
      </c>
      <c r="N610" s="6">
        <f t="shared" si="39"/>
        <v>43534.25</v>
      </c>
      <c r="O610">
        <v>1552197600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f t="shared" si="37"/>
        <v>102.92</v>
      </c>
      <c r="I611">
        <v>117</v>
      </c>
      <c r="J611" t="s">
        <v>21</v>
      </c>
      <c r="K611" t="s">
        <v>22</v>
      </c>
      <c r="L611">
        <v>1547618400</v>
      </c>
      <c r="M611" s="6">
        <f t="shared" si="38"/>
        <v>43481.25</v>
      </c>
      <c r="N611" s="6">
        <f t="shared" si="39"/>
        <v>43498.25</v>
      </c>
      <c r="O611">
        <v>1549087200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f t="shared" si="37"/>
        <v>28</v>
      </c>
      <c r="I612">
        <v>6406</v>
      </c>
      <c r="J612" t="s">
        <v>21</v>
      </c>
      <c r="K612" t="s">
        <v>22</v>
      </c>
      <c r="L612">
        <v>1355637600</v>
      </c>
      <c r="M612" s="6">
        <f t="shared" si="38"/>
        <v>41259.25</v>
      </c>
      <c r="N612" s="6">
        <f t="shared" si="39"/>
        <v>41273.25</v>
      </c>
      <c r="O612">
        <v>1356847200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f t="shared" si="37"/>
        <v>75.73</v>
      </c>
      <c r="I613">
        <v>15</v>
      </c>
      <c r="J613" t="s">
        <v>21</v>
      </c>
      <c r="K613" t="s">
        <v>22</v>
      </c>
      <c r="L613">
        <v>1374728400</v>
      </c>
      <c r="M613" s="6">
        <f t="shared" si="38"/>
        <v>41480.208333333336</v>
      </c>
      <c r="N613" s="6">
        <f t="shared" si="39"/>
        <v>41492.208333333336</v>
      </c>
      <c r="O613">
        <v>1375765200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f t="shared" si="37"/>
        <v>45.03</v>
      </c>
      <c r="I614">
        <v>192</v>
      </c>
      <c r="J614" t="s">
        <v>21</v>
      </c>
      <c r="K614" t="s">
        <v>22</v>
      </c>
      <c r="L614">
        <v>1287810000</v>
      </c>
      <c r="M614" s="6">
        <f t="shared" si="38"/>
        <v>40474.208333333336</v>
      </c>
      <c r="N614" s="6">
        <f t="shared" si="39"/>
        <v>40497.25</v>
      </c>
      <c r="O614">
        <v>1289800800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f t="shared" si="37"/>
        <v>73.62</v>
      </c>
      <c r="I615">
        <v>26</v>
      </c>
      <c r="J615" t="s">
        <v>15</v>
      </c>
      <c r="K615" t="s">
        <v>16</v>
      </c>
      <c r="L615">
        <v>1503723600</v>
      </c>
      <c r="M615" s="6">
        <f t="shared" si="38"/>
        <v>42973.208333333328</v>
      </c>
      <c r="N615" s="6">
        <f t="shared" si="39"/>
        <v>42982.208333333328</v>
      </c>
      <c r="O615">
        <v>1504501200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f t="shared" si="37"/>
        <v>56.99</v>
      </c>
      <c r="I616">
        <v>723</v>
      </c>
      <c r="J616" t="s">
        <v>21</v>
      </c>
      <c r="K616" t="s">
        <v>22</v>
      </c>
      <c r="L616">
        <v>1484114400</v>
      </c>
      <c r="M616" s="6">
        <f t="shared" si="38"/>
        <v>42746.25</v>
      </c>
      <c r="N616" s="6">
        <f t="shared" si="39"/>
        <v>42764.25</v>
      </c>
      <c r="O616">
        <v>1485669600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f t="shared" si="37"/>
        <v>85.22</v>
      </c>
      <c r="I617">
        <v>170</v>
      </c>
      <c r="J617" t="s">
        <v>107</v>
      </c>
      <c r="K617" t="s">
        <v>108</v>
      </c>
      <c r="L617">
        <v>1461906000</v>
      </c>
      <c r="M617" s="6">
        <f t="shared" si="38"/>
        <v>42489.208333333328</v>
      </c>
      <c r="N617" s="6">
        <f t="shared" si="39"/>
        <v>42499.208333333328</v>
      </c>
      <c r="O617">
        <v>1462770000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f t="shared" si="37"/>
        <v>50.96</v>
      </c>
      <c r="I618">
        <v>238</v>
      </c>
      <c r="J618" t="s">
        <v>40</v>
      </c>
      <c r="K618" t="s">
        <v>41</v>
      </c>
      <c r="L618">
        <v>1379653200</v>
      </c>
      <c r="M618" s="6">
        <f t="shared" si="38"/>
        <v>41537.208333333336</v>
      </c>
      <c r="N618" s="6">
        <f t="shared" si="39"/>
        <v>41538.208333333336</v>
      </c>
      <c r="O618">
        <v>1379739600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f t="shared" si="37"/>
        <v>63.56</v>
      </c>
      <c r="I619">
        <v>55</v>
      </c>
      <c r="J619" t="s">
        <v>21</v>
      </c>
      <c r="K619" t="s">
        <v>22</v>
      </c>
      <c r="L619">
        <v>1401858000</v>
      </c>
      <c r="M619" s="6">
        <f t="shared" si="38"/>
        <v>41794.208333333336</v>
      </c>
      <c r="N619" s="6">
        <f t="shared" si="39"/>
        <v>41804.208333333336</v>
      </c>
      <c r="O619">
        <v>1402722000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f t="shared" si="37"/>
        <v>81</v>
      </c>
      <c r="I620">
        <v>1198</v>
      </c>
      <c r="J620" t="s">
        <v>21</v>
      </c>
      <c r="K620" t="s">
        <v>22</v>
      </c>
      <c r="L620">
        <v>1367470800</v>
      </c>
      <c r="M620" s="6">
        <f t="shared" si="38"/>
        <v>41396.208333333336</v>
      </c>
      <c r="N620" s="6">
        <f t="shared" si="39"/>
        <v>41417.208333333336</v>
      </c>
      <c r="O620">
        <v>1369285200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f t="shared" si="37"/>
        <v>86.04</v>
      </c>
      <c r="I621">
        <v>648</v>
      </c>
      <c r="J621" t="s">
        <v>21</v>
      </c>
      <c r="K621" t="s">
        <v>22</v>
      </c>
      <c r="L621">
        <v>1304658000</v>
      </c>
      <c r="M621" s="6">
        <f t="shared" si="38"/>
        <v>40669.208333333336</v>
      </c>
      <c r="N621" s="6">
        <f t="shared" si="39"/>
        <v>40670.208333333336</v>
      </c>
      <c r="O621">
        <v>1304744400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f t="shared" si="37"/>
        <v>90.04</v>
      </c>
      <c r="I622">
        <v>128</v>
      </c>
      <c r="J622" t="s">
        <v>26</v>
      </c>
      <c r="K622" t="s">
        <v>27</v>
      </c>
      <c r="L622">
        <v>1467954000</v>
      </c>
      <c r="M622" s="6">
        <f t="shared" si="38"/>
        <v>42559.208333333328</v>
      </c>
      <c r="N622" s="6">
        <f t="shared" si="39"/>
        <v>42563.208333333328</v>
      </c>
      <c r="O622">
        <v>1468299600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f t="shared" si="37"/>
        <v>74.010000000000005</v>
      </c>
      <c r="I623">
        <v>2144</v>
      </c>
      <c r="J623" t="s">
        <v>21</v>
      </c>
      <c r="K623" t="s">
        <v>22</v>
      </c>
      <c r="L623">
        <v>1473742800</v>
      </c>
      <c r="M623" s="6">
        <f t="shared" si="38"/>
        <v>42626.208333333328</v>
      </c>
      <c r="N623" s="6">
        <f t="shared" si="39"/>
        <v>42631.208333333328</v>
      </c>
      <c r="O623">
        <v>1474174800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f t="shared" si="37"/>
        <v>92.44</v>
      </c>
      <c r="I624">
        <v>64</v>
      </c>
      <c r="J624" t="s">
        <v>21</v>
      </c>
      <c r="K624" t="s">
        <v>22</v>
      </c>
      <c r="L624">
        <v>1523768400</v>
      </c>
      <c r="M624" s="6">
        <f t="shared" si="38"/>
        <v>43205.208333333328</v>
      </c>
      <c r="N624" s="6">
        <f t="shared" si="39"/>
        <v>43231.208333333328</v>
      </c>
      <c r="O624">
        <v>1526014800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f t="shared" si="37"/>
        <v>56</v>
      </c>
      <c r="I625">
        <v>2693</v>
      </c>
      <c r="J625" t="s">
        <v>40</v>
      </c>
      <c r="K625" t="s">
        <v>41</v>
      </c>
      <c r="L625">
        <v>1437022800</v>
      </c>
      <c r="M625" s="6">
        <f t="shared" si="38"/>
        <v>42201.208333333328</v>
      </c>
      <c r="N625" s="6">
        <f t="shared" si="39"/>
        <v>42206.208333333328</v>
      </c>
      <c r="O625">
        <v>1437454800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f t="shared" si="37"/>
        <v>32.979999999999997</v>
      </c>
      <c r="I626">
        <v>432</v>
      </c>
      <c r="J626" t="s">
        <v>21</v>
      </c>
      <c r="K626" t="s">
        <v>22</v>
      </c>
      <c r="L626">
        <v>1422165600</v>
      </c>
      <c r="M626" s="6">
        <f t="shared" si="38"/>
        <v>42029.25</v>
      </c>
      <c r="N626" s="6">
        <f t="shared" si="39"/>
        <v>42035.25</v>
      </c>
      <c r="O626">
        <v>1422684000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f t="shared" si="37"/>
        <v>93.6</v>
      </c>
      <c r="I627">
        <v>62</v>
      </c>
      <c r="J627" t="s">
        <v>21</v>
      </c>
      <c r="K627" t="s">
        <v>22</v>
      </c>
      <c r="L627">
        <v>1580104800</v>
      </c>
      <c r="M627" s="6">
        <f t="shared" si="38"/>
        <v>43857.25</v>
      </c>
      <c r="N627" s="6">
        <f t="shared" si="39"/>
        <v>43871.25</v>
      </c>
      <c r="O627">
        <v>1581314400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f t="shared" si="37"/>
        <v>69.87</v>
      </c>
      <c r="I628">
        <v>189</v>
      </c>
      <c r="J628" t="s">
        <v>21</v>
      </c>
      <c r="K628" t="s">
        <v>22</v>
      </c>
      <c r="L628">
        <v>1285650000</v>
      </c>
      <c r="M628" s="6">
        <f t="shared" si="38"/>
        <v>40449.208333333336</v>
      </c>
      <c r="N628" s="6">
        <f t="shared" si="39"/>
        <v>40458.208333333336</v>
      </c>
      <c r="O628">
        <v>1286427600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f t="shared" si="37"/>
        <v>72.13</v>
      </c>
      <c r="I629">
        <v>154</v>
      </c>
      <c r="J629" t="s">
        <v>40</v>
      </c>
      <c r="K629" t="s">
        <v>41</v>
      </c>
      <c r="L629">
        <v>1276664400</v>
      </c>
      <c r="M629" s="6">
        <f t="shared" si="38"/>
        <v>40345.208333333336</v>
      </c>
      <c r="N629" s="6">
        <f t="shared" si="39"/>
        <v>40369.208333333336</v>
      </c>
      <c r="O629">
        <v>1278738000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f t="shared" si="37"/>
        <v>30.04</v>
      </c>
      <c r="I630">
        <v>96</v>
      </c>
      <c r="J630" t="s">
        <v>21</v>
      </c>
      <c r="K630" t="s">
        <v>22</v>
      </c>
      <c r="L630">
        <v>1286168400</v>
      </c>
      <c r="M630" s="6">
        <f t="shared" si="38"/>
        <v>40455.208333333336</v>
      </c>
      <c r="N630" s="6">
        <f t="shared" si="39"/>
        <v>40458.208333333336</v>
      </c>
      <c r="O630">
        <v>1286427600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f t="shared" si="37"/>
        <v>73.97</v>
      </c>
      <c r="I631">
        <v>750</v>
      </c>
      <c r="J631" t="s">
        <v>21</v>
      </c>
      <c r="K631" t="s">
        <v>22</v>
      </c>
      <c r="L631">
        <v>1467781200</v>
      </c>
      <c r="M631" s="6">
        <f t="shared" si="38"/>
        <v>42557.208333333328</v>
      </c>
      <c r="N631" s="6">
        <f t="shared" si="39"/>
        <v>42559.208333333328</v>
      </c>
      <c r="O631">
        <v>1467954000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f t="shared" si="37"/>
        <v>68.66</v>
      </c>
      <c r="I632">
        <v>87</v>
      </c>
      <c r="J632" t="s">
        <v>21</v>
      </c>
      <c r="K632" t="s">
        <v>22</v>
      </c>
      <c r="L632">
        <v>1556686800</v>
      </c>
      <c r="M632" s="6">
        <f t="shared" si="38"/>
        <v>43586.208333333328</v>
      </c>
      <c r="N632" s="6">
        <f t="shared" si="39"/>
        <v>43597.208333333328</v>
      </c>
      <c r="O632">
        <v>1557637200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f t="shared" si="37"/>
        <v>59.99</v>
      </c>
      <c r="I633">
        <v>3063</v>
      </c>
      <c r="J633" t="s">
        <v>21</v>
      </c>
      <c r="K633" t="s">
        <v>22</v>
      </c>
      <c r="L633">
        <v>1553576400</v>
      </c>
      <c r="M633" s="6">
        <f t="shared" si="38"/>
        <v>43550.208333333328</v>
      </c>
      <c r="N633" s="6">
        <f t="shared" si="39"/>
        <v>43554.208333333328</v>
      </c>
      <c r="O633">
        <v>1553922000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f t="shared" si="37"/>
        <v>111.16</v>
      </c>
      <c r="I634">
        <v>278</v>
      </c>
      <c r="J634" t="s">
        <v>21</v>
      </c>
      <c r="K634" t="s">
        <v>22</v>
      </c>
      <c r="L634">
        <v>1414904400</v>
      </c>
      <c r="M634" s="6">
        <f t="shared" si="38"/>
        <v>41945.208333333336</v>
      </c>
      <c r="N634" s="6">
        <f t="shared" si="39"/>
        <v>41963.25</v>
      </c>
      <c r="O634">
        <v>1416463200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f t="shared" si="37"/>
        <v>53.04</v>
      </c>
      <c r="I635">
        <v>105</v>
      </c>
      <c r="J635" t="s">
        <v>21</v>
      </c>
      <c r="K635" t="s">
        <v>22</v>
      </c>
      <c r="L635">
        <v>1446876000</v>
      </c>
      <c r="M635" s="6">
        <f t="shared" si="38"/>
        <v>42315.25</v>
      </c>
      <c r="N635" s="6">
        <f t="shared" si="39"/>
        <v>42319.25</v>
      </c>
      <c r="O635">
        <v>1447221600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f t="shared" si="37"/>
        <v>55.99</v>
      </c>
      <c r="I636">
        <v>1658</v>
      </c>
      <c r="J636" t="s">
        <v>21</v>
      </c>
      <c r="K636" t="s">
        <v>22</v>
      </c>
      <c r="L636">
        <v>1490418000</v>
      </c>
      <c r="M636" s="6">
        <f t="shared" si="38"/>
        <v>42819.208333333328</v>
      </c>
      <c r="N636" s="6">
        <f t="shared" si="39"/>
        <v>42833.208333333328</v>
      </c>
      <c r="O636">
        <v>1491627600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f t="shared" si="37"/>
        <v>69.989999999999995</v>
      </c>
      <c r="I637">
        <v>2266</v>
      </c>
      <c r="J637" t="s">
        <v>21</v>
      </c>
      <c r="K637" t="s">
        <v>22</v>
      </c>
      <c r="L637">
        <v>1360389600</v>
      </c>
      <c r="M637" s="6">
        <f t="shared" si="38"/>
        <v>41314.25</v>
      </c>
      <c r="N637" s="6">
        <f t="shared" si="39"/>
        <v>41346.208333333336</v>
      </c>
      <c r="O637">
        <v>1363150800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f t="shared" si="37"/>
        <v>49</v>
      </c>
      <c r="I638">
        <v>2604</v>
      </c>
      <c r="J638" t="s">
        <v>36</v>
      </c>
      <c r="K638" t="s">
        <v>37</v>
      </c>
      <c r="L638">
        <v>1326866400</v>
      </c>
      <c r="M638" s="6">
        <f t="shared" si="38"/>
        <v>40926.25</v>
      </c>
      <c r="N638" s="6">
        <f t="shared" si="39"/>
        <v>40971.25</v>
      </c>
      <c r="O638">
        <v>1330754400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f t="shared" si="37"/>
        <v>103.85</v>
      </c>
      <c r="I639">
        <v>65</v>
      </c>
      <c r="J639" t="s">
        <v>21</v>
      </c>
      <c r="K639" t="s">
        <v>22</v>
      </c>
      <c r="L639">
        <v>1479103200</v>
      </c>
      <c r="M639" s="6">
        <f t="shared" si="38"/>
        <v>42688.25</v>
      </c>
      <c r="N639" s="6">
        <f t="shared" si="39"/>
        <v>42696.25</v>
      </c>
      <c r="O639">
        <v>1479794400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f t="shared" si="37"/>
        <v>99.13</v>
      </c>
      <c r="I640">
        <v>94</v>
      </c>
      <c r="J640" t="s">
        <v>21</v>
      </c>
      <c r="K640" t="s">
        <v>22</v>
      </c>
      <c r="L640">
        <v>1280206800</v>
      </c>
      <c r="M640" s="6">
        <f t="shared" si="38"/>
        <v>40386.208333333336</v>
      </c>
      <c r="N640" s="6">
        <f t="shared" si="39"/>
        <v>40398.208333333336</v>
      </c>
      <c r="O640">
        <v>1281243600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f t="shared" si="37"/>
        <v>107.38</v>
      </c>
      <c r="I641">
        <v>45</v>
      </c>
      <c r="J641" t="s">
        <v>21</v>
      </c>
      <c r="K641" t="s">
        <v>22</v>
      </c>
      <c r="L641">
        <v>1532754000</v>
      </c>
      <c r="M641" s="6">
        <f t="shared" si="38"/>
        <v>43309.208333333328</v>
      </c>
      <c r="N641" s="6">
        <f t="shared" si="39"/>
        <v>43309.208333333328</v>
      </c>
      <c r="O641">
        <v>1532754000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f t="shared" si="37"/>
        <v>76.92</v>
      </c>
      <c r="I642">
        <v>257</v>
      </c>
      <c r="J642" t="s">
        <v>21</v>
      </c>
      <c r="K642" t="s">
        <v>22</v>
      </c>
      <c r="L642">
        <v>1453096800</v>
      </c>
      <c r="M642" s="6">
        <f t="shared" si="38"/>
        <v>42387.25</v>
      </c>
      <c r="N642" s="6">
        <f t="shared" si="39"/>
        <v>42390.25</v>
      </c>
      <c r="O642">
        <v>1453356000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ROUND((E643/D643)*100, 0)</f>
        <v>120</v>
      </c>
      <c r="G643" t="s">
        <v>20</v>
      </c>
      <c r="H643">
        <f t="shared" ref="H643:H706" si="41">IFERROR(ROUND(E643/I643,2), 0)</f>
        <v>58.13</v>
      </c>
      <c r="I643">
        <v>194</v>
      </c>
      <c r="J643" t="s">
        <v>98</v>
      </c>
      <c r="K643" t="s">
        <v>99</v>
      </c>
      <c r="L643">
        <v>1487570400</v>
      </c>
      <c r="M643" s="6">
        <f t="shared" ref="M643:M706" si="42">(((L643/60)/60)/24)+DATE(1970,1,1)</f>
        <v>42786.25</v>
      </c>
      <c r="N643" s="6">
        <f t="shared" ref="N643:N706" si="43">(((O643/60)/60)/24)+DATE(1970,1,1)</f>
        <v>42814.208333333328</v>
      </c>
      <c r="O643">
        <v>1489986000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f t="shared" si="41"/>
        <v>103.74</v>
      </c>
      <c r="I644">
        <v>129</v>
      </c>
      <c r="J644" t="s">
        <v>15</v>
      </c>
      <c r="K644" t="s">
        <v>16</v>
      </c>
      <c r="L644">
        <v>1545026400</v>
      </c>
      <c r="M644" s="6">
        <f t="shared" si="42"/>
        <v>43451.25</v>
      </c>
      <c r="N644" s="6">
        <f t="shared" si="43"/>
        <v>43460.25</v>
      </c>
      <c r="O644">
        <v>1545804000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f t="shared" si="41"/>
        <v>87.96</v>
      </c>
      <c r="I645">
        <v>375</v>
      </c>
      <c r="J645" t="s">
        <v>21</v>
      </c>
      <c r="K645" t="s">
        <v>22</v>
      </c>
      <c r="L645">
        <v>1488348000</v>
      </c>
      <c r="M645" s="6">
        <f t="shared" si="42"/>
        <v>42795.25</v>
      </c>
      <c r="N645" s="6">
        <f t="shared" si="43"/>
        <v>42813.208333333328</v>
      </c>
      <c r="O645">
        <v>1489899600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f t="shared" si="41"/>
        <v>28</v>
      </c>
      <c r="I646">
        <v>2928</v>
      </c>
      <c r="J646" t="s">
        <v>15</v>
      </c>
      <c r="K646" t="s">
        <v>16</v>
      </c>
      <c r="L646">
        <v>1545112800</v>
      </c>
      <c r="M646" s="6">
        <f t="shared" si="42"/>
        <v>43452.25</v>
      </c>
      <c r="N646" s="6">
        <f t="shared" si="43"/>
        <v>43468.25</v>
      </c>
      <c r="O646">
        <v>1546495200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f t="shared" si="41"/>
        <v>38</v>
      </c>
      <c r="I647">
        <v>4697</v>
      </c>
      <c r="J647" t="s">
        <v>21</v>
      </c>
      <c r="K647" t="s">
        <v>22</v>
      </c>
      <c r="L647">
        <v>1537938000</v>
      </c>
      <c r="M647" s="6">
        <f t="shared" si="42"/>
        <v>43369.208333333328</v>
      </c>
      <c r="N647" s="6">
        <f t="shared" si="43"/>
        <v>43390.208333333328</v>
      </c>
      <c r="O647">
        <v>1539752400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f t="shared" si="41"/>
        <v>30</v>
      </c>
      <c r="I648">
        <v>2915</v>
      </c>
      <c r="J648" t="s">
        <v>21</v>
      </c>
      <c r="K648" t="s">
        <v>22</v>
      </c>
      <c r="L648">
        <v>1363150800</v>
      </c>
      <c r="M648" s="6">
        <f t="shared" si="42"/>
        <v>41346.208333333336</v>
      </c>
      <c r="N648" s="6">
        <f t="shared" si="43"/>
        <v>41357.208333333336</v>
      </c>
      <c r="O648">
        <v>1364101200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f t="shared" si="41"/>
        <v>103.5</v>
      </c>
      <c r="I649">
        <v>18</v>
      </c>
      <c r="J649" t="s">
        <v>21</v>
      </c>
      <c r="K649" t="s">
        <v>22</v>
      </c>
      <c r="L649">
        <v>1523250000</v>
      </c>
      <c r="M649" s="6">
        <f t="shared" si="42"/>
        <v>43199.208333333328</v>
      </c>
      <c r="N649" s="6">
        <f t="shared" si="43"/>
        <v>43223.208333333328</v>
      </c>
      <c r="O649">
        <v>1525323600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f t="shared" si="41"/>
        <v>85.99</v>
      </c>
      <c r="I650">
        <v>723</v>
      </c>
      <c r="J650" t="s">
        <v>21</v>
      </c>
      <c r="K650" t="s">
        <v>22</v>
      </c>
      <c r="L650">
        <v>1499317200</v>
      </c>
      <c r="M650" s="6">
        <f t="shared" si="42"/>
        <v>42922.208333333328</v>
      </c>
      <c r="N650" s="6">
        <f t="shared" si="43"/>
        <v>42940.208333333328</v>
      </c>
      <c r="O650">
        <v>1500872400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f t="shared" si="41"/>
        <v>98.01</v>
      </c>
      <c r="I651">
        <v>602</v>
      </c>
      <c r="J651" t="s">
        <v>98</v>
      </c>
      <c r="K651" t="s">
        <v>99</v>
      </c>
      <c r="L651">
        <v>1287550800</v>
      </c>
      <c r="M651" s="6">
        <f t="shared" si="42"/>
        <v>40471.208333333336</v>
      </c>
      <c r="N651" s="6">
        <f t="shared" si="43"/>
        <v>40482.208333333336</v>
      </c>
      <c r="O651">
        <v>1288501200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f t="shared" si="41"/>
        <v>2</v>
      </c>
      <c r="I652">
        <v>1</v>
      </c>
      <c r="J652" t="s">
        <v>21</v>
      </c>
      <c r="K652" t="s">
        <v>22</v>
      </c>
      <c r="L652">
        <v>1404795600</v>
      </c>
      <c r="M652" s="6">
        <f t="shared" si="42"/>
        <v>41828.208333333336</v>
      </c>
      <c r="N652" s="6">
        <f t="shared" si="43"/>
        <v>41855.208333333336</v>
      </c>
      <c r="O652">
        <v>1407128400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f t="shared" si="41"/>
        <v>44.99</v>
      </c>
      <c r="I653">
        <v>3868</v>
      </c>
      <c r="J653" t="s">
        <v>107</v>
      </c>
      <c r="K653" t="s">
        <v>108</v>
      </c>
      <c r="L653">
        <v>1393048800</v>
      </c>
      <c r="M653" s="6">
        <f t="shared" si="42"/>
        <v>41692.25</v>
      </c>
      <c r="N653" s="6">
        <f t="shared" si="43"/>
        <v>41707.25</v>
      </c>
      <c r="O653">
        <v>1394344800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f t="shared" si="41"/>
        <v>31.01</v>
      </c>
      <c r="I654">
        <v>409</v>
      </c>
      <c r="J654" t="s">
        <v>21</v>
      </c>
      <c r="K654" t="s">
        <v>22</v>
      </c>
      <c r="L654">
        <v>1470373200</v>
      </c>
      <c r="M654" s="6">
        <f t="shared" si="42"/>
        <v>42587.208333333328</v>
      </c>
      <c r="N654" s="6">
        <f t="shared" si="43"/>
        <v>42630.208333333328</v>
      </c>
      <c r="O654">
        <v>1474088400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f t="shared" si="41"/>
        <v>59.97</v>
      </c>
      <c r="I655">
        <v>234</v>
      </c>
      <c r="J655" t="s">
        <v>21</v>
      </c>
      <c r="K655" t="s">
        <v>22</v>
      </c>
      <c r="L655">
        <v>1460091600</v>
      </c>
      <c r="M655" s="6">
        <f t="shared" si="42"/>
        <v>42468.208333333328</v>
      </c>
      <c r="N655" s="6">
        <f t="shared" si="43"/>
        <v>42470.208333333328</v>
      </c>
      <c r="O655">
        <v>1460264400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f t="shared" si="41"/>
        <v>59</v>
      </c>
      <c r="I656">
        <v>3016</v>
      </c>
      <c r="J656" t="s">
        <v>21</v>
      </c>
      <c r="K656" t="s">
        <v>22</v>
      </c>
      <c r="L656">
        <v>1440392400</v>
      </c>
      <c r="M656" s="6">
        <f t="shared" si="42"/>
        <v>42240.208333333328</v>
      </c>
      <c r="N656" s="6">
        <f t="shared" si="43"/>
        <v>42245.208333333328</v>
      </c>
      <c r="O656">
        <v>1440824400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f t="shared" si="41"/>
        <v>50.05</v>
      </c>
      <c r="I657">
        <v>264</v>
      </c>
      <c r="J657" t="s">
        <v>21</v>
      </c>
      <c r="K657" t="s">
        <v>22</v>
      </c>
      <c r="L657">
        <v>1488434400</v>
      </c>
      <c r="M657" s="6">
        <f t="shared" si="42"/>
        <v>42796.25</v>
      </c>
      <c r="N657" s="6">
        <f t="shared" si="43"/>
        <v>42809.208333333328</v>
      </c>
      <c r="O657">
        <v>1489554000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f t="shared" si="41"/>
        <v>98.97</v>
      </c>
      <c r="I658">
        <v>504</v>
      </c>
      <c r="J658" t="s">
        <v>26</v>
      </c>
      <c r="K658" t="s">
        <v>27</v>
      </c>
      <c r="L658">
        <v>1514440800</v>
      </c>
      <c r="M658" s="6">
        <f t="shared" si="42"/>
        <v>43097.25</v>
      </c>
      <c r="N658" s="6">
        <f t="shared" si="43"/>
        <v>43102.25</v>
      </c>
      <c r="O658">
        <v>1514872800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f t="shared" si="41"/>
        <v>58.86</v>
      </c>
      <c r="I659">
        <v>14</v>
      </c>
      <c r="J659" t="s">
        <v>21</v>
      </c>
      <c r="K659" t="s">
        <v>22</v>
      </c>
      <c r="L659">
        <v>1514354400</v>
      </c>
      <c r="M659" s="6">
        <f t="shared" si="42"/>
        <v>43096.25</v>
      </c>
      <c r="N659" s="6">
        <f t="shared" si="43"/>
        <v>43112.25</v>
      </c>
      <c r="O659">
        <v>1515736800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f t="shared" si="41"/>
        <v>81.010000000000005</v>
      </c>
      <c r="I660">
        <v>390</v>
      </c>
      <c r="J660" t="s">
        <v>21</v>
      </c>
      <c r="K660" t="s">
        <v>22</v>
      </c>
      <c r="L660">
        <v>1440910800</v>
      </c>
      <c r="M660" s="6">
        <f t="shared" si="42"/>
        <v>42246.208333333328</v>
      </c>
      <c r="N660" s="6">
        <f t="shared" si="43"/>
        <v>42269.208333333328</v>
      </c>
      <c r="O660">
        <v>1442898000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f t="shared" si="41"/>
        <v>76.010000000000005</v>
      </c>
      <c r="I661">
        <v>750</v>
      </c>
      <c r="J661" t="s">
        <v>40</v>
      </c>
      <c r="K661" t="s">
        <v>41</v>
      </c>
      <c r="L661">
        <v>1296108000</v>
      </c>
      <c r="M661" s="6">
        <f t="shared" si="42"/>
        <v>40570.25</v>
      </c>
      <c r="N661" s="6">
        <f t="shared" si="43"/>
        <v>40571.25</v>
      </c>
      <c r="O661">
        <v>1296194400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f t="shared" si="41"/>
        <v>96.6</v>
      </c>
      <c r="I662">
        <v>77</v>
      </c>
      <c r="J662" t="s">
        <v>21</v>
      </c>
      <c r="K662" t="s">
        <v>22</v>
      </c>
      <c r="L662">
        <v>1440133200</v>
      </c>
      <c r="M662" s="6">
        <f t="shared" si="42"/>
        <v>42237.208333333328</v>
      </c>
      <c r="N662" s="6">
        <f t="shared" si="43"/>
        <v>42246.208333333328</v>
      </c>
      <c r="O662">
        <v>1440910800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f t="shared" si="41"/>
        <v>76.959999999999994</v>
      </c>
      <c r="I663">
        <v>752</v>
      </c>
      <c r="J663" t="s">
        <v>36</v>
      </c>
      <c r="K663" t="s">
        <v>37</v>
      </c>
      <c r="L663">
        <v>1332910800</v>
      </c>
      <c r="M663" s="6">
        <f t="shared" si="42"/>
        <v>40996.208333333336</v>
      </c>
      <c r="N663" s="6">
        <f t="shared" si="43"/>
        <v>41026.208333333336</v>
      </c>
      <c r="O663">
        <v>1335502800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f t="shared" si="41"/>
        <v>67.98</v>
      </c>
      <c r="I664">
        <v>131</v>
      </c>
      <c r="J664" t="s">
        <v>21</v>
      </c>
      <c r="K664" t="s">
        <v>22</v>
      </c>
      <c r="L664">
        <v>1544335200</v>
      </c>
      <c r="M664" s="6">
        <f t="shared" si="42"/>
        <v>43443.25</v>
      </c>
      <c r="N664" s="6">
        <f t="shared" si="43"/>
        <v>43447.25</v>
      </c>
      <c r="O664">
        <v>1544680800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f t="shared" si="41"/>
        <v>88.78</v>
      </c>
      <c r="I665">
        <v>87</v>
      </c>
      <c r="J665" t="s">
        <v>21</v>
      </c>
      <c r="K665" t="s">
        <v>22</v>
      </c>
      <c r="L665">
        <v>1286427600</v>
      </c>
      <c r="M665" s="6">
        <f t="shared" si="42"/>
        <v>40458.208333333336</v>
      </c>
      <c r="N665" s="6">
        <f t="shared" si="43"/>
        <v>40481.208333333336</v>
      </c>
      <c r="O665">
        <v>1288414800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f t="shared" si="41"/>
        <v>25</v>
      </c>
      <c r="I666">
        <v>1063</v>
      </c>
      <c r="J666" t="s">
        <v>21</v>
      </c>
      <c r="K666" t="s">
        <v>22</v>
      </c>
      <c r="L666">
        <v>1329717600</v>
      </c>
      <c r="M666" s="6">
        <f t="shared" si="42"/>
        <v>40959.25</v>
      </c>
      <c r="N666" s="6">
        <f t="shared" si="43"/>
        <v>40969.25</v>
      </c>
      <c r="O666">
        <v>1330581600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f t="shared" si="41"/>
        <v>44.92</v>
      </c>
      <c r="I667">
        <v>272</v>
      </c>
      <c r="J667" t="s">
        <v>21</v>
      </c>
      <c r="K667" t="s">
        <v>22</v>
      </c>
      <c r="L667">
        <v>1310187600</v>
      </c>
      <c r="M667" s="6">
        <f t="shared" si="42"/>
        <v>40733.208333333336</v>
      </c>
      <c r="N667" s="6">
        <f t="shared" si="43"/>
        <v>40747.208333333336</v>
      </c>
      <c r="O667">
        <v>1311397200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f t="shared" si="41"/>
        <v>79.400000000000006</v>
      </c>
      <c r="I668">
        <v>25</v>
      </c>
      <c r="J668" t="s">
        <v>21</v>
      </c>
      <c r="K668" t="s">
        <v>22</v>
      </c>
      <c r="L668">
        <v>1377838800</v>
      </c>
      <c r="M668" s="6">
        <f t="shared" si="42"/>
        <v>41516.208333333336</v>
      </c>
      <c r="N668" s="6">
        <f t="shared" si="43"/>
        <v>41522.208333333336</v>
      </c>
      <c r="O668">
        <v>1378357200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f t="shared" si="41"/>
        <v>29.01</v>
      </c>
      <c r="I669">
        <v>419</v>
      </c>
      <c r="J669" t="s">
        <v>21</v>
      </c>
      <c r="K669" t="s">
        <v>22</v>
      </c>
      <c r="L669">
        <v>1410325200</v>
      </c>
      <c r="M669" s="6">
        <f t="shared" si="42"/>
        <v>41892.208333333336</v>
      </c>
      <c r="N669" s="6">
        <f t="shared" si="43"/>
        <v>41901.208333333336</v>
      </c>
      <c r="O669">
        <v>1411102800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f t="shared" si="41"/>
        <v>73.59</v>
      </c>
      <c r="I670">
        <v>76</v>
      </c>
      <c r="J670" t="s">
        <v>21</v>
      </c>
      <c r="K670" t="s">
        <v>22</v>
      </c>
      <c r="L670">
        <v>1343797200</v>
      </c>
      <c r="M670" s="6">
        <f t="shared" si="42"/>
        <v>41122.208333333336</v>
      </c>
      <c r="N670" s="6">
        <f t="shared" si="43"/>
        <v>41134.208333333336</v>
      </c>
      <c r="O670">
        <v>1344834000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f t="shared" si="41"/>
        <v>107.97</v>
      </c>
      <c r="I671">
        <v>1621</v>
      </c>
      <c r="J671" t="s">
        <v>107</v>
      </c>
      <c r="K671" t="s">
        <v>108</v>
      </c>
      <c r="L671">
        <v>1498453200</v>
      </c>
      <c r="M671" s="6">
        <f t="shared" si="42"/>
        <v>42912.208333333328</v>
      </c>
      <c r="N671" s="6">
        <f t="shared" si="43"/>
        <v>42921.208333333328</v>
      </c>
      <c r="O671">
        <v>1499230800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f t="shared" si="41"/>
        <v>68.989999999999995</v>
      </c>
      <c r="I672">
        <v>1101</v>
      </c>
      <c r="J672" t="s">
        <v>21</v>
      </c>
      <c r="K672" t="s">
        <v>22</v>
      </c>
      <c r="L672">
        <v>1456380000</v>
      </c>
      <c r="M672" s="6">
        <f t="shared" si="42"/>
        <v>42425.25</v>
      </c>
      <c r="N672" s="6">
        <f t="shared" si="43"/>
        <v>42437.25</v>
      </c>
      <c r="O672">
        <v>1457416800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f t="shared" si="41"/>
        <v>111.02</v>
      </c>
      <c r="I673">
        <v>1073</v>
      </c>
      <c r="J673" t="s">
        <v>21</v>
      </c>
      <c r="K673" t="s">
        <v>22</v>
      </c>
      <c r="L673">
        <v>1280552400</v>
      </c>
      <c r="M673" s="6">
        <f t="shared" si="42"/>
        <v>40390.208333333336</v>
      </c>
      <c r="N673" s="6">
        <f t="shared" si="43"/>
        <v>40394.208333333336</v>
      </c>
      <c r="O673">
        <v>1280898000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f t="shared" si="41"/>
        <v>25</v>
      </c>
      <c r="I674">
        <v>4428</v>
      </c>
      <c r="J674" t="s">
        <v>26</v>
      </c>
      <c r="K674" t="s">
        <v>27</v>
      </c>
      <c r="L674">
        <v>1521608400</v>
      </c>
      <c r="M674" s="6">
        <f t="shared" si="42"/>
        <v>43180.208333333328</v>
      </c>
      <c r="N674" s="6">
        <f t="shared" si="43"/>
        <v>43190.208333333328</v>
      </c>
      <c r="O674">
        <v>1522472400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f t="shared" si="41"/>
        <v>42.16</v>
      </c>
      <c r="I675">
        <v>58</v>
      </c>
      <c r="J675" t="s">
        <v>107</v>
      </c>
      <c r="K675" t="s">
        <v>108</v>
      </c>
      <c r="L675">
        <v>1460696400</v>
      </c>
      <c r="M675" s="6">
        <f t="shared" si="42"/>
        <v>42475.208333333328</v>
      </c>
      <c r="N675" s="6">
        <f t="shared" si="43"/>
        <v>42496.208333333328</v>
      </c>
      <c r="O675">
        <v>1462510800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f t="shared" si="41"/>
        <v>47</v>
      </c>
      <c r="I676">
        <v>1218</v>
      </c>
      <c r="J676" t="s">
        <v>21</v>
      </c>
      <c r="K676" t="s">
        <v>22</v>
      </c>
      <c r="L676">
        <v>1313730000</v>
      </c>
      <c r="M676" s="6">
        <f t="shared" si="42"/>
        <v>40774.208333333336</v>
      </c>
      <c r="N676" s="6">
        <f t="shared" si="43"/>
        <v>40821.208333333336</v>
      </c>
      <c r="O676">
        <v>1317790800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f t="shared" si="41"/>
        <v>36.04</v>
      </c>
      <c r="I677">
        <v>331</v>
      </c>
      <c r="J677" t="s">
        <v>21</v>
      </c>
      <c r="K677" t="s">
        <v>22</v>
      </c>
      <c r="L677">
        <v>1568178000</v>
      </c>
      <c r="M677" s="6">
        <f t="shared" si="42"/>
        <v>43719.208333333328</v>
      </c>
      <c r="N677" s="6">
        <f t="shared" si="43"/>
        <v>43726.208333333328</v>
      </c>
      <c r="O677">
        <v>1568782800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f t="shared" si="41"/>
        <v>101.04</v>
      </c>
      <c r="I678">
        <v>1170</v>
      </c>
      <c r="J678" t="s">
        <v>21</v>
      </c>
      <c r="K678" t="s">
        <v>22</v>
      </c>
      <c r="L678">
        <v>1348635600</v>
      </c>
      <c r="M678" s="6">
        <f t="shared" si="42"/>
        <v>41178.208333333336</v>
      </c>
      <c r="N678" s="6">
        <f t="shared" si="43"/>
        <v>41187.208333333336</v>
      </c>
      <c r="O678">
        <v>1349413200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f t="shared" si="41"/>
        <v>39.93</v>
      </c>
      <c r="I679">
        <v>111</v>
      </c>
      <c r="J679" t="s">
        <v>21</v>
      </c>
      <c r="K679" t="s">
        <v>22</v>
      </c>
      <c r="L679">
        <v>1468126800</v>
      </c>
      <c r="M679" s="6">
        <f t="shared" si="42"/>
        <v>42561.208333333328</v>
      </c>
      <c r="N679" s="6">
        <f t="shared" si="43"/>
        <v>42611.208333333328</v>
      </c>
      <c r="O679">
        <v>1472446800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f t="shared" si="41"/>
        <v>83.16</v>
      </c>
      <c r="I680">
        <v>215</v>
      </c>
      <c r="J680" t="s">
        <v>21</v>
      </c>
      <c r="K680" t="s">
        <v>22</v>
      </c>
      <c r="L680">
        <v>1547877600</v>
      </c>
      <c r="M680" s="6">
        <f t="shared" si="42"/>
        <v>43484.25</v>
      </c>
      <c r="N680" s="6">
        <f t="shared" si="43"/>
        <v>43486.25</v>
      </c>
      <c r="O680">
        <v>1548050400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f t="shared" si="41"/>
        <v>39.979999999999997</v>
      </c>
      <c r="I681">
        <v>363</v>
      </c>
      <c r="J681" t="s">
        <v>21</v>
      </c>
      <c r="K681" t="s">
        <v>22</v>
      </c>
      <c r="L681">
        <v>1571374800</v>
      </c>
      <c r="M681" s="6">
        <f t="shared" si="42"/>
        <v>43756.208333333328</v>
      </c>
      <c r="N681" s="6">
        <f t="shared" si="43"/>
        <v>43761.208333333328</v>
      </c>
      <c r="O681">
        <v>1571806800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f t="shared" si="41"/>
        <v>47.99</v>
      </c>
      <c r="I682">
        <v>2955</v>
      </c>
      <c r="J682" t="s">
        <v>21</v>
      </c>
      <c r="K682" t="s">
        <v>22</v>
      </c>
      <c r="L682">
        <v>1576303200</v>
      </c>
      <c r="M682" s="6">
        <f t="shared" si="42"/>
        <v>43813.25</v>
      </c>
      <c r="N682" s="6">
        <f t="shared" si="43"/>
        <v>43815.25</v>
      </c>
      <c r="O682">
        <v>1576476000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f t="shared" si="41"/>
        <v>95.98</v>
      </c>
      <c r="I683">
        <v>1657</v>
      </c>
      <c r="J683" t="s">
        <v>21</v>
      </c>
      <c r="K683" t="s">
        <v>22</v>
      </c>
      <c r="L683">
        <v>1324447200</v>
      </c>
      <c r="M683" s="6">
        <f t="shared" si="42"/>
        <v>40898.25</v>
      </c>
      <c r="N683" s="6">
        <f t="shared" si="43"/>
        <v>40904.25</v>
      </c>
      <c r="O683">
        <v>1324965600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f t="shared" si="41"/>
        <v>78.73</v>
      </c>
      <c r="I684">
        <v>103</v>
      </c>
      <c r="J684" t="s">
        <v>21</v>
      </c>
      <c r="K684" t="s">
        <v>22</v>
      </c>
      <c r="L684">
        <v>1386741600</v>
      </c>
      <c r="M684" s="6">
        <f t="shared" si="42"/>
        <v>41619.25</v>
      </c>
      <c r="N684" s="6">
        <f t="shared" si="43"/>
        <v>41628.25</v>
      </c>
      <c r="O684">
        <v>1387519200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f t="shared" si="41"/>
        <v>56.08</v>
      </c>
      <c r="I685">
        <v>147</v>
      </c>
      <c r="J685" t="s">
        <v>21</v>
      </c>
      <c r="K685" t="s">
        <v>22</v>
      </c>
      <c r="L685">
        <v>1537074000</v>
      </c>
      <c r="M685" s="6">
        <f t="shared" si="42"/>
        <v>43359.208333333328</v>
      </c>
      <c r="N685" s="6">
        <f t="shared" si="43"/>
        <v>43361.208333333328</v>
      </c>
      <c r="O685">
        <v>1537246800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f t="shared" si="41"/>
        <v>69.09</v>
      </c>
      <c r="I686">
        <v>110</v>
      </c>
      <c r="J686" t="s">
        <v>15</v>
      </c>
      <c r="K686" t="s">
        <v>16</v>
      </c>
      <c r="L686">
        <v>1277787600</v>
      </c>
      <c r="M686" s="6">
        <f t="shared" si="42"/>
        <v>40358.208333333336</v>
      </c>
      <c r="N686" s="6">
        <f t="shared" si="43"/>
        <v>40378.208333333336</v>
      </c>
      <c r="O686">
        <v>1279515600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f t="shared" si="41"/>
        <v>102.05</v>
      </c>
      <c r="I687">
        <v>926</v>
      </c>
      <c r="J687" t="s">
        <v>15</v>
      </c>
      <c r="K687" t="s">
        <v>16</v>
      </c>
      <c r="L687">
        <v>1440306000</v>
      </c>
      <c r="M687" s="6">
        <f t="shared" si="42"/>
        <v>42239.208333333328</v>
      </c>
      <c r="N687" s="6">
        <f t="shared" si="43"/>
        <v>42263.208333333328</v>
      </c>
      <c r="O687">
        <v>1442379600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f t="shared" si="41"/>
        <v>107.32</v>
      </c>
      <c r="I688">
        <v>134</v>
      </c>
      <c r="J688" t="s">
        <v>21</v>
      </c>
      <c r="K688" t="s">
        <v>22</v>
      </c>
      <c r="L688">
        <v>1522126800</v>
      </c>
      <c r="M688" s="6">
        <f t="shared" si="42"/>
        <v>43186.208333333328</v>
      </c>
      <c r="N688" s="6">
        <f t="shared" si="43"/>
        <v>43197.208333333328</v>
      </c>
      <c r="O688">
        <v>1523077200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f t="shared" si="41"/>
        <v>51.97</v>
      </c>
      <c r="I689">
        <v>269</v>
      </c>
      <c r="J689" t="s">
        <v>21</v>
      </c>
      <c r="K689" t="s">
        <v>22</v>
      </c>
      <c r="L689">
        <v>1489298400</v>
      </c>
      <c r="M689" s="6">
        <f t="shared" si="42"/>
        <v>42806.25</v>
      </c>
      <c r="N689" s="6">
        <f t="shared" si="43"/>
        <v>42809.208333333328</v>
      </c>
      <c r="O689">
        <v>1489554000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f t="shared" si="41"/>
        <v>71.14</v>
      </c>
      <c r="I690">
        <v>175</v>
      </c>
      <c r="J690" t="s">
        <v>21</v>
      </c>
      <c r="K690" t="s">
        <v>22</v>
      </c>
      <c r="L690">
        <v>1547100000</v>
      </c>
      <c r="M690" s="6">
        <f t="shared" si="42"/>
        <v>43475.25</v>
      </c>
      <c r="N690" s="6">
        <f t="shared" si="43"/>
        <v>43491.25</v>
      </c>
      <c r="O690">
        <v>1548482400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f t="shared" si="41"/>
        <v>106.49</v>
      </c>
      <c r="I691">
        <v>69</v>
      </c>
      <c r="J691" t="s">
        <v>21</v>
      </c>
      <c r="K691" t="s">
        <v>22</v>
      </c>
      <c r="L691">
        <v>1383022800</v>
      </c>
      <c r="M691" s="6">
        <f t="shared" si="42"/>
        <v>41576.208333333336</v>
      </c>
      <c r="N691" s="6">
        <f t="shared" si="43"/>
        <v>41588.25</v>
      </c>
      <c r="O691">
        <v>1384063200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f t="shared" si="41"/>
        <v>42.94</v>
      </c>
      <c r="I692">
        <v>190</v>
      </c>
      <c r="J692" t="s">
        <v>21</v>
      </c>
      <c r="K692" t="s">
        <v>22</v>
      </c>
      <c r="L692">
        <v>1322373600</v>
      </c>
      <c r="M692" s="6">
        <f t="shared" si="42"/>
        <v>40874.25</v>
      </c>
      <c r="N692" s="6">
        <f t="shared" si="43"/>
        <v>40880.25</v>
      </c>
      <c r="O692">
        <v>1322892000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f t="shared" si="41"/>
        <v>30.04</v>
      </c>
      <c r="I693">
        <v>237</v>
      </c>
      <c r="J693" t="s">
        <v>21</v>
      </c>
      <c r="K693" t="s">
        <v>22</v>
      </c>
      <c r="L693">
        <v>1349240400</v>
      </c>
      <c r="M693" s="6">
        <f t="shared" si="42"/>
        <v>41185.208333333336</v>
      </c>
      <c r="N693" s="6">
        <f t="shared" si="43"/>
        <v>41202.208333333336</v>
      </c>
      <c r="O693">
        <v>1350709200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f t="shared" si="41"/>
        <v>70.62</v>
      </c>
      <c r="I694">
        <v>77</v>
      </c>
      <c r="J694" t="s">
        <v>40</v>
      </c>
      <c r="K694" t="s">
        <v>41</v>
      </c>
      <c r="L694">
        <v>1562648400</v>
      </c>
      <c r="M694" s="6">
        <f t="shared" si="42"/>
        <v>43655.208333333328</v>
      </c>
      <c r="N694" s="6">
        <f t="shared" si="43"/>
        <v>43673.208333333328</v>
      </c>
      <c r="O694">
        <v>1564203600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f t="shared" si="41"/>
        <v>66.02</v>
      </c>
      <c r="I695">
        <v>1748</v>
      </c>
      <c r="J695" t="s">
        <v>21</v>
      </c>
      <c r="K695" t="s">
        <v>22</v>
      </c>
      <c r="L695">
        <v>1508216400</v>
      </c>
      <c r="M695" s="6">
        <f t="shared" si="42"/>
        <v>43025.208333333328</v>
      </c>
      <c r="N695" s="6">
        <f t="shared" si="43"/>
        <v>43042.208333333328</v>
      </c>
      <c r="O695">
        <v>1509685200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f t="shared" si="41"/>
        <v>96.91</v>
      </c>
      <c r="I696">
        <v>79</v>
      </c>
      <c r="J696" t="s">
        <v>21</v>
      </c>
      <c r="K696" t="s">
        <v>22</v>
      </c>
      <c r="L696">
        <v>1511762400</v>
      </c>
      <c r="M696" s="6">
        <f t="shared" si="42"/>
        <v>43066.25</v>
      </c>
      <c r="N696" s="6">
        <f t="shared" si="43"/>
        <v>43103.25</v>
      </c>
      <c r="O696">
        <v>1514959200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f t="shared" si="41"/>
        <v>62.87</v>
      </c>
      <c r="I697">
        <v>196</v>
      </c>
      <c r="J697" t="s">
        <v>107</v>
      </c>
      <c r="K697" t="s">
        <v>108</v>
      </c>
      <c r="L697">
        <v>1447480800</v>
      </c>
      <c r="M697" s="6">
        <f t="shared" si="42"/>
        <v>42322.25</v>
      </c>
      <c r="N697" s="6">
        <f t="shared" si="43"/>
        <v>42338.25</v>
      </c>
      <c r="O697">
        <v>1448863200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f t="shared" si="41"/>
        <v>108.99</v>
      </c>
      <c r="I698">
        <v>889</v>
      </c>
      <c r="J698" t="s">
        <v>21</v>
      </c>
      <c r="K698" t="s">
        <v>22</v>
      </c>
      <c r="L698">
        <v>1429506000</v>
      </c>
      <c r="M698" s="6">
        <f t="shared" si="42"/>
        <v>42114.208333333328</v>
      </c>
      <c r="N698" s="6">
        <f t="shared" si="43"/>
        <v>42115.208333333328</v>
      </c>
      <c r="O698">
        <v>1429592400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f t="shared" si="41"/>
        <v>27</v>
      </c>
      <c r="I699">
        <v>7295</v>
      </c>
      <c r="J699" t="s">
        <v>21</v>
      </c>
      <c r="K699" t="s">
        <v>22</v>
      </c>
      <c r="L699">
        <v>1522472400</v>
      </c>
      <c r="M699" s="6">
        <f t="shared" si="42"/>
        <v>43190.208333333328</v>
      </c>
      <c r="N699" s="6">
        <f t="shared" si="43"/>
        <v>43192.208333333328</v>
      </c>
      <c r="O699">
        <v>1522645200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f t="shared" si="41"/>
        <v>65</v>
      </c>
      <c r="I700">
        <v>2893</v>
      </c>
      <c r="J700" t="s">
        <v>15</v>
      </c>
      <c r="K700" t="s">
        <v>16</v>
      </c>
      <c r="L700">
        <v>1322114400</v>
      </c>
      <c r="M700" s="6">
        <f t="shared" si="42"/>
        <v>40871.25</v>
      </c>
      <c r="N700" s="6">
        <f t="shared" si="43"/>
        <v>40885.25</v>
      </c>
      <c r="O700">
        <v>1323324000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f t="shared" si="41"/>
        <v>111.52</v>
      </c>
      <c r="I701">
        <v>56</v>
      </c>
      <c r="J701" t="s">
        <v>21</v>
      </c>
      <c r="K701" t="s">
        <v>22</v>
      </c>
      <c r="L701">
        <v>1561438800</v>
      </c>
      <c r="M701" s="6">
        <f t="shared" si="42"/>
        <v>43641.208333333328</v>
      </c>
      <c r="N701" s="6">
        <f t="shared" si="43"/>
        <v>43642.208333333328</v>
      </c>
      <c r="O701">
        <v>1561525200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f t="shared" si="41"/>
        <v>3</v>
      </c>
      <c r="I702">
        <v>1</v>
      </c>
      <c r="J702" t="s">
        <v>21</v>
      </c>
      <c r="K702" t="s">
        <v>22</v>
      </c>
      <c r="L702">
        <v>1264399200</v>
      </c>
      <c r="M702" s="6">
        <f t="shared" si="42"/>
        <v>40203.25</v>
      </c>
      <c r="N702" s="6">
        <f t="shared" si="43"/>
        <v>40218.25</v>
      </c>
      <c r="O702">
        <v>1265695200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f t="shared" si="41"/>
        <v>110.99</v>
      </c>
      <c r="I703">
        <v>820</v>
      </c>
      <c r="J703" t="s">
        <v>21</v>
      </c>
      <c r="K703" t="s">
        <v>22</v>
      </c>
      <c r="L703">
        <v>1301202000</v>
      </c>
      <c r="M703" s="6">
        <f t="shared" si="42"/>
        <v>40629.208333333336</v>
      </c>
      <c r="N703" s="6">
        <f t="shared" si="43"/>
        <v>40636.208333333336</v>
      </c>
      <c r="O703">
        <v>1301806800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f t="shared" si="41"/>
        <v>56.75</v>
      </c>
      <c r="I704">
        <v>83</v>
      </c>
      <c r="J704" t="s">
        <v>21</v>
      </c>
      <c r="K704" t="s">
        <v>22</v>
      </c>
      <c r="L704">
        <v>1374469200</v>
      </c>
      <c r="M704" s="6">
        <f t="shared" si="42"/>
        <v>41477.208333333336</v>
      </c>
      <c r="N704" s="6">
        <f t="shared" si="43"/>
        <v>41482.208333333336</v>
      </c>
      <c r="O704">
        <v>1374901200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f t="shared" si="41"/>
        <v>97.02</v>
      </c>
      <c r="I705">
        <v>2038</v>
      </c>
      <c r="J705" t="s">
        <v>21</v>
      </c>
      <c r="K705" t="s">
        <v>22</v>
      </c>
      <c r="L705">
        <v>1334984400</v>
      </c>
      <c r="M705" s="6">
        <f t="shared" si="42"/>
        <v>41020.208333333336</v>
      </c>
      <c r="N705" s="6">
        <f t="shared" si="43"/>
        <v>41037.208333333336</v>
      </c>
      <c r="O705">
        <v>1336453200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f t="shared" si="41"/>
        <v>92.09</v>
      </c>
      <c r="I706">
        <v>116</v>
      </c>
      <c r="J706" t="s">
        <v>21</v>
      </c>
      <c r="K706" t="s">
        <v>22</v>
      </c>
      <c r="L706">
        <v>1467608400</v>
      </c>
      <c r="M706" s="6">
        <f t="shared" si="42"/>
        <v>42555.208333333328</v>
      </c>
      <c r="N706" s="6">
        <f t="shared" si="43"/>
        <v>42570.208333333328</v>
      </c>
      <c r="O706">
        <v>1468904400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ROUND((E707/D707)*100, 0)</f>
        <v>99</v>
      </c>
      <c r="G707" t="s">
        <v>14</v>
      </c>
      <c r="H707">
        <f t="shared" ref="H707:H770" si="45">IFERROR(ROUND(E707/I707,2), 0)</f>
        <v>82.99</v>
      </c>
      <c r="I707">
        <v>2025</v>
      </c>
      <c r="J707" t="s">
        <v>40</v>
      </c>
      <c r="K707" t="s">
        <v>41</v>
      </c>
      <c r="L707">
        <v>1386741600</v>
      </c>
      <c r="M707" s="6">
        <f t="shared" ref="M707:M770" si="46">(((L707/60)/60)/24)+DATE(1970,1,1)</f>
        <v>41619.25</v>
      </c>
      <c r="N707" s="6">
        <f t="shared" ref="N707:N770" si="47">(((O707/60)/60)/24)+DATE(1970,1,1)</f>
        <v>41623.25</v>
      </c>
      <c r="O707">
        <v>1387087200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f t="shared" si="45"/>
        <v>103.04</v>
      </c>
      <c r="I708">
        <v>1345</v>
      </c>
      <c r="J708" t="s">
        <v>26</v>
      </c>
      <c r="K708" t="s">
        <v>27</v>
      </c>
      <c r="L708">
        <v>1546754400</v>
      </c>
      <c r="M708" s="6">
        <f t="shared" si="46"/>
        <v>43471.25</v>
      </c>
      <c r="N708" s="6">
        <f t="shared" si="47"/>
        <v>43479.25</v>
      </c>
      <c r="O708">
        <v>1547445600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f t="shared" si="45"/>
        <v>68.92</v>
      </c>
      <c r="I709">
        <v>168</v>
      </c>
      <c r="J709" t="s">
        <v>21</v>
      </c>
      <c r="K709" t="s">
        <v>22</v>
      </c>
      <c r="L709">
        <v>1544248800</v>
      </c>
      <c r="M709" s="6">
        <f t="shared" si="46"/>
        <v>43442.25</v>
      </c>
      <c r="N709" s="6">
        <f t="shared" si="47"/>
        <v>43478.25</v>
      </c>
      <c r="O709">
        <v>1547359200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f t="shared" si="45"/>
        <v>87.74</v>
      </c>
      <c r="I710">
        <v>137</v>
      </c>
      <c r="J710" t="s">
        <v>98</v>
      </c>
      <c r="K710" t="s">
        <v>99</v>
      </c>
      <c r="L710">
        <v>1495429200</v>
      </c>
      <c r="M710" s="6">
        <f t="shared" si="46"/>
        <v>42877.208333333328</v>
      </c>
      <c r="N710" s="6">
        <f t="shared" si="47"/>
        <v>42887.208333333328</v>
      </c>
      <c r="O710">
        <v>1496293200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f t="shared" si="45"/>
        <v>75.02</v>
      </c>
      <c r="I711">
        <v>186</v>
      </c>
      <c r="J711" t="s">
        <v>107</v>
      </c>
      <c r="K711" t="s">
        <v>108</v>
      </c>
      <c r="L711">
        <v>1334811600</v>
      </c>
      <c r="M711" s="6">
        <f t="shared" si="46"/>
        <v>41018.208333333336</v>
      </c>
      <c r="N711" s="6">
        <f t="shared" si="47"/>
        <v>41025.208333333336</v>
      </c>
      <c r="O711">
        <v>1335416400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f t="shared" si="45"/>
        <v>50.86</v>
      </c>
      <c r="I712">
        <v>125</v>
      </c>
      <c r="J712" t="s">
        <v>21</v>
      </c>
      <c r="K712" t="s">
        <v>22</v>
      </c>
      <c r="L712">
        <v>1531544400</v>
      </c>
      <c r="M712" s="6">
        <f t="shared" si="46"/>
        <v>43295.208333333328</v>
      </c>
      <c r="N712" s="6">
        <f t="shared" si="47"/>
        <v>43302.208333333328</v>
      </c>
      <c r="O712">
        <v>1532149200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f t="shared" si="45"/>
        <v>90</v>
      </c>
      <c r="I713">
        <v>14</v>
      </c>
      <c r="J713" t="s">
        <v>107</v>
      </c>
      <c r="K713" t="s">
        <v>108</v>
      </c>
      <c r="L713">
        <v>1453615200</v>
      </c>
      <c r="M713" s="6">
        <f t="shared" si="46"/>
        <v>42393.25</v>
      </c>
      <c r="N713" s="6">
        <f t="shared" si="47"/>
        <v>42395.25</v>
      </c>
      <c r="O713">
        <v>1453788000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f t="shared" si="45"/>
        <v>72.900000000000006</v>
      </c>
      <c r="I714">
        <v>202</v>
      </c>
      <c r="J714" t="s">
        <v>21</v>
      </c>
      <c r="K714" t="s">
        <v>22</v>
      </c>
      <c r="L714">
        <v>1467954000</v>
      </c>
      <c r="M714" s="6">
        <f t="shared" si="46"/>
        <v>42559.208333333328</v>
      </c>
      <c r="N714" s="6">
        <f t="shared" si="47"/>
        <v>42600.208333333328</v>
      </c>
      <c r="O714">
        <v>1471496400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f t="shared" si="45"/>
        <v>108.49</v>
      </c>
      <c r="I715">
        <v>103</v>
      </c>
      <c r="J715" t="s">
        <v>21</v>
      </c>
      <c r="K715" t="s">
        <v>22</v>
      </c>
      <c r="L715">
        <v>1471842000</v>
      </c>
      <c r="M715" s="6">
        <f t="shared" si="46"/>
        <v>42604.208333333328</v>
      </c>
      <c r="N715" s="6">
        <f t="shared" si="47"/>
        <v>42616.208333333328</v>
      </c>
      <c r="O715">
        <v>1472878800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f t="shared" si="45"/>
        <v>101.98</v>
      </c>
      <c r="I716">
        <v>1785</v>
      </c>
      <c r="J716" t="s">
        <v>21</v>
      </c>
      <c r="K716" t="s">
        <v>22</v>
      </c>
      <c r="L716">
        <v>1408424400</v>
      </c>
      <c r="M716" s="6">
        <f t="shared" si="46"/>
        <v>41870.208333333336</v>
      </c>
      <c r="N716" s="6">
        <f t="shared" si="47"/>
        <v>41871.208333333336</v>
      </c>
      <c r="O716">
        <v>1408510800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f t="shared" si="45"/>
        <v>44.01</v>
      </c>
      <c r="I717">
        <v>656</v>
      </c>
      <c r="J717" t="s">
        <v>21</v>
      </c>
      <c r="K717" t="s">
        <v>22</v>
      </c>
      <c r="L717">
        <v>1281157200</v>
      </c>
      <c r="M717" s="6">
        <f t="shared" si="46"/>
        <v>40397.208333333336</v>
      </c>
      <c r="N717" s="6">
        <f t="shared" si="47"/>
        <v>40402.208333333336</v>
      </c>
      <c r="O717">
        <v>1281589200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f t="shared" si="45"/>
        <v>65.94</v>
      </c>
      <c r="I718">
        <v>157</v>
      </c>
      <c r="J718" t="s">
        <v>21</v>
      </c>
      <c r="K718" t="s">
        <v>22</v>
      </c>
      <c r="L718">
        <v>1373432400</v>
      </c>
      <c r="M718" s="6">
        <f t="shared" si="46"/>
        <v>41465.208333333336</v>
      </c>
      <c r="N718" s="6">
        <f t="shared" si="47"/>
        <v>41493.208333333336</v>
      </c>
      <c r="O718">
        <v>1375851600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f t="shared" si="45"/>
        <v>24.99</v>
      </c>
      <c r="I719">
        <v>555</v>
      </c>
      <c r="J719" t="s">
        <v>21</v>
      </c>
      <c r="K719" t="s">
        <v>22</v>
      </c>
      <c r="L719">
        <v>1313989200</v>
      </c>
      <c r="M719" s="6">
        <f t="shared" si="46"/>
        <v>40777.208333333336</v>
      </c>
      <c r="N719" s="6">
        <f t="shared" si="47"/>
        <v>40798.208333333336</v>
      </c>
      <c r="O719">
        <v>1315803600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f t="shared" si="45"/>
        <v>28</v>
      </c>
      <c r="I720">
        <v>297</v>
      </c>
      <c r="J720" t="s">
        <v>21</v>
      </c>
      <c r="K720" t="s">
        <v>22</v>
      </c>
      <c r="L720">
        <v>1371445200</v>
      </c>
      <c r="M720" s="6">
        <f t="shared" si="46"/>
        <v>41442.208333333336</v>
      </c>
      <c r="N720" s="6">
        <f t="shared" si="47"/>
        <v>41468.208333333336</v>
      </c>
      <c r="O720">
        <v>1373691600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f t="shared" si="45"/>
        <v>85.83</v>
      </c>
      <c r="I721">
        <v>123</v>
      </c>
      <c r="J721" t="s">
        <v>21</v>
      </c>
      <c r="K721" t="s">
        <v>22</v>
      </c>
      <c r="L721">
        <v>1338267600</v>
      </c>
      <c r="M721" s="6">
        <f t="shared" si="46"/>
        <v>41058.208333333336</v>
      </c>
      <c r="N721" s="6">
        <f t="shared" si="47"/>
        <v>41069.208333333336</v>
      </c>
      <c r="O721">
        <v>1339218000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f t="shared" si="45"/>
        <v>84.92</v>
      </c>
      <c r="I722">
        <v>38</v>
      </c>
      <c r="J722" t="s">
        <v>36</v>
      </c>
      <c r="K722" t="s">
        <v>37</v>
      </c>
      <c r="L722">
        <v>1519192800</v>
      </c>
      <c r="M722" s="6">
        <f t="shared" si="46"/>
        <v>43152.25</v>
      </c>
      <c r="N722" s="6">
        <f t="shared" si="47"/>
        <v>43166.25</v>
      </c>
      <c r="O722">
        <v>1520402400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f t="shared" si="45"/>
        <v>90.48</v>
      </c>
      <c r="I723">
        <v>60</v>
      </c>
      <c r="J723" t="s">
        <v>21</v>
      </c>
      <c r="K723" t="s">
        <v>22</v>
      </c>
      <c r="L723">
        <v>1522818000</v>
      </c>
      <c r="M723" s="6">
        <f t="shared" si="46"/>
        <v>43194.208333333328</v>
      </c>
      <c r="N723" s="6">
        <f t="shared" si="47"/>
        <v>43200.208333333328</v>
      </c>
      <c r="O723">
        <v>1523336400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f t="shared" si="45"/>
        <v>25</v>
      </c>
      <c r="I724">
        <v>3036</v>
      </c>
      <c r="J724" t="s">
        <v>21</v>
      </c>
      <c r="K724" t="s">
        <v>22</v>
      </c>
      <c r="L724">
        <v>1509948000</v>
      </c>
      <c r="M724" s="6">
        <f t="shared" si="46"/>
        <v>43045.25</v>
      </c>
      <c r="N724" s="6">
        <f t="shared" si="47"/>
        <v>43072.25</v>
      </c>
      <c r="O724">
        <v>1512280800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f t="shared" si="45"/>
        <v>92.01</v>
      </c>
      <c r="I725">
        <v>144</v>
      </c>
      <c r="J725" t="s">
        <v>26</v>
      </c>
      <c r="K725" t="s">
        <v>27</v>
      </c>
      <c r="L725">
        <v>1456898400</v>
      </c>
      <c r="M725" s="6">
        <f t="shared" si="46"/>
        <v>42431.25</v>
      </c>
      <c r="N725" s="6">
        <f t="shared" si="47"/>
        <v>42452.208333333328</v>
      </c>
      <c r="O725">
        <v>1458709200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f t="shared" si="45"/>
        <v>93.07</v>
      </c>
      <c r="I726">
        <v>121</v>
      </c>
      <c r="J726" t="s">
        <v>40</v>
      </c>
      <c r="K726" t="s">
        <v>41</v>
      </c>
      <c r="L726">
        <v>1413954000</v>
      </c>
      <c r="M726" s="6">
        <f t="shared" si="46"/>
        <v>41934.208333333336</v>
      </c>
      <c r="N726" s="6">
        <f t="shared" si="47"/>
        <v>41936.208333333336</v>
      </c>
      <c r="O726">
        <v>1414126800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f t="shared" si="45"/>
        <v>61.01</v>
      </c>
      <c r="I727">
        <v>1596</v>
      </c>
      <c r="J727" t="s">
        <v>21</v>
      </c>
      <c r="K727" t="s">
        <v>22</v>
      </c>
      <c r="L727">
        <v>1416031200</v>
      </c>
      <c r="M727" s="6">
        <f t="shared" si="46"/>
        <v>41958.25</v>
      </c>
      <c r="N727" s="6">
        <f t="shared" si="47"/>
        <v>41960.25</v>
      </c>
      <c r="O727">
        <v>1416204000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f t="shared" si="45"/>
        <v>92.04</v>
      </c>
      <c r="I728">
        <v>524</v>
      </c>
      <c r="J728" t="s">
        <v>21</v>
      </c>
      <c r="K728" t="s">
        <v>22</v>
      </c>
      <c r="L728">
        <v>1287982800</v>
      </c>
      <c r="M728" s="6">
        <f t="shared" si="46"/>
        <v>40476.208333333336</v>
      </c>
      <c r="N728" s="6">
        <f t="shared" si="47"/>
        <v>40482.208333333336</v>
      </c>
      <c r="O728">
        <v>1288501200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f t="shared" si="45"/>
        <v>81.13</v>
      </c>
      <c r="I729">
        <v>181</v>
      </c>
      <c r="J729" t="s">
        <v>21</v>
      </c>
      <c r="K729" t="s">
        <v>22</v>
      </c>
      <c r="L729">
        <v>1547964000</v>
      </c>
      <c r="M729" s="6">
        <f t="shared" si="46"/>
        <v>43485.25</v>
      </c>
      <c r="N729" s="6">
        <f t="shared" si="47"/>
        <v>43543.208333333328</v>
      </c>
      <c r="O729">
        <v>1552971600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f t="shared" si="45"/>
        <v>73.5</v>
      </c>
      <c r="I730">
        <v>10</v>
      </c>
      <c r="J730" t="s">
        <v>21</v>
      </c>
      <c r="K730" t="s">
        <v>22</v>
      </c>
      <c r="L730">
        <v>1464152400</v>
      </c>
      <c r="M730" s="6">
        <f t="shared" si="46"/>
        <v>42515.208333333328</v>
      </c>
      <c r="N730" s="6">
        <f t="shared" si="47"/>
        <v>42526.208333333328</v>
      </c>
      <c r="O730">
        <v>1465102800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f t="shared" si="45"/>
        <v>85.22</v>
      </c>
      <c r="I731">
        <v>122</v>
      </c>
      <c r="J731" t="s">
        <v>21</v>
      </c>
      <c r="K731" t="s">
        <v>22</v>
      </c>
      <c r="L731">
        <v>1359957600</v>
      </c>
      <c r="M731" s="6">
        <f t="shared" si="46"/>
        <v>41309.25</v>
      </c>
      <c r="N731" s="6">
        <f t="shared" si="47"/>
        <v>41311.25</v>
      </c>
      <c r="O731">
        <v>1360130400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f t="shared" si="45"/>
        <v>110.97</v>
      </c>
      <c r="I732">
        <v>1071</v>
      </c>
      <c r="J732" t="s">
        <v>15</v>
      </c>
      <c r="K732" t="s">
        <v>16</v>
      </c>
      <c r="L732">
        <v>1432357200</v>
      </c>
      <c r="M732" s="6">
        <f t="shared" si="46"/>
        <v>42147.208333333328</v>
      </c>
      <c r="N732" s="6">
        <f t="shared" si="47"/>
        <v>42153.208333333328</v>
      </c>
      <c r="O732">
        <v>1432875600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f t="shared" si="45"/>
        <v>32.97</v>
      </c>
      <c r="I733">
        <v>219</v>
      </c>
      <c r="J733" t="s">
        <v>21</v>
      </c>
      <c r="K733" t="s">
        <v>22</v>
      </c>
      <c r="L733">
        <v>1500786000</v>
      </c>
      <c r="M733" s="6">
        <f t="shared" si="46"/>
        <v>42939.208333333328</v>
      </c>
      <c r="N733" s="6">
        <f t="shared" si="47"/>
        <v>42940.208333333328</v>
      </c>
      <c r="O733">
        <v>1500872400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f t="shared" si="45"/>
        <v>96.01</v>
      </c>
      <c r="I734">
        <v>1121</v>
      </c>
      <c r="J734" t="s">
        <v>21</v>
      </c>
      <c r="K734" t="s">
        <v>22</v>
      </c>
      <c r="L734">
        <v>1490158800</v>
      </c>
      <c r="M734" s="6">
        <f t="shared" si="46"/>
        <v>42816.208333333328</v>
      </c>
      <c r="N734" s="6">
        <f t="shared" si="47"/>
        <v>42839.208333333328</v>
      </c>
      <c r="O734">
        <v>1492146000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f t="shared" si="45"/>
        <v>84.97</v>
      </c>
      <c r="I735">
        <v>980</v>
      </c>
      <c r="J735" t="s">
        <v>21</v>
      </c>
      <c r="K735" t="s">
        <v>22</v>
      </c>
      <c r="L735">
        <v>1406178000</v>
      </c>
      <c r="M735" s="6">
        <f t="shared" si="46"/>
        <v>41844.208333333336</v>
      </c>
      <c r="N735" s="6">
        <f t="shared" si="47"/>
        <v>41857.208333333336</v>
      </c>
      <c r="O735">
        <v>1407301200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f t="shared" si="45"/>
        <v>25.01</v>
      </c>
      <c r="I736">
        <v>536</v>
      </c>
      <c r="J736" t="s">
        <v>21</v>
      </c>
      <c r="K736" t="s">
        <v>22</v>
      </c>
      <c r="L736">
        <v>1485583200</v>
      </c>
      <c r="M736" s="6">
        <f t="shared" si="46"/>
        <v>42763.25</v>
      </c>
      <c r="N736" s="6">
        <f t="shared" si="47"/>
        <v>42775.25</v>
      </c>
      <c r="O736">
        <v>1486620000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f t="shared" si="45"/>
        <v>66</v>
      </c>
      <c r="I737">
        <v>1991</v>
      </c>
      <c r="J737" t="s">
        <v>21</v>
      </c>
      <c r="K737" t="s">
        <v>22</v>
      </c>
      <c r="L737">
        <v>1459314000</v>
      </c>
      <c r="M737" s="6">
        <f t="shared" si="46"/>
        <v>42459.208333333328</v>
      </c>
      <c r="N737" s="6">
        <f t="shared" si="47"/>
        <v>42466.208333333328</v>
      </c>
      <c r="O737">
        <v>1459918800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f t="shared" si="45"/>
        <v>87.34</v>
      </c>
      <c r="I738">
        <v>29</v>
      </c>
      <c r="J738" t="s">
        <v>21</v>
      </c>
      <c r="K738" t="s">
        <v>22</v>
      </c>
      <c r="L738">
        <v>1424412000</v>
      </c>
      <c r="M738" s="6">
        <f t="shared" si="46"/>
        <v>42055.25</v>
      </c>
      <c r="N738" s="6">
        <f t="shared" si="47"/>
        <v>42059.25</v>
      </c>
      <c r="O738">
        <v>1424757600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f t="shared" si="45"/>
        <v>27.93</v>
      </c>
      <c r="I739">
        <v>180</v>
      </c>
      <c r="J739" t="s">
        <v>21</v>
      </c>
      <c r="K739" t="s">
        <v>22</v>
      </c>
      <c r="L739">
        <v>1478844000</v>
      </c>
      <c r="M739" s="6">
        <f t="shared" si="46"/>
        <v>42685.25</v>
      </c>
      <c r="N739" s="6">
        <f t="shared" si="47"/>
        <v>42697.25</v>
      </c>
      <c r="O739">
        <v>1479880800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f t="shared" si="45"/>
        <v>103.8</v>
      </c>
      <c r="I740">
        <v>15</v>
      </c>
      <c r="J740" t="s">
        <v>21</v>
      </c>
      <c r="K740" t="s">
        <v>22</v>
      </c>
      <c r="L740">
        <v>1416117600</v>
      </c>
      <c r="M740" s="6">
        <f t="shared" si="46"/>
        <v>41959.25</v>
      </c>
      <c r="N740" s="6">
        <f t="shared" si="47"/>
        <v>41981.25</v>
      </c>
      <c r="O740">
        <v>1418018400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f t="shared" si="45"/>
        <v>31.94</v>
      </c>
      <c r="I741">
        <v>191</v>
      </c>
      <c r="J741" t="s">
        <v>21</v>
      </c>
      <c r="K741" t="s">
        <v>22</v>
      </c>
      <c r="L741">
        <v>1340946000</v>
      </c>
      <c r="M741" s="6">
        <f t="shared" si="46"/>
        <v>41089.208333333336</v>
      </c>
      <c r="N741" s="6">
        <f t="shared" si="47"/>
        <v>41090.208333333336</v>
      </c>
      <c r="O741">
        <v>1341032400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f t="shared" si="45"/>
        <v>99.5</v>
      </c>
      <c r="I742">
        <v>16</v>
      </c>
      <c r="J742" t="s">
        <v>21</v>
      </c>
      <c r="K742" t="s">
        <v>22</v>
      </c>
      <c r="L742">
        <v>1486101600</v>
      </c>
      <c r="M742" s="6">
        <f t="shared" si="46"/>
        <v>42769.25</v>
      </c>
      <c r="N742" s="6">
        <f t="shared" si="47"/>
        <v>42772.25</v>
      </c>
      <c r="O742">
        <v>1486360800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f t="shared" si="45"/>
        <v>108.85</v>
      </c>
      <c r="I743">
        <v>130</v>
      </c>
      <c r="J743" t="s">
        <v>21</v>
      </c>
      <c r="K743" t="s">
        <v>22</v>
      </c>
      <c r="L743">
        <v>1274590800</v>
      </c>
      <c r="M743" s="6">
        <f t="shared" si="46"/>
        <v>40321.208333333336</v>
      </c>
      <c r="N743" s="6">
        <f t="shared" si="47"/>
        <v>40322.208333333336</v>
      </c>
      <c r="O743">
        <v>1274677200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f t="shared" si="45"/>
        <v>110.76</v>
      </c>
      <c r="I744">
        <v>122</v>
      </c>
      <c r="J744" t="s">
        <v>21</v>
      </c>
      <c r="K744" t="s">
        <v>22</v>
      </c>
      <c r="L744">
        <v>1263880800</v>
      </c>
      <c r="M744" s="6">
        <f t="shared" si="46"/>
        <v>40197.25</v>
      </c>
      <c r="N744" s="6">
        <f t="shared" si="47"/>
        <v>40239.25</v>
      </c>
      <c r="O744">
        <v>1267509600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f t="shared" si="45"/>
        <v>29.65</v>
      </c>
      <c r="I745">
        <v>17</v>
      </c>
      <c r="J745" t="s">
        <v>21</v>
      </c>
      <c r="K745" t="s">
        <v>22</v>
      </c>
      <c r="L745">
        <v>1445403600</v>
      </c>
      <c r="M745" s="6">
        <f t="shared" si="46"/>
        <v>42298.208333333328</v>
      </c>
      <c r="N745" s="6">
        <f t="shared" si="47"/>
        <v>42304.208333333328</v>
      </c>
      <c r="O745">
        <v>1445922000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f t="shared" si="45"/>
        <v>101.71</v>
      </c>
      <c r="I746">
        <v>140</v>
      </c>
      <c r="J746" t="s">
        <v>21</v>
      </c>
      <c r="K746" t="s">
        <v>22</v>
      </c>
      <c r="L746">
        <v>1533877200</v>
      </c>
      <c r="M746" s="6">
        <f t="shared" si="46"/>
        <v>43322.208333333328</v>
      </c>
      <c r="N746" s="6">
        <f t="shared" si="47"/>
        <v>43324.208333333328</v>
      </c>
      <c r="O746">
        <v>1534050000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f t="shared" si="45"/>
        <v>61.5</v>
      </c>
      <c r="I747">
        <v>34</v>
      </c>
      <c r="J747" t="s">
        <v>21</v>
      </c>
      <c r="K747" t="s">
        <v>22</v>
      </c>
      <c r="L747">
        <v>1275195600</v>
      </c>
      <c r="M747" s="6">
        <f t="shared" si="46"/>
        <v>40328.208333333336</v>
      </c>
      <c r="N747" s="6">
        <f t="shared" si="47"/>
        <v>40355.208333333336</v>
      </c>
      <c r="O747">
        <v>1277528400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f t="shared" si="45"/>
        <v>35</v>
      </c>
      <c r="I748">
        <v>3388</v>
      </c>
      <c r="J748" t="s">
        <v>21</v>
      </c>
      <c r="K748" t="s">
        <v>22</v>
      </c>
      <c r="L748">
        <v>1318136400</v>
      </c>
      <c r="M748" s="6">
        <f t="shared" si="46"/>
        <v>40825.208333333336</v>
      </c>
      <c r="N748" s="6">
        <f t="shared" si="47"/>
        <v>40830.208333333336</v>
      </c>
      <c r="O748">
        <v>1318568400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f t="shared" si="45"/>
        <v>40.049999999999997</v>
      </c>
      <c r="I749">
        <v>280</v>
      </c>
      <c r="J749" t="s">
        <v>21</v>
      </c>
      <c r="K749" t="s">
        <v>22</v>
      </c>
      <c r="L749">
        <v>1283403600</v>
      </c>
      <c r="M749" s="6">
        <f t="shared" si="46"/>
        <v>40423.208333333336</v>
      </c>
      <c r="N749" s="6">
        <f t="shared" si="47"/>
        <v>40434.208333333336</v>
      </c>
      <c r="O749">
        <v>1284354000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f t="shared" si="45"/>
        <v>110.97</v>
      </c>
      <c r="I750">
        <v>614</v>
      </c>
      <c r="J750" t="s">
        <v>21</v>
      </c>
      <c r="K750" t="s">
        <v>22</v>
      </c>
      <c r="L750">
        <v>1267423200</v>
      </c>
      <c r="M750" s="6">
        <f t="shared" si="46"/>
        <v>40238.25</v>
      </c>
      <c r="N750" s="6">
        <f t="shared" si="47"/>
        <v>40263.208333333336</v>
      </c>
      <c r="O750">
        <v>1269579600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f t="shared" si="45"/>
        <v>36.96</v>
      </c>
      <c r="I751">
        <v>366</v>
      </c>
      <c r="J751" t="s">
        <v>107</v>
      </c>
      <c r="K751" t="s">
        <v>108</v>
      </c>
      <c r="L751">
        <v>1412744400</v>
      </c>
      <c r="M751" s="6">
        <f t="shared" si="46"/>
        <v>41920.208333333336</v>
      </c>
      <c r="N751" s="6">
        <f t="shared" si="47"/>
        <v>41932.208333333336</v>
      </c>
      <c r="O751">
        <v>1413781200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f t="shared" si="45"/>
        <v>1</v>
      </c>
      <c r="I752">
        <v>1</v>
      </c>
      <c r="J752" t="s">
        <v>40</v>
      </c>
      <c r="K752" t="s">
        <v>41</v>
      </c>
      <c r="L752">
        <v>1277960400</v>
      </c>
      <c r="M752" s="6">
        <f t="shared" si="46"/>
        <v>40360.208333333336</v>
      </c>
      <c r="N752" s="6">
        <f t="shared" si="47"/>
        <v>40385.208333333336</v>
      </c>
      <c r="O752">
        <v>1280120400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f t="shared" si="45"/>
        <v>30.97</v>
      </c>
      <c r="I753">
        <v>270</v>
      </c>
      <c r="J753" t="s">
        <v>21</v>
      </c>
      <c r="K753" t="s">
        <v>22</v>
      </c>
      <c r="L753">
        <v>1458190800</v>
      </c>
      <c r="M753" s="6">
        <f t="shared" si="46"/>
        <v>42446.208333333328</v>
      </c>
      <c r="N753" s="6">
        <f t="shared" si="47"/>
        <v>42461.208333333328</v>
      </c>
      <c r="O753">
        <v>1459486800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f t="shared" si="45"/>
        <v>47.04</v>
      </c>
      <c r="I754">
        <v>114</v>
      </c>
      <c r="J754" t="s">
        <v>21</v>
      </c>
      <c r="K754" t="s">
        <v>22</v>
      </c>
      <c r="L754">
        <v>1280984400</v>
      </c>
      <c r="M754" s="6">
        <f t="shared" si="46"/>
        <v>40395.208333333336</v>
      </c>
      <c r="N754" s="6">
        <f t="shared" si="47"/>
        <v>40413.208333333336</v>
      </c>
      <c r="O754">
        <v>1282539600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f t="shared" si="45"/>
        <v>88.07</v>
      </c>
      <c r="I755">
        <v>137</v>
      </c>
      <c r="J755" t="s">
        <v>21</v>
      </c>
      <c r="K755" t="s">
        <v>22</v>
      </c>
      <c r="L755">
        <v>1274590800</v>
      </c>
      <c r="M755" s="6">
        <f t="shared" si="46"/>
        <v>40321.208333333336</v>
      </c>
      <c r="N755" s="6">
        <f t="shared" si="47"/>
        <v>40336.208333333336</v>
      </c>
      <c r="O755">
        <v>1275886800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f t="shared" si="45"/>
        <v>37.01</v>
      </c>
      <c r="I756">
        <v>3205</v>
      </c>
      <c r="J756" t="s">
        <v>21</v>
      </c>
      <c r="K756" t="s">
        <v>22</v>
      </c>
      <c r="L756">
        <v>1351400400</v>
      </c>
      <c r="M756" s="6">
        <f t="shared" si="46"/>
        <v>41210.208333333336</v>
      </c>
      <c r="N756" s="6">
        <f t="shared" si="47"/>
        <v>41263.25</v>
      </c>
      <c r="O756">
        <v>1355983200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f t="shared" si="45"/>
        <v>26.03</v>
      </c>
      <c r="I757">
        <v>288</v>
      </c>
      <c r="J757" t="s">
        <v>36</v>
      </c>
      <c r="K757" t="s">
        <v>37</v>
      </c>
      <c r="L757">
        <v>1514354400</v>
      </c>
      <c r="M757" s="6">
        <f t="shared" si="46"/>
        <v>43096.25</v>
      </c>
      <c r="N757" s="6">
        <f t="shared" si="47"/>
        <v>43108.25</v>
      </c>
      <c r="O757">
        <v>1515391200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f t="shared" si="45"/>
        <v>67.819999999999993</v>
      </c>
      <c r="I758">
        <v>148</v>
      </c>
      <c r="J758" t="s">
        <v>21</v>
      </c>
      <c r="K758" t="s">
        <v>22</v>
      </c>
      <c r="L758">
        <v>1421733600</v>
      </c>
      <c r="M758" s="6">
        <f t="shared" si="46"/>
        <v>42024.25</v>
      </c>
      <c r="N758" s="6">
        <f t="shared" si="47"/>
        <v>42030.25</v>
      </c>
      <c r="O758">
        <v>1422252000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f t="shared" si="45"/>
        <v>49.96</v>
      </c>
      <c r="I759">
        <v>114</v>
      </c>
      <c r="J759" t="s">
        <v>21</v>
      </c>
      <c r="K759" t="s">
        <v>22</v>
      </c>
      <c r="L759">
        <v>1305176400</v>
      </c>
      <c r="M759" s="6">
        <f t="shared" si="46"/>
        <v>40675.208333333336</v>
      </c>
      <c r="N759" s="6">
        <f t="shared" si="47"/>
        <v>40679.208333333336</v>
      </c>
      <c r="O759">
        <v>1305522000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f t="shared" si="45"/>
        <v>110.02</v>
      </c>
      <c r="I760">
        <v>1518</v>
      </c>
      <c r="J760" t="s">
        <v>15</v>
      </c>
      <c r="K760" t="s">
        <v>16</v>
      </c>
      <c r="L760">
        <v>1414126800</v>
      </c>
      <c r="M760" s="6">
        <f t="shared" si="46"/>
        <v>41936.208333333336</v>
      </c>
      <c r="N760" s="6">
        <f t="shared" si="47"/>
        <v>41945.208333333336</v>
      </c>
      <c r="O760">
        <v>1414904400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f t="shared" si="45"/>
        <v>89.96</v>
      </c>
      <c r="I761">
        <v>1274</v>
      </c>
      <c r="J761" t="s">
        <v>21</v>
      </c>
      <c r="K761" t="s">
        <v>22</v>
      </c>
      <c r="L761">
        <v>1517810400</v>
      </c>
      <c r="M761" s="6">
        <f t="shared" si="46"/>
        <v>43136.25</v>
      </c>
      <c r="N761" s="6">
        <f t="shared" si="47"/>
        <v>43166.25</v>
      </c>
      <c r="O761">
        <v>1520402400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f t="shared" si="45"/>
        <v>79.010000000000005</v>
      </c>
      <c r="I762">
        <v>210</v>
      </c>
      <c r="J762" t="s">
        <v>107</v>
      </c>
      <c r="K762" t="s">
        <v>108</v>
      </c>
      <c r="L762">
        <v>1564635600</v>
      </c>
      <c r="M762" s="6">
        <f t="shared" si="46"/>
        <v>43678.208333333328</v>
      </c>
      <c r="N762" s="6">
        <f t="shared" si="47"/>
        <v>43707.208333333328</v>
      </c>
      <c r="O762">
        <v>1567141200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f t="shared" si="45"/>
        <v>86.87</v>
      </c>
      <c r="I763">
        <v>166</v>
      </c>
      <c r="J763" t="s">
        <v>21</v>
      </c>
      <c r="K763" t="s">
        <v>22</v>
      </c>
      <c r="L763">
        <v>1500699600</v>
      </c>
      <c r="M763" s="6">
        <f t="shared" si="46"/>
        <v>42938.208333333328</v>
      </c>
      <c r="N763" s="6">
        <f t="shared" si="47"/>
        <v>42943.208333333328</v>
      </c>
      <c r="O763">
        <v>1501131600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f t="shared" si="45"/>
        <v>62.04</v>
      </c>
      <c r="I764">
        <v>100</v>
      </c>
      <c r="J764" t="s">
        <v>26</v>
      </c>
      <c r="K764" t="s">
        <v>27</v>
      </c>
      <c r="L764">
        <v>1354082400</v>
      </c>
      <c r="M764" s="6">
        <f t="shared" si="46"/>
        <v>41241.25</v>
      </c>
      <c r="N764" s="6">
        <f t="shared" si="47"/>
        <v>41252.25</v>
      </c>
      <c r="O764">
        <v>1355032800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f t="shared" si="45"/>
        <v>26.97</v>
      </c>
      <c r="I765">
        <v>235</v>
      </c>
      <c r="J765" t="s">
        <v>21</v>
      </c>
      <c r="K765" t="s">
        <v>22</v>
      </c>
      <c r="L765">
        <v>1336453200</v>
      </c>
      <c r="M765" s="6">
        <f t="shared" si="46"/>
        <v>41037.208333333336</v>
      </c>
      <c r="N765" s="6">
        <f t="shared" si="47"/>
        <v>41072.208333333336</v>
      </c>
      <c r="O765">
        <v>1339477200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f t="shared" si="45"/>
        <v>54.12</v>
      </c>
      <c r="I766">
        <v>148</v>
      </c>
      <c r="J766" t="s">
        <v>21</v>
      </c>
      <c r="K766" t="s">
        <v>22</v>
      </c>
      <c r="L766">
        <v>1305262800</v>
      </c>
      <c r="M766" s="6">
        <f t="shared" si="46"/>
        <v>40676.208333333336</v>
      </c>
      <c r="N766" s="6">
        <f t="shared" si="47"/>
        <v>40684.208333333336</v>
      </c>
      <c r="O766">
        <v>1305954000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f t="shared" si="45"/>
        <v>41.04</v>
      </c>
      <c r="I767">
        <v>198</v>
      </c>
      <c r="J767" t="s">
        <v>21</v>
      </c>
      <c r="K767" t="s">
        <v>22</v>
      </c>
      <c r="L767">
        <v>1492232400</v>
      </c>
      <c r="M767" s="6">
        <f t="shared" si="46"/>
        <v>42840.208333333328</v>
      </c>
      <c r="N767" s="6">
        <f t="shared" si="47"/>
        <v>42865.208333333328</v>
      </c>
      <c r="O767">
        <v>1494392400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f t="shared" si="45"/>
        <v>55.05</v>
      </c>
      <c r="I768">
        <v>248</v>
      </c>
      <c r="J768" t="s">
        <v>26</v>
      </c>
      <c r="K768" t="s">
        <v>27</v>
      </c>
      <c r="L768">
        <v>1537333200</v>
      </c>
      <c r="M768" s="6">
        <f t="shared" si="46"/>
        <v>43362.208333333328</v>
      </c>
      <c r="N768" s="6">
        <f t="shared" si="47"/>
        <v>43363.208333333328</v>
      </c>
      <c r="O768">
        <v>1537419600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f t="shared" si="45"/>
        <v>107.94</v>
      </c>
      <c r="I769">
        <v>513</v>
      </c>
      <c r="J769" t="s">
        <v>21</v>
      </c>
      <c r="K769" t="s">
        <v>22</v>
      </c>
      <c r="L769">
        <v>1444107600</v>
      </c>
      <c r="M769" s="6">
        <f t="shared" si="46"/>
        <v>42283.208333333328</v>
      </c>
      <c r="N769" s="6">
        <f t="shared" si="47"/>
        <v>42328.25</v>
      </c>
      <c r="O769">
        <v>1447999200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f t="shared" si="45"/>
        <v>73.92</v>
      </c>
      <c r="I770">
        <v>150</v>
      </c>
      <c r="J770" t="s">
        <v>21</v>
      </c>
      <c r="K770" t="s">
        <v>22</v>
      </c>
      <c r="L770">
        <v>1386741600</v>
      </c>
      <c r="M770" s="6">
        <f t="shared" si="46"/>
        <v>41619.25</v>
      </c>
      <c r="N770" s="6">
        <f t="shared" si="47"/>
        <v>41634.25</v>
      </c>
      <c r="O770">
        <v>1388037600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ROUND((E771/D771)*100, 0)</f>
        <v>87</v>
      </c>
      <c r="G771" t="s">
        <v>14</v>
      </c>
      <c r="H771">
        <f t="shared" ref="H771:H834" si="49">IFERROR(ROUND(E771/I771,2), 0)</f>
        <v>32</v>
      </c>
      <c r="I771">
        <v>3410</v>
      </c>
      <c r="J771" t="s">
        <v>21</v>
      </c>
      <c r="K771" t="s">
        <v>22</v>
      </c>
      <c r="L771">
        <v>1376542800</v>
      </c>
      <c r="M771" s="6">
        <f t="shared" ref="M771:M834" si="50">(((L771/60)/60)/24)+DATE(1970,1,1)</f>
        <v>41501.208333333336</v>
      </c>
      <c r="N771" s="6">
        <f t="shared" ref="N771:N834" si="51">(((O771/60)/60)/24)+DATE(1970,1,1)</f>
        <v>41527.208333333336</v>
      </c>
      <c r="O771">
        <v>1378789200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f t="shared" si="49"/>
        <v>53.9</v>
      </c>
      <c r="I772">
        <v>216</v>
      </c>
      <c r="J772" t="s">
        <v>107</v>
      </c>
      <c r="K772" t="s">
        <v>108</v>
      </c>
      <c r="L772">
        <v>1397451600</v>
      </c>
      <c r="M772" s="6">
        <f t="shared" si="50"/>
        <v>41743.208333333336</v>
      </c>
      <c r="N772" s="6">
        <f t="shared" si="51"/>
        <v>41750.208333333336</v>
      </c>
      <c r="O772">
        <v>1398056400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f t="shared" si="49"/>
        <v>106.5</v>
      </c>
      <c r="I773">
        <v>26</v>
      </c>
      <c r="J773" t="s">
        <v>21</v>
      </c>
      <c r="K773" t="s">
        <v>22</v>
      </c>
      <c r="L773">
        <v>1548482400</v>
      </c>
      <c r="M773" s="6">
        <f t="shared" si="50"/>
        <v>43491.25</v>
      </c>
      <c r="N773" s="6">
        <f t="shared" si="51"/>
        <v>43518.25</v>
      </c>
      <c r="O773">
        <v>1550815200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f t="shared" si="49"/>
        <v>33</v>
      </c>
      <c r="I774">
        <v>5139</v>
      </c>
      <c r="J774" t="s">
        <v>21</v>
      </c>
      <c r="K774" t="s">
        <v>22</v>
      </c>
      <c r="L774">
        <v>1549692000</v>
      </c>
      <c r="M774" s="6">
        <f t="shared" si="50"/>
        <v>43505.25</v>
      </c>
      <c r="N774" s="6">
        <f t="shared" si="51"/>
        <v>43509.25</v>
      </c>
      <c r="O774">
        <v>1550037600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f t="shared" si="49"/>
        <v>43</v>
      </c>
      <c r="I775">
        <v>2353</v>
      </c>
      <c r="J775" t="s">
        <v>21</v>
      </c>
      <c r="K775" t="s">
        <v>22</v>
      </c>
      <c r="L775">
        <v>1492059600</v>
      </c>
      <c r="M775" s="6">
        <f t="shared" si="50"/>
        <v>42838.208333333328</v>
      </c>
      <c r="N775" s="6">
        <f t="shared" si="51"/>
        <v>42848.208333333328</v>
      </c>
      <c r="O775">
        <v>1492923600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f t="shared" si="49"/>
        <v>86.86</v>
      </c>
      <c r="I776">
        <v>78</v>
      </c>
      <c r="J776" t="s">
        <v>107</v>
      </c>
      <c r="K776" t="s">
        <v>108</v>
      </c>
      <c r="L776">
        <v>1463979600</v>
      </c>
      <c r="M776" s="6">
        <f t="shared" si="50"/>
        <v>42513.208333333328</v>
      </c>
      <c r="N776" s="6">
        <f t="shared" si="51"/>
        <v>42554.208333333328</v>
      </c>
      <c r="O776">
        <v>1467522000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f t="shared" si="49"/>
        <v>96.8</v>
      </c>
      <c r="I777">
        <v>10</v>
      </c>
      <c r="J777" t="s">
        <v>21</v>
      </c>
      <c r="K777" t="s">
        <v>22</v>
      </c>
      <c r="L777">
        <v>1415253600</v>
      </c>
      <c r="M777" s="6">
        <f t="shared" si="50"/>
        <v>41949.25</v>
      </c>
      <c r="N777" s="6">
        <f t="shared" si="51"/>
        <v>41959.25</v>
      </c>
      <c r="O777">
        <v>1416117600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f t="shared" si="49"/>
        <v>33</v>
      </c>
      <c r="I778">
        <v>2201</v>
      </c>
      <c r="J778" t="s">
        <v>21</v>
      </c>
      <c r="K778" t="s">
        <v>22</v>
      </c>
      <c r="L778">
        <v>1562216400</v>
      </c>
      <c r="M778" s="6">
        <f t="shared" si="50"/>
        <v>43650.208333333328</v>
      </c>
      <c r="N778" s="6">
        <f t="shared" si="51"/>
        <v>43668.208333333328</v>
      </c>
      <c r="O778">
        <v>1563771600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f t="shared" si="49"/>
        <v>68.03</v>
      </c>
      <c r="I779">
        <v>676</v>
      </c>
      <c r="J779" t="s">
        <v>21</v>
      </c>
      <c r="K779" t="s">
        <v>22</v>
      </c>
      <c r="L779">
        <v>1316754000</v>
      </c>
      <c r="M779" s="6">
        <f t="shared" si="50"/>
        <v>40809.208333333336</v>
      </c>
      <c r="N779" s="6">
        <f t="shared" si="51"/>
        <v>40838.208333333336</v>
      </c>
      <c r="O779">
        <v>1319259600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f t="shared" si="49"/>
        <v>58.87</v>
      </c>
      <c r="I780">
        <v>174</v>
      </c>
      <c r="J780" t="s">
        <v>98</v>
      </c>
      <c r="K780" t="s">
        <v>99</v>
      </c>
      <c r="L780">
        <v>1313211600</v>
      </c>
      <c r="M780" s="6">
        <f t="shared" si="50"/>
        <v>40768.208333333336</v>
      </c>
      <c r="N780" s="6">
        <f t="shared" si="51"/>
        <v>40773.208333333336</v>
      </c>
      <c r="O780">
        <v>1313643600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f t="shared" si="49"/>
        <v>105.05</v>
      </c>
      <c r="I781">
        <v>831</v>
      </c>
      <c r="J781" t="s">
        <v>21</v>
      </c>
      <c r="K781" t="s">
        <v>22</v>
      </c>
      <c r="L781">
        <v>1439528400</v>
      </c>
      <c r="M781" s="6">
        <f t="shared" si="50"/>
        <v>42230.208333333328</v>
      </c>
      <c r="N781" s="6">
        <f t="shared" si="51"/>
        <v>42239.208333333328</v>
      </c>
      <c r="O781">
        <v>1440306000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f t="shared" si="49"/>
        <v>33.049999999999997</v>
      </c>
      <c r="I782">
        <v>164</v>
      </c>
      <c r="J782" t="s">
        <v>21</v>
      </c>
      <c r="K782" t="s">
        <v>22</v>
      </c>
      <c r="L782">
        <v>1469163600</v>
      </c>
      <c r="M782" s="6">
        <f t="shared" si="50"/>
        <v>42573.208333333328</v>
      </c>
      <c r="N782" s="6">
        <f t="shared" si="51"/>
        <v>42592.208333333328</v>
      </c>
      <c r="O782">
        <v>1470805200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f t="shared" si="49"/>
        <v>78.819999999999993</v>
      </c>
      <c r="I783">
        <v>56</v>
      </c>
      <c r="J783" t="s">
        <v>98</v>
      </c>
      <c r="K783" t="s">
        <v>99</v>
      </c>
      <c r="L783">
        <v>1288501200</v>
      </c>
      <c r="M783" s="6">
        <f t="shared" si="50"/>
        <v>40482.208333333336</v>
      </c>
      <c r="N783" s="6">
        <f t="shared" si="51"/>
        <v>40533.25</v>
      </c>
      <c r="O783">
        <v>1292911200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f t="shared" si="49"/>
        <v>68.2</v>
      </c>
      <c r="I784">
        <v>161</v>
      </c>
      <c r="J784" t="s">
        <v>21</v>
      </c>
      <c r="K784" t="s">
        <v>22</v>
      </c>
      <c r="L784">
        <v>1298959200</v>
      </c>
      <c r="M784" s="6">
        <f t="shared" si="50"/>
        <v>40603.25</v>
      </c>
      <c r="N784" s="6">
        <f t="shared" si="51"/>
        <v>40631.208333333336</v>
      </c>
      <c r="O784">
        <v>1301374800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f t="shared" si="49"/>
        <v>75.73</v>
      </c>
      <c r="I785">
        <v>138</v>
      </c>
      <c r="J785" t="s">
        <v>21</v>
      </c>
      <c r="K785" t="s">
        <v>22</v>
      </c>
      <c r="L785">
        <v>1387260000</v>
      </c>
      <c r="M785" s="6">
        <f t="shared" si="50"/>
        <v>41625.25</v>
      </c>
      <c r="N785" s="6">
        <f t="shared" si="51"/>
        <v>41632.25</v>
      </c>
      <c r="O785">
        <v>1387864800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f t="shared" si="49"/>
        <v>31</v>
      </c>
      <c r="I786">
        <v>3308</v>
      </c>
      <c r="J786" t="s">
        <v>21</v>
      </c>
      <c r="K786" t="s">
        <v>22</v>
      </c>
      <c r="L786">
        <v>1457244000</v>
      </c>
      <c r="M786" s="6">
        <f t="shared" si="50"/>
        <v>42435.25</v>
      </c>
      <c r="N786" s="6">
        <f t="shared" si="51"/>
        <v>42446.208333333328</v>
      </c>
      <c r="O786">
        <v>1458190800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f t="shared" si="49"/>
        <v>101.88</v>
      </c>
      <c r="I787">
        <v>127</v>
      </c>
      <c r="J787" t="s">
        <v>26</v>
      </c>
      <c r="K787" t="s">
        <v>27</v>
      </c>
      <c r="L787">
        <v>1556341200</v>
      </c>
      <c r="M787" s="6">
        <f t="shared" si="50"/>
        <v>43582.208333333328</v>
      </c>
      <c r="N787" s="6">
        <f t="shared" si="51"/>
        <v>43616.208333333328</v>
      </c>
      <c r="O787">
        <v>1559278800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f t="shared" si="49"/>
        <v>52.88</v>
      </c>
      <c r="I788">
        <v>207</v>
      </c>
      <c r="J788" t="s">
        <v>107</v>
      </c>
      <c r="K788" t="s">
        <v>108</v>
      </c>
      <c r="L788">
        <v>1522126800</v>
      </c>
      <c r="M788" s="6">
        <f t="shared" si="50"/>
        <v>43186.208333333328</v>
      </c>
      <c r="N788" s="6">
        <f t="shared" si="51"/>
        <v>43193.208333333328</v>
      </c>
      <c r="O788">
        <v>1522731600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f t="shared" si="49"/>
        <v>71.010000000000005</v>
      </c>
      <c r="I789">
        <v>859</v>
      </c>
      <c r="J789" t="s">
        <v>15</v>
      </c>
      <c r="K789" t="s">
        <v>16</v>
      </c>
      <c r="L789">
        <v>1305954000</v>
      </c>
      <c r="M789" s="6">
        <f t="shared" si="50"/>
        <v>40684.208333333336</v>
      </c>
      <c r="N789" s="6">
        <f t="shared" si="51"/>
        <v>40693.208333333336</v>
      </c>
      <c r="O789">
        <v>1306731600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f t="shared" si="49"/>
        <v>102.39</v>
      </c>
      <c r="I790">
        <v>31</v>
      </c>
      <c r="J790" t="s">
        <v>21</v>
      </c>
      <c r="K790" t="s">
        <v>22</v>
      </c>
      <c r="L790">
        <v>1350709200</v>
      </c>
      <c r="M790" s="6">
        <f t="shared" si="50"/>
        <v>41202.208333333336</v>
      </c>
      <c r="N790" s="6">
        <f t="shared" si="51"/>
        <v>41223.25</v>
      </c>
      <c r="O790">
        <v>1352527200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f t="shared" si="49"/>
        <v>74.47</v>
      </c>
      <c r="I791">
        <v>45</v>
      </c>
      <c r="J791" t="s">
        <v>21</v>
      </c>
      <c r="K791" t="s">
        <v>22</v>
      </c>
      <c r="L791">
        <v>1401166800</v>
      </c>
      <c r="M791" s="6">
        <f t="shared" si="50"/>
        <v>41786.208333333336</v>
      </c>
      <c r="N791" s="6">
        <f t="shared" si="51"/>
        <v>41823.208333333336</v>
      </c>
      <c r="O791">
        <v>1404363600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f t="shared" si="49"/>
        <v>51.01</v>
      </c>
      <c r="I792">
        <v>1113</v>
      </c>
      <c r="J792" t="s">
        <v>21</v>
      </c>
      <c r="K792" t="s">
        <v>22</v>
      </c>
      <c r="L792">
        <v>1266127200</v>
      </c>
      <c r="M792" s="6">
        <f t="shared" si="50"/>
        <v>40223.25</v>
      </c>
      <c r="N792" s="6">
        <f t="shared" si="51"/>
        <v>40229.25</v>
      </c>
      <c r="O792">
        <v>1266645600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f t="shared" si="49"/>
        <v>90</v>
      </c>
      <c r="I793">
        <v>6</v>
      </c>
      <c r="J793" t="s">
        <v>21</v>
      </c>
      <c r="K793" t="s">
        <v>22</v>
      </c>
      <c r="L793">
        <v>1481436000</v>
      </c>
      <c r="M793" s="6">
        <f t="shared" si="50"/>
        <v>42715.25</v>
      </c>
      <c r="N793" s="6">
        <f t="shared" si="51"/>
        <v>42731.25</v>
      </c>
      <c r="O793">
        <v>1482818400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f t="shared" si="49"/>
        <v>97.14</v>
      </c>
      <c r="I794">
        <v>7</v>
      </c>
      <c r="J794" t="s">
        <v>21</v>
      </c>
      <c r="K794" t="s">
        <v>22</v>
      </c>
      <c r="L794">
        <v>1372222800</v>
      </c>
      <c r="M794" s="6">
        <f t="shared" si="50"/>
        <v>41451.208333333336</v>
      </c>
      <c r="N794" s="6">
        <f t="shared" si="51"/>
        <v>41479.208333333336</v>
      </c>
      <c r="O794">
        <v>1374642000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f t="shared" si="49"/>
        <v>72.069999999999993</v>
      </c>
      <c r="I795">
        <v>181</v>
      </c>
      <c r="J795" t="s">
        <v>98</v>
      </c>
      <c r="K795" t="s">
        <v>99</v>
      </c>
      <c r="L795">
        <v>1372136400</v>
      </c>
      <c r="M795" s="6">
        <f t="shared" si="50"/>
        <v>41450.208333333336</v>
      </c>
      <c r="N795" s="6">
        <f t="shared" si="51"/>
        <v>41454.208333333336</v>
      </c>
      <c r="O795">
        <v>1372482000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f t="shared" si="49"/>
        <v>75.239999999999995</v>
      </c>
      <c r="I796">
        <v>110</v>
      </c>
      <c r="J796" t="s">
        <v>21</v>
      </c>
      <c r="K796" t="s">
        <v>22</v>
      </c>
      <c r="L796">
        <v>1513922400</v>
      </c>
      <c r="M796" s="6">
        <f t="shared" si="50"/>
        <v>43091.25</v>
      </c>
      <c r="N796" s="6">
        <f t="shared" si="51"/>
        <v>43103.25</v>
      </c>
      <c r="O796">
        <v>1514959200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f t="shared" si="49"/>
        <v>32.97</v>
      </c>
      <c r="I797">
        <v>31</v>
      </c>
      <c r="J797" t="s">
        <v>21</v>
      </c>
      <c r="K797" t="s">
        <v>22</v>
      </c>
      <c r="L797">
        <v>1477976400</v>
      </c>
      <c r="M797" s="6">
        <f t="shared" si="50"/>
        <v>42675.208333333328</v>
      </c>
      <c r="N797" s="6">
        <f t="shared" si="51"/>
        <v>42678.208333333328</v>
      </c>
      <c r="O797">
        <v>1478235600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f t="shared" si="49"/>
        <v>54.81</v>
      </c>
      <c r="I798">
        <v>78</v>
      </c>
      <c r="J798" t="s">
        <v>21</v>
      </c>
      <c r="K798" t="s">
        <v>22</v>
      </c>
      <c r="L798">
        <v>1407474000</v>
      </c>
      <c r="M798" s="6">
        <f t="shared" si="50"/>
        <v>41859.208333333336</v>
      </c>
      <c r="N798" s="6">
        <f t="shared" si="51"/>
        <v>41866.208333333336</v>
      </c>
      <c r="O798">
        <v>1408078800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f t="shared" si="49"/>
        <v>45.04</v>
      </c>
      <c r="I799">
        <v>185</v>
      </c>
      <c r="J799" t="s">
        <v>21</v>
      </c>
      <c r="K799" t="s">
        <v>22</v>
      </c>
      <c r="L799">
        <v>1546149600</v>
      </c>
      <c r="M799" s="6">
        <f t="shared" si="50"/>
        <v>43464.25</v>
      </c>
      <c r="N799" s="6">
        <f t="shared" si="51"/>
        <v>43487.25</v>
      </c>
      <c r="O799">
        <v>1548136800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f t="shared" si="49"/>
        <v>52.96</v>
      </c>
      <c r="I800">
        <v>121</v>
      </c>
      <c r="J800" t="s">
        <v>21</v>
      </c>
      <c r="K800" t="s">
        <v>22</v>
      </c>
      <c r="L800">
        <v>1338440400</v>
      </c>
      <c r="M800" s="6">
        <f t="shared" si="50"/>
        <v>41060.208333333336</v>
      </c>
      <c r="N800" s="6">
        <f t="shared" si="51"/>
        <v>41088.208333333336</v>
      </c>
      <c r="O800">
        <v>1340859600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f t="shared" si="49"/>
        <v>60.02</v>
      </c>
      <c r="I801">
        <v>1225</v>
      </c>
      <c r="J801" t="s">
        <v>40</v>
      </c>
      <c r="K801" t="s">
        <v>41</v>
      </c>
      <c r="L801">
        <v>1454133600</v>
      </c>
      <c r="M801" s="6">
        <f t="shared" si="50"/>
        <v>42399.25</v>
      </c>
      <c r="N801" s="6">
        <f t="shared" si="51"/>
        <v>42403.25</v>
      </c>
      <c r="O801">
        <v>1454479200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f t="shared" si="49"/>
        <v>1</v>
      </c>
      <c r="I802">
        <v>1</v>
      </c>
      <c r="J802" t="s">
        <v>98</v>
      </c>
      <c r="K802" t="s">
        <v>99</v>
      </c>
      <c r="L802">
        <v>1434085200</v>
      </c>
      <c r="M802" s="6">
        <f t="shared" si="50"/>
        <v>42167.208333333328</v>
      </c>
      <c r="N802" s="6">
        <f t="shared" si="51"/>
        <v>42171.208333333328</v>
      </c>
      <c r="O802">
        <v>1434430800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f t="shared" si="49"/>
        <v>44.03</v>
      </c>
      <c r="I803">
        <v>106</v>
      </c>
      <c r="J803" t="s">
        <v>21</v>
      </c>
      <c r="K803" t="s">
        <v>22</v>
      </c>
      <c r="L803">
        <v>1577772000</v>
      </c>
      <c r="M803" s="6">
        <f t="shared" si="50"/>
        <v>43830.25</v>
      </c>
      <c r="N803" s="6">
        <f t="shared" si="51"/>
        <v>43852.25</v>
      </c>
      <c r="O803">
        <v>1579672800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f t="shared" si="49"/>
        <v>86.03</v>
      </c>
      <c r="I804">
        <v>142</v>
      </c>
      <c r="J804" t="s">
        <v>21</v>
      </c>
      <c r="K804" t="s">
        <v>22</v>
      </c>
      <c r="L804">
        <v>1562216400</v>
      </c>
      <c r="M804" s="6">
        <f t="shared" si="50"/>
        <v>43650.208333333328</v>
      </c>
      <c r="N804" s="6">
        <f t="shared" si="51"/>
        <v>43652.208333333328</v>
      </c>
      <c r="O804">
        <v>1562389200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f t="shared" si="49"/>
        <v>28.01</v>
      </c>
      <c r="I805">
        <v>233</v>
      </c>
      <c r="J805" t="s">
        <v>21</v>
      </c>
      <c r="K805" t="s">
        <v>22</v>
      </c>
      <c r="L805">
        <v>1548568800</v>
      </c>
      <c r="M805" s="6">
        <f t="shared" si="50"/>
        <v>43492.25</v>
      </c>
      <c r="N805" s="6">
        <f t="shared" si="51"/>
        <v>43526.25</v>
      </c>
      <c r="O805">
        <v>1551506400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f t="shared" si="49"/>
        <v>32.049999999999997</v>
      </c>
      <c r="I806">
        <v>218</v>
      </c>
      <c r="J806" t="s">
        <v>21</v>
      </c>
      <c r="K806" t="s">
        <v>22</v>
      </c>
      <c r="L806">
        <v>1514872800</v>
      </c>
      <c r="M806" s="6">
        <f t="shared" si="50"/>
        <v>43102.25</v>
      </c>
      <c r="N806" s="6">
        <f t="shared" si="51"/>
        <v>43122.25</v>
      </c>
      <c r="O806">
        <v>1516600800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f t="shared" si="49"/>
        <v>73.61</v>
      </c>
      <c r="I807">
        <v>67</v>
      </c>
      <c r="J807" t="s">
        <v>26</v>
      </c>
      <c r="K807" t="s">
        <v>27</v>
      </c>
      <c r="L807">
        <v>1416031200</v>
      </c>
      <c r="M807" s="6">
        <f t="shared" si="50"/>
        <v>41958.25</v>
      </c>
      <c r="N807" s="6">
        <f t="shared" si="51"/>
        <v>42009.25</v>
      </c>
      <c r="O807">
        <v>1420437600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f t="shared" si="49"/>
        <v>108.71</v>
      </c>
      <c r="I808">
        <v>76</v>
      </c>
      <c r="J808" t="s">
        <v>21</v>
      </c>
      <c r="K808" t="s">
        <v>22</v>
      </c>
      <c r="L808">
        <v>1330927200</v>
      </c>
      <c r="M808" s="6">
        <f t="shared" si="50"/>
        <v>40973.25</v>
      </c>
      <c r="N808" s="6">
        <f t="shared" si="51"/>
        <v>40997.208333333336</v>
      </c>
      <c r="O808">
        <v>1332997200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f t="shared" si="49"/>
        <v>42.98</v>
      </c>
      <c r="I809">
        <v>43</v>
      </c>
      <c r="J809" t="s">
        <v>21</v>
      </c>
      <c r="K809" t="s">
        <v>22</v>
      </c>
      <c r="L809">
        <v>1571115600</v>
      </c>
      <c r="M809" s="6">
        <f t="shared" si="50"/>
        <v>43753.208333333328</v>
      </c>
      <c r="N809" s="6">
        <f t="shared" si="51"/>
        <v>43797.25</v>
      </c>
      <c r="O809">
        <v>1574920800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f t="shared" si="49"/>
        <v>83.32</v>
      </c>
      <c r="I810">
        <v>19</v>
      </c>
      <c r="J810" t="s">
        <v>21</v>
      </c>
      <c r="K810" t="s">
        <v>22</v>
      </c>
      <c r="L810">
        <v>1463461200</v>
      </c>
      <c r="M810" s="6">
        <f t="shared" si="50"/>
        <v>42507.208333333328</v>
      </c>
      <c r="N810" s="6">
        <f t="shared" si="51"/>
        <v>42524.208333333328</v>
      </c>
      <c r="O810">
        <v>1464930000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f t="shared" si="49"/>
        <v>42</v>
      </c>
      <c r="I811">
        <v>2108</v>
      </c>
      <c r="J811" t="s">
        <v>98</v>
      </c>
      <c r="K811" t="s">
        <v>99</v>
      </c>
      <c r="L811">
        <v>1344920400</v>
      </c>
      <c r="M811" s="6">
        <f t="shared" si="50"/>
        <v>41135.208333333336</v>
      </c>
      <c r="N811" s="6">
        <f t="shared" si="51"/>
        <v>41136.208333333336</v>
      </c>
      <c r="O811">
        <v>1345006800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f t="shared" si="49"/>
        <v>55.93</v>
      </c>
      <c r="I812">
        <v>221</v>
      </c>
      <c r="J812" t="s">
        <v>21</v>
      </c>
      <c r="K812" t="s">
        <v>22</v>
      </c>
      <c r="L812">
        <v>1511848800</v>
      </c>
      <c r="M812" s="6">
        <f t="shared" si="50"/>
        <v>43067.25</v>
      </c>
      <c r="N812" s="6">
        <f t="shared" si="51"/>
        <v>43077.25</v>
      </c>
      <c r="O812">
        <v>1512712800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f t="shared" si="49"/>
        <v>105.04</v>
      </c>
      <c r="I813">
        <v>679</v>
      </c>
      <c r="J813" t="s">
        <v>21</v>
      </c>
      <c r="K813" t="s">
        <v>22</v>
      </c>
      <c r="L813">
        <v>1452319200</v>
      </c>
      <c r="M813" s="6">
        <f t="shared" si="50"/>
        <v>42378.25</v>
      </c>
      <c r="N813" s="6">
        <f t="shared" si="51"/>
        <v>42380.25</v>
      </c>
      <c r="O813">
        <v>1452492000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f t="shared" si="49"/>
        <v>48</v>
      </c>
      <c r="I814">
        <v>2805</v>
      </c>
      <c r="J814" t="s">
        <v>15</v>
      </c>
      <c r="K814" t="s">
        <v>16</v>
      </c>
      <c r="L814">
        <v>1523854800</v>
      </c>
      <c r="M814" s="6">
        <f t="shared" si="50"/>
        <v>43206.208333333328</v>
      </c>
      <c r="N814" s="6">
        <f t="shared" si="51"/>
        <v>43211.208333333328</v>
      </c>
      <c r="O814">
        <v>1524286800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f t="shared" si="49"/>
        <v>112.66</v>
      </c>
      <c r="I815">
        <v>68</v>
      </c>
      <c r="J815" t="s">
        <v>21</v>
      </c>
      <c r="K815" t="s">
        <v>22</v>
      </c>
      <c r="L815">
        <v>1346043600</v>
      </c>
      <c r="M815" s="6">
        <f t="shared" si="50"/>
        <v>41148.208333333336</v>
      </c>
      <c r="N815" s="6">
        <f t="shared" si="51"/>
        <v>41158.208333333336</v>
      </c>
      <c r="O815">
        <v>1346907600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f t="shared" si="49"/>
        <v>81.94</v>
      </c>
      <c r="I816">
        <v>36</v>
      </c>
      <c r="J816" t="s">
        <v>36</v>
      </c>
      <c r="K816" t="s">
        <v>37</v>
      </c>
      <c r="L816">
        <v>1464325200</v>
      </c>
      <c r="M816" s="6">
        <f t="shared" si="50"/>
        <v>42517.208333333328</v>
      </c>
      <c r="N816" s="6">
        <f t="shared" si="51"/>
        <v>42519.208333333328</v>
      </c>
      <c r="O816">
        <v>1464498000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f t="shared" si="49"/>
        <v>64.05</v>
      </c>
      <c r="I817">
        <v>183</v>
      </c>
      <c r="J817" t="s">
        <v>15</v>
      </c>
      <c r="K817" t="s">
        <v>16</v>
      </c>
      <c r="L817">
        <v>1511935200</v>
      </c>
      <c r="M817" s="6">
        <f t="shared" si="50"/>
        <v>43068.25</v>
      </c>
      <c r="N817" s="6">
        <f t="shared" si="51"/>
        <v>43094.25</v>
      </c>
      <c r="O817">
        <v>1514181600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f t="shared" si="49"/>
        <v>106.39</v>
      </c>
      <c r="I818">
        <v>133</v>
      </c>
      <c r="J818" t="s">
        <v>21</v>
      </c>
      <c r="K818" t="s">
        <v>22</v>
      </c>
      <c r="L818">
        <v>1392012000</v>
      </c>
      <c r="M818" s="6">
        <f t="shared" si="50"/>
        <v>41680.25</v>
      </c>
      <c r="N818" s="6">
        <f t="shared" si="51"/>
        <v>41682.25</v>
      </c>
      <c r="O818">
        <v>1392184800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f t="shared" si="49"/>
        <v>76.010000000000005</v>
      </c>
      <c r="I819">
        <v>2489</v>
      </c>
      <c r="J819" t="s">
        <v>107</v>
      </c>
      <c r="K819" t="s">
        <v>108</v>
      </c>
      <c r="L819">
        <v>1556946000</v>
      </c>
      <c r="M819" s="6">
        <f t="shared" si="50"/>
        <v>43589.208333333328</v>
      </c>
      <c r="N819" s="6">
        <f t="shared" si="51"/>
        <v>43617.208333333328</v>
      </c>
      <c r="O819">
        <v>1559365200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f t="shared" si="49"/>
        <v>111.07</v>
      </c>
      <c r="I820">
        <v>69</v>
      </c>
      <c r="J820" t="s">
        <v>21</v>
      </c>
      <c r="K820" t="s">
        <v>22</v>
      </c>
      <c r="L820">
        <v>1548050400</v>
      </c>
      <c r="M820" s="6">
        <f t="shared" si="50"/>
        <v>43486.25</v>
      </c>
      <c r="N820" s="6">
        <f t="shared" si="51"/>
        <v>43499.25</v>
      </c>
      <c r="O820">
        <v>1549173600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f t="shared" si="49"/>
        <v>95.94</v>
      </c>
      <c r="I821">
        <v>47</v>
      </c>
      <c r="J821" t="s">
        <v>21</v>
      </c>
      <c r="K821" t="s">
        <v>22</v>
      </c>
      <c r="L821">
        <v>1353736800</v>
      </c>
      <c r="M821" s="6">
        <f t="shared" si="50"/>
        <v>41237.25</v>
      </c>
      <c r="N821" s="6">
        <f t="shared" si="51"/>
        <v>41252.25</v>
      </c>
      <c r="O821">
        <v>1355032800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f t="shared" si="49"/>
        <v>43.04</v>
      </c>
      <c r="I822">
        <v>279</v>
      </c>
      <c r="J822" t="s">
        <v>40</v>
      </c>
      <c r="K822" t="s">
        <v>41</v>
      </c>
      <c r="L822">
        <v>1532840400</v>
      </c>
      <c r="M822" s="6">
        <f t="shared" si="50"/>
        <v>43310.208333333328</v>
      </c>
      <c r="N822" s="6">
        <f t="shared" si="51"/>
        <v>43323.208333333328</v>
      </c>
      <c r="O822">
        <v>1533963600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f t="shared" si="49"/>
        <v>67.97</v>
      </c>
      <c r="I823">
        <v>210</v>
      </c>
      <c r="J823" t="s">
        <v>21</v>
      </c>
      <c r="K823" t="s">
        <v>22</v>
      </c>
      <c r="L823">
        <v>1488261600</v>
      </c>
      <c r="M823" s="6">
        <f t="shared" si="50"/>
        <v>42794.25</v>
      </c>
      <c r="N823" s="6">
        <f t="shared" si="51"/>
        <v>42807.208333333328</v>
      </c>
      <c r="O823">
        <v>1489381200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f t="shared" si="49"/>
        <v>89.99</v>
      </c>
      <c r="I824">
        <v>2100</v>
      </c>
      <c r="J824" t="s">
        <v>21</v>
      </c>
      <c r="K824" t="s">
        <v>22</v>
      </c>
      <c r="L824">
        <v>1393567200</v>
      </c>
      <c r="M824" s="6">
        <f t="shared" si="50"/>
        <v>41698.25</v>
      </c>
      <c r="N824" s="6">
        <f t="shared" si="51"/>
        <v>41715.208333333336</v>
      </c>
      <c r="O824">
        <v>1395032400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f t="shared" si="49"/>
        <v>58.1</v>
      </c>
      <c r="I825">
        <v>252</v>
      </c>
      <c r="J825" t="s">
        <v>21</v>
      </c>
      <c r="K825" t="s">
        <v>22</v>
      </c>
      <c r="L825">
        <v>1410325200</v>
      </c>
      <c r="M825" s="6">
        <f t="shared" si="50"/>
        <v>41892.208333333336</v>
      </c>
      <c r="N825" s="6">
        <f t="shared" si="51"/>
        <v>41917.208333333336</v>
      </c>
      <c r="O825">
        <v>1412485200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f t="shared" si="49"/>
        <v>84</v>
      </c>
      <c r="I826">
        <v>1280</v>
      </c>
      <c r="J826" t="s">
        <v>21</v>
      </c>
      <c r="K826" t="s">
        <v>22</v>
      </c>
      <c r="L826">
        <v>1276923600</v>
      </c>
      <c r="M826" s="6">
        <f t="shared" si="50"/>
        <v>40348.208333333336</v>
      </c>
      <c r="N826" s="6">
        <f t="shared" si="51"/>
        <v>40380.208333333336</v>
      </c>
      <c r="O826">
        <v>1279688400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f t="shared" si="49"/>
        <v>88.85</v>
      </c>
      <c r="I827">
        <v>157</v>
      </c>
      <c r="J827" t="s">
        <v>40</v>
      </c>
      <c r="K827" t="s">
        <v>41</v>
      </c>
      <c r="L827">
        <v>1500958800</v>
      </c>
      <c r="M827" s="6">
        <f t="shared" si="50"/>
        <v>42941.208333333328</v>
      </c>
      <c r="N827" s="6">
        <f t="shared" si="51"/>
        <v>42953.208333333328</v>
      </c>
      <c r="O827">
        <v>1501995600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f t="shared" si="49"/>
        <v>65.959999999999994</v>
      </c>
      <c r="I828">
        <v>194</v>
      </c>
      <c r="J828" t="s">
        <v>21</v>
      </c>
      <c r="K828" t="s">
        <v>22</v>
      </c>
      <c r="L828">
        <v>1292220000</v>
      </c>
      <c r="M828" s="6">
        <f t="shared" si="50"/>
        <v>40525.25</v>
      </c>
      <c r="N828" s="6">
        <f t="shared" si="51"/>
        <v>40553.25</v>
      </c>
      <c r="O828">
        <v>1294639200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f t="shared" si="49"/>
        <v>74.8</v>
      </c>
      <c r="I829">
        <v>82</v>
      </c>
      <c r="J829" t="s">
        <v>26</v>
      </c>
      <c r="K829" t="s">
        <v>27</v>
      </c>
      <c r="L829">
        <v>1304398800</v>
      </c>
      <c r="M829" s="6">
        <f t="shared" si="50"/>
        <v>40666.208333333336</v>
      </c>
      <c r="N829" s="6">
        <f t="shared" si="51"/>
        <v>40678.208333333336</v>
      </c>
      <c r="O829">
        <v>1305435600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f t="shared" si="49"/>
        <v>69.989999999999995</v>
      </c>
      <c r="I830">
        <v>70</v>
      </c>
      <c r="J830" t="s">
        <v>21</v>
      </c>
      <c r="K830" t="s">
        <v>22</v>
      </c>
      <c r="L830">
        <v>1535432400</v>
      </c>
      <c r="M830" s="6">
        <f t="shared" si="50"/>
        <v>43340.208333333328</v>
      </c>
      <c r="N830" s="6">
        <f t="shared" si="51"/>
        <v>43365.208333333328</v>
      </c>
      <c r="O830">
        <v>1537592400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f t="shared" si="49"/>
        <v>32.01</v>
      </c>
      <c r="I831">
        <v>154</v>
      </c>
      <c r="J831" t="s">
        <v>21</v>
      </c>
      <c r="K831" t="s">
        <v>22</v>
      </c>
      <c r="L831">
        <v>1433826000</v>
      </c>
      <c r="M831" s="6">
        <f t="shared" si="50"/>
        <v>42164.208333333328</v>
      </c>
      <c r="N831" s="6">
        <f t="shared" si="51"/>
        <v>42179.208333333328</v>
      </c>
      <c r="O831">
        <v>1435122000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f t="shared" si="49"/>
        <v>64.73</v>
      </c>
      <c r="I832">
        <v>22</v>
      </c>
      <c r="J832" t="s">
        <v>21</v>
      </c>
      <c r="K832" t="s">
        <v>22</v>
      </c>
      <c r="L832">
        <v>1514959200</v>
      </c>
      <c r="M832" s="6">
        <f t="shared" si="50"/>
        <v>43103.25</v>
      </c>
      <c r="N832" s="6">
        <f t="shared" si="51"/>
        <v>43162.25</v>
      </c>
      <c r="O832">
        <v>1520056800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f t="shared" si="49"/>
        <v>25</v>
      </c>
      <c r="I833">
        <v>4233</v>
      </c>
      <c r="J833" t="s">
        <v>21</v>
      </c>
      <c r="K833" t="s">
        <v>22</v>
      </c>
      <c r="L833">
        <v>1332738000</v>
      </c>
      <c r="M833" s="6">
        <f t="shared" si="50"/>
        <v>40994.208333333336</v>
      </c>
      <c r="N833" s="6">
        <f t="shared" si="51"/>
        <v>41028.208333333336</v>
      </c>
      <c r="O833">
        <v>1335675600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f t="shared" si="49"/>
        <v>104.98</v>
      </c>
      <c r="I834">
        <v>1297</v>
      </c>
      <c r="J834" t="s">
        <v>36</v>
      </c>
      <c r="K834" t="s">
        <v>37</v>
      </c>
      <c r="L834">
        <v>1445490000</v>
      </c>
      <c r="M834" s="6">
        <f t="shared" si="50"/>
        <v>42299.208333333328</v>
      </c>
      <c r="N834" s="6">
        <f t="shared" si="51"/>
        <v>42333.25</v>
      </c>
      <c r="O834">
        <v>1448431200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ROUND((E835/D835)*100, 0)</f>
        <v>158</v>
      </c>
      <c r="G835" t="s">
        <v>20</v>
      </c>
      <c r="H835">
        <f t="shared" ref="H835:H898" si="53">IFERROR(ROUND(E835/I835,2), 0)</f>
        <v>64.989999999999995</v>
      </c>
      <c r="I835">
        <v>165</v>
      </c>
      <c r="J835" t="s">
        <v>36</v>
      </c>
      <c r="K835" t="s">
        <v>37</v>
      </c>
      <c r="L835">
        <v>1297663200</v>
      </c>
      <c r="M835" s="6">
        <f t="shared" ref="M835:M898" si="54">(((L835/60)/60)/24)+DATE(1970,1,1)</f>
        <v>40588.25</v>
      </c>
      <c r="N835" s="6">
        <f t="shared" ref="N835:N898" si="55">(((O835/60)/60)/24)+DATE(1970,1,1)</f>
        <v>40599.25</v>
      </c>
      <c r="O835">
        <v>1298613600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f t="shared" si="53"/>
        <v>94.35</v>
      </c>
      <c r="I836">
        <v>119</v>
      </c>
      <c r="J836" t="s">
        <v>21</v>
      </c>
      <c r="K836" t="s">
        <v>22</v>
      </c>
      <c r="L836">
        <v>1371963600</v>
      </c>
      <c r="M836" s="6">
        <f t="shared" si="54"/>
        <v>41448.208333333336</v>
      </c>
      <c r="N836" s="6">
        <f t="shared" si="55"/>
        <v>41454.208333333336</v>
      </c>
      <c r="O836">
        <v>1372482000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f t="shared" si="53"/>
        <v>44</v>
      </c>
      <c r="I837">
        <v>1758</v>
      </c>
      <c r="J837" t="s">
        <v>21</v>
      </c>
      <c r="K837" t="s">
        <v>22</v>
      </c>
      <c r="L837">
        <v>1425103200</v>
      </c>
      <c r="M837" s="6">
        <f t="shared" si="54"/>
        <v>42063.25</v>
      </c>
      <c r="N837" s="6">
        <f t="shared" si="55"/>
        <v>42069.25</v>
      </c>
      <c r="O837">
        <v>1425621600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f t="shared" si="53"/>
        <v>64.739999999999995</v>
      </c>
      <c r="I838">
        <v>94</v>
      </c>
      <c r="J838" t="s">
        <v>21</v>
      </c>
      <c r="K838" t="s">
        <v>22</v>
      </c>
      <c r="L838">
        <v>1265349600</v>
      </c>
      <c r="M838" s="6">
        <f t="shared" si="54"/>
        <v>40214.25</v>
      </c>
      <c r="N838" s="6">
        <f t="shared" si="55"/>
        <v>40225.25</v>
      </c>
      <c r="O838">
        <v>1266300000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f t="shared" si="53"/>
        <v>84.01</v>
      </c>
      <c r="I839">
        <v>1797</v>
      </c>
      <c r="J839" t="s">
        <v>21</v>
      </c>
      <c r="K839" t="s">
        <v>22</v>
      </c>
      <c r="L839">
        <v>1301202000</v>
      </c>
      <c r="M839" s="6">
        <f t="shared" si="54"/>
        <v>40629.208333333336</v>
      </c>
      <c r="N839" s="6">
        <f t="shared" si="55"/>
        <v>40683.208333333336</v>
      </c>
      <c r="O839">
        <v>1305867600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f t="shared" si="53"/>
        <v>34.06</v>
      </c>
      <c r="I840">
        <v>261</v>
      </c>
      <c r="J840" t="s">
        <v>21</v>
      </c>
      <c r="K840" t="s">
        <v>22</v>
      </c>
      <c r="L840">
        <v>1538024400</v>
      </c>
      <c r="M840" s="6">
        <f t="shared" si="54"/>
        <v>43370.208333333328</v>
      </c>
      <c r="N840" s="6">
        <f t="shared" si="55"/>
        <v>43379.208333333328</v>
      </c>
      <c r="O840">
        <v>1538802000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f t="shared" si="53"/>
        <v>93.27</v>
      </c>
      <c r="I841">
        <v>157</v>
      </c>
      <c r="J841" t="s">
        <v>21</v>
      </c>
      <c r="K841" t="s">
        <v>22</v>
      </c>
      <c r="L841">
        <v>1395032400</v>
      </c>
      <c r="M841" s="6">
        <f t="shared" si="54"/>
        <v>41715.208333333336</v>
      </c>
      <c r="N841" s="6">
        <f t="shared" si="55"/>
        <v>41760.208333333336</v>
      </c>
      <c r="O841">
        <v>1398920400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f t="shared" si="53"/>
        <v>33</v>
      </c>
      <c r="I842">
        <v>3533</v>
      </c>
      <c r="J842" t="s">
        <v>21</v>
      </c>
      <c r="K842" t="s">
        <v>22</v>
      </c>
      <c r="L842">
        <v>1405486800</v>
      </c>
      <c r="M842" s="6">
        <f t="shared" si="54"/>
        <v>41836.208333333336</v>
      </c>
      <c r="N842" s="6">
        <f t="shared" si="55"/>
        <v>41838.208333333336</v>
      </c>
      <c r="O842">
        <v>1405659600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f t="shared" si="53"/>
        <v>83.81</v>
      </c>
      <c r="I843">
        <v>155</v>
      </c>
      <c r="J843" t="s">
        <v>21</v>
      </c>
      <c r="K843" t="s">
        <v>22</v>
      </c>
      <c r="L843">
        <v>1455861600</v>
      </c>
      <c r="M843" s="6">
        <f t="shared" si="54"/>
        <v>42419.25</v>
      </c>
      <c r="N843" s="6">
        <f t="shared" si="55"/>
        <v>42435.25</v>
      </c>
      <c r="O843">
        <v>1457244000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f t="shared" si="53"/>
        <v>63.99</v>
      </c>
      <c r="I844">
        <v>132</v>
      </c>
      <c r="J844" t="s">
        <v>107</v>
      </c>
      <c r="K844" t="s">
        <v>108</v>
      </c>
      <c r="L844">
        <v>1529038800</v>
      </c>
      <c r="M844" s="6">
        <f t="shared" si="54"/>
        <v>43266.208333333328</v>
      </c>
      <c r="N844" s="6">
        <f t="shared" si="55"/>
        <v>43269.208333333328</v>
      </c>
      <c r="O844">
        <v>1529298000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f t="shared" si="53"/>
        <v>81.91</v>
      </c>
      <c r="I845">
        <v>33</v>
      </c>
      <c r="J845" t="s">
        <v>21</v>
      </c>
      <c r="K845" t="s">
        <v>22</v>
      </c>
      <c r="L845">
        <v>1535259600</v>
      </c>
      <c r="M845" s="6">
        <f t="shared" si="54"/>
        <v>43338.208333333328</v>
      </c>
      <c r="N845" s="6">
        <f t="shared" si="55"/>
        <v>43344.208333333328</v>
      </c>
      <c r="O845">
        <v>1535778000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f t="shared" si="53"/>
        <v>93.05</v>
      </c>
      <c r="I846">
        <v>94</v>
      </c>
      <c r="J846" t="s">
        <v>21</v>
      </c>
      <c r="K846" t="s">
        <v>22</v>
      </c>
      <c r="L846">
        <v>1327212000</v>
      </c>
      <c r="M846" s="6">
        <f t="shared" si="54"/>
        <v>40930.25</v>
      </c>
      <c r="N846" s="6">
        <f t="shared" si="55"/>
        <v>40933.25</v>
      </c>
      <c r="O846">
        <v>1327471200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f t="shared" si="53"/>
        <v>101.98</v>
      </c>
      <c r="I847">
        <v>1354</v>
      </c>
      <c r="J847" t="s">
        <v>40</v>
      </c>
      <c r="K847" t="s">
        <v>41</v>
      </c>
      <c r="L847">
        <v>1526360400</v>
      </c>
      <c r="M847" s="6">
        <f t="shared" si="54"/>
        <v>43235.208333333328</v>
      </c>
      <c r="N847" s="6">
        <f t="shared" si="55"/>
        <v>43272.208333333328</v>
      </c>
      <c r="O847">
        <v>1529557200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f t="shared" si="53"/>
        <v>105.94</v>
      </c>
      <c r="I848">
        <v>48</v>
      </c>
      <c r="J848" t="s">
        <v>21</v>
      </c>
      <c r="K848" t="s">
        <v>22</v>
      </c>
      <c r="L848">
        <v>1532149200</v>
      </c>
      <c r="M848" s="6">
        <f t="shared" si="54"/>
        <v>43302.208333333328</v>
      </c>
      <c r="N848" s="6">
        <f t="shared" si="55"/>
        <v>43338.208333333328</v>
      </c>
      <c r="O848">
        <v>1535259600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f t="shared" si="53"/>
        <v>101.58</v>
      </c>
      <c r="I849">
        <v>110</v>
      </c>
      <c r="J849" t="s">
        <v>21</v>
      </c>
      <c r="K849" t="s">
        <v>22</v>
      </c>
      <c r="L849">
        <v>1515304800</v>
      </c>
      <c r="M849" s="6">
        <f t="shared" si="54"/>
        <v>43107.25</v>
      </c>
      <c r="N849" s="6">
        <f t="shared" si="55"/>
        <v>43110.25</v>
      </c>
      <c r="O849">
        <v>1515564000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f t="shared" si="53"/>
        <v>62.97</v>
      </c>
      <c r="I850">
        <v>172</v>
      </c>
      <c r="J850" t="s">
        <v>21</v>
      </c>
      <c r="K850" t="s">
        <v>22</v>
      </c>
      <c r="L850">
        <v>1276318800</v>
      </c>
      <c r="M850" s="6">
        <f t="shared" si="54"/>
        <v>40341.208333333336</v>
      </c>
      <c r="N850" s="6">
        <f t="shared" si="55"/>
        <v>40350.208333333336</v>
      </c>
      <c r="O850">
        <v>1277096400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f t="shared" si="53"/>
        <v>29.05</v>
      </c>
      <c r="I851">
        <v>307</v>
      </c>
      <c r="J851" t="s">
        <v>21</v>
      </c>
      <c r="K851" t="s">
        <v>22</v>
      </c>
      <c r="L851">
        <v>1328767200</v>
      </c>
      <c r="M851" s="6">
        <f t="shared" si="54"/>
        <v>40948.25</v>
      </c>
      <c r="N851" s="6">
        <f t="shared" si="55"/>
        <v>40951.25</v>
      </c>
      <c r="O851">
        <v>1329026400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f t="shared" si="53"/>
        <v>1</v>
      </c>
      <c r="I852">
        <v>1</v>
      </c>
      <c r="J852" t="s">
        <v>21</v>
      </c>
      <c r="K852" t="s">
        <v>22</v>
      </c>
      <c r="L852">
        <v>1321682400</v>
      </c>
      <c r="M852" s="6">
        <f t="shared" si="54"/>
        <v>40866.25</v>
      </c>
      <c r="N852" s="6">
        <f t="shared" si="55"/>
        <v>40881.25</v>
      </c>
      <c r="O852">
        <v>1322978400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f t="shared" si="53"/>
        <v>77.930000000000007</v>
      </c>
      <c r="I853">
        <v>160</v>
      </c>
      <c r="J853" t="s">
        <v>21</v>
      </c>
      <c r="K853" t="s">
        <v>22</v>
      </c>
      <c r="L853">
        <v>1335934800</v>
      </c>
      <c r="M853" s="6">
        <f t="shared" si="54"/>
        <v>41031.208333333336</v>
      </c>
      <c r="N853" s="6">
        <f t="shared" si="55"/>
        <v>41064.208333333336</v>
      </c>
      <c r="O853">
        <v>1338786000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f t="shared" si="53"/>
        <v>80.81</v>
      </c>
      <c r="I854">
        <v>31</v>
      </c>
      <c r="J854" t="s">
        <v>21</v>
      </c>
      <c r="K854" t="s">
        <v>22</v>
      </c>
      <c r="L854">
        <v>1310792400</v>
      </c>
      <c r="M854" s="6">
        <f t="shared" si="54"/>
        <v>40740.208333333336</v>
      </c>
      <c r="N854" s="6">
        <f t="shared" si="55"/>
        <v>40750.208333333336</v>
      </c>
      <c r="O854">
        <v>1311656400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f t="shared" si="53"/>
        <v>76.010000000000005</v>
      </c>
      <c r="I855">
        <v>1467</v>
      </c>
      <c r="J855" t="s">
        <v>15</v>
      </c>
      <c r="K855" t="s">
        <v>16</v>
      </c>
      <c r="L855">
        <v>1308546000</v>
      </c>
      <c r="M855" s="6">
        <f t="shared" si="54"/>
        <v>40714.208333333336</v>
      </c>
      <c r="N855" s="6">
        <f t="shared" si="55"/>
        <v>40719.208333333336</v>
      </c>
      <c r="O855">
        <v>1308978000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f t="shared" si="53"/>
        <v>72.989999999999995</v>
      </c>
      <c r="I856">
        <v>2662</v>
      </c>
      <c r="J856" t="s">
        <v>15</v>
      </c>
      <c r="K856" t="s">
        <v>16</v>
      </c>
      <c r="L856">
        <v>1574056800</v>
      </c>
      <c r="M856" s="6">
        <f t="shared" si="54"/>
        <v>43787.25</v>
      </c>
      <c r="N856" s="6">
        <f t="shared" si="55"/>
        <v>43814.25</v>
      </c>
      <c r="O856">
        <v>1576389600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f t="shared" si="53"/>
        <v>53</v>
      </c>
      <c r="I857">
        <v>452</v>
      </c>
      <c r="J857" t="s">
        <v>26</v>
      </c>
      <c r="K857" t="s">
        <v>27</v>
      </c>
      <c r="L857">
        <v>1308373200</v>
      </c>
      <c r="M857" s="6">
        <f t="shared" si="54"/>
        <v>40712.208333333336</v>
      </c>
      <c r="N857" s="6">
        <f t="shared" si="55"/>
        <v>40743.208333333336</v>
      </c>
      <c r="O857">
        <v>1311051600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f t="shared" si="53"/>
        <v>54.16</v>
      </c>
      <c r="I858">
        <v>158</v>
      </c>
      <c r="J858" t="s">
        <v>21</v>
      </c>
      <c r="K858" t="s">
        <v>22</v>
      </c>
      <c r="L858">
        <v>1335243600</v>
      </c>
      <c r="M858" s="6">
        <f t="shared" si="54"/>
        <v>41023.208333333336</v>
      </c>
      <c r="N858" s="6">
        <f t="shared" si="55"/>
        <v>41040.208333333336</v>
      </c>
      <c r="O858">
        <v>1336712400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f t="shared" si="53"/>
        <v>32.950000000000003</v>
      </c>
      <c r="I859">
        <v>225</v>
      </c>
      <c r="J859" t="s">
        <v>98</v>
      </c>
      <c r="K859" t="s">
        <v>99</v>
      </c>
      <c r="L859">
        <v>1328421600</v>
      </c>
      <c r="M859" s="6">
        <f t="shared" si="54"/>
        <v>40944.25</v>
      </c>
      <c r="N859" s="6">
        <f t="shared" si="55"/>
        <v>40967.25</v>
      </c>
      <c r="O859">
        <v>1330408800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f t="shared" si="53"/>
        <v>79.37</v>
      </c>
      <c r="I860">
        <v>35</v>
      </c>
      <c r="J860" t="s">
        <v>21</v>
      </c>
      <c r="K860" t="s">
        <v>22</v>
      </c>
      <c r="L860">
        <v>1524286800</v>
      </c>
      <c r="M860" s="6">
        <f t="shared" si="54"/>
        <v>43211.208333333328</v>
      </c>
      <c r="N860" s="6">
        <f t="shared" si="55"/>
        <v>43218.208333333328</v>
      </c>
      <c r="O860">
        <v>1524891600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f t="shared" si="53"/>
        <v>41.17</v>
      </c>
      <c r="I861">
        <v>63</v>
      </c>
      <c r="J861" t="s">
        <v>21</v>
      </c>
      <c r="K861" t="s">
        <v>22</v>
      </c>
      <c r="L861">
        <v>1362117600</v>
      </c>
      <c r="M861" s="6">
        <f t="shared" si="54"/>
        <v>41334.25</v>
      </c>
      <c r="N861" s="6">
        <f t="shared" si="55"/>
        <v>41352.208333333336</v>
      </c>
      <c r="O861">
        <v>1363669200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f t="shared" si="53"/>
        <v>77.430000000000007</v>
      </c>
      <c r="I862">
        <v>65</v>
      </c>
      <c r="J862" t="s">
        <v>21</v>
      </c>
      <c r="K862" t="s">
        <v>22</v>
      </c>
      <c r="L862">
        <v>1550556000</v>
      </c>
      <c r="M862" s="6">
        <f t="shared" si="54"/>
        <v>43515.25</v>
      </c>
      <c r="N862" s="6">
        <f t="shared" si="55"/>
        <v>43525.25</v>
      </c>
      <c r="O862">
        <v>1551420000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f t="shared" si="53"/>
        <v>57.16</v>
      </c>
      <c r="I863">
        <v>163</v>
      </c>
      <c r="J863" t="s">
        <v>21</v>
      </c>
      <c r="K863" t="s">
        <v>22</v>
      </c>
      <c r="L863">
        <v>1269147600</v>
      </c>
      <c r="M863" s="6">
        <f t="shared" si="54"/>
        <v>40258.208333333336</v>
      </c>
      <c r="N863" s="6">
        <f t="shared" si="55"/>
        <v>40266.208333333336</v>
      </c>
      <c r="O863">
        <v>1269838800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f t="shared" si="53"/>
        <v>77.180000000000007</v>
      </c>
      <c r="I864">
        <v>85</v>
      </c>
      <c r="J864" t="s">
        <v>21</v>
      </c>
      <c r="K864" t="s">
        <v>22</v>
      </c>
      <c r="L864">
        <v>1312174800</v>
      </c>
      <c r="M864" s="6">
        <f t="shared" si="54"/>
        <v>40756.208333333336</v>
      </c>
      <c r="N864" s="6">
        <f t="shared" si="55"/>
        <v>40760.208333333336</v>
      </c>
      <c r="O864">
        <v>1312520400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f t="shared" si="53"/>
        <v>24.95</v>
      </c>
      <c r="I865">
        <v>217</v>
      </c>
      <c r="J865" t="s">
        <v>21</v>
      </c>
      <c r="K865" t="s">
        <v>22</v>
      </c>
      <c r="L865">
        <v>1434517200</v>
      </c>
      <c r="M865" s="6">
        <f t="shared" si="54"/>
        <v>42172.208333333328</v>
      </c>
      <c r="N865" s="6">
        <f t="shared" si="55"/>
        <v>42195.208333333328</v>
      </c>
      <c r="O865">
        <v>1436504400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f t="shared" si="53"/>
        <v>97.18</v>
      </c>
      <c r="I866">
        <v>150</v>
      </c>
      <c r="J866" t="s">
        <v>21</v>
      </c>
      <c r="K866" t="s">
        <v>22</v>
      </c>
      <c r="L866">
        <v>1471582800</v>
      </c>
      <c r="M866" s="6">
        <f t="shared" si="54"/>
        <v>42601.208333333328</v>
      </c>
      <c r="N866" s="6">
        <f t="shared" si="55"/>
        <v>42606.208333333328</v>
      </c>
      <c r="O866">
        <v>1472014800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f t="shared" si="53"/>
        <v>46</v>
      </c>
      <c r="I867">
        <v>3272</v>
      </c>
      <c r="J867" t="s">
        <v>21</v>
      </c>
      <c r="K867" t="s">
        <v>22</v>
      </c>
      <c r="L867">
        <v>1410757200</v>
      </c>
      <c r="M867" s="6">
        <f t="shared" si="54"/>
        <v>41897.208333333336</v>
      </c>
      <c r="N867" s="6">
        <f t="shared" si="55"/>
        <v>41906.208333333336</v>
      </c>
      <c r="O867">
        <v>1411534800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f t="shared" si="53"/>
        <v>88.02</v>
      </c>
      <c r="I868">
        <v>898</v>
      </c>
      <c r="J868" t="s">
        <v>21</v>
      </c>
      <c r="K868" t="s">
        <v>22</v>
      </c>
      <c r="L868">
        <v>1304830800</v>
      </c>
      <c r="M868" s="6">
        <f t="shared" si="54"/>
        <v>40671.208333333336</v>
      </c>
      <c r="N868" s="6">
        <f t="shared" si="55"/>
        <v>40672.208333333336</v>
      </c>
      <c r="O868">
        <v>1304917200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f t="shared" si="53"/>
        <v>25.99</v>
      </c>
      <c r="I869">
        <v>300</v>
      </c>
      <c r="J869" t="s">
        <v>21</v>
      </c>
      <c r="K869" t="s">
        <v>22</v>
      </c>
      <c r="L869">
        <v>1539061200</v>
      </c>
      <c r="M869" s="6">
        <f t="shared" si="54"/>
        <v>43382.208333333328</v>
      </c>
      <c r="N869" s="6">
        <f t="shared" si="55"/>
        <v>43388.208333333328</v>
      </c>
      <c r="O869">
        <v>1539579600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f t="shared" si="53"/>
        <v>102.69</v>
      </c>
      <c r="I870">
        <v>126</v>
      </c>
      <c r="J870" t="s">
        <v>21</v>
      </c>
      <c r="K870" t="s">
        <v>22</v>
      </c>
      <c r="L870">
        <v>1381554000</v>
      </c>
      <c r="M870" s="6">
        <f t="shared" si="54"/>
        <v>41559.208333333336</v>
      </c>
      <c r="N870" s="6">
        <f t="shared" si="55"/>
        <v>41570.208333333336</v>
      </c>
      <c r="O870">
        <v>1382504400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f t="shared" si="53"/>
        <v>72.959999999999994</v>
      </c>
      <c r="I871">
        <v>526</v>
      </c>
      <c r="J871" t="s">
        <v>21</v>
      </c>
      <c r="K871" t="s">
        <v>22</v>
      </c>
      <c r="L871">
        <v>1277096400</v>
      </c>
      <c r="M871" s="6">
        <f t="shared" si="54"/>
        <v>40350.208333333336</v>
      </c>
      <c r="N871" s="6">
        <f t="shared" si="55"/>
        <v>40364.208333333336</v>
      </c>
      <c r="O871">
        <v>1278306000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f t="shared" si="53"/>
        <v>57.19</v>
      </c>
      <c r="I872">
        <v>121</v>
      </c>
      <c r="J872" t="s">
        <v>21</v>
      </c>
      <c r="K872" t="s">
        <v>22</v>
      </c>
      <c r="L872">
        <v>1440392400</v>
      </c>
      <c r="M872" s="6">
        <f t="shared" si="54"/>
        <v>42240.208333333328</v>
      </c>
      <c r="N872" s="6">
        <f t="shared" si="55"/>
        <v>42265.208333333328</v>
      </c>
      <c r="O872">
        <v>1442552400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f t="shared" si="53"/>
        <v>84.01</v>
      </c>
      <c r="I873">
        <v>2320</v>
      </c>
      <c r="J873" t="s">
        <v>21</v>
      </c>
      <c r="K873" t="s">
        <v>22</v>
      </c>
      <c r="L873">
        <v>1509512400</v>
      </c>
      <c r="M873" s="6">
        <f t="shared" si="54"/>
        <v>43040.208333333328</v>
      </c>
      <c r="N873" s="6">
        <f t="shared" si="55"/>
        <v>43058.25</v>
      </c>
      <c r="O873">
        <v>1511071200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f t="shared" si="53"/>
        <v>98.67</v>
      </c>
      <c r="I874">
        <v>81</v>
      </c>
      <c r="J874" t="s">
        <v>26</v>
      </c>
      <c r="K874" t="s">
        <v>27</v>
      </c>
      <c r="L874">
        <v>1535950800</v>
      </c>
      <c r="M874" s="6">
        <f t="shared" si="54"/>
        <v>43346.208333333328</v>
      </c>
      <c r="N874" s="6">
        <f t="shared" si="55"/>
        <v>43351.208333333328</v>
      </c>
      <c r="O874">
        <v>1536382800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f t="shared" si="53"/>
        <v>42.01</v>
      </c>
      <c r="I875">
        <v>1887</v>
      </c>
      <c r="J875" t="s">
        <v>21</v>
      </c>
      <c r="K875" t="s">
        <v>22</v>
      </c>
      <c r="L875">
        <v>1389160800</v>
      </c>
      <c r="M875" s="6">
        <f t="shared" si="54"/>
        <v>41647.25</v>
      </c>
      <c r="N875" s="6">
        <f t="shared" si="55"/>
        <v>41652.25</v>
      </c>
      <c r="O875">
        <v>1389592800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f t="shared" si="53"/>
        <v>32</v>
      </c>
      <c r="I876">
        <v>4358</v>
      </c>
      <c r="J876" t="s">
        <v>21</v>
      </c>
      <c r="K876" t="s">
        <v>22</v>
      </c>
      <c r="L876">
        <v>1271998800</v>
      </c>
      <c r="M876" s="6">
        <f t="shared" si="54"/>
        <v>40291.208333333336</v>
      </c>
      <c r="N876" s="6">
        <f t="shared" si="55"/>
        <v>40329.208333333336</v>
      </c>
      <c r="O876">
        <v>1275282000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f t="shared" si="53"/>
        <v>81.569999999999993</v>
      </c>
      <c r="I877">
        <v>67</v>
      </c>
      <c r="J877" t="s">
        <v>21</v>
      </c>
      <c r="K877" t="s">
        <v>22</v>
      </c>
      <c r="L877">
        <v>1294898400</v>
      </c>
      <c r="M877" s="6">
        <f t="shared" si="54"/>
        <v>40556.25</v>
      </c>
      <c r="N877" s="6">
        <f t="shared" si="55"/>
        <v>40557.25</v>
      </c>
      <c r="O877">
        <v>1294984800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f t="shared" si="53"/>
        <v>37.04</v>
      </c>
      <c r="I878">
        <v>57</v>
      </c>
      <c r="J878" t="s">
        <v>15</v>
      </c>
      <c r="K878" t="s">
        <v>16</v>
      </c>
      <c r="L878">
        <v>1559970000</v>
      </c>
      <c r="M878" s="6">
        <f t="shared" si="54"/>
        <v>43624.208333333328</v>
      </c>
      <c r="N878" s="6">
        <f t="shared" si="55"/>
        <v>43648.208333333328</v>
      </c>
      <c r="O878">
        <v>1562043600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f t="shared" si="53"/>
        <v>103.03</v>
      </c>
      <c r="I879">
        <v>1229</v>
      </c>
      <c r="J879" t="s">
        <v>21</v>
      </c>
      <c r="K879" t="s">
        <v>22</v>
      </c>
      <c r="L879">
        <v>1469509200</v>
      </c>
      <c r="M879" s="6">
        <f t="shared" si="54"/>
        <v>42577.208333333328</v>
      </c>
      <c r="N879" s="6">
        <f t="shared" si="55"/>
        <v>42578.208333333328</v>
      </c>
      <c r="O879">
        <v>1469595600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f t="shared" si="53"/>
        <v>84.33</v>
      </c>
      <c r="I880">
        <v>12</v>
      </c>
      <c r="J880" t="s">
        <v>107</v>
      </c>
      <c r="K880" t="s">
        <v>108</v>
      </c>
      <c r="L880">
        <v>1579068000</v>
      </c>
      <c r="M880" s="6">
        <f t="shared" si="54"/>
        <v>43845.25</v>
      </c>
      <c r="N880" s="6">
        <f t="shared" si="55"/>
        <v>43869.25</v>
      </c>
      <c r="O880">
        <v>1581141600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f t="shared" si="53"/>
        <v>102.6</v>
      </c>
      <c r="I881">
        <v>53</v>
      </c>
      <c r="J881" t="s">
        <v>21</v>
      </c>
      <c r="K881" t="s">
        <v>22</v>
      </c>
      <c r="L881">
        <v>1487743200</v>
      </c>
      <c r="M881" s="6">
        <f t="shared" si="54"/>
        <v>42788.25</v>
      </c>
      <c r="N881" s="6">
        <f t="shared" si="55"/>
        <v>42797.25</v>
      </c>
      <c r="O881">
        <v>1488520800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f t="shared" si="53"/>
        <v>79.989999999999995</v>
      </c>
      <c r="I882">
        <v>2414</v>
      </c>
      <c r="J882" t="s">
        <v>21</v>
      </c>
      <c r="K882" t="s">
        <v>22</v>
      </c>
      <c r="L882">
        <v>1563685200</v>
      </c>
      <c r="M882" s="6">
        <f t="shared" si="54"/>
        <v>43667.208333333328</v>
      </c>
      <c r="N882" s="6">
        <f t="shared" si="55"/>
        <v>43669.208333333328</v>
      </c>
      <c r="O882">
        <v>1563858000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f t="shared" si="53"/>
        <v>70.06</v>
      </c>
      <c r="I883">
        <v>452</v>
      </c>
      <c r="J883" t="s">
        <v>21</v>
      </c>
      <c r="K883" t="s">
        <v>22</v>
      </c>
      <c r="L883">
        <v>1436418000</v>
      </c>
      <c r="M883" s="6">
        <f t="shared" si="54"/>
        <v>42194.208333333328</v>
      </c>
      <c r="N883" s="6">
        <f t="shared" si="55"/>
        <v>42223.208333333328</v>
      </c>
      <c r="O883">
        <v>1438923600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f t="shared" si="53"/>
        <v>37</v>
      </c>
      <c r="I884">
        <v>80</v>
      </c>
      <c r="J884" t="s">
        <v>21</v>
      </c>
      <c r="K884" t="s">
        <v>22</v>
      </c>
      <c r="L884">
        <v>1421820000</v>
      </c>
      <c r="M884" s="6">
        <f t="shared" si="54"/>
        <v>42025.25</v>
      </c>
      <c r="N884" s="6">
        <f t="shared" si="55"/>
        <v>42029.25</v>
      </c>
      <c r="O884">
        <v>1422165600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f t="shared" si="53"/>
        <v>41.91</v>
      </c>
      <c r="I885">
        <v>193</v>
      </c>
      <c r="J885" t="s">
        <v>21</v>
      </c>
      <c r="K885" t="s">
        <v>22</v>
      </c>
      <c r="L885">
        <v>1274763600</v>
      </c>
      <c r="M885" s="6">
        <f t="shared" si="54"/>
        <v>40323.208333333336</v>
      </c>
      <c r="N885" s="6">
        <f t="shared" si="55"/>
        <v>40359.208333333336</v>
      </c>
      <c r="O885">
        <v>1277874000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f t="shared" si="53"/>
        <v>57.99</v>
      </c>
      <c r="I886">
        <v>1886</v>
      </c>
      <c r="J886" t="s">
        <v>21</v>
      </c>
      <c r="K886" t="s">
        <v>22</v>
      </c>
      <c r="L886">
        <v>1399179600</v>
      </c>
      <c r="M886" s="6">
        <f t="shared" si="54"/>
        <v>41763.208333333336</v>
      </c>
      <c r="N886" s="6">
        <f t="shared" si="55"/>
        <v>41765.208333333336</v>
      </c>
      <c r="O886">
        <v>1399352400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f t="shared" si="53"/>
        <v>40.94</v>
      </c>
      <c r="I887">
        <v>52</v>
      </c>
      <c r="J887" t="s">
        <v>21</v>
      </c>
      <c r="K887" t="s">
        <v>22</v>
      </c>
      <c r="L887">
        <v>1275800400</v>
      </c>
      <c r="M887" s="6">
        <f t="shared" si="54"/>
        <v>40335.208333333336</v>
      </c>
      <c r="N887" s="6">
        <f t="shared" si="55"/>
        <v>40373.208333333336</v>
      </c>
      <c r="O887">
        <v>1279083600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f t="shared" si="53"/>
        <v>70</v>
      </c>
      <c r="I888">
        <v>1825</v>
      </c>
      <c r="J888" t="s">
        <v>21</v>
      </c>
      <c r="K888" t="s">
        <v>22</v>
      </c>
      <c r="L888">
        <v>1282798800</v>
      </c>
      <c r="M888" s="6">
        <f t="shared" si="54"/>
        <v>40416.208333333336</v>
      </c>
      <c r="N888" s="6">
        <f t="shared" si="55"/>
        <v>40434.208333333336</v>
      </c>
      <c r="O888">
        <v>1284354000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f t="shared" si="53"/>
        <v>73.84</v>
      </c>
      <c r="I889">
        <v>31</v>
      </c>
      <c r="J889" t="s">
        <v>21</v>
      </c>
      <c r="K889" t="s">
        <v>22</v>
      </c>
      <c r="L889">
        <v>1437109200</v>
      </c>
      <c r="M889" s="6">
        <f t="shared" si="54"/>
        <v>42202.208333333328</v>
      </c>
      <c r="N889" s="6">
        <f t="shared" si="55"/>
        <v>42249.208333333328</v>
      </c>
      <c r="O889">
        <v>1441170000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f t="shared" si="53"/>
        <v>41.98</v>
      </c>
      <c r="I890">
        <v>290</v>
      </c>
      <c r="J890" t="s">
        <v>21</v>
      </c>
      <c r="K890" t="s">
        <v>22</v>
      </c>
      <c r="L890">
        <v>1491886800</v>
      </c>
      <c r="M890" s="6">
        <f t="shared" si="54"/>
        <v>42836.208333333328</v>
      </c>
      <c r="N890" s="6">
        <f t="shared" si="55"/>
        <v>42855.208333333328</v>
      </c>
      <c r="O890">
        <v>1493528400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f t="shared" si="53"/>
        <v>77.930000000000007</v>
      </c>
      <c r="I891">
        <v>122</v>
      </c>
      <c r="J891" t="s">
        <v>21</v>
      </c>
      <c r="K891" t="s">
        <v>22</v>
      </c>
      <c r="L891">
        <v>1394600400</v>
      </c>
      <c r="M891" s="6">
        <f t="shared" si="54"/>
        <v>41710.208333333336</v>
      </c>
      <c r="N891" s="6">
        <f t="shared" si="55"/>
        <v>41717.208333333336</v>
      </c>
      <c r="O891">
        <v>1395205200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f t="shared" si="53"/>
        <v>106.02</v>
      </c>
      <c r="I892">
        <v>1470</v>
      </c>
      <c r="J892" t="s">
        <v>21</v>
      </c>
      <c r="K892" t="s">
        <v>22</v>
      </c>
      <c r="L892">
        <v>1561352400</v>
      </c>
      <c r="M892" s="6">
        <f t="shared" si="54"/>
        <v>43640.208333333328</v>
      </c>
      <c r="N892" s="6">
        <f t="shared" si="55"/>
        <v>43641.208333333328</v>
      </c>
      <c r="O892">
        <v>1561438800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f t="shared" si="53"/>
        <v>47.02</v>
      </c>
      <c r="I893">
        <v>165</v>
      </c>
      <c r="J893" t="s">
        <v>15</v>
      </c>
      <c r="K893" t="s">
        <v>16</v>
      </c>
      <c r="L893">
        <v>1322892000</v>
      </c>
      <c r="M893" s="6">
        <f t="shared" si="54"/>
        <v>40880.25</v>
      </c>
      <c r="N893" s="6">
        <f t="shared" si="55"/>
        <v>40924.25</v>
      </c>
      <c r="O893">
        <v>1326693600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f t="shared" si="53"/>
        <v>76.02</v>
      </c>
      <c r="I894">
        <v>182</v>
      </c>
      <c r="J894" t="s">
        <v>21</v>
      </c>
      <c r="K894" t="s">
        <v>22</v>
      </c>
      <c r="L894">
        <v>1274418000</v>
      </c>
      <c r="M894" s="6">
        <f t="shared" si="54"/>
        <v>40319.208333333336</v>
      </c>
      <c r="N894" s="6">
        <f t="shared" si="55"/>
        <v>40360.208333333336</v>
      </c>
      <c r="O894">
        <v>1277960400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f t="shared" si="53"/>
        <v>54.12</v>
      </c>
      <c r="I895">
        <v>199</v>
      </c>
      <c r="J895" t="s">
        <v>107</v>
      </c>
      <c r="K895" t="s">
        <v>108</v>
      </c>
      <c r="L895">
        <v>1434344400</v>
      </c>
      <c r="M895" s="6">
        <f t="shared" si="54"/>
        <v>42170.208333333328</v>
      </c>
      <c r="N895" s="6">
        <f t="shared" si="55"/>
        <v>42174.208333333328</v>
      </c>
      <c r="O895">
        <v>1434690000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f t="shared" si="53"/>
        <v>57.29</v>
      </c>
      <c r="I896">
        <v>56</v>
      </c>
      <c r="J896" t="s">
        <v>40</v>
      </c>
      <c r="K896" t="s">
        <v>41</v>
      </c>
      <c r="L896">
        <v>1373518800</v>
      </c>
      <c r="M896" s="6">
        <f t="shared" si="54"/>
        <v>41466.208333333336</v>
      </c>
      <c r="N896" s="6">
        <f t="shared" si="55"/>
        <v>41496.208333333336</v>
      </c>
      <c r="O896">
        <v>1376110800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f t="shared" si="53"/>
        <v>103.81</v>
      </c>
      <c r="I897">
        <v>107</v>
      </c>
      <c r="J897" t="s">
        <v>21</v>
      </c>
      <c r="K897" t="s">
        <v>22</v>
      </c>
      <c r="L897">
        <v>1517637600</v>
      </c>
      <c r="M897" s="6">
        <f t="shared" si="54"/>
        <v>43134.25</v>
      </c>
      <c r="N897" s="6">
        <f t="shared" si="55"/>
        <v>43143.25</v>
      </c>
      <c r="O897">
        <v>1518415200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f t="shared" si="53"/>
        <v>105.03</v>
      </c>
      <c r="I898">
        <v>1460</v>
      </c>
      <c r="J898" t="s">
        <v>26</v>
      </c>
      <c r="K898" t="s">
        <v>27</v>
      </c>
      <c r="L898">
        <v>1310619600</v>
      </c>
      <c r="M898" s="6">
        <f t="shared" si="54"/>
        <v>40738.208333333336</v>
      </c>
      <c r="N898" s="6">
        <f t="shared" si="55"/>
        <v>40741.208333333336</v>
      </c>
      <c r="O898">
        <v>1310878800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ROUND((E899/D899)*100, 0)</f>
        <v>28</v>
      </c>
      <c r="G899" t="s">
        <v>14</v>
      </c>
      <c r="H899">
        <f t="shared" ref="H899:H962" si="57">IFERROR(ROUND(E899/I899,2), 0)</f>
        <v>90.26</v>
      </c>
      <c r="I899">
        <v>27</v>
      </c>
      <c r="J899" t="s">
        <v>21</v>
      </c>
      <c r="K899" t="s">
        <v>22</v>
      </c>
      <c r="L899">
        <v>1556427600</v>
      </c>
      <c r="M899" s="6">
        <f t="shared" ref="M899:M962" si="58">(((L899/60)/60)/24)+DATE(1970,1,1)</f>
        <v>43583.208333333328</v>
      </c>
      <c r="N899" s="6">
        <f t="shared" ref="N899:N962" si="59">(((O899/60)/60)/24)+DATE(1970,1,1)</f>
        <v>43585.208333333328</v>
      </c>
      <c r="O899">
        <v>1556600400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f t="shared" si="57"/>
        <v>76.98</v>
      </c>
      <c r="I900">
        <v>1221</v>
      </c>
      <c r="J900" t="s">
        <v>21</v>
      </c>
      <c r="K900" t="s">
        <v>22</v>
      </c>
      <c r="L900">
        <v>1576476000</v>
      </c>
      <c r="M900" s="6">
        <f t="shared" si="58"/>
        <v>43815.25</v>
      </c>
      <c r="N900" s="6">
        <f t="shared" si="59"/>
        <v>43821.25</v>
      </c>
      <c r="O900">
        <v>1576994400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f t="shared" si="57"/>
        <v>102.6</v>
      </c>
      <c r="I901">
        <v>123</v>
      </c>
      <c r="J901" t="s">
        <v>98</v>
      </c>
      <c r="K901" t="s">
        <v>99</v>
      </c>
      <c r="L901">
        <v>1381122000</v>
      </c>
      <c r="M901" s="6">
        <f t="shared" si="58"/>
        <v>41554.208333333336</v>
      </c>
      <c r="N901" s="6">
        <f t="shared" si="59"/>
        <v>41572.208333333336</v>
      </c>
      <c r="O901">
        <v>1382677200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f t="shared" si="57"/>
        <v>2</v>
      </c>
      <c r="I902">
        <v>1</v>
      </c>
      <c r="J902" t="s">
        <v>21</v>
      </c>
      <c r="K902" t="s">
        <v>22</v>
      </c>
      <c r="L902">
        <v>1411102800</v>
      </c>
      <c r="M902" s="6">
        <f t="shared" si="58"/>
        <v>41901.208333333336</v>
      </c>
      <c r="N902" s="6">
        <f t="shared" si="59"/>
        <v>41902.208333333336</v>
      </c>
      <c r="O902">
        <v>1411189200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f t="shared" si="57"/>
        <v>55.01</v>
      </c>
      <c r="I903">
        <v>159</v>
      </c>
      <c r="J903" t="s">
        <v>21</v>
      </c>
      <c r="K903" t="s">
        <v>22</v>
      </c>
      <c r="L903">
        <v>1531803600</v>
      </c>
      <c r="M903" s="6">
        <f t="shared" si="58"/>
        <v>43298.208333333328</v>
      </c>
      <c r="N903" s="6">
        <f t="shared" si="59"/>
        <v>43331.208333333328</v>
      </c>
      <c r="O903">
        <v>1534654800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f t="shared" si="57"/>
        <v>32.130000000000003</v>
      </c>
      <c r="I904">
        <v>110</v>
      </c>
      <c r="J904" t="s">
        <v>21</v>
      </c>
      <c r="K904" t="s">
        <v>22</v>
      </c>
      <c r="L904">
        <v>1454133600</v>
      </c>
      <c r="M904" s="6">
        <f t="shared" si="58"/>
        <v>42399.25</v>
      </c>
      <c r="N904" s="6">
        <f t="shared" si="59"/>
        <v>42441.25</v>
      </c>
      <c r="O904">
        <v>1457762400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f t="shared" si="57"/>
        <v>50.64</v>
      </c>
      <c r="I905">
        <v>14</v>
      </c>
      <c r="J905" t="s">
        <v>21</v>
      </c>
      <c r="K905" t="s">
        <v>22</v>
      </c>
      <c r="L905">
        <v>1336194000</v>
      </c>
      <c r="M905" s="6">
        <f t="shared" si="58"/>
        <v>41034.208333333336</v>
      </c>
      <c r="N905" s="6">
        <f t="shared" si="59"/>
        <v>41049.208333333336</v>
      </c>
      <c r="O905">
        <v>1337490000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f t="shared" si="57"/>
        <v>49.69</v>
      </c>
      <c r="I906">
        <v>16</v>
      </c>
      <c r="J906" t="s">
        <v>21</v>
      </c>
      <c r="K906" t="s">
        <v>22</v>
      </c>
      <c r="L906">
        <v>1349326800</v>
      </c>
      <c r="M906" s="6">
        <f t="shared" si="58"/>
        <v>41186.208333333336</v>
      </c>
      <c r="N906" s="6">
        <f t="shared" si="59"/>
        <v>41190.208333333336</v>
      </c>
      <c r="O906">
        <v>1349672400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f t="shared" si="57"/>
        <v>54.89</v>
      </c>
      <c r="I907">
        <v>236</v>
      </c>
      <c r="J907" t="s">
        <v>21</v>
      </c>
      <c r="K907" t="s">
        <v>22</v>
      </c>
      <c r="L907">
        <v>1379566800</v>
      </c>
      <c r="M907" s="6">
        <f t="shared" si="58"/>
        <v>41536.208333333336</v>
      </c>
      <c r="N907" s="6">
        <f t="shared" si="59"/>
        <v>41539.208333333336</v>
      </c>
      <c r="O907">
        <v>1379826000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f t="shared" si="57"/>
        <v>46.93</v>
      </c>
      <c r="I908">
        <v>191</v>
      </c>
      <c r="J908" t="s">
        <v>21</v>
      </c>
      <c r="K908" t="s">
        <v>22</v>
      </c>
      <c r="L908">
        <v>1494651600</v>
      </c>
      <c r="M908" s="6">
        <f t="shared" si="58"/>
        <v>42868.208333333328</v>
      </c>
      <c r="N908" s="6">
        <f t="shared" si="59"/>
        <v>42904.208333333328</v>
      </c>
      <c r="O908">
        <v>1497762000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f t="shared" si="57"/>
        <v>44.95</v>
      </c>
      <c r="I909">
        <v>41</v>
      </c>
      <c r="J909" t="s">
        <v>21</v>
      </c>
      <c r="K909" t="s">
        <v>22</v>
      </c>
      <c r="L909">
        <v>1303880400</v>
      </c>
      <c r="M909" s="6">
        <f t="shared" si="58"/>
        <v>40660.208333333336</v>
      </c>
      <c r="N909" s="6">
        <f t="shared" si="59"/>
        <v>40667.208333333336</v>
      </c>
      <c r="O909">
        <v>1304485200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f t="shared" si="57"/>
        <v>31</v>
      </c>
      <c r="I910">
        <v>3934</v>
      </c>
      <c r="J910" t="s">
        <v>21</v>
      </c>
      <c r="K910" t="s">
        <v>22</v>
      </c>
      <c r="L910">
        <v>1335934800</v>
      </c>
      <c r="M910" s="6">
        <f t="shared" si="58"/>
        <v>41031.208333333336</v>
      </c>
      <c r="N910" s="6">
        <f t="shared" si="59"/>
        <v>41042.208333333336</v>
      </c>
      <c r="O910">
        <v>1336885200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f t="shared" si="57"/>
        <v>107.76</v>
      </c>
      <c r="I911">
        <v>80</v>
      </c>
      <c r="J911" t="s">
        <v>15</v>
      </c>
      <c r="K911" t="s">
        <v>16</v>
      </c>
      <c r="L911">
        <v>1528088400</v>
      </c>
      <c r="M911" s="6">
        <f t="shared" si="58"/>
        <v>43255.208333333328</v>
      </c>
      <c r="N911" s="6">
        <f t="shared" si="59"/>
        <v>43282.208333333328</v>
      </c>
      <c r="O911">
        <v>1530421200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f t="shared" si="57"/>
        <v>102.08</v>
      </c>
      <c r="I912">
        <v>296</v>
      </c>
      <c r="J912" t="s">
        <v>21</v>
      </c>
      <c r="K912" t="s">
        <v>22</v>
      </c>
      <c r="L912">
        <v>1421906400</v>
      </c>
      <c r="M912" s="6">
        <f t="shared" si="58"/>
        <v>42026.25</v>
      </c>
      <c r="N912" s="6">
        <f t="shared" si="59"/>
        <v>42027.25</v>
      </c>
      <c r="O912">
        <v>1421992800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f t="shared" si="57"/>
        <v>24.98</v>
      </c>
      <c r="I913">
        <v>462</v>
      </c>
      <c r="J913" t="s">
        <v>21</v>
      </c>
      <c r="K913" t="s">
        <v>22</v>
      </c>
      <c r="L913">
        <v>1568005200</v>
      </c>
      <c r="M913" s="6">
        <f t="shared" si="58"/>
        <v>43717.208333333328</v>
      </c>
      <c r="N913" s="6">
        <f t="shared" si="59"/>
        <v>43719.208333333328</v>
      </c>
      <c r="O913">
        <v>1568178000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f t="shared" si="57"/>
        <v>79.94</v>
      </c>
      <c r="I914">
        <v>179</v>
      </c>
      <c r="J914" t="s">
        <v>21</v>
      </c>
      <c r="K914" t="s">
        <v>22</v>
      </c>
      <c r="L914">
        <v>1346821200</v>
      </c>
      <c r="M914" s="6">
        <f t="shared" si="58"/>
        <v>41157.208333333336</v>
      </c>
      <c r="N914" s="6">
        <f t="shared" si="59"/>
        <v>41170.208333333336</v>
      </c>
      <c r="O914">
        <v>1347944400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f t="shared" si="57"/>
        <v>67.95</v>
      </c>
      <c r="I915">
        <v>523</v>
      </c>
      <c r="J915" t="s">
        <v>26</v>
      </c>
      <c r="K915" t="s">
        <v>27</v>
      </c>
      <c r="L915">
        <v>1557637200</v>
      </c>
      <c r="M915" s="6">
        <f t="shared" si="58"/>
        <v>43597.208333333328</v>
      </c>
      <c r="N915" s="6">
        <f t="shared" si="59"/>
        <v>43610.208333333328</v>
      </c>
      <c r="O915">
        <v>1558760400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f t="shared" si="57"/>
        <v>26.07</v>
      </c>
      <c r="I916">
        <v>141</v>
      </c>
      <c r="J916" t="s">
        <v>40</v>
      </c>
      <c r="K916" t="s">
        <v>41</v>
      </c>
      <c r="L916">
        <v>1375592400</v>
      </c>
      <c r="M916" s="6">
        <f t="shared" si="58"/>
        <v>41490.208333333336</v>
      </c>
      <c r="N916" s="6">
        <f t="shared" si="59"/>
        <v>41502.208333333336</v>
      </c>
      <c r="O916">
        <v>1376629200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f t="shared" si="57"/>
        <v>105</v>
      </c>
      <c r="I917">
        <v>1866</v>
      </c>
      <c r="J917" t="s">
        <v>40</v>
      </c>
      <c r="K917" t="s">
        <v>41</v>
      </c>
      <c r="L917">
        <v>1503982800</v>
      </c>
      <c r="M917" s="6">
        <f t="shared" si="58"/>
        <v>42976.208333333328</v>
      </c>
      <c r="N917" s="6">
        <f t="shared" si="59"/>
        <v>42985.208333333328</v>
      </c>
      <c r="O917">
        <v>1504760400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f t="shared" si="57"/>
        <v>25.83</v>
      </c>
      <c r="I918">
        <v>52</v>
      </c>
      <c r="J918" t="s">
        <v>21</v>
      </c>
      <c r="K918" t="s">
        <v>22</v>
      </c>
      <c r="L918">
        <v>1418882400</v>
      </c>
      <c r="M918" s="6">
        <f t="shared" si="58"/>
        <v>41991.25</v>
      </c>
      <c r="N918" s="6">
        <f t="shared" si="59"/>
        <v>42000.25</v>
      </c>
      <c r="O918">
        <v>1419660000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f t="shared" si="57"/>
        <v>77.67</v>
      </c>
      <c r="I919">
        <v>27</v>
      </c>
      <c r="J919" t="s">
        <v>40</v>
      </c>
      <c r="K919" t="s">
        <v>41</v>
      </c>
      <c r="L919">
        <v>1309237200</v>
      </c>
      <c r="M919" s="6">
        <f t="shared" si="58"/>
        <v>40722.208333333336</v>
      </c>
      <c r="N919" s="6">
        <f t="shared" si="59"/>
        <v>40746.208333333336</v>
      </c>
      <c r="O919">
        <v>1311310800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f t="shared" si="57"/>
        <v>57.83</v>
      </c>
      <c r="I920">
        <v>156</v>
      </c>
      <c r="J920" t="s">
        <v>98</v>
      </c>
      <c r="K920" t="s">
        <v>99</v>
      </c>
      <c r="L920">
        <v>1343365200</v>
      </c>
      <c r="M920" s="6">
        <f t="shared" si="58"/>
        <v>41117.208333333336</v>
      </c>
      <c r="N920" s="6">
        <f t="shared" si="59"/>
        <v>41128.208333333336</v>
      </c>
      <c r="O920">
        <v>1344315600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f t="shared" si="57"/>
        <v>92.96</v>
      </c>
      <c r="I921">
        <v>225</v>
      </c>
      <c r="J921" t="s">
        <v>26</v>
      </c>
      <c r="K921" t="s">
        <v>27</v>
      </c>
      <c r="L921">
        <v>1507957200</v>
      </c>
      <c r="M921" s="6">
        <f t="shared" si="58"/>
        <v>43022.208333333328</v>
      </c>
      <c r="N921" s="6">
        <f t="shared" si="59"/>
        <v>43054.25</v>
      </c>
      <c r="O921">
        <v>1510725600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f t="shared" si="57"/>
        <v>37.950000000000003</v>
      </c>
      <c r="I922">
        <v>255</v>
      </c>
      <c r="J922" t="s">
        <v>21</v>
      </c>
      <c r="K922" t="s">
        <v>22</v>
      </c>
      <c r="L922">
        <v>1549519200</v>
      </c>
      <c r="M922" s="6">
        <f t="shared" si="58"/>
        <v>43503.25</v>
      </c>
      <c r="N922" s="6">
        <f t="shared" si="59"/>
        <v>43523.25</v>
      </c>
      <c r="O922">
        <v>1551247200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f t="shared" si="57"/>
        <v>31.84</v>
      </c>
      <c r="I923">
        <v>38</v>
      </c>
      <c r="J923" t="s">
        <v>21</v>
      </c>
      <c r="K923" t="s">
        <v>22</v>
      </c>
      <c r="L923">
        <v>1329026400</v>
      </c>
      <c r="M923" s="6">
        <f t="shared" si="58"/>
        <v>40951.25</v>
      </c>
      <c r="N923" s="6">
        <f t="shared" si="59"/>
        <v>40965.25</v>
      </c>
      <c r="O923">
        <v>1330236000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f t="shared" si="57"/>
        <v>40</v>
      </c>
      <c r="I924">
        <v>2261</v>
      </c>
      <c r="J924" t="s">
        <v>21</v>
      </c>
      <c r="K924" t="s">
        <v>22</v>
      </c>
      <c r="L924">
        <v>1544335200</v>
      </c>
      <c r="M924" s="6">
        <f t="shared" si="58"/>
        <v>43443.25</v>
      </c>
      <c r="N924" s="6">
        <f t="shared" si="59"/>
        <v>43452.25</v>
      </c>
      <c r="O924">
        <v>1545112800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f t="shared" si="57"/>
        <v>101.1</v>
      </c>
      <c r="I925">
        <v>40</v>
      </c>
      <c r="J925" t="s">
        <v>21</v>
      </c>
      <c r="K925" t="s">
        <v>22</v>
      </c>
      <c r="L925">
        <v>1279083600</v>
      </c>
      <c r="M925" s="6">
        <f t="shared" si="58"/>
        <v>40373.208333333336</v>
      </c>
      <c r="N925" s="6">
        <f t="shared" si="59"/>
        <v>40374.208333333336</v>
      </c>
      <c r="O925">
        <v>1279170000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f t="shared" si="57"/>
        <v>84.01</v>
      </c>
      <c r="I926">
        <v>2289</v>
      </c>
      <c r="J926" t="s">
        <v>107</v>
      </c>
      <c r="K926" t="s">
        <v>108</v>
      </c>
      <c r="L926">
        <v>1572498000</v>
      </c>
      <c r="M926" s="6">
        <f t="shared" si="58"/>
        <v>43769.208333333328</v>
      </c>
      <c r="N926" s="6">
        <f t="shared" si="59"/>
        <v>43780.25</v>
      </c>
      <c r="O926">
        <v>1573452000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f t="shared" si="57"/>
        <v>103.42</v>
      </c>
      <c r="I927">
        <v>65</v>
      </c>
      <c r="J927" t="s">
        <v>21</v>
      </c>
      <c r="K927" t="s">
        <v>22</v>
      </c>
      <c r="L927">
        <v>1506056400</v>
      </c>
      <c r="M927" s="6">
        <f t="shared" si="58"/>
        <v>43000.208333333328</v>
      </c>
      <c r="N927" s="6">
        <f t="shared" si="59"/>
        <v>43012.208333333328</v>
      </c>
      <c r="O927">
        <v>1507093200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f t="shared" si="57"/>
        <v>105.13</v>
      </c>
      <c r="I928">
        <v>15</v>
      </c>
      <c r="J928" t="s">
        <v>21</v>
      </c>
      <c r="K928" t="s">
        <v>22</v>
      </c>
      <c r="L928">
        <v>1463029200</v>
      </c>
      <c r="M928" s="6">
        <f t="shared" si="58"/>
        <v>42502.208333333328</v>
      </c>
      <c r="N928" s="6">
        <f t="shared" si="59"/>
        <v>42506.208333333328</v>
      </c>
      <c r="O928">
        <v>1463374800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f t="shared" si="57"/>
        <v>89.22</v>
      </c>
      <c r="I929">
        <v>37</v>
      </c>
      <c r="J929" t="s">
        <v>21</v>
      </c>
      <c r="K929" t="s">
        <v>22</v>
      </c>
      <c r="L929">
        <v>1342069200</v>
      </c>
      <c r="M929" s="6">
        <f t="shared" si="58"/>
        <v>41102.208333333336</v>
      </c>
      <c r="N929" s="6">
        <f t="shared" si="59"/>
        <v>41131.208333333336</v>
      </c>
      <c r="O929">
        <v>1344574800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f t="shared" si="57"/>
        <v>52</v>
      </c>
      <c r="I930">
        <v>3777</v>
      </c>
      <c r="J930" t="s">
        <v>107</v>
      </c>
      <c r="K930" t="s">
        <v>108</v>
      </c>
      <c r="L930">
        <v>1388296800</v>
      </c>
      <c r="M930" s="6">
        <f t="shared" si="58"/>
        <v>41637.25</v>
      </c>
      <c r="N930" s="6">
        <f t="shared" si="59"/>
        <v>41646.25</v>
      </c>
      <c r="O930">
        <v>1389074400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f t="shared" si="57"/>
        <v>64.959999999999994</v>
      </c>
      <c r="I931">
        <v>184</v>
      </c>
      <c r="J931" t="s">
        <v>40</v>
      </c>
      <c r="K931" t="s">
        <v>41</v>
      </c>
      <c r="L931">
        <v>1493787600</v>
      </c>
      <c r="M931" s="6">
        <f t="shared" si="58"/>
        <v>42858.208333333328</v>
      </c>
      <c r="N931" s="6">
        <f t="shared" si="59"/>
        <v>42872.208333333328</v>
      </c>
      <c r="O931">
        <v>1494997200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f t="shared" si="57"/>
        <v>46.24</v>
      </c>
      <c r="I932">
        <v>85</v>
      </c>
      <c r="J932" t="s">
        <v>21</v>
      </c>
      <c r="K932" t="s">
        <v>22</v>
      </c>
      <c r="L932">
        <v>1424844000</v>
      </c>
      <c r="M932" s="6">
        <f t="shared" si="58"/>
        <v>42060.25</v>
      </c>
      <c r="N932" s="6">
        <f t="shared" si="59"/>
        <v>42067.25</v>
      </c>
      <c r="O932">
        <v>1425448800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f t="shared" si="57"/>
        <v>51.15</v>
      </c>
      <c r="I933">
        <v>112</v>
      </c>
      <c r="J933" t="s">
        <v>21</v>
      </c>
      <c r="K933" t="s">
        <v>22</v>
      </c>
      <c r="L933">
        <v>1403931600</v>
      </c>
      <c r="M933" s="6">
        <f t="shared" si="58"/>
        <v>41818.208333333336</v>
      </c>
      <c r="N933" s="6">
        <f t="shared" si="59"/>
        <v>41820.208333333336</v>
      </c>
      <c r="O933">
        <v>1404104400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f t="shared" si="57"/>
        <v>33.909999999999997</v>
      </c>
      <c r="I934">
        <v>144</v>
      </c>
      <c r="J934" t="s">
        <v>21</v>
      </c>
      <c r="K934" t="s">
        <v>22</v>
      </c>
      <c r="L934">
        <v>1394514000</v>
      </c>
      <c r="M934" s="6">
        <f t="shared" si="58"/>
        <v>41709.208333333336</v>
      </c>
      <c r="N934" s="6">
        <f t="shared" si="59"/>
        <v>41712.208333333336</v>
      </c>
      <c r="O934">
        <v>1394773200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f t="shared" si="57"/>
        <v>92.02</v>
      </c>
      <c r="I935">
        <v>1902</v>
      </c>
      <c r="J935" t="s">
        <v>21</v>
      </c>
      <c r="K935" t="s">
        <v>22</v>
      </c>
      <c r="L935">
        <v>1365397200</v>
      </c>
      <c r="M935" s="6">
        <f t="shared" si="58"/>
        <v>41372.208333333336</v>
      </c>
      <c r="N935" s="6">
        <f t="shared" si="59"/>
        <v>41385.208333333336</v>
      </c>
      <c r="O935">
        <v>1366520400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f t="shared" si="57"/>
        <v>107.43</v>
      </c>
      <c r="I936">
        <v>105</v>
      </c>
      <c r="J936" t="s">
        <v>21</v>
      </c>
      <c r="K936" t="s">
        <v>22</v>
      </c>
      <c r="L936">
        <v>1456120800</v>
      </c>
      <c r="M936" s="6">
        <f t="shared" si="58"/>
        <v>42422.25</v>
      </c>
      <c r="N936" s="6">
        <f t="shared" si="59"/>
        <v>42428.25</v>
      </c>
      <c r="O936">
        <v>1456639200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f t="shared" si="57"/>
        <v>75.849999999999994</v>
      </c>
      <c r="I937">
        <v>132</v>
      </c>
      <c r="J937" t="s">
        <v>21</v>
      </c>
      <c r="K937" t="s">
        <v>22</v>
      </c>
      <c r="L937">
        <v>1437714000</v>
      </c>
      <c r="M937" s="6">
        <f t="shared" si="58"/>
        <v>42209.208333333328</v>
      </c>
      <c r="N937" s="6">
        <f t="shared" si="59"/>
        <v>42216.208333333328</v>
      </c>
      <c r="O937">
        <v>1438318800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f t="shared" si="57"/>
        <v>80.48</v>
      </c>
      <c r="I938">
        <v>21</v>
      </c>
      <c r="J938" t="s">
        <v>21</v>
      </c>
      <c r="K938" t="s">
        <v>22</v>
      </c>
      <c r="L938">
        <v>1563771600</v>
      </c>
      <c r="M938" s="6">
        <f t="shared" si="58"/>
        <v>43668.208333333328</v>
      </c>
      <c r="N938" s="6">
        <f t="shared" si="59"/>
        <v>43671.208333333328</v>
      </c>
      <c r="O938">
        <v>1564030800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f t="shared" si="57"/>
        <v>86.98</v>
      </c>
      <c r="I939">
        <v>976</v>
      </c>
      <c r="J939" t="s">
        <v>21</v>
      </c>
      <c r="K939" t="s">
        <v>22</v>
      </c>
      <c r="L939">
        <v>1448517600</v>
      </c>
      <c r="M939" s="6">
        <f t="shared" si="58"/>
        <v>42334.25</v>
      </c>
      <c r="N939" s="6">
        <f t="shared" si="59"/>
        <v>42343.25</v>
      </c>
      <c r="O939">
        <v>1449295200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f t="shared" si="57"/>
        <v>105.14</v>
      </c>
      <c r="I940">
        <v>96</v>
      </c>
      <c r="J940" t="s">
        <v>21</v>
      </c>
      <c r="K940" t="s">
        <v>22</v>
      </c>
      <c r="L940">
        <v>1528779600</v>
      </c>
      <c r="M940" s="6">
        <f t="shared" si="58"/>
        <v>43263.208333333328</v>
      </c>
      <c r="N940" s="6">
        <f t="shared" si="59"/>
        <v>43299.208333333328</v>
      </c>
      <c r="O940">
        <v>1531890000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f t="shared" si="57"/>
        <v>57.3</v>
      </c>
      <c r="I941">
        <v>67</v>
      </c>
      <c r="J941" t="s">
        <v>21</v>
      </c>
      <c r="K941" t="s">
        <v>22</v>
      </c>
      <c r="L941">
        <v>1304744400</v>
      </c>
      <c r="M941" s="6">
        <f t="shared" si="58"/>
        <v>40670.208333333336</v>
      </c>
      <c r="N941" s="6">
        <f t="shared" si="59"/>
        <v>40687.208333333336</v>
      </c>
      <c r="O941">
        <v>1306213200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f t="shared" si="57"/>
        <v>93.35</v>
      </c>
      <c r="I942">
        <v>66</v>
      </c>
      <c r="J942" t="s">
        <v>15</v>
      </c>
      <c r="K942" t="s">
        <v>16</v>
      </c>
      <c r="L942">
        <v>1354341600</v>
      </c>
      <c r="M942" s="6">
        <f t="shared" si="58"/>
        <v>41244.25</v>
      </c>
      <c r="N942" s="6">
        <f t="shared" si="59"/>
        <v>41266.25</v>
      </c>
      <c r="O942">
        <v>1356242400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f t="shared" si="57"/>
        <v>71.989999999999995</v>
      </c>
      <c r="I943">
        <v>78</v>
      </c>
      <c r="J943" t="s">
        <v>21</v>
      </c>
      <c r="K943" t="s">
        <v>22</v>
      </c>
      <c r="L943">
        <v>1294552800</v>
      </c>
      <c r="M943" s="6">
        <f t="shared" si="58"/>
        <v>40552.25</v>
      </c>
      <c r="N943" s="6">
        <f t="shared" si="59"/>
        <v>40587.25</v>
      </c>
      <c r="O943">
        <v>1297576800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f t="shared" si="57"/>
        <v>92.61</v>
      </c>
      <c r="I944">
        <v>67</v>
      </c>
      <c r="J944" t="s">
        <v>26</v>
      </c>
      <c r="K944" t="s">
        <v>27</v>
      </c>
      <c r="L944">
        <v>1295935200</v>
      </c>
      <c r="M944" s="6">
        <f t="shared" si="58"/>
        <v>40568.25</v>
      </c>
      <c r="N944" s="6">
        <f t="shared" si="59"/>
        <v>40571.25</v>
      </c>
      <c r="O944">
        <v>1296194400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f t="shared" si="57"/>
        <v>104.99</v>
      </c>
      <c r="I945">
        <v>114</v>
      </c>
      <c r="J945" t="s">
        <v>21</v>
      </c>
      <c r="K945" t="s">
        <v>22</v>
      </c>
      <c r="L945">
        <v>1411534800</v>
      </c>
      <c r="M945" s="6">
        <f t="shared" si="58"/>
        <v>41906.208333333336</v>
      </c>
      <c r="N945" s="6">
        <f t="shared" si="59"/>
        <v>41941.208333333336</v>
      </c>
      <c r="O945">
        <v>1414558800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f t="shared" si="57"/>
        <v>30.96</v>
      </c>
      <c r="I946">
        <v>263</v>
      </c>
      <c r="J946" t="s">
        <v>26</v>
      </c>
      <c r="K946" t="s">
        <v>27</v>
      </c>
      <c r="L946">
        <v>1486706400</v>
      </c>
      <c r="M946" s="6">
        <f t="shared" si="58"/>
        <v>42776.25</v>
      </c>
      <c r="N946" s="6">
        <f t="shared" si="59"/>
        <v>42795.25</v>
      </c>
      <c r="O946">
        <v>1488348000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f t="shared" si="57"/>
        <v>33</v>
      </c>
      <c r="I947">
        <v>1691</v>
      </c>
      <c r="J947" t="s">
        <v>21</v>
      </c>
      <c r="K947" t="s">
        <v>22</v>
      </c>
      <c r="L947">
        <v>1333602000</v>
      </c>
      <c r="M947" s="6">
        <f t="shared" si="58"/>
        <v>41004.208333333336</v>
      </c>
      <c r="N947" s="6">
        <f t="shared" si="59"/>
        <v>41019.208333333336</v>
      </c>
      <c r="O947">
        <v>1334898000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f t="shared" si="57"/>
        <v>84.19</v>
      </c>
      <c r="I948">
        <v>181</v>
      </c>
      <c r="J948" t="s">
        <v>21</v>
      </c>
      <c r="K948" t="s">
        <v>22</v>
      </c>
      <c r="L948">
        <v>1308200400</v>
      </c>
      <c r="M948" s="6">
        <f t="shared" si="58"/>
        <v>40710.208333333336</v>
      </c>
      <c r="N948" s="6">
        <f t="shared" si="59"/>
        <v>40712.208333333336</v>
      </c>
      <c r="O948">
        <v>1308373200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f t="shared" si="57"/>
        <v>73.92</v>
      </c>
      <c r="I949">
        <v>13</v>
      </c>
      <c r="J949" t="s">
        <v>21</v>
      </c>
      <c r="K949" t="s">
        <v>22</v>
      </c>
      <c r="L949">
        <v>1411707600</v>
      </c>
      <c r="M949" s="6">
        <f t="shared" si="58"/>
        <v>41908.208333333336</v>
      </c>
      <c r="N949" s="6">
        <f t="shared" si="59"/>
        <v>41915.208333333336</v>
      </c>
      <c r="O949">
        <v>1412312400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f t="shared" si="57"/>
        <v>36.99</v>
      </c>
      <c r="I950">
        <v>160</v>
      </c>
      <c r="J950" t="s">
        <v>21</v>
      </c>
      <c r="K950" t="s">
        <v>22</v>
      </c>
      <c r="L950">
        <v>1418364000</v>
      </c>
      <c r="M950" s="6">
        <f t="shared" si="58"/>
        <v>41985.25</v>
      </c>
      <c r="N950" s="6">
        <f t="shared" si="59"/>
        <v>41995.25</v>
      </c>
      <c r="O950">
        <v>1419228000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f t="shared" si="57"/>
        <v>46.9</v>
      </c>
      <c r="I951">
        <v>203</v>
      </c>
      <c r="J951" t="s">
        <v>21</v>
      </c>
      <c r="K951" t="s">
        <v>22</v>
      </c>
      <c r="L951">
        <v>1429333200</v>
      </c>
      <c r="M951" s="6">
        <f t="shared" si="58"/>
        <v>42112.208333333328</v>
      </c>
      <c r="N951" s="6">
        <f t="shared" si="59"/>
        <v>42131.208333333328</v>
      </c>
      <c r="O951">
        <v>1430974800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f t="shared" si="57"/>
        <v>5</v>
      </c>
      <c r="I952">
        <v>1</v>
      </c>
      <c r="J952" t="s">
        <v>21</v>
      </c>
      <c r="K952" t="s">
        <v>22</v>
      </c>
      <c r="L952">
        <v>1555390800</v>
      </c>
      <c r="M952" s="6">
        <f t="shared" si="58"/>
        <v>43571.208333333328</v>
      </c>
      <c r="N952" s="6">
        <f t="shared" si="59"/>
        <v>43576.208333333328</v>
      </c>
      <c r="O952">
        <v>1555822800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f t="shared" si="57"/>
        <v>102.02</v>
      </c>
      <c r="I953">
        <v>1559</v>
      </c>
      <c r="J953" t="s">
        <v>21</v>
      </c>
      <c r="K953" t="s">
        <v>22</v>
      </c>
      <c r="L953">
        <v>1482732000</v>
      </c>
      <c r="M953" s="6">
        <f t="shared" si="58"/>
        <v>42730.25</v>
      </c>
      <c r="N953" s="6">
        <f t="shared" si="59"/>
        <v>42731.25</v>
      </c>
      <c r="O953">
        <v>1482818400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f t="shared" si="57"/>
        <v>45.01</v>
      </c>
      <c r="I954">
        <v>2266</v>
      </c>
      <c r="J954" t="s">
        <v>21</v>
      </c>
      <c r="K954" t="s">
        <v>22</v>
      </c>
      <c r="L954">
        <v>1470718800</v>
      </c>
      <c r="M954" s="6">
        <f t="shared" si="58"/>
        <v>42591.208333333328</v>
      </c>
      <c r="N954" s="6">
        <f t="shared" si="59"/>
        <v>42605.208333333328</v>
      </c>
      <c r="O954">
        <v>1471928400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f t="shared" si="57"/>
        <v>94.29</v>
      </c>
      <c r="I955">
        <v>21</v>
      </c>
      <c r="J955" t="s">
        <v>21</v>
      </c>
      <c r="K955" t="s">
        <v>22</v>
      </c>
      <c r="L955">
        <v>1450591200</v>
      </c>
      <c r="M955" s="6">
        <f t="shared" si="58"/>
        <v>42358.25</v>
      </c>
      <c r="N955" s="6">
        <f t="shared" si="59"/>
        <v>42394.25</v>
      </c>
      <c r="O955">
        <v>1453701600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f t="shared" si="57"/>
        <v>101.02</v>
      </c>
      <c r="I956">
        <v>1548</v>
      </c>
      <c r="J956" t="s">
        <v>26</v>
      </c>
      <c r="K956" t="s">
        <v>27</v>
      </c>
      <c r="L956">
        <v>1348290000</v>
      </c>
      <c r="M956" s="6">
        <f t="shared" si="58"/>
        <v>41174.208333333336</v>
      </c>
      <c r="N956" s="6">
        <f t="shared" si="59"/>
        <v>41198.208333333336</v>
      </c>
      <c r="O956">
        <v>1350363600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f t="shared" si="57"/>
        <v>97.04</v>
      </c>
      <c r="I957">
        <v>80</v>
      </c>
      <c r="J957" t="s">
        <v>21</v>
      </c>
      <c r="K957" t="s">
        <v>22</v>
      </c>
      <c r="L957">
        <v>1353823200</v>
      </c>
      <c r="M957" s="6">
        <f t="shared" si="58"/>
        <v>41238.25</v>
      </c>
      <c r="N957" s="6">
        <f t="shared" si="59"/>
        <v>41240.25</v>
      </c>
      <c r="O957">
        <v>1353996000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f t="shared" si="57"/>
        <v>43.01</v>
      </c>
      <c r="I958">
        <v>830</v>
      </c>
      <c r="J958" t="s">
        <v>21</v>
      </c>
      <c r="K958" t="s">
        <v>22</v>
      </c>
      <c r="L958">
        <v>1450764000</v>
      </c>
      <c r="M958" s="6">
        <f t="shared" si="58"/>
        <v>42360.25</v>
      </c>
      <c r="N958" s="6">
        <f t="shared" si="59"/>
        <v>42364.25</v>
      </c>
      <c r="O958">
        <v>1451109600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f t="shared" si="57"/>
        <v>94.92</v>
      </c>
      <c r="I959">
        <v>131</v>
      </c>
      <c r="J959" t="s">
        <v>21</v>
      </c>
      <c r="K959" t="s">
        <v>22</v>
      </c>
      <c r="L959">
        <v>1329372000</v>
      </c>
      <c r="M959" s="6">
        <f t="shared" si="58"/>
        <v>40955.25</v>
      </c>
      <c r="N959" s="6">
        <f t="shared" si="59"/>
        <v>40958.25</v>
      </c>
      <c r="O959">
        <v>1329631200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f t="shared" si="57"/>
        <v>72.150000000000006</v>
      </c>
      <c r="I960">
        <v>112</v>
      </c>
      <c r="J960" t="s">
        <v>21</v>
      </c>
      <c r="K960" t="s">
        <v>22</v>
      </c>
      <c r="L960">
        <v>1277096400</v>
      </c>
      <c r="M960" s="6">
        <f t="shared" si="58"/>
        <v>40350.208333333336</v>
      </c>
      <c r="N960" s="6">
        <f t="shared" si="59"/>
        <v>40372.208333333336</v>
      </c>
      <c r="O960">
        <v>1278997200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f t="shared" si="57"/>
        <v>51.01</v>
      </c>
      <c r="I961">
        <v>130</v>
      </c>
      <c r="J961" t="s">
        <v>21</v>
      </c>
      <c r="K961" t="s">
        <v>22</v>
      </c>
      <c r="L961">
        <v>1277701200</v>
      </c>
      <c r="M961" s="6">
        <f t="shared" si="58"/>
        <v>40357.208333333336</v>
      </c>
      <c r="N961" s="6">
        <f t="shared" si="59"/>
        <v>40385.208333333336</v>
      </c>
      <c r="O961">
        <v>1280120400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f t="shared" si="57"/>
        <v>85.05</v>
      </c>
      <c r="I962">
        <v>55</v>
      </c>
      <c r="J962" t="s">
        <v>21</v>
      </c>
      <c r="K962" t="s">
        <v>22</v>
      </c>
      <c r="L962">
        <v>1454911200</v>
      </c>
      <c r="M962" s="6">
        <f t="shared" si="58"/>
        <v>42408.25</v>
      </c>
      <c r="N962" s="6">
        <f t="shared" si="59"/>
        <v>42445.208333333328</v>
      </c>
      <c r="O962">
        <v>1458104400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ROUND((E963/D963)*100, 0)</f>
        <v>119</v>
      </c>
      <c r="G963" t="s">
        <v>20</v>
      </c>
      <c r="H963">
        <f t="shared" ref="H963:H1001" si="61">IFERROR(ROUND(E963/I963,2), 0)</f>
        <v>43.87</v>
      </c>
      <c r="I963">
        <v>155</v>
      </c>
      <c r="J963" t="s">
        <v>21</v>
      </c>
      <c r="K963" t="s">
        <v>22</v>
      </c>
      <c r="L963">
        <v>1297922400</v>
      </c>
      <c r="M963" s="6">
        <f t="shared" ref="M963:M1001" si="62">(((L963/60)/60)/24)+DATE(1970,1,1)</f>
        <v>40591.25</v>
      </c>
      <c r="N963" s="6">
        <f t="shared" ref="N963:N1001" si="63">(((O963/60)/60)/24)+DATE(1970,1,1)</f>
        <v>40595.25</v>
      </c>
      <c r="O963">
        <v>1298268000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f t="shared" si="61"/>
        <v>40.06</v>
      </c>
      <c r="I964">
        <v>266</v>
      </c>
      <c r="J964" t="s">
        <v>21</v>
      </c>
      <c r="K964" t="s">
        <v>22</v>
      </c>
      <c r="L964">
        <v>1384408800</v>
      </c>
      <c r="M964" s="6">
        <f t="shared" si="62"/>
        <v>41592.25</v>
      </c>
      <c r="N964" s="6">
        <f t="shared" si="63"/>
        <v>41613.25</v>
      </c>
      <c r="O964">
        <v>1386223200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f t="shared" si="61"/>
        <v>43.83</v>
      </c>
      <c r="I965">
        <v>114</v>
      </c>
      <c r="J965" t="s">
        <v>107</v>
      </c>
      <c r="K965" t="s">
        <v>108</v>
      </c>
      <c r="L965">
        <v>1299304800</v>
      </c>
      <c r="M965" s="6">
        <f t="shared" si="62"/>
        <v>40607.25</v>
      </c>
      <c r="N965" s="6">
        <f t="shared" si="63"/>
        <v>40613.25</v>
      </c>
      <c r="O965">
        <v>1299823200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f t="shared" si="61"/>
        <v>84.93</v>
      </c>
      <c r="I966">
        <v>155</v>
      </c>
      <c r="J966" t="s">
        <v>21</v>
      </c>
      <c r="K966" t="s">
        <v>22</v>
      </c>
      <c r="L966">
        <v>1431320400</v>
      </c>
      <c r="M966" s="6">
        <f t="shared" si="62"/>
        <v>42135.208333333328</v>
      </c>
      <c r="N966" s="6">
        <f t="shared" si="63"/>
        <v>42140.208333333328</v>
      </c>
      <c r="O966">
        <v>1431752400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f t="shared" si="61"/>
        <v>41.07</v>
      </c>
      <c r="I967">
        <v>207</v>
      </c>
      <c r="J967" t="s">
        <v>40</v>
      </c>
      <c r="K967" t="s">
        <v>41</v>
      </c>
      <c r="L967">
        <v>1264399200</v>
      </c>
      <c r="M967" s="6">
        <f t="shared" si="62"/>
        <v>40203.25</v>
      </c>
      <c r="N967" s="6">
        <f t="shared" si="63"/>
        <v>40243.25</v>
      </c>
      <c r="O967">
        <v>1267855200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f t="shared" si="61"/>
        <v>54.97</v>
      </c>
      <c r="I968">
        <v>245</v>
      </c>
      <c r="J968" t="s">
        <v>21</v>
      </c>
      <c r="K968" t="s">
        <v>22</v>
      </c>
      <c r="L968">
        <v>1497502800</v>
      </c>
      <c r="M968" s="6">
        <f t="shared" si="62"/>
        <v>42901.208333333328</v>
      </c>
      <c r="N968" s="6">
        <f t="shared" si="63"/>
        <v>42903.208333333328</v>
      </c>
      <c r="O968">
        <v>1497675600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f t="shared" si="61"/>
        <v>77.010000000000005</v>
      </c>
      <c r="I969">
        <v>1573</v>
      </c>
      <c r="J969" t="s">
        <v>21</v>
      </c>
      <c r="K969" t="s">
        <v>22</v>
      </c>
      <c r="L969">
        <v>1333688400</v>
      </c>
      <c r="M969" s="6">
        <f t="shared" si="62"/>
        <v>41005.208333333336</v>
      </c>
      <c r="N969" s="6">
        <f t="shared" si="63"/>
        <v>41042.208333333336</v>
      </c>
      <c r="O969">
        <v>1336885200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f t="shared" si="61"/>
        <v>71.2</v>
      </c>
      <c r="I970">
        <v>114</v>
      </c>
      <c r="J970" t="s">
        <v>21</v>
      </c>
      <c r="K970" t="s">
        <v>22</v>
      </c>
      <c r="L970">
        <v>1293861600</v>
      </c>
      <c r="M970" s="6">
        <f t="shared" si="62"/>
        <v>40544.25</v>
      </c>
      <c r="N970" s="6">
        <f t="shared" si="63"/>
        <v>40559.25</v>
      </c>
      <c r="O970">
        <v>1295157600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f t="shared" si="61"/>
        <v>91.94</v>
      </c>
      <c r="I971">
        <v>93</v>
      </c>
      <c r="J971" t="s">
        <v>21</v>
      </c>
      <c r="K971" t="s">
        <v>22</v>
      </c>
      <c r="L971">
        <v>1576994400</v>
      </c>
      <c r="M971" s="6">
        <f t="shared" si="62"/>
        <v>43821.25</v>
      </c>
      <c r="N971" s="6">
        <f t="shared" si="63"/>
        <v>43828.25</v>
      </c>
      <c r="O971">
        <v>1577599200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f t="shared" si="61"/>
        <v>97.07</v>
      </c>
      <c r="I972">
        <v>594</v>
      </c>
      <c r="J972" t="s">
        <v>21</v>
      </c>
      <c r="K972" t="s">
        <v>22</v>
      </c>
      <c r="L972">
        <v>1304917200</v>
      </c>
      <c r="M972" s="6">
        <f t="shared" si="62"/>
        <v>40672.208333333336</v>
      </c>
      <c r="N972" s="6">
        <f t="shared" si="63"/>
        <v>40673.208333333336</v>
      </c>
      <c r="O972">
        <v>1305003600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f t="shared" si="61"/>
        <v>58.92</v>
      </c>
      <c r="I973">
        <v>24</v>
      </c>
      <c r="J973" t="s">
        <v>21</v>
      </c>
      <c r="K973" t="s">
        <v>22</v>
      </c>
      <c r="L973">
        <v>1381208400</v>
      </c>
      <c r="M973" s="6">
        <f t="shared" si="62"/>
        <v>41555.208333333336</v>
      </c>
      <c r="N973" s="6">
        <f t="shared" si="63"/>
        <v>41561.208333333336</v>
      </c>
      <c r="O973">
        <v>1381726800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f t="shared" si="61"/>
        <v>58.02</v>
      </c>
      <c r="I974">
        <v>1681</v>
      </c>
      <c r="J974" t="s">
        <v>21</v>
      </c>
      <c r="K974" t="s">
        <v>22</v>
      </c>
      <c r="L974">
        <v>1401685200</v>
      </c>
      <c r="M974" s="6">
        <f t="shared" si="62"/>
        <v>41792.208333333336</v>
      </c>
      <c r="N974" s="6">
        <f t="shared" si="63"/>
        <v>41801.208333333336</v>
      </c>
      <c r="O974">
        <v>1402462800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f t="shared" si="61"/>
        <v>103.87</v>
      </c>
      <c r="I975">
        <v>252</v>
      </c>
      <c r="J975" t="s">
        <v>21</v>
      </c>
      <c r="K975" t="s">
        <v>22</v>
      </c>
      <c r="L975">
        <v>1291960800</v>
      </c>
      <c r="M975" s="6">
        <f t="shared" si="62"/>
        <v>40522.25</v>
      </c>
      <c r="N975" s="6">
        <f t="shared" si="63"/>
        <v>40524.25</v>
      </c>
      <c r="O975">
        <v>1292133600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f t="shared" si="61"/>
        <v>93.47</v>
      </c>
      <c r="I976">
        <v>32</v>
      </c>
      <c r="J976" t="s">
        <v>21</v>
      </c>
      <c r="K976" t="s">
        <v>22</v>
      </c>
      <c r="L976">
        <v>1368853200</v>
      </c>
      <c r="M976" s="6">
        <f t="shared" si="62"/>
        <v>41412.208333333336</v>
      </c>
      <c r="N976" s="6">
        <f t="shared" si="63"/>
        <v>41413.208333333336</v>
      </c>
      <c r="O976">
        <v>1368939600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f t="shared" si="61"/>
        <v>61.97</v>
      </c>
      <c r="I977">
        <v>135</v>
      </c>
      <c r="J977" t="s">
        <v>21</v>
      </c>
      <c r="K977" t="s">
        <v>22</v>
      </c>
      <c r="L977">
        <v>1448776800</v>
      </c>
      <c r="M977" s="6">
        <f t="shared" si="62"/>
        <v>42337.25</v>
      </c>
      <c r="N977" s="6">
        <f t="shared" si="63"/>
        <v>42376.25</v>
      </c>
      <c r="O977">
        <v>1452146400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f t="shared" si="61"/>
        <v>92.04</v>
      </c>
      <c r="I978">
        <v>140</v>
      </c>
      <c r="J978" t="s">
        <v>21</v>
      </c>
      <c r="K978" t="s">
        <v>22</v>
      </c>
      <c r="L978">
        <v>1296194400</v>
      </c>
      <c r="M978" s="6">
        <f t="shared" si="62"/>
        <v>40571.25</v>
      </c>
      <c r="N978" s="6">
        <f t="shared" si="63"/>
        <v>40577.25</v>
      </c>
      <c r="O978">
        <v>1296712800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f t="shared" si="61"/>
        <v>77.27</v>
      </c>
      <c r="I979">
        <v>67</v>
      </c>
      <c r="J979" t="s">
        <v>21</v>
      </c>
      <c r="K979" t="s">
        <v>22</v>
      </c>
      <c r="L979">
        <v>1517983200</v>
      </c>
      <c r="M979" s="6">
        <f t="shared" si="62"/>
        <v>43138.25</v>
      </c>
      <c r="N979" s="6">
        <f t="shared" si="63"/>
        <v>43170.25</v>
      </c>
      <c r="O979">
        <v>1520748000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f t="shared" si="61"/>
        <v>93.92</v>
      </c>
      <c r="I980">
        <v>92</v>
      </c>
      <c r="J980" t="s">
        <v>21</v>
      </c>
      <c r="K980" t="s">
        <v>22</v>
      </c>
      <c r="L980">
        <v>1478930400</v>
      </c>
      <c r="M980" s="6">
        <f t="shared" si="62"/>
        <v>42686.25</v>
      </c>
      <c r="N980" s="6">
        <f t="shared" si="63"/>
        <v>42708.25</v>
      </c>
      <c r="O980">
        <v>1480831200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f t="shared" si="61"/>
        <v>84.97</v>
      </c>
      <c r="I981">
        <v>1015</v>
      </c>
      <c r="J981" t="s">
        <v>40</v>
      </c>
      <c r="K981" t="s">
        <v>41</v>
      </c>
      <c r="L981">
        <v>1426395600</v>
      </c>
      <c r="M981" s="6">
        <f t="shared" si="62"/>
        <v>42078.208333333328</v>
      </c>
      <c r="N981" s="6">
        <f t="shared" si="63"/>
        <v>42084.208333333328</v>
      </c>
      <c r="O981">
        <v>1426914000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f t="shared" si="61"/>
        <v>105.97</v>
      </c>
      <c r="I982">
        <v>742</v>
      </c>
      <c r="J982" t="s">
        <v>21</v>
      </c>
      <c r="K982" t="s">
        <v>22</v>
      </c>
      <c r="L982">
        <v>1446181200</v>
      </c>
      <c r="M982" s="6">
        <f t="shared" si="62"/>
        <v>42307.208333333328</v>
      </c>
      <c r="N982" s="6">
        <f t="shared" si="63"/>
        <v>42312.25</v>
      </c>
      <c r="O982">
        <v>1446616800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f t="shared" si="61"/>
        <v>36.97</v>
      </c>
      <c r="I983">
        <v>323</v>
      </c>
      <c r="J983" t="s">
        <v>21</v>
      </c>
      <c r="K983" t="s">
        <v>22</v>
      </c>
      <c r="L983">
        <v>1514181600</v>
      </c>
      <c r="M983" s="6">
        <f t="shared" si="62"/>
        <v>43094.25</v>
      </c>
      <c r="N983" s="6">
        <f t="shared" si="63"/>
        <v>43127.25</v>
      </c>
      <c r="O983">
        <v>1517032800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f t="shared" si="61"/>
        <v>81.53</v>
      </c>
      <c r="I984">
        <v>75</v>
      </c>
      <c r="J984" t="s">
        <v>21</v>
      </c>
      <c r="K984" t="s">
        <v>22</v>
      </c>
      <c r="L984">
        <v>1311051600</v>
      </c>
      <c r="M984" s="6">
        <f t="shared" si="62"/>
        <v>40743.208333333336</v>
      </c>
      <c r="N984" s="6">
        <f t="shared" si="63"/>
        <v>40745.208333333336</v>
      </c>
      <c r="O984">
        <v>1311224400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f t="shared" si="61"/>
        <v>81</v>
      </c>
      <c r="I985">
        <v>2326</v>
      </c>
      <c r="J985" t="s">
        <v>21</v>
      </c>
      <c r="K985" t="s">
        <v>22</v>
      </c>
      <c r="L985">
        <v>1564894800</v>
      </c>
      <c r="M985" s="6">
        <f t="shared" si="62"/>
        <v>43681.208333333328</v>
      </c>
      <c r="N985" s="6">
        <f t="shared" si="63"/>
        <v>43696.208333333328</v>
      </c>
      <c r="O985">
        <v>1566190800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f t="shared" si="61"/>
        <v>26.01</v>
      </c>
      <c r="I986">
        <v>381</v>
      </c>
      <c r="J986" t="s">
        <v>21</v>
      </c>
      <c r="K986" t="s">
        <v>22</v>
      </c>
      <c r="L986">
        <v>1567918800</v>
      </c>
      <c r="M986" s="6">
        <f t="shared" si="62"/>
        <v>43716.208333333328</v>
      </c>
      <c r="N986" s="6">
        <f t="shared" si="63"/>
        <v>43742.208333333328</v>
      </c>
      <c r="O986">
        <v>1570165200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f t="shared" si="61"/>
        <v>26</v>
      </c>
      <c r="I987">
        <v>4405</v>
      </c>
      <c r="J987" t="s">
        <v>21</v>
      </c>
      <c r="K987" t="s">
        <v>22</v>
      </c>
      <c r="L987">
        <v>1386309600</v>
      </c>
      <c r="M987" s="6">
        <f t="shared" si="62"/>
        <v>41614.25</v>
      </c>
      <c r="N987" s="6">
        <f t="shared" si="63"/>
        <v>41640.25</v>
      </c>
      <c r="O987">
        <v>1388556000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f t="shared" si="61"/>
        <v>34.17</v>
      </c>
      <c r="I988">
        <v>92</v>
      </c>
      <c r="J988" t="s">
        <v>21</v>
      </c>
      <c r="K988" t="s">
        <v>22</v>
      </c>
      <c r="L988">
        <v>1301979600</v>
      </c>
      <c r="M988" s="6">
        <f t="shared" si="62"/>
        <v>40638.208333333336</v>
      </c>
      <c r="N988" s="6">
        <f t="shared" si="63"/>
        <v>40652.208333333336</v>
      </c>
      <c r="O988">
        <v>1303189200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f t="shared" si="61"/>
        <v>28</v>
      </c>
      <c r="I989">
        <v>480</v>
      </c>
      <c r="J989" t="s">
        <v>21</v>
      </c>
      <c r="K989" t="s">
        <v>22</v>
      </c>
      <c r="L989">
        <v>1493269200</v>
      </c>
      <c r="M989" s="6">
        <f t="shared" si="62"/>
        <v>42852.208333333328</v>
      </c>
      <c r="N989" s="6">
        <f t="shared" si="63"/>
        <v>42866.208333333328</v>
      </c>
      <c r="O989">
        <v>1494478800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f t="shared" si="61"/>
        <v>76.55</v>
      </c>
      <c r="I990">
        <v>64</v>
      </c>
      <c r="J990" t="s">
        <v>21</v>
      </c>
      <c r="K990" t="s">
        <v>22</v>
      </c>
      <c r="L990">
        <v>1478930400</v>
      </c>
      <c r="M990" s="6">
        <f t="shared" si="62"/>
        <v>42686.25</v>
      </c>
      <c r="N990" s="6">
        <f t="shared" si="63"/>
        <v>42707.25</v>
      </c>
      <c r="O990">
        <v>1480744800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f t="shared" si="61"/>
        <v>53.05</v>
      </c>
      <c r="I991">
        <v>226</v>
      </c>
      <c r="J991" t="s">
        <v>21</v>
      </c>
      <c r="K991" t="s">
        <v>22</v>
      </c>
      <c r="L991">
        <v>1555390800</v>
      </c>
      <c r="M991" s="6">
        <f t="shared" si="62"/>
        <v>43571.208333333328</v>
      </c>
      <c r="N991" s="6">
        <f t="shared" si="63"/>
        <v>43576.208333333328</v>
      </c>
      <c r="O991">
        <v>1555822800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f t="shared" si="61"/>
        <v>106.86</v>
      </c>
      <c r="I992">
        <v>64</v>
      </c>
      <c r="J992" t="s">
        <v>21</v>
      </c>
      <c r="K992" t="s">
        <v>22</v>
      </c>
      <c r="L992">
        <v>1456984800</v>
      </c>
      <c r="M992" s="6">
        <f t="shared" si="62"/>
        <v>42432.25</v>
      </c>
      <c r="N992" s="6">
        <f t="shared" si="63"/>
        <v>42454.208333333328</v>
      </c>
      <c r="O992">
        <v>1458882000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f t="shared" si="61"/>
        <v>46.02</v>
      </c>
      <c r="I993">
        <v>241</v>
      </c>
      <c r="J993" t="s">
        <v>21</v>
      </c>
      <c r="K993" t="s">
        <v>22</v>
      </c>
      <c r="L993">
        <v>1411621200</v>
      </c>
      <c r="M993" s="6">
        <f t="shared" si="62"/>
        <v>41907.208333333336</v>
      </c>
      <c r="N993" s="6">
        <f t="shared" si="63"/>
        <v>41911.208333333336</v>
      </c>
      <c r="O993">
        <v>1411966800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f t="shared" si="61"/>
        <v>100.17</v>
      </c>
      <c r="I994">
        <v>132</v>
      </c>
      <c r="J994" t="s">
        <v>21</v>
      </c>
      <c r="K994" t="s">
        <v>22</v>
      </c>
      <c r="L994">
        <v>1525669200</v>
      </c>
      <c r="M994" s="6">
        <f t="shared" si="62"/>
        <v>43227.208333333328</v>
      </c>
      <c r="N994" s="6">
        <f t="shared" si="63"/>
        <v>43241.208333333328</v>
      </c>
      <c r="O994">
        <v>1526878800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f t="shared" si="61"/>
        <v>101.44</v>
      </c>
      <c r="I995">
        <v>75</v>
      </c>
      <c r="J995" t="s">
        <v>107</v>
      </c>
      <c r="K995" t="s">
        <v>108</v>
      </c>
      <c r="L995">
        <v>1450936800</v>
      </c>
      <c r="M995" s="6">
        <f t="shared" si="62"/>
        <v>42362.25</v>
      </c>
      <c r="N995" s="6">
        <f t="shared" si="63"/>
        <v>42379.25</v>
      </c>
      <c r="O995">
        <v>1452405600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f t="shared" si="61"/>
        <v>87.97</v>
      </c>
      <c r="I996">
        <v>842</v>
      </c>
      <c r="J996" t="s">
        <v>21</v>
      </c>
      <c r="K996" t="s">
        <v>22</v>
      </c>
      <c r="L996">
        <v>1413522000</v>
      </c>
      <c r="M996" s="6">
        <f t="shared" si="62"/>
        <v>41929.208333333336</v>
      </c>
      <c r="N996" s="6">
        <f t="shared" si="63"/>
        <v>41935.208333333336</v>
      </c>
      <c r="O996">
        <v>1414040400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f t="shared" si="61"/>
        <v>75</v>
      </c>
      <c r="I997">
        <v>2043</v>
      </c>
      <c r="J997" t="s">
        <v>21</v>
      </c>
      <c r="K997" t="s">
        <v>22</v>
      </c>
      <c r="L997">
        <v>1541307600</v>
      </c>
      <c r="M997" s="6">
        <f t="shared" si="62"/>
        <v>43408.208333333328</v>
      </c>
      <c r="N997" s="6">
        <f t="shared" si="63"/>
        <v>43437.25</v>
      </c>
      <c r="O997">
        <v>1543816800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f t="shared" si="61"/>
        <v>42.98</v>
      </c>
      <c r="I998">
        <v>112</v>
      </c>
      <c r="J998" t="s">
        <v>21</v>
      </c>
      <c r="K998" t="s">
        <v>22</v>
      </c>
      <c r="L998">
        <v>1357106400</v>
      </c>
      <c r="M998" s="6">
        <f t="shared" si="62"/>
        <v>41276.25</v>
      </c>
      <c r="N998" s="6">
        <f t="shared" si="63"/>
        <v>41306.25</v>
      </c>
      <c r="O998">
        <v>1359698400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f t="shared" si="61"/>
        <v>33.119999999999997</v>
      </c>
      <c r="I999">
        <v>139</v>
      </c>
      <c r="J999" t="s">
        <v>107</v>
      </c>
      <c r="K999" t="s">
        <v>108</v>
      </c>
      <c r="L999">
        <v>1390197600</v>
      </c>
      <c r="M999" s="6">
        <f t="shared" si="62"/>
        <v>41659.25</v>
      </c>
      <c r="N999" s="6">
        <f t="shared" si="63"/>
        <v>41664.25</v>
      </c>
      <c r="O999">
        <v>1390629600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f t="shared" si="61"/>
        <v>101.13</v>
      </c>
      <c r="I1000">
        <v>374</v>
      </c>
      <c r="J1000" t="s">
        <v>21</v>
      </c>
      <c r="K1000" t="s">
        <v>22</v>
      </c>
      <c r="L1000">
        <v>1265868000</v>
      </c>
      <c r="M1000" s="6">
        <f t="shared" si="62"/>
        <v>40220.25</v>
      </c>
      <c r="N1000" s="6">
        <f t="shared" si="63"/>
        <v>40234.25</v>
      </c>
      <c r="O1000">
        <v>1267077600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f t="shared" si="61"/>
        <v>55.99</v>
      </c>
      <c r="I1001">
        <v>1122</v>
      </c>
      <c r="J1001" t="s">
        <v>21</v>
      </c>
      <c r="K1001" t="s">
        <v>22</v>
      </c>
      <c r="L1001">
        <v>1467176400</v>
      </c>
      <c r="M1001" s="6">
        <f t="shared" si="62"/>
        <v>42550.208333333328</v>
      </c>
      <c r="N1001" s="6">
        <f t="shared" si="63"/>
        <v>42557.208333333328</v>
      </c>
      <c r="O1001">
        <v>1467781200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C00000"/>
        <color theme="9" tint="-0.499984740745262"/>
        <color rgb="FF0070C0"/>
      </colorScale>
    </cfRule>
  </conditionalFormatting>
  <conditionalFormatting sqref="G2:H1001">
    <cfRule type="cellIs" dxfId="3" priority="2" operator="equal">
      <formula>"canceled"</formula>
    </cfRule>
    <cfRule type="cellIs" dxfId="2" priority="3" operator="equal">
      <formula>"live"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27BE-97AD-462E-BD25-9BFCDA5936C0}">
  <sheetPr codeName="Sheet2"/>
  <dimension ref="A1:F14"/>
  <sheetViews>
    <sheetView workbookViewId="0">
      <selection activeCell="B2" sqref="B2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>
        <v>21</v>
      </c>
    </row>
    <row r="3" spans="1:6" x14ac:dyDescent="0.3">
      <c r="A3" s="4" t="s">
        <v>2033</v>
      </c>
      <c r="B3" s="4" t="s">
        <v>2046</v>
      </c>
    </row>
    <row r="4" spans="1:6" x14ac:dyDescent="0.3">
      <c r="A4" s="4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3">
      <c r="A5" s="5" t="s">
        <v>2037</v>
      </c>
      <c r="B5" s="11">
        <v>10</v>
      </c>
      <c r="C5" s="11">
        <v>41</v>
      </c>
      <c r="D5" s="11">
        <v>3</v>
      </c>
      <c r="E5" s="11">
        <v>76</v>
      </c>
      <c r="F5" s="11">
        <v>130</v>
      </c>
    </row>
    <row r="6" spans="1:6" x14ac:dyDescent="0.3">
      <c r="A6" s="5" t="s">
        <v>2038</v>
      </c>
      <c r="B6" s="11">
        <v>3</v>
      </c>
      <c r="C6" s="11">
        <v>15</v>
      </c>
      <c r="D6" s="11"/>
      <c r="E6" s="11">
        <v>17</v>
      </c>
      <c r="F6" s="11">
        <v>35</v>
      </c>
    </row>
    <row r="7" spans="1:6" x14ac:dyDescent="0.3">
      <c r="A7" s="5" t="s">
        <v>2039</v>
      </c>
      <c r="B7" s="11">
        <v>1</v>
      </c>
      <c r="C7" s="11">
        <v>20</v>
      </c>
      <c r="D7" s="11">
        <v>2</v>
      </c>
      <c r="E7" s="11">
        <v>14</v>
      </c>
      <c r="F7" s="11">
        <v>37</v>
      </c>
    </row>
    <row r="8" spans="1:6" x14ac:dyDescent="0.3">
      <c r="A8" s="5" t="s">
        <v>2040</v>
      </c>
      <c r="B8" s="11"/>
      <c r="C8" s="11"/>
      <c r="D8" s="11"/>
      <c r="E8" s="11">
        <v>4</v>
      </c>
      <c r="F8" s="11">
        <v>4</v>
      </c>
    </row>
    <row r="9" spans="1:6" x14ac:dyDescent="0.3">
      <c r="A9" s="5" t="s">
        <v>2041</v>
      </c>
      <c r="B9" s="11">
        <v>6</v>
      </c>
      <c r="C9" s="11">
        <v>44</v>
      </c>
      <c r="D9" s="11"/>
      <c r="E9" s="11">
        <v>79</v>
      </c>
      <c r="F9" s="11">
        <v>129</v>
      </c>
    </row>
    <row r="10" spans="1:6" x14ac:dyDescent="0.3">
      <c r="A10" s="5" t="s">
        <v>2042</v>
      </c>
      <c r="B10" s="11">
        <v>3</v>
      </c>
      <c r="C10" s="11">
        <v>6</v>
      </c>
      <c r="D10" s="11">
        <v>1</v>
      </c>
      <c r="E10" s="11">
        <v>24</v>
      </c>
      <c r="F10" s="11">
        <v>34</v>
      </c>
    </row>
    <row r="11" spans="1:6" x14ac:dyDescent="0.3">
      <c r="A11" s="5" t="s">
        <v>2043</v>
      </c>
      <c r="B11" s="11">
        <v>2</v>
      </c>
      <c r="C11" s="11">
        <v>18</v>
      </c>
      <c r="D11" s="11">
        <v>1</v>
      </c>
      <c r="E11" s="11">
        <v>28</v>
      </c>
      <c r="F11" s="11">
        <v>49</v>
      </c>
    </row>
    <row r="12" spans="1:6" x14ac:dyDescent="0.3">
      <c r="A12" s="5" t="s">
        <v>2044</v>
      </c>
      <c r="B12" s="11">
        <v>2</v>
      </c>
      <c r="C12" s="11">
        <v>24</v>
      </c>
      <c r="D12" s="11">
        <v>1</v>
      </c>
      <c r="E12" s="11">
        <v>45</v>
      </c>
      <c r="F12" s="11">
        <v>72</v>
      </c>
    </row>
    <row r="13" spans="1:6" x14ac:dyDescent="0.3">
      <c r="A13" s="5" t="s">
        <v>2045</v>
      </c>
      <c r="B13" s="11">
        <v>17</v>
      </c>
      <c r="C13" s="11">
        <v>106</v>
      </c>
      <c r="D13" s="11">
        <v>1</v>
      </c>
      <c r="E13" s="11">
        <v>149</v>
      </c>
      <c r="F13" s="11">
        <v>273</v>
      </c>
    </row>
    <row r="14" spans="1:6" x14ac:dyDescent="0.3">
      <c r="A14" s="5" t="s">
        <v>2035</v>
      </c>
      <c r="B14" s="11">
        <v>44</v>
      </c>
      <c r="C14" s="11">
        <v>274</v>
      </c>
      <c r="D14" s="11">
        <v>9</v>
      </c>
      <c r="E14" s="11">
        <v>436</v>
      </c>
      <c r="F14" s="11">
        <v>763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B34E-7B29-47CA-872A-CB4E65C361C9}">
  <sheetPr codeName="Sheet3"/>
  <dimension ref="A1:F30"/>
  <sheetViews>
    <sheetView topLeftCell="A10" workbookViewId="0">
      <selection activeCell="E4" sqref="E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>
        <v>2036</v>
      </c>
    </row>
    <row r="2" spans="1:6" x14ac:dyDescent="0.3">
      <c r="A2" s="4" t="s">
        <v>2030</v>
      </c>
      <c r="B2" t="s">
        <v>2036</v>
      </c>
    </row>
    <row r="4" spans="1:6" x14ac:dyDescent="0.3">
      <c r="A4" s="4" t="s">
        <v>2033</v>
      </c>
      <c r="B4" s="4" t="s">
        <v>2046</v>
      </c>
    </row>
    <row r="5" spans="1:6" x14ac:dyDescent="0.3">
      <c r="A5" s="4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5" t="s">
        <v>2048</v>
      </c>
      <c r="E7">
        <v>4</v>
      </c>
      <c r="F7">
        <v>4</v>
      </c>
    </row>
    <row r="8" spans="1:6" x14ac:dyDescent="0.3">
      <c r="A8" s="5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5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5" t="s">
        <v>2051</v>
      </c>
      <c r="C10">
        <v>8</v>
      </c>
      <c r="E10">
        <v>10</v>
      </c>
      <c r="F10">
        <v>18</v>
      </c>
    </row>
    <row r="11" spans="1:6" x14ac:dyDescent="0.3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5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5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5" t="s">
        <v>2056</v>
      </c>
      <c r="C15">
        <v>3</v>
      </c>
      <c r="E15">
        <v>4</v>
      </c>
      <c r="F15">
        <v>7</v>
      </c>
    </row>
    <row r="16" spans="1:6" x14ac:dyDescent="0.3">
      <c r="A16" s="5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5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5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5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5" t="s">
        <v>2061</v>
      </c>
      <c r="C20">
        <v>4</v>
      </c>
      <c r="E20">
        <v>4</v>
      </c>
      <c r="F20">
        <v>8</v>
      </c>
    </row>
    <row r="21" spans="1:6" x14ac:dyDescent="0.3">
      <c r="A21" s="5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5" t="s">
        <v>2063</v>
      </c>
      <c r="C22">
        <v>9</v>
      </c>
      <c r="E22">
        <v>5</v>
      </c>
      <c r="F22">
        <v>14</v>
      </c>
    </row>
    <row r="23" spans="1:6" x14ac:dyDescent="0.3">
      <c r="A23" s="5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5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5" t="s">
        <v>2066</v>
      </c>
      <c r="C25">
        <v>7</v>
      </c>
      <c r="E25">
        <v>14</v>
      </c>
      <c r="F25">
        <v>21</v>
      </c>
    </row>
    <row r="26" spans="1:6" x14ac:dyDescent="0.3">
      <c r="A26" s="5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5" t="s">
        <v>2070</v>
      </c>
      <c r="E29">
        <v>3</v>
      </c>
      <c r="F29">
        <v>3</v>
      </c>
    </row>
    <row r="30" spans="1:6" x14ac:dyDescent="0.3">
      <c r="A30" s="5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692F-39C7-4B2B-9F5F-BB2407B1599E}">
  <sheetPr codeName="Sheet4"/>
  <dimension ref="A1:E18"/>
  <sheetViews>
    <sheetView topLeftCell="G1" workbookViewId="0">
      <selection activeCell="A6" sqref="A6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4" t="s">
        <v>2085</v>
      </c>
      <c r="B1" t="s">
        <v>2036</v>
      </c>
    </row>
    <row r="2" spans="1:5" x14ac:dyDescent="0.3">
      <c r="A2" s="4" t="s">
        <v>2030</v>
      </c>
      <c r="B2" t="s">
        <v>2036</v>
      </c>
    </row>
    <row r="4" spans="1:5" x14ac:dyDescent="0.3">
      <c r="A4" s="4" t="s">
        <v>2033</v>
      </c>
      <c r="B4" s="4" t="s">
        <v>2046</v>
      </c>
    </row>
    <row r="5" spans="1:5" x14ac:dyDescent="0.3">
      <c r="A5" s="4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3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7" t="s">
        <v>2035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580E-AAB5-42A2-A061-9F32EF5A6C21}">
  <sheetPr codeName="Sheet5"/>
  <dimension ref="A1:H13"/>
  <sheetViews>
    <sheetView topLeftCell="D1" workbookViewId="0">
      <selection activeCell="H4" sqref="H4"/>
    </sheetView>
  </sheetViews>
  <sheetFormatPr defaultRowHeight="15.6" x14ac:dyDescent="0.3"/>
  <cols>
    <col min="2" max="2" width="18.296875" customWidth="1"/>
    <col min="3" max="3" width="14.8984375" customWidth="1"/>
    <col min="4" max="4" width="17.5" customWidth="1"/>
    <col min="5" max="5" width="14" customWidth="1"/>
    <col min="6" max="6" width="20.69921875" customWidth="1"/>
    <col min="7" max="7" width="17.296875" customWidth="1"/>
    <col min="8" max="8" width="19.8984375" customWidth="1"/>
    <col min="9" max="10" width="10.09765625" customWidth="1"/>
  </cols>
  <sheetData>
    <row r="1" spans="1:8" x14ac:dyDescent="0.3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">
      <c r="A2" t="s">
        <v>2094</v>
      </c>
      <c r="B2">
        <f>COUNTIFS(Crowdfunding!$G$2:$G$1001, "successful", Crowdfunding!$D$2:$D$1001, "&lt;1000")</f>
        <v>30</v>
      </c>
      <c r="C2">
        <f>COUNTIFS(Crowdfunding!$G$2:$G$1001, "failed", Crowdfunding!$D$2:$D$1001, "&lt;1000")</f>
        <v>20</v>
      </c>
      <c r="D2">
        <f>COUNTIFS(Crowdfunding!$G$2:$G$1001, "canceled", Crowdfunding!$D$2:$D$1001, "&lt;1000")</f>
        <v>1</v>
      </c>
      <c r="E2">
        <f>SUM(B2,C2,D2)</f>
        <v>51</v>
      </c>
      <c r="F2" s="8">
        <f>(B2/E2)</f>
        <v>0.58823529411764708</v>
      </c>
      <c r="G2" s="8">
        <f>C2/E2</f>
        <v>0.39215686274509803</v>
      </c>
      <c r="H2" s="8">
        <f>D2/E2</f>
        <v>1.9607843137254902E-2</v>
      </c>
    </row>
    <row r="3" spans="1:8" x14ac:dyDescent="0.3">
      <c r="A3" t="s">
        <v>2095</v>
      </c>
      <c r="B3">
        <f>COUNTIFS(Crowdfunding!$G$2:$G$1001, "successful", Crowdfunding!$D$2:$D$1001, "&gt;=1000", Crowdfunding!$D$2:$D$1001, "&lt;=4999")</f>
        <v>191</v>
      </c>
      <c r="C3">
        <f>COUNTIFS(Crowdfunding!$G$2:$G$1001, "failed", Crowdfunding!$D$2:$D$1001, "&gt;=1000", Crowdfunding!$D$2:$D$1001, "&lt;=4999")</f>
        <v>38</v>
      </c>
      <c r="D3">
        <f>COUNTIFS(Crowdfunding!$G$2:$G$1001, "canceled", Crowdfunding!$D$2:$D$1001, "&gt;=1000", Crowdfunding!$D$2:$D$1001, "&lt;=4999")</f>
        <v>2</v>
      </c>
      <c r="E3">
        <f t="shared" ref="E3:E13" si="0">SUM(B3,C3,D3)</f>
        <v>231</v>
      </c>
      <c r="F3" s="8">
        <f t="shared" ref="F3:F13" si="1">(B3/E3)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</row>
    <row r="4" spans="1:8" x14ac:dyDescent="0.3">
      <c r="A4" t="s">
        <v>2096</v>
      </c>
      <c r="B4">
        <f>COUNTIFS(Crowdfunding!$G$2:$G$1001, "successful", Crowdfunding!$D$2:$D$1001, "&gt;=5000", Crowdfunding!$D$2:$D$1001, "&lt;=9999")</f>
        <v>164</v>
      </c>
      <c r="C4">
        <f>COUNTIFS(Crowdfunding!$G$2:$G$1001, "failed", Crowdfunding!$D$2:$D$1001, "&gt;=5000", Crowdfunding!$D$2:$D$1001, "&lt;=9999")</f>
        <v>126</v>
      </c>
      <c r="D4">
        <f>COUNTIFS(Crowdfunding!$G$2:$G$1001, "canceled", Crowdfunding!$D$2:$D$1001, "&gt;=5000", Crowdfunding!$D$2:$D$1001, "&lt;=9999")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8" x14ac:dyDescent="0.3">
      <c r="A5" t="s">
        <v>2097</v>
      </c>
      <c r="B5">
        <f>COUNTIFS(Crowdfunding!$G$2:$G$1001, "successful", Crowdfunding!$D$2:$D$1001, "&gt;=10000", Crowdfunding!$D$2:$D$1001, "&lt;=14999")</f>
        <v>4</v>
      </c>
      <c r="C5">
        <f>COUNTIFS(Crowdfunding!$G$2:$G$1001, "failed", Crowdfunding!$D$2:$D$1001, "&gt;=10000", Crowdfunding!$D$2:$D$1001, "&lt;=14999")</f>
        <v>5</v>
      </c>
      <c r="D5">
        <f>COUNTIFS(Crowdfunding!$G$2:$G$1001, "canceled", Crowdfunding!$D$2:$D$1001, "&gt;=10000", Crowdfunding!$D$2:$D$1001, "&lt;=14999")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8" x14ac:dyDescent="0.3">
      <c r="A6" t="s">
        <v>2098</v>
      </c>
      <c r="B6">
        <f>COUNTIFS(Crowdfunding!$G$2:$G$1001, "successful", Crowdfunding!$D$2:$D$1001, "&gt;=15000", Crowdfunding!$D$2:$D$1001, "&lt;=19999")</f>
        <v>10</v>
      </c>
      <c r="C6">
        <f>COUNTIFS(Crowdfunding!$G$2:$G$1001, "failed", Crowdfunding!$D$2:$D$1001, "&gt;=15000", Crowdfunding!$D$2:$D$1001, "&lt;=19999")</f>
        <v>0</v>
      </c>
      <c r="D6">
        <f>COUNTIFS(Crowdfunding!$G$2:$G$1001, "canceled", Crowdfunding!$D$2:$D$1001, "&gt;=15000", Crowdfunding!$D$2:$D$1001, "&lt;=19999")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3">
      <c r="A7" t="s">
        <v>2099</v>
      </c>
      <c r="B7">
        <f>COUNTIFS(Crowdfunding!$G$2:$G$1001, "successful", Crowdfunding!$D$2:$D$1001, "&gt;=20000", Crowdfunding!$D$2:$D$1001, "&lt;=24999")</f>
        <v>7</v>
      </c>
      <c r="C7">
        <f>COUNTIFS(Crowdfunding!$G$2:$G$1001, "failed", Crowdfunding!$D$2:$D$1001, "&gt;=20000", Crowdfunding!$D$2:$D$1001, "&lt;=24999")</f>
        <v>0</v>
      </c>
      <c r="D7">
        <f>COUNTIFS(Crowdfunding!$G$2:$G$1001, "canceled", Crowdfunding!$D$2:$D$1001, "&gt;=20000", Crowdfunding!$D$2:$D$1001, "&lt;=24999")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3">
      <c r="A8" t="s">
        <v>2100</v>
      </c>
      <c r="B8">
        <f>COUNTIFS(Crowdfunding!$G$2:$G$1001, "successful", Crowdfunding!$D$2:$D$1001, "&gt;=25000", Crowdfunding!$D$2:$D$1001, "&lt;=29999")</f>
        <v>11</v>
      </c>
      <c r="C8">
        <f>COUNTIFS(Crowdfunding!$G$2:$G$1001, "failed", Crowdfunding!$D$2:$D$1001, "&gt;=25000", Crowdfunding!$D$2:$D$1001, "&lt;=29999")</f>
        <v>3</v>
      </c>
      <c r="D8">
        <f>COUNTIFS(Crowdfunding!$G$2:$G$1001, "canceled", Crowdfunding!$D$2:$D$1001, "&gt;=25000", Crowdfunding!$D$2:$D$1001, "&lt;=29999")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8" x14ac:dyDescent="0.3">
      <c r="A9" t="s">
        <v>2101</v>
      </c>
      <c r="B9">
        <f>COUNTIFS(Crowdfunding!$G$2:$G$1001, "successful", Crowdfunding!$D$2:$D$1001, "&gt;=30000", Crowdfunding!$D$2:$D$1001, "&lt;=34999")</f>
        <v>7</v>
      </c>
      <c r="C9">
        <f>COUNTIFS(Crowdfunding!$G$2:$G$1001, "failed", Crowdfunding!$D$2:$D$1001, "&gt;=30000", Crowdfunding!$D$2:$D$1001, "&lt;=34999")</f>
        <v>0</v>
      </c>
      <c r="D9">
        <f>COUNTIFS(Crowdfunding!$G$2:$G$1001, "canceled", Crowdfunding!$D$2:$D$1001, "&gt;=30000", Crowdfunding!$D$2:$D$1001, "&lt;=34999")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3">
      <c r="A10" t="s">
        <v>2102</v>
      </c>
      <c r="B10">
        <f>COUNTIFS(Crowdfunding!$G$2:$G$1001, "successful", Crowdfunding!$D$2:$D$1001, "&gt;=35000", Crowdfunding!$D$2:$D$1001, "&lt;=39999")</f>
        <v>8</v>
      </c>
      <c r="C10">
        <f>COUNTIFS(Crowdfunding!$G$2:$G$1001, "failed", Crowdfunding!$D$2:$D$1001, "&gt;=35000", Crowdfunding!$D$2:$D$1001, "&lt;=39999")</f>
        <v>3</v>
      </c>
      <c r="D10">
        <f>COUNTIFS(Crowdfunding!$G$2:$G$1001, "canceled", Crowdfunding!$D$2:$D$1001, "&gt;=35000", Crowdfunding!$D$2:$D$1001, "&lt;=39999")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8" x14ac:dyDescent="0.3">
      <c r="A11" t="s">
        <v>2103</v>
      </c>
      <c r="B11">
        <f>COUNTIFS(Crowdfunding!$G$2:$G$1001, "successful", Crowdfunding!$D$2:$D$1001, "&gt;=40000", Crowdfunding!$D$2:$D$1001, "&lt;=44999")</f>
        <v>11</v>
      </c>
      <c r="C11">
        <f>COUNTIFS(Crowdfunding!$G$2:$G$1001, "failed", Crowdfunding!$D$2:$D$1001, "&gt;=40000", Crowdfunding!$D$2:$D$1001, "&lt;=44999")</f>
        <v>3</v>
      </c>
      <c r="D11">
        <f>COUNTIFS(Crowdfunding!$G$2:$G$1001, "canceled", Crowdfunding!$D$2:$D$1001, "&gt;=40000", Crowdfunding!$D$2:$D$1001, "&lt;=44999")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8" x14ac:dyDescent="0.3">
      <c r="A12" t="s">
        <v>2104</v>
      </c>
      <c r="B12">
        <f>COUNTIFS(Crowdfunding!$G$2:$G$1001, "successful", Crowdfunding!$D$2:$D$1001, "&gt;=45000", Crowdfunding!$D$2:$D$1001, "&lt;=49999")</f>
        <v>8</v>
      </c>
      <c r="C12">
        <f>COUNTIFS(Crowdfunding!$G$2:$G$1001, "failed", Crowdfunding!$D$2:$D$1001, "&gt;=45000", Crowdfunding!$D$2:$D$1001, "&lt;=49999")</f>
        <v>3</v>
      </c>
      <c r="D12">
        <f>COUNTIFS(Crowdfunding!$G$2:$G$1001, "canceled", Crowdfunding!$D$2:$D$1001, "&gt;=45000", Crowdfunding!$D$2:$D$1001, "&lt;=49999")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8" x14ac:dyDescent="0.3">
      <c r="A13" t="s">
        <v>2105</v>
      </c>
      <c r="B13">
        <f>COUNTIFS(Crowdfunding!$G$2:$G$1001, "successful", Crowdfunding!$D$2:$D$1001, "&gt;=50000")</f>
        <v>114</v>
      </c>
      <c r="C13">
        <f>COUNTIFS(Crowdfunding!$G$2:$G$1001, "failed", Crowdfunding!$D$2:$D$1001, "&gt;=50000")</f>
        <v>163</v>
      </c>
      <c r="D13">
        <f>COUNTIFS(Crowdfunding!$G$2:$G$1001, "canceled", Crowdfunding!$D$2:$D$1001, "&gt;=50000")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8CA5-5A41-46C8-A1A8-AC949200A06A}">
  <sheetPr codeName="Sheet6"/>
  <dimension ref="A1:O566"/>
  <sheetViews>
    <sheetView topLeftCell="G1" workbookViewId="0">
      <selection activeCell="O4" sqref="O4"/>
    </sheetView>
  </sheetViews>
  <sheetFormatPr defaultRowHeight="15.6" x14ac:dyDescent="0.3"/>
  <sheetData>
    <row r="1" spans="1:15" x14ac:dyDescent="0.3">
      <c r="A1" t="s">
        <v>4</v>
      </c>
      <c r="B1" t="s">
        <v>5</v>
      </c>
      <c r="D1" t="s">
        <v>4</v>
      </c>
      <c r="E1" t="s">
        <v>5</v>
      </c>
      <c r="H1" t="s">
        <v>2106</v>
      </c>
      <c r="I1" t="s">
        <v>2107</v>
      </c>
      <c r="J1" t="s">
        <v>2108</v>
      </c>
      <c r="K1" t="s">
        <v>2109</v>
      </c>
      <c r="L1" t="s">
        <v>2110</v>
      </c>
      <c r="M1" t="s">
        <v>2111</v>
      </c>
      <c r="N1" t="s">
        <v>2112</v>
      </c>
      <c r="O1" t="s">
        <v>2113</v>
      </c>
    </row>
    <row r="2" spans="1:15" x14ac:dyDescent="0.3">
      <c r="A2" s="9" t="s">
        <v>20</v>
      </c>
      <c r="B2">
        <f>IF(Crowdfunding!G699 = "successful", Crowdfunding!I699, 0)</f>
        <v>7295</v>
      </c>
      <c r="D2" s="10" t="s">
        <v>14</v>
      </c>
      <c r="E2">
        <f>IF(Crowdfunding!G529 = "failed", Crowdfunding!I529, 0)</f>
        <v>6080</v>
      </c>
      <c r="G2" t="s">
        <v>20</v>
      </c>
      <c r="H2">
        <v>565</v>
      </c>
      <c r="I2">
        <f>AVERAGE(B2:B566)</f>
        <v>851.14690265486729</v>
      </c>
      <c r="J2">
        <f>MEDIAN(B2:B566)</f>
        <v>201</v>
      </c>
      <c r="K2">
        <f>_xlfn.MODE.SNGL($B$2:$B$566)</f>
        <v>85</v>
      </c>
      <c r="L2">
        <f>B566</f>
        <v>16</v>
      </c>
      <c r="M2">
        <f>B2</f>
        <v>7295</v>
      </c>
      <c r="N2">
        <f>_xlfn.VAR.P(B2:B566)</f>
        <v>1603373.7324019109</v>
      </c>
      <c r="O2">
        <f>_xlfn.STDEV.P(B2:B566)</f>
        <v>1266.2439466397898</v>
      </c>
    </row>
    <row r="3" spans="1:15" x14ac:dyDescent="0.3">
      <c r="A3" s="9" t="s">
        <v>20</v>
      </c>
      <c r="B3">
        <f>IF(Crowdfunding!G251 = "successful", Crowdfunding!I251, 0)</f>
        <v>6465</v>
      </c>
      <c r="D3" s="10" t="s">
        <v>14</v>
      </c>
      <c r="E3">
        <f>IF(Crowdfunding!G155 = "failed", Crowdfunding!I155, 0)</f>
        <v>5681</v>
      </c>
      <c r="G3" t="s">
        <v>14</v>
      </c>
      <c r="H3">
        <v>362</v>
      </c>
      <c r="I3">
        <f>AVERAGE(E2:E363)</f>
        <v>588.85082872928172</v>
      </c>
      <c r="J3">
        <f>MEDIAN(E2:E363)</f>
        <v>116</v>
      </c>
      <c r="K3">
        <f>_xlfn.MODE.SNGL($E$2:$E$363)</f>
        <v>1</v>
      </c>
      <c r="L3">
        <f>1</f>
        <v>1</v>
      </c>
      <c r="M3">
        <f>E2</f>
        <v>6080</v>
      </c>
      <c r="N3">
        <f>_xlfn.VAR.P(E2:E363)</f>
        <v>924761.0606208602</v>
      </c>
      <c r="O3">
        <f>_xlfn.STDEV.P(E2:E363)</f>
        <v>961.6449763924627</v>
      </c>
    </row>
    <row r="4" spans="1:15" x14ac:dyDescent="0.3">
      <c r="A4" s="9" t="s">
        <v>20</v>
      </c>
      <c r="B4">
        <f>IF(Crowdfunding!G612 = "successful", Crowdfunding!I612, 0)</f>
        <v>6406</v>
      </c>
      <c r="D4" s="10" t="s">
        <v>14</v>
      </c>
      <c r="E4">
        <f>IF(Crowdfunding!G416 = "failed", Crowdfunding!I416, 0)</f>
        <v>5497</v>
      </c>
    </row>
    <row r="5" spans="1:15" x14ac:dyDescent="0.3">
      <c r="A5" s="9" t="s">
        <v>20</v>
      </c>
      <c r="B5">
        <f>IF(Crowdfunding!G453 = "successful", Crowdfunding!I453, 0)</f>
        <v>6286</v>
      </c>
      <c r="D5" s="10" t="s">
        <v>14</v>
      </c>
      <c r="E5">
        <f>IF(Crowdfunding!G647 = "failed", Crowdfunding!I647, 0)</f>
        <v>4697</v>
      </c>
    </row>
    <row r="6" spans="1:15" x14ac:dyDescent="0.3">
      <c r="A6" s="9" t="s">
        <v>20</v>
      </c>
      <c r="B6">
        <f>IF(Crowdfunding!G45 = "successful", Crowdfunding!I45, 0)</f>
        <v>6212</v>
      </c>
      <c r="D6" s="10" t="s">
        <v>14</v>
      </c>
      <c r="E6">
        <f>IF(Crowdfunding!G674 = "failed", Crowdfunding!I674, 0)</f>
        <v>4428</v>
      </c>
    </row>
    <row r="7" spans="1:15" x14ac:dyDescent="0.3">
      <c r="A7" s="9" t="s">
        <v>20</v>
      </c>
      <c r="B7">
        <f>IF(Crowdfunding!G372 = "successful", Crowdfunding!I372, 0)</f>
        <v>5966</v>
      </c>
      <c r="D7" s="10" t="s">
        <v>14</v>
      </c>
      <c r="E7">
        <f>IF(Crowdfunding!G987 = "failed", Crowdfunding!I987, 0)</f>
        <v>4405</v>
      </c>
    </row>
    <row r="8" spans="1:15" x14ac:dyDescent="0.3">
      <c r="A8" s="9" t="s">
        <v>20</v>
      </c>
      <c r="B8">
        <f>IF(Crowdfunding!G227 = "successful", Crowdfunding!I227, 0)</f>
        <v>5880</v>
      </c>
      <c r="D8" s="10" t="s">
        <v>14</v>
      </c>
      <c r="E8">
        <f>IF(Crowdfunding!G653 = "failed", Crowdfunding!I653, 0)</f>
        <v>3868</v>
      </c>
    </row>
    <row r="9" spans="1:15" x14ac:dyDescent="0.3">
      <c r="A9" s="9" t="s">
        <v>20</v>
      </c>
      <c r="B9">
        <f>IF(Crowdfunding!G266 = "successful", Crowdfunding!I266, 0)</f>
        <v>5512</v>
      </c>
      <c r="D9" s="10" t="s">
        <v>14</v>
      </c>
      <c r="E9">
        <f>IF(Crowdfunding!G350 = "failed", Crowdfunding!I350, 0)</f>
        <v>3483</v>
      </c>
    </row>
    <row r="10" spans="1:15" x14ac:dyDescent="0.3">
      <c r="A10" s="9" t="s">
        <v>20</v>
      </c>
      <c r="B10">
        <f>IF(Crowdfunding!G35 = "successful", Crowdfunding!I35, 0)</f>
        <v>5419</v>
      </c>
      <c r="D10" s="10" t="s">
        <v>14</v>
      </c>
      <c r="E10">
        <f>IF(Crowdfunding!G771 = "failed", Crowdfunding!I771, 0)</f>
        <v>3410</v>
      </c>
    </row>
    <row r="11" spans="1:15" x14ac:dyDescent="0.3">
      <c r="A11" s="9" t="s">
        <v>20</v>
      </c>
      <c r="B11">
        <f>IF(Crowdfunding!G421 = "successful", Crowdfunding!I421, 0)</f>
        <v>5203</v>
      </c>
      <c r="D11" s="10" t="s">
        <v>14</v>
      </c>
      <c r="E11">
        <f>IF(Crowdfunding!G124 = "failed", Crowdfunding!I124, 0)</f>
        <v>3387</v>
      </c>
    </row>
    <row r="12" spans="1:15" x14ac:dyDescent="0.3">
      <c r="A12" s="9" t="s">
        <v>20</v>
      </c>
      <c r="B12">
        <f>IF(Crowdfunding!G570 = "successful", Crowdfunding!I570, 0)</f>
        <v>5180</v>
      </c>
      <c r="D12" s="10" t="s">
        <v>14</v>
      </c>
      <c r="E12">
        <f>IF(Crowdfunding!G117 = "failed", Crowdfunding!I117, 0)</f>
        <v>3304</v>
      </c>
    </row>
    <row r="13" spans="1:15" x14ac:dyDescent="0.3">
      <c r="A13" s="9" t="s">
        <v>20</v>
      </c>
      <c r="B13">
        <f>IF(Crowdfunding!G324 = "successful", Crowdfunding!I324, 0)</f>
        <v>5168</v>
      </c>
      <c r="D13" s="10" t="s">
        <v>14</v>
      </c>
      <c r="E13">
        <f>IF(Crowdfunding!G268 = "failed", Crowdfunding!I268, 0)</f>
        <v>3182</v>
      </c>
    </row>
    <row r="14" spans="1:15" x14ac:dyDescent="0.3">
      <c r="A14" s="9" t="s">
        <v>20</v>
      </c>
      <c r="B14">
        <f>IF(Crowdfunding!G774 = "successful", Crowdfunding!I774, 0)</f>
        <v>5139</v>
      </c>
      <c r="D14" s="10" t="s">
        <v>14</v>
      </c>
      <c r="E14">
        <f>IF(Crowdfunding!G405 = "failed", Crowdfunding!I405, 0)</f>
        <v>3015</v>
      </c>
    </row>
    <row r="15" spans="1:15" x14ac:dyDescent="0.3">
      <c r="A15" s="9" t="s">
        <v>20</v>
      </c>
      <c r="B15">
        <f>IF(Crowdfunding!G386 = "successful", Crowdfunding!I386, 0)</f>
        <v>4799</v>
      </c>
      <c r="D15" s="10" t="s">
        <v>14</v>
      </c>
      <c r="E15">
        <f>IF(Crowdfunding!G682 = "failed", Crowdfunding!I682, 0)</f>
        <v>2955</v>
      </c>
    </row>
    <row r="16" spans="1:15" x14ac:dyDescent="0.3">
      <c r="A16" s="9" t="s">
        <v>20</v>
      </c>
      <c r="B16">
        <f>IF(Crowdfunding!G205 = "successful", Crowdfunding!I205, 0)</f>
        <v>4498</v>
      </c>
      <c r="D16" s="10" t="s">
        <v>14</v>
      </c>
      <c r="E16">
        <f>IF(Crowdfunding!G646 = "failed", Crowdfunding!I646, 0)</f>
        <v>2928</v>
      </c>
    </row>
    <row r="17" spans="1:5" x14ac:dyDescent="0.3">
      <c r="A17" s="9" t="s">
        <v>20</v>
      </c>
      <c r="B17">
        <f>IF(Crowdfunding!G876 = "successful", Crowdfunding!I876, 0)</f>
        <v>4358</v>
      </c>
      <c r="D17" s="10" t="s">
        <v>14</v>
      </c>
      <c r="E17">
        <f>IF(Crowdfunding!G648 = "failed", Crowdfunding!I648, 0)</f>
        <v>2915</v>
      </c>
    </row>
    <row r="18" spans="1:5" x14ac:dyDescent="0.3">
      <c r="A18" s="9" t="s">
        <v>20</v>
      </c>
      <c r="B18">
        <f>IF(Crowdfunding!G215 = "successful", Crowdfunding!I215, 0)</f>
        <v>4289</v>
      </c>
      <c r="D18" s="10" t="s">
        <v>14</v>
      </c>
      <c r="E18">
        <f>IF(Crowdfunding!G553 = "failed", Crowdfunding!I553, 0)</f>
        <v>2779</v>
      </c>
    </row>
    <row r="19" spans="1:5" x14ac:dyDescent="0.3">
      <c r="A19" s="9" t="s">
        <v>20</v>
      </c>
      <c r="B19">
        <f>IF(Crowdfunding!G833 = "successful", Crowdfunding!I833, 0)</f>
        <v>4233</v>
      </c>
      <c r="D19" s="10" t="s">
        <v>14</v>
      </c>
      <c r="E19">
        <f>IF(Crowdfunding!G547 = "failed", Crowdfunding!I547, 0)</f>
        <v>2690</v>
      </c>
    </row>
    <row r="20" spans="1:5" x14ac:dyDescent="0.3">
      <c r="A20" s="9" t="s">
        <v>20</v>
      </c>
      <c r="B20">
        <f>IF(Crowdfunding!G69 = "successful", Crowdfunding!I69, 0)</f>
        <v>4065</v>
      </c>
      <c r="D20" s="10" t="s">
        <v>14</v>
      </c>
      <c r="E20">
        <f>IF(Crowdfunding!G638 = "failed", Crowdfunding!I638, 0)</f>
        <v>2604</v>
      </c>
    </row>
    <row r="21" spans="1:5" x14ac:dyDescent="0.3">
      <c r="A21" s="9" t="s">
        <v>20</v>
      </c>
      <c r="B21">
        <f>IF(Crowdfunding!G595 = "successful", Crowdfunding!I595, 0)</f>
        <v>4006</v>
      </c>
      <c r="D21" s="10" t="s">
        <v>14</v>
      </c>
      <c r="E21">
        <f>IF(Crowdfunding!G323 = "failed", Crowdfunding!I323, 0)</f>
        <v>2468</v>
      </c>
    </row>
    <row r="22" spans="1:5" x14ac:dyDescent="0.3">
      <c r="A22" s="9" t="s">
        <v>20</v>
      </c>
      <c r="B22">
        <f>IF(Crowdfunding!G910 = "successful", Crowdfunding!I910, 0)</f>
        <v>3934</v>
      </c>
      <c r="D22" s="10" t="s">
        <v>14</v>
      </c>
      <c r="E22">
        <f>IF(Crowdfunding!G34 = "failed", Crowdfunding!I34, 0)</f>
        <v>2307</v>
      </c>
    </row>
    <row r="23" spans="1:5" x14ac:dyDescent="0.3">
      <c r="A23" s="9" t="s">
        <v>20</v>
      </c>
      <c r="B23">
        <f>IF(Crowdfunding!G930 = "successful", Crowdfunding!I930, 0)</f>
        <v>3777</v>
      </c>
      <c r="D23" s="10" t="s">
        <v>14</v>
      </c>
      <c r="E23">
        <f>IF(Crowdfunding!G63 = "failed", Crowdfunding!I63, 0)</f>
        <v>2253</v>
      </c>
    </row>
    <row r="24" spans="1:5" x14ac:dyDescent="0.3">
      <c r="A24" s="9" t="s">
        <v>20</v>
      </c>
      <c r="B24">
        <f>IF(Crowdfunding!G314 = "successful", Crowdfunding!I314, 0)</f>
        <v>3742</v>
      </c>
      <c r="D24" s="10" t="s">
        <v>14</v>
      </c>
      <c r="E24">
        <f>IF(Crowdfunding!G778 = "failed", Crowdfunding!I778, 0)</f>
        <v>2201</v>
      </c>
    </row>
    <row r="25" spans="1:5" x14ac:dyDescent="0.3">
      <c r="A25" s="9" t="s">
        <v>20</v>
      </c>
      <c r="B25">
        <f>IF(Crowdfunding!G457 = "successful", Crowdfunding!I457, 0)</f>
        <v>3727</v>
      </c>
      <c r="D25" s="10" t="s">
        <v>14</v>
      </c>
      <c r="E25">
        <f>IF(Crowdfunding!G223 = "failed", Crowdfunding!I223, 0)</f>
        <v>2179</v>
      </c>
    </row>
    <row r="26" spans="1:5" x14ac:dyDescent="0.3">
      <c r="A26" s="9" t="s">
        <v>20</v>
      </c>
      <c r="B26">
        <f>IF(Crowdfunding!G510 = "successful", Crowdfunding!I510, 0)</f>
        <v>3657</v>
      </c>
      <c r="D26" s="10" t="s">
        <v>14</v>
      </c>
      <c r="E26">
        <f>IF(Crowdfunding!G373 = "failed", Crowdfunding!I373, 0)</f>
        <v>2176</v>
      </c>
    </row>
    <row r="27" spans="1:5" x14ac:dyDescent="0.3">
      <c r="A27" s="9" t="s">
        <v>20</v>
      </c>
      <c r="B27">
        <f>IF(Crowdfunding!G567 = "successful", Crowdfunding!I567, 0)</f>
        <v>3596</v>
      </c>
      <c r="D27" s="10" t="s">
        <v>14</v>
      </c>
      <c r="E27">
        <f>IF(Crowdfunding!G811 = "failed", Crowdfunding!I811, 0)</f>
        <v>2108</v>
      </c>
    </row>
    <row r="28" spans="1:5" x14ac:dyDescent="0.3">
      <c r="A28" s="9" t="s">
        <v>20</v>
      </c>
      <c r="B28">
        <f>IF(Crowdfunding!G226 = "successful", Crowdfunding!I226, 0)</f>
        <v>3594</v>
      </c>
      <c r="D28" s="10" t="s">
        <v>14</v>
      </c>
      <c r="E28">
        <f>IF(Crowdfunding!G501 = "failed", Crowdfunding!I501, 0)</f>
        <v>2072</v>
      </c>
    </row>
    <row r="29" spans="1:5" x14ac:dyDescent="0.3">
      <c r="A29" s="9" t="s">
        <v>20</v>
      </c>
      <c r="B29">
        <f>IF(Crowdfunding!G181 = "successful", Crowdfunding!I181, 0)</f>
        <v>3537</v>
      </c>
      <c r="D29" s="10" t="s">
        <v>14</v>
      </c>
      <c r="E29">
        <f>IF(Crowdfunding!G283 = "failed", Crowdfunding!I283, 0)</f>
        <v>2062</v>
      </c>
    </row>
    <row r="30" spans="1:5" x14ac:dyDescent="0.3">
      <c r="A30" s="9" t="s">
        <v>20</v>
      </c>
      <c r="B30">
        <f>IF(Crowdfunding!G842 = "successful", Crowdfunding!I842, 0)</f>
        <v>3533</v>
      </c>
      <c r="D30" s="10" t="s">
        <v>14</v>
      </c>
      <c r="E30">
        <f>IF(Crowdfunding!G707 = "failed", Crowdfunding!I707, 0)</f>
        <v>2025</v>
      </c>
    </row>
    <row r="31" spans="1:5" x14ac:dyDescent="0.3">
      <c r="A31" s="9" t="s">
        <v>20</v>
      </c>
      <c r="B31">
        <f>IF(Crowdfunding!G748 = "successful", Crowdfunding!I748, 0)</f>
        <v>3388</v>
      </c>
      <c r="D31" s="10" t="s">
        <v>14</v>
      </c>
      <c r="E31">
        <f>IF(Crowdfunding!G420 = "failed", Crowdfunding!I420, 0)</f>
        <v>1999</v>
      </c>
    </row>
    <row r="32" spans="1:5" x14ac:dyDescent="0.3">
      <c r="A32" s="9" t="s">
        <v>20</v>
      </c>
      <c r="B32">
        <f>IF(Crowdfunding!G154 = "successful", Crowdfunding!I154, 0)</f>
        <v>3376</v>
      </c>
      <c r="D32" s="10" t="s">
        <v>14</v>
      </c>
      <c r="E32">
        <f>IF(Crowdfunding!G526 = "failed", Crowdfunding!I526, 0)</f>
        <v>1979</v>
      </c>
    </row>
    <row r="33" spans="1:5" x14ac:dyDescent="0.3">
      <c r="A33" s="9" t="s">
        <v>20</v>
      </c>
      <c r="B33">
        <f>IF(Crowdfunding!G184 = "successful", Crowdfunding!I184, 0)</f>
        <v>3318</v>
      </c>
      <c r="D33" s="10" t="s">
        <v>14</v>
      </c>
      <c r="E33">
        <f>IF(Crowdfunding!G297 = "failed", Crowdfunding!I297, 0)</f>
        <v>1910</v>
      </c>
    </row>
    <row r="34" spans="1:5" x14ac:dyDescent="0.3">
      <c r="A34" s="9" t="s">
        <v>20</v>
      </c>
      <c r="B34">
        <f>IF(Crowdfunding!G786 = "successful", Crowdfunding!I786, 0)</f>
        <v>3308</v>
      </c>
      <c r="D34" s="10" t="s">
        <v>14</v>
      </c>
      <c r="E34">
        <f>IF(Crowdfunding!G886 = "failed", Crowdfunding!I886, 0)</f>
        <v>1886</v>
      </c>
    </row>
    <row r="35" spans="1:5" x14ac:dyDescent="0.3">
      <c r="A35" s="9" t="s">
        <v>20</v>
      </c>
      <c r="B35">
        <f>IF(Crowdfunding!G867 = "successful", Crowdfunding!I867, 0)</f>
        <v>3272</v>
      </c>
      <c r="D35" s="10" t="s">
        <v>14</v>
      </c>
      <c r="E35">
        <f>IF(Crowdfunding!G888 = "failed", Crowdfunding!I888, 0)</f>
        <v>1825</v>
      </c>
    </row>
    <row r="36" spans="1:5" x14ac:dyDescent="0.3">
      <c r="A36" s="9" t="s">
        <v>20</v>
      </c>
      <c r="B36">
        <f>IF(Crowdfunding!G756 = "successful", Crowdfunding!I756, 0)</f>
        <v>3205</v>
      </c>
      <c r="D36" s="10" t="s">
        <v>14</v>
      </c>
      <c r="E36">
        <f>IF(Crowdfunding!G503 = "failed", Crowdfunding!I503, 0)</f>
        <v>1796</v>
      </c>
    </row>
    <row r="37" spans="1:5" x14ac:dyDescent="0.3">
      <c r="A37" s="9" t="s">
        <v>20</v>
      </c>
      <c r="B37">
        <f>IF(Crowdfunding!G562 = "successful", Crowdfunding!I562, 0)</f>
        <v>3177</v>
      </c>
      <c r="D37" s="10" t="s">
        <v>14</v>
      </c>
      <c r="E37">
        <f>IF(Crowdfunding!G566 = "failed", Crowdfunding!I566, 0)</f>
        <v>1790</v>
      </c>
    </row>
    <row r="38" spans="1:5" x14ac:dyDescent="0.3">
      <c r="A38" s="9" t="s">
        <v>20</v>
      </c>
      <c r="B38">
        <f>IF(Crowdfunding!G442 = "successful", Crowdfunding!I442, 0)</f>
        <v>3131</v>
      </c>
      <c r="D38" s="10" t="s">
        <v>14</v>
      </c>
      <c r="E38">
        <f>IF(Crowdfunding!G532 = "failed", Crowdfunding!I532, 0)</f>
        <v>1784</v>
      </c>
    </row>
    <row r="39" spans="1:5" x14ac:dyDescent="0.3">
      <c r="A39" s="9" t="s">
        <v>20</v>
      </c>
      <c r="B39">
        <f>IF(Crowdfunding!G582 = "successful", Crowdfunding!I582, 0)</f>
        <v>3116</v>
      </c>
      <c r="D39" s="10" t="s">
        <v>14</v>
      </c>
      <c r="E39">
        <f>IF(Crowdfunding!G837 = "failed", Crowdfunding!I837, 0)</f>
        <v>1758</v>
      </c>
    </row>
    <row r="40" spans="1:5" x14ac:dyDescent="0.3">
      <c r="A40" s="9" t="s">
        <v>20</v>
      </c>
      <c r="B40">
        <f>IF(Crowdfunding!G633 = "successful", Crowdfunding!I633, 0)</f>
        <v>3063</v>
      </c>
      <c r="D40" s="10" t="s">
        <v>14</v>
      </c>
      <c r="E40">
        <f>IF(Crowdfunding!G695 = "failed", Crowdfunding!I695, 0)</f>
        <v>1748</v>
      </c>
    </row>
    <row r="41" spans="1:5" x14ac:dyDescent="0.3">
      <c r="A41" s="9" t="s">
        <v>20</v>
      </c>
      <c r="B41">
        <f>IF(Crowdfunding!G395 = "successful", Crowdfunding!I395, 0)</f>
        <v>3059</v>
      </c>
      <c r="D41" s="10" t="s">
        <v>14</v>
      </c>
      <c r="E41">
        <f>IF(Crowdfunding!G947 = "failed", Crowdfunding!I947, 0)</f>
        <v>1691</v>
      </c>
    </row>
    <row r="42" spans="1:5" x14ac:dyDescent="0.3">
      <c r="A42" s="9" t="s">
        <v>20</v>
      </c>
      <c r="B42">
        <f>IF(Crowdfunding!G724 = "successful", Crowdfunding!I724, 0)</f>
        <v>3036</v>
      </c>
      <c r="D42" s="10" t="s">
        <v>14</v>
      </c>
      <c r="E42">
        <f>IF(Crowdfunding!G78 = "failed", Crowdfunding!I78, 0)</f>
        <v>1684</v>
      </c>
    </row>
    <row r="43" spans="1:5" x14ac:dyDescent="0.3">
      <c r="A43" s="9" t="s">
        <v>20</v>
      </c>
      <c r="B43">
        <f>IF(Crowdfunding!G656 = "successful", Crowdfunding!I656, 0)</f>
        <v>3016</v>
      </c>
      <c r="D43" s="10" t="s">
        <v>14</v>
      </c>
      <c r="E43">
        <f>IF(Crowdfunding!G683 = "failed", Crowdfunding!I683, 0)</f>
        <v>1657</v>
      </c>
    </row>
    <row r="44" spans="1:5" x14ac:dyDescent="0.3">
      <c r="A44" s="9" t="s">
        <v>20</v>
      </c>
      <c r="B44">
        <f>IF(Crowdfunding!G550 = "successful", Crowdfunding!I550, 0)</f>
        <v>2985</v>
      </c>
      <c r="D44" s="10" t="s">
        <v>14</v>
      </c>
      <c r="E44">
        <f>IF(Crowdfunding!G213 = "failed", Crowdfunding!I213, 0)</f>
        <v>1625</v>
      </c>
    </row>
    <row r="45" spans="1:5" x14ac:dyDescent="0.3">
      <c r="A45" s="9" t="s">
        <v>20</v>
      </c>
      <c r="B45">
        <f>IF(Crowdfunding!G700 = "successful", Crowdfunding!I700, 0)</f>
        <v>2893</v>
      </c>
      <c r="D45" s="10" t="s">
        <v>14</v>
      </c>
      <c r="E45">
        <f>IF(Crowdfunding!G394 = "failed", Crowdfunding!I394, 0)</f>
        <v>1608</v>
      </c>
    </row>
    <row r="46" spans="1:5" x14ac:dyDescent="0.3">
      <c r="A46" s="9" t="s">
        <v>20</v>
      </c>
      <c r="B46">
        <f>IF(Crowdfunding!G362 = "successful", Crowdfunding!I362, 0)</f>
        <v>2875</v>
      </c>
      <c r="D46" s="10" t="s">
        <v>14</v>
      </c>
      <c r="E46">
        <f>IF(Crowdfunding!G727 = "failed", Crowdfunding!I727, 0)</f>
        <v>1596</v>
      </c>
    </row>
    <row r="47" spans="1:5" x14ac:dyDescent="0.3">
      <c r="A47" s="9" t="s">
        <v>20</v>
      </c>
      <c r="B47">
        <f>IF(Crowdfunding!G606 = "successful", Crowdfunding!I606, 0)</f>
        <v>2857</v>
      </c>
      <c r="D47" s="10" t="s">
        <v>14</v>
      </c>
      <c r="E47">
        <f>IF(Crowdfunding!G483 = "failed", Crowdfunding!I483, 0)</f>
        <v>1538</v>
      </c>
    </row>
    <row r="48" spans="1:5" x14ac:dyDescent="0.3">
      <c r="A48" s="9" t="s">
        <v>20</v>
      </c>
      <c r="B48">
        <f>IF(Crowdfunding!G814 = "successful", Crowdfunding!I814, 0)</f>
        <v>2805</v>
      </c>
      <c r="D48" s="10" t="s">
        <v>14</v>
      </c>
      <c r="E48">
        <f>IF(Crowdfunding!G89 = "failed", Crowdfunding!I89, 0)</f>
        <v>1482</v>
      </c>
    </row>
    <row r="49" spans="1:5" x14ac:dyDescent="0.3">
      <c r="A49" s="9" t="s">
        <v>20</v>
      </c>
      <c r="B49">
        <f>IF(Crowdfunding!G269 = "successful", Crowdfunding!I269, 0)</f>
        <v>2768</v>
      </c>
      <c r="D49" s="10" t="s">
        <v>14</v>
      </c>
      <c r="E49">
        <f>IF(Crowdfunding!G53 = "failed", Crowdfunding!I53, 0)</f>
        <v>1467</v>
      </c>
    </row>
    <row r="50" spans="1:5" x14ac:dyDescent="0.3">
      <c r="A50" s="9" t="s">
        <v>20</v>
      </c>
      <c r="B50">
        <f>IF(Crowdfunding!G480 = "successful", Crowdfunding!I480, 0)</f>
        <v>2756</v>
      </c>
      <c r="D50" s="10" t="s">
        <v>14</v>
      </c>
      <c r="E50">
        <f>IF(Crowdfunding!G153 = "failed", Crowdfunding!I153, 0)</f>
        <v>1467</v>
      </c>
    </row>
    <row r="51" spans="1:5" x14ac:dyDescent="0.3">
      <c r="A51" s="9" t="s">
        <v>20</v>
      </c>
      <c r="B51">
        <f>IF(Crowdfunding!G179 = "successful", Crowdfunding!I179, 0)</f>
        <v>2739</v>
      </c>
      <c r="D51" s="10" t="s">
        <v>14</v>
      </c>
      <c r="E51">
        <f>IF(Crowdfunding!G418 = "failed", Crowdfunding!I418, 0)</f>
        <v>1439</v>
      </c>
    </row>
    <row r="52" spans="1:5" x14ac:dyDescent="0.3">
      <c r="A52" s="9" t="s">
        <v>20</v>
      </c>
      <c r="B52">
        <f>IF(Crowdfunding!G572 = "successful", Crowdfunding!I572, 0)</f>
        <v>2725</v>
      </c>
      <c r="D52" s="10" t="s">
        <v>14</v>
      </c>
      <c r="E52">
        <f>IF(Crowdfunding!G590 = "failed", Crowdfunding!I590, 0)</f>
        <v>1368</v>
      </c>
    </row>
    <row r="53" spans="1:5" x14ac:dyDescent="0.3">
      <c r="A53" s="9" t="s">
        <v>20</v>
      </c>
      <c r="B53">
        <f>IF(Crowdfunding!G625 = "successful", Crowdfunding!I625, 0)</f>
        <v>2693</v>
      </c>
      <c r="D53" s="10" t="s">
        <v>14</v>
      </c>
      <c r="E53">
        <f>IF(Crowdfunding!G255 = "failed", Crowdfunding!I255, 0)</f>
        <v>1335</v>
      </c>
    </row>
    <row r="54" spans="1:5" x14ac:dyDescent="0.3">
      <c r="A54" s="9" t="s">
        <v>20</v>
      </c>
      <c r="B54">
        <f>IF(Crowdfunding!G26 = "successful", Crowdfunding!I26, 0)</f>
        <v>2673</v>
      </c>
      <c r="D54" s="10" t="s">
        <v>14</v>
      </c>
      <c r="E54">
        <f>IF(Crowdfunding!G540 = "failed", Crowdfunding!I540, 0)</f>
        <v>1296</v>
      </c>
    </row>
    <row r="55" spans="1:5" x14ac:dyDescent="0.3">
      <c r="A55" s="9" t="s">
        <v>20</v>
      </c>
      <c r="B55">
        <f>IF(Crowdfunding!G856 = "successful", Crowdfunding!I856, 0)</f>
        <v>2662</v>
      </c>
      <c r="D55" s="10" t="s">
        <v>14</v>
      </c>
      <c r="E55">
        <f>IF(Crowdfunding!G761 = "failed", Crowdfunding!I761, 0)</f>
        <v>1274</v>
      </c>
    </row>
    <row r="56" spans="1:5" x14ac:dyDescent="0.3">
      <c r="A56" s="9" t="s">
        <v>20</v>
      </c>
      <c r="B56">
        <f>IF(Crowdfunding!G231 = "successful", Crowdfunding!I231, 0)</f>
        <v>2551</v>
      </c>
      <c r="D56" s="10" t="s">
        <v>14</v>
      </c>
      <c r="E56">
        <f>IF(Crowdfunding!G511 = "failed", Crowdfunding!I511, 0)</f>
        <v>1258</v>
      </c>
    </row>
    <row r="57" spans="1:5" x14ac:dyDescent="0.3">
      <c r="A57" s="9" t="s">
        <v>20</v>
      </c>
      <c r="B57">
        <f>IF(Crowdfunding!G508 = "successful", Crowdfunding!I508, 0)</f>
        <v>2528</v>
      </c>
      <c r="D57" s="10" t="s">
        <v>14</v>
      </c>
      <c r="E57">
        <f>IF(Crowdfunding!G343 = "failed", Crowdfunding!I343, 0)</f>
        <v>1257</v>
      </c>
    </row>
    <row r="58" spans="1:5" x14ac:dyDescent="0.3">
      <c r="A58" s="9" t="s">
        <v>20</v>
      </c>
      <c r="B58">
        <f>IF(Crowdfunding!G429 = "successful", Crowdfunding!I429, 0)</f>
        <v>2526</v>
      </c>
      <c r="D58" s="10" t="s">
        <v>14</v>
      </c>
      <c r="E58">
        <f>IF(Crowdfunding!G879 = "failed", Crowdfunding!I879, 0)</f>
        <v>1229</v>
      </c>
    </row>
    <row r="59" spans="1:5" x14ac:dyDescent="0.3">
      <c r="A59" s="9" t="s">
        <v>20</v>
      </c>
      <c r="B59">
        <f>IF(Crowdfunding!G167 = "successful", Crowdfunding!I167, 0)</f>
        <v>2506</v>
      </c>
      <c r="D59" s="10" t="s">
        <v>14</v>
      </c>
      <c r="E59">
        <f>IF(Crowdfunding!G801 = "failed", Crowdfunding!I801, 0)</f>
        <v>1225</v>
      </c>
    </row>
    <row r="60" spans="1:5" x14ac:dyDescent="0.3">
      <c r="A60" s="9" t="s">
        <v>20</v>
      </c>
      <c r="B60">
        <f>IF(Crowdfunding!G819 = "successful", Crowdfunding!I819, 0)</f>
        <v>2489</v>
      </c>
      <c r="D60" s="10" t="s">
        <v>14</v>
      </c>
      <c r="E60">
        <f>IF(Crowdfunding!G900 = "failed", Crowdfunding!I900, 0)</f>
        <v>1221</v>
      </c>
    </row>
    <row r="61" spans="1:5" x14ac:dyDescent="0.3">
      <c r="A61" s="9" t="s">
        <v>20</v>
      </c>
      <c r="B61">
        <f>IF(Crowdfunding!G72 = "successful", Crowdfunding!I72, 0)</f>
        <v>2475</v>
      </c>
      <c r="D61" s="10" t="s">
        <v>14</v>
      </c>
      <c r="E61">
        <f>IF(Crowdfunding!G100 = "failed", Crowdfunding!I100, 0)</f>
        <v>1220</v>
      </c>
    </row>
    <row r="62" spans="1:5" x14ac:dyDescent="0.3">
      <c r="A62" s="9" t="s">
        <v>20</v>
      </c>
      <c r="B62">
        <f>IF(Crowdfunding!G230 = "successful", Crowdfunding!I230, 0)</f>
        <v>2468</v>
      </c>
      <c r="D62" s="10" t="s">
        <v>14</v>
      </c>
      <c r="E62">
        <f>IF(Crowdfunding!G620 = "failed", Crowdfunding!I620, 0)</f>
        <v>1198</v>
      </c>
    </row>
    <row r="63" spans="1:5" x14ac:dyDescent="0.3">
      <c r="A63" s="9" t="s">
        <v>20</v>
      </c>
      <c r="B63">
        <f>IF(Crowdfunding!G133 = "successful", Crowdfunding!I133, 0)</f>
        <v>2443</v>
      </c>
      <c r="D63" s="10" t="s">
        <v>14</v>
      </c>
      <c r="E63">
        <f>IF(Crowdfunding!G157 = "failed", Crowdfunding!I157, 0)</f>
        <v>1194</v>
      </c>
    </row>
    <row r="64" spans="1:5" x14ac:dyDescent="0.3">
      <c r="A64" s="9" t="s">
        <v>20</v>
      </c>
      <c r="B64">
        <f>IF(Crowdfunding!G493 = "successful", Crowdfunding!I493, 0)</f>
        <v>2443</v>
      </c>
      <c r="D64" s="10" t="s">
        <v>14</v>
      </c>
      <c r="E64">
        <f>IF(Crowdfunding!G455 = "failed", Crowdfunding!I455, 0)</f>
        <v>1181</v>
      </c>
    </row>
    <row r="65" spans="1:5" x14ac:dyDescent="0.3">
      <c r="A65" s="9" t="s">
        <v>20</v>
      </c>
      <c r="B65">
        <f>IF(Crowdfunding!G330 = "successful", Crowdfunding!I330, 0)</f>
        <v>2441</v>
      </c>
      <c r="D65" s="10" t="s">
        <v>14</v>
      </c>
      <c r="E65">
        <f>IF(Crowdfunding!G177 = "failed", Crowdfunding!I177, 0)</f>
        <v>1130</v>
      </c>
    </row>
    <row r="66" spans="1:5" x14ac:dyDescent="0.3">
      <c r="A66" s="9" t="s">
        <v>20</v>
      </c>
      <c r="B66">
        <f>IF(Crowdfunding!G466 = "successful", Crowdfunding!I466, 0)</f>
        <v>2436</v>
      </c>
      <c r="D66" s="10" t="s">
        <v>14</v>
      </c>
      <c r="E66">
        <f>IF(Crowdfunding!G734 = "failed", Crowdfunding!I734, 0)</f>
        <v>1121</v>
      </c>
    </row>
    <row r="67" spans="1:5" x14ac:dyDescent="0.3">
      <c r="A67" s="9" t="s">
        <v>20</v>
      </c>
      <c r="B67">
        <f>IF(Crowdfunding!G50 = "successful", Crowdfunding!I50, 0)</f>
        <v>2431</v>
      </c>
      <c r="D67" s="10" t="s">
        <v>14</v>
      </c>
      <c r="E67">
        <f>IF(Crowdfunding!G478 = "failed", Crowdfunding!I478, 0)</f>
        <v>1120</v>
      </c>
    </row>
    <row r="68" spans="1:5" x14ac:dyDescent="0.3">
      <c r="A68" s="9" t="s">
        <v>20</v>
      </c>
      <c r="B68">
        <f>IF(Crowdfunding!G882 = "successful", Crowdfunding!I882, 0)</f>
        <v>2414</v>
      </c>
      <c r="D68" s="10" t="s">
        <v>14</v>
      </c>
      <c r="E68">
        <f>IF(Crowdfunding!G338 = "failed", Crowdfunding!I338, 0)</f>
        <v>1072</v>
      </c>
    </row>
    <row r="69" spans="1:5" x14ac:dyDescent="0.3">
      <c r="A69" s="9" t="s">
        <v>20</v>
      </c>
      <c r="B69">
        <f>IF(Crowdfunding!G600 = "successful", Crowdfunding!I600, 0)</f>
        <v>2409</v>
      </c>
      <c r="D69" s="10" t="s">
        <v>14</v>
      </c>
      <c r="E69">
        <f>IF(Crowdfunding!G388 = "failed", Crowdfunding!I388, 0)</f>
        <v>1068</v>
      </c>
    </row>
    <row r="70" spans="1:5" x14ac:dyDescent="0.3">
      <c r="A70" s="9" t="s">
        <v>20</v>
      </c>
      <c r="B70">
        <f>IF(Crowdfunding!G775 = "successful", Crowdfunding!I775, 0)</f>
        <v>2353</v>
      </c>
      <c r="D70" s="10" t="s">
        <v>14</v>
      </c>
      <c r="E70">
        <f>IF(Crowdfunding!G666 = "failed", Crowdfunding!I666, 0)</f>
        <v>1063</v>
      </c>
    </row>
    <row r="71" spans="1:5" x14ac:dyDescent="0.3">
      <c r="A71" s="9" t="s">
        <v>20</v>
      </c>
      <c r="B71">
        <f>IF(Crowdfunding!G489 = "successful", Crowdfunding!I489, 0)</f>
        <v>2346</v>
      </c>
      <c r="D71" s="10" t="s">
        <v>14</v>
      </c>
      <c r="E71">
        <f>IF(Crowdfunding!G156 = "failed", Crowdfunding!I156, 0)</f>
        <v>1059</v>
      </c>
    </row>
    <row r="72" spans="1:5" x14ac:dyDescent="0.3">
      <c r="A72" s="9" t="s">
        <v>20</v>
      </c>
      <c r="B72">
        <f>IF(Crowdfunding!G98 = "successful", Crowdfunding!I98, 0)</f>
        <v>2331</v>
      </c>
      <c r="D72" s="10" t="s">
        <v>14</v>
      </c>
      <c r="E72">
        <f>IF(Crowdfunding!G555 = "failed", Crowdfunding!I555, 0)</f>
        <v>1028</v>
      </c>
    </row>
    <row r="73" spans="1:5" x14ac:dyDescent="0.3">
      <c r="A73" s="9" t="s">
        <v>20</v>
      </c>
      <c r="B73">
        <f>IF(Crowdfunding!G985 = "successful", Crowdfunding!I985, 0)</f>
        <v>2326</v>
      </c>
      <c r="D73" s="10" t="s">
        <v>14</v>
      </c>
      <c r="E73">
        <f>IF(Crowdfunding!G85 = "failed", Crowdfunding!I85, 0)</f>
        <v>1000</v>
      </c>
    </row>
    <row r="74" spans="1:5" x14ac:dyDescent="0.3">
      <c r="A74" s="9" t="s">
        <v>20</v>
      </c>
      <c r="B74">
        <f>IF(Crowdfunding!G873 = "successful", Crowdfunding!I873, 0)</f>
        <v>2320</v>
      </c>
      <c r="D74" s="10" t="s">
        <v>14</v>
      </c>
      <c r="E74">
        <f>IF(Crowdfunding!G170 = "failed", Crowdfunding!I170, 0)</f>
        <v>955</v>
      </c>
    </row>
    <row r="75" spans="1:5" x14ac:dyDescent="0.3">
      <c r="A75" s="9" t="s">
        <v>20</v>
      </c>
      <c r="B75">
        <f>IF(Crowdfunding!G441 = "successful", Crowdfunding!I441, 0)</f>
        <v>2293</v>
      </c>
      <c r="D75" s="10" t="s">
        <v>14</v>
      </c>
      <c r="E75">
        <f>IF(Crowdfunding!G401 = "failed", Crowdfunding!I401, 0)</f>
        <v>941</v>
      </c>
    </row>
    <row r="76" spans="1:5" x14ac:dyDescent="0.3">
      <c r="A76" s="9" t="s">
        <v>20</v>
      </c>
      <c r="B76">
        <f>IF(Crowdfunding!G926 = "successful", Crowdfunding!I926, 0)</f>
        <v>2289</v>
      </c>
      <c r="D76" s="10" t="s">
        <v>14</v>
      </c>
      <c r="E76">
        <f>IF(Crowdfunding!G136 = "failed", Crowdfunding!I136, 0)</f>
        <v>940</v>
      </c>
    </row>
    <row r="77" spans="1:5" x14ac:dyDescent="0.3">
      <c r="A77" s="9" t="s">
        <v>20</v>
      </c>
      <c r="B77">
        <f>IF(Crowdfunding!G337 = "successful", Crowdfunding!I337, 0)</f>
        <v>2283</v>
      </c>
      <c r="D77" s="10" t="s">
        <v>14</v>
      </c>
      <c r="E77">
        <f>IF(Crowdfunding!G219 = "failed", Crowdfunding!I219, 0)</f>
        <v>934</v>
      </c>
    </row>
    <row r="78" spans="1:5" x14ac:dyDescent="0.3">
      <c r="A78" s="9" t="s">
        <v>20</v>
      </c>
      <c r="B78">
        <f>IF(Crowdfunding!G637 = "successful", Crowdfunding!I637, 0)</f>
        <v>2266</v>
      </c>
      <c r="D78" s="10" t="s">
        <v>14</v>
      </c>
      <c r="E78">
        <f>IF(Crowdfunding!G225 = "failed", Crowdfunding!I225, 0)</f>
        <v>931</v>
      </c>
    </row>
    <row r="79" spans="1:5" x14ac:dyDescent="0.3">
      <c r="A79" s="9" t="s">
        <v>20</v>
      </c>
      <c r="B79">
        <f>IF(Crowdfunding!G924 = "successful", Crowdfunding!I924, 0)</f>
        <v>2261</v>
      </c>
      <c r="D79" s="10" t="s">
        <v>14</v>
      </c>
      <c r="E79">
        <f>IF(Crowdfunding!G687 = "failed", Crowdfunding!I687, 0)</f>
        <v>926</v>
      </c>
    </row>
    <row r="80" spans="1:5" x14ac:dyDescent="0.3">
      <c r="A80" s="9" t="s">
        <v>20</v>
      </c>
      <c r="B80">
        <f>IF(Crowdfunding!G406 = "successful", Crowdfunding!I406, 0)</f>
        <v>2237</v>
      </c>
      <c r="D80" s="10" t="s">
        <v>14</v>
      </c>
      <c r="E80">
        <f>IF(Crowdfunding!G351 = "failed", Crowdfunding!I351, 0)</f>
        <v>923</v>
      </c>
    </row>
    <row r="81" spans="1:5" x14ac:dyDescent="0.3">
      <c r="A81" s="9" t="s">
        <v>20</v>
      </c>
      <c r="B81">
        <f>IF(Crowdfunding!G609 = "successful", Crowdfunding!I609, 0)</f>
        <v>2230</v>
      </c>
      <c r="D81" s="10" t="s">
        <v>14</v>
      </c>
      <c r="E81">
        <f>IF(Crowdfunding!G292 = "failed", Crowdfunding!I292, 0)</f>
        <v>908</v>
      </c>
    </row>
    <row r="82" spans="1:5" x14ac:dyDescent="0.3">
      <c r="A82" s="9" t="s">
        <v>20</v>
      </c>
      <c r="B82">
        <f>IF(Crowdfunding!G30 = "successful", Crowdfunding!I30, 0)</f>
        <v>2220</v>
      </c>
      <c r="D82" s="10" t="s">
        <v>14</v>
      </c>
      <c r="E82">
        <f>IF(Crowdfunding!G698 = "failed", Crowdfunding!I698, 0)</f>
        <v>889</v>
      </c>
    </row>
    <row r="83" spans="1:5" x14ac:dyDescent="0.3">
      <c r="A83" s="9" t="s">
        <v>20</v>
      </c>
      <c r="B83">
        <f>IF(Crowdfunding!G535 = "successful", Crowdfunding!I535, 0)</f>
        <v>2218</v>
      </c>
      <c r="D83" s="10" t="s">
        <v>14</v>
      </c>
      <c r="E83">
        <f>IF(Crowdfunding!G188 = "failed", Crowdfunding!I188, 0)</f>
        <v>886</v>
      </c>
    </row>
    <row r="84" spans="1:5" x14ac:dyDescent="0.3">
      <c r="A84" s="9" t="s">
        <v>20</v>
      </c>
      <c r="B84">
        <f>IF(Crowdfunding!G599 = "successful", Crowdfunding!I599, 0)</f>
        <v>2188</v>
      </c>
      <c r="D84" s="10" t="s">
        <v>14</v>
      </c>
      <c r="E84">
        <f>IF(Crowdfunding!G789 = "failed", Crowdfunding!I789, 0)</f>
        <v>859</v>
      </c>
    </row>
    <row r="85" spans="1:5" x14ac:dyDescent="0.3">
      <c r="A85" s="9" t="s">
        <v>20</v>
      </c>
      <c r="B85">
        <f>IF(Crowdfunding!G623 = "successful", Crowdfunding!I623, 0)</f>
        <v>2144</v>
      </c>
      <c r="D85" s="10" t="s">
        <v>14</v>
      </c>
      <c r="E85">
        <f>IF(Crowdfunding!G518 = "failed", Crowdfunding!I518, 0)</f>
        <v>846</v>
      </c>
    </row>
    <row r="86" spans="1:5" x14ac:dyDescent="0.3">
      <c r="A86" s="9" t="s">
        <v>20</v>
      </c>
      <c r="B86">
        <f>IF(Crowdfunding!G460 = "successful", Crowdfunding!I460, 0)</f>
        <v>2120</v>
      </c>
      <c r="D86" s="10" t="s">
        <v>14</v>
      </c>
      <c r="E86">
        <f>IF(Crowdfunding!G996 = "failed", Crowdfunding!I996, 0)</f>
        <v>842</v>
      </c>
    </row>
    <row r="87" spans="1:5" x14ac:dyDescent="0.3">
      <c r="A87" s="9" t="s">
        <v>20</v>
      </c>
      <c r="B87">
        <f>IF(Crowdfunding!G182 = "successful", Crowdfunding!I182, 0)</f>
        <v>2107</v>
      </c>
      <c r="D87" s="10" t="s">
        <v>14</v>
      </c>
      <c r="E87">
        <f>IF(Crowdfunding!G81 = "failed", Crowdfunding!I81, 0)</f>
        <v>838</v>
      </c>
    </row>
    <row r="88" spans="1:5" x14ac:dyDescent="0.3">
      <c r="A88" s="9" t="s">
        <v>20</v>
      </c>
      <c r="B88">
        <f>IF(Crowdfunding!G375 = "successful", Crowdfunding!I375, 0)</f>
        <v>2106</v>
      </c>
      <c r="D88" s="10" t="s">
        <v>14</v>
      </c>
      <c r="E88">
        <f>IF(Crowdfunding!G781 = "failed", Crowdfunding!I781, 0)</f>
        <v>831</v>
      </c>
    </row>
    <row r="89" spans="1:5" x14ac:dyDescent="0.3">
      <c r="A89" s="9" t="s">
        <v>20</v>
      </c>
      <c r="B89">
        <f>IF(Crowdfunding!G465 = "successful", Crowdfunding!I465, 0)</f>
        <v>2105</v>
      </c>
      <c r="D89" s="10" t="s">
        <v>14</v>
      </c>
      <c r="E89">
        <f>IF(Crowdfunding!G346 = "failed", Crowdfunding!I346, 0)</f>
        <v>830</v>
      </c>
    </row>
    <row r="90" spans="1:5" x14ac:dyDescent="0.3">
      <c r="A90" s="9" t="s">
        <v>20</v>
      </c>
      <c r="B90">
        <f>IF(Crowdfunding!G824 = "successful", Crowdfunding!I824, 0)</f>
        <v>2100</v>
      </c>
      <c r="D90" s="10" t="s">
        <v>14</v>
      </c>
      <c r="E90">
        <f>IF(Crowdfunding!G958 = "failed", Crowdfunding!I958, 0)</f>
        <v>830</v>
      </c>
    </row>
    <row r="91" spans="1:5" x14ac:dyDescent="0.3">
      <c r="A91" s="9" t="s">
        <v>20</v>
      </c>
      <c r="B91">
        <f>IF(Crowdfunding!G463 = "successful", Crowdfunding!I463, 0)</f>
        <v>2080</v>
      </c>
      <c r="D91" s="10" t="s">
        <v>14</v>
      </c>
      <c r="E91">
        <f>IF(Crowdfunding!G310 = "failed", Crowdfunding!I310, 0)</f>
        <v>803</v>
      </c>
    </row>
    <row r="92" spans="1:5" x14ac:dyDescent="0.3">
      <c r="A92" s="9" t="s">
        <v>20</v>
      </c>
      <c r="B92">
        <f>IF(Crowdfunding!G210 = "successful", Crowdfunding!I210, 0)</f>
        <v>2053</v>
      </c>
      <c r="D92" s="10" t="s">
        <v>14</v>
      </c>
      <c r="E92">
        <f>IF(Crowdfunding!G435 = "failed", Crowdfunding!I435, 0)</f>
        <v>792</v>
      </c>
    </row>
    <row r="93" spans="1:5" x14ac:dyDescent="0.3">
      <c r="A93" s="9" t="s">
        <v>20</v>
      </c>
      <c r="B93">
        <f>IF(Crowdfunding!G997 = "successful", Crowdfunding!I997, 0)</f>
        <v>2043</v>
      </c>
      <c r="D93" s="10" t="s">
        <v>14</v>
      </c>
      <c r="E93">
        <f>IF(Crowdfunding!G178 = "failed", Crowdfunding!I178, 0)</f>
        <v>782</v>
      </c>
    </row>
    <row r="94" spans="1:5" x14ac:dyDescent="0.3">
      <c r="A94" s="9" t="s">
        <v>20</v>
      </c>
      <c r="B94">
        <f>IF(Crowdfunding!G705 = "successful", Crowdfunding!I705, 0)</f>
        <v>2038</v>
      </c>
      <c r="D94" s="10" t="s">
        <v>14</v>
      </c>
      <c r="E94">
        <f>IF(Crowdfunding!G128 = "failed", Crowdfunding!I128, 0)</f>
        <v>774</v>
      </c>
    </row>
    <row r="95" spans="1:5" x14ac:dyDescent="0.3">
      <c r="A95" s="9" t="s">
        <v>20</v>
      </c>
      <c r="B95">
        <f>IF(Crowdfunding!G353 = "successful", Crowdfunding!I353, 0)</f>
        <v>2013</v>
      </c>
      <c r="D95" s="10" t="s">
        <v>14</v>
      </c>
      <c r="E95">
        <f>IF(Crowdfunding!G663 = "failed", Crowdfunding!I663, 0)</f>
        <v>752</v>
      </c>
    </row>
    <row r="96" spans="1:5" x14ac:dyDescent="0.3">
      <c r="A96" s="9" t="s">
        <v>20</v>
      </c>
      <c r="B96">
        <f>IF(Crowdfunding!G737 = "successful", Crowdfunding!I737, 0)</f>
        <v>1991</v>
      </c>
      <c r="D96" s="10" t="s">
        <v>14</v>
      </c>
      <c r="E96">
        <f>IF(Crowdfunding!G631 = "failed", Crowdfunding!I631, 0)</f>
        <v>750</v>
      </c>
    </row>
    <row r="97" spans="1:5" x14ac:dyDescent="0.3">
      <c r="A97" s="9" t="s">
        <v>20</v>
      </c>
      <c r="B97">
        <f>IF(Crowdfunding!G199 = "successful", Crowdfunding!I199, 0)</f>
        <v>1989</v>
      </c>
      <c r="D97" s="10" t="s">
        <v>14</v>
      </c>
      <c r="E97">
        <f>IF(Crowdfunding!G661 = "failed", Crowdfunding!I661, 0)</f>
        <v>750</v>
      </c>
    </row>
    <row r="98" spans="1:5" x14ac:dyDescent="0.3">
      <c r="A98" s="9" t="s">
        <v>20</v>
      </c>
      <c r="B98">
        <f>IF(Crowdfunding!G37 = "successful", Crowdfunding!I37, 0)</f>
        <v>1965</v>
      </c>
      <c r="D98" s="10" t="s">
        <v>14</v>
      </c>
      <c r="E98">
        <f>IF(Crowdfunding!G430 = "failed", Crowdfunding!I430, 0)</f>
        <v>747</v>
      </c>
    </row>
    <row r="99" spans="1:5" x14ac:dyDescent="0.3">
      <c r="A99" s="9" t="s">
        <v>20</v>
      </c>
      <c r="B99">
        <f>IF(Crowdfunding!G106 = "successful", Crowdfunding!I106, 0)</f>
        <v>1917</v>
      </c>
      <c r="D99" s="10" t="s">
        <v>14</v>
      </c>
      <c r="E99">
        <f>IF(Crowdfunding!G982 = "failed", Crowdfunding!I982, 0)</f>
        <v>742</v>
      </c>
    </row>
    <row r="100" spans="1:5" x14ac:dyDescent="0.3">
      <c r="A100" s="9" t="s">
        <v>20</v>
      </c>
      <c r="B100">
        <f>IF(Crowdfunding!G935 = "successful", Crowdfunding!I935, 0)</f>
        <v>1902</v>
      </c>
      <c r="D100" s="10" t="s">
        <v>14</v>
      </c>
      <c r="E100">
        <f>IF(Crowdfunding!G411 = "failed", Crowdfunding!I411, 0)</f>
        <v>714</v>
      </c>
    </row>
    <row r="101" spans="1:5" x14ac:dyDescent="0.3">
      <c r="A101" s="9" t="s">
        <v>20</v>
      </c>
      <c r="B101">
        <f>IF(Crowdfunding!G274 = "successful", Crowdfunding!I274, 0)</f>
        <v>1894</v>
      </c>
      <c r="D101" s="10" t="s">
        <v>14</v>
      </c>
      <c r="E101">
        <f>IF(Crowdfunding!G93 = "failed", Crowdfunding!I93, 0)</f>
        <v>679</v>
      </c>
    </row>
    <row r="102" spans="1:5" x14ac:dyDescent="0.3">
      <c r="A102" s="9" t="s">
        <v>20</v>
      </c>
      <c r="B102">
        <f>IF(Crowdfunding!G875 = "successful", Crowdfunding!I875, 0)</f>
        <v>1887</v>
      </c>
      <c r="D102" s="10" t="s">
        <v>14</v>
      </c>
      <c r="E102">
        <f>IF(Crowdfunding!G813 = "failed", Crowdfunding!I813, 0)</f>
        <v>679</v>
      </c>
    </row>
    <row r="103" spans="1:5" x14ac:dyDescent="0.3">
      <c r="A103" s="9" t="s">
        <v>20</v>
      </c>
      <c r="B103">
        <f>IF(Crowdfunding!G249 = "successful", Crowdfunding!I249, 0)</f>
        <v>1884</v>
      </c>
      <c r="D103" s="10" t="s">
        <v>14</v>
      </c>
      <c r="E103">
        <f>IF(Crowdfunding!G779 = "failed", Crowdfunding!I779, 0)</f>
        <v>676</v>
      </c>
    </row>
    <row r="104" spans="1:5" x14ac:dyDescent="0.3">
      <c r="A104" s="9" t="s">
        <v>20</v>
      </c>
      <c r="B104">
        <f>IF(Crowdfunding!G917 = "successful", Crowdfunding!I917, 0)</f>
        <v>1866</v>
      </c>
      <c r="D104" s="10" t="s">
        <v>14</v>
      </c>
      <c r="E104">
        <f>IF(Crowdfunding!G21 = "failed", Crowdfunding!I21, 0)</f>
        <v>674</v>
      </c>
    </row>
    <row r="105" spans="1:5" x14ac:dyDescent="0.3">
      <c r="A105" s="9" t="s">
        <v>20</v>
      </c>
      <c r="B105">
        <f>IF(Crowdfunding!G161 = "successful", Crowdfunding!I161, 0)</f>
        <v>1821</v>
      </c>
      <c r="D105" s="10" t="s">
        <v>14</v>
      </c>
      <c r="E105">
        <f>IF(Crowdfunding!G129 = "failed", Crowdfunding!I129, 0)</f>
        <v>672</v>
      </c>
    </row>
    <row r="106" spans="1:5" x14ac:dyDescent="0.3">
      <c r="A106" s="9" t="s">
        <v>20</v>
      </c>
      <c r="B106">
        <f>IF(Crowdfunding!G218 = "successful", Crowdfunding!I218, 0)</f>
        <v>1815</v>
      </c>
      <c r="D106" s="10" t="s">
        <v>14</v>
      </c>
      <c r="E106">
        <f>IF(Crowdfunding!G125 = "failed", Crowdfunding!I125, 0)</f>
        <v>662</v>
      </c>
    </row>
    <row r="107" spans="1:5" x14ac:dyDescent="0.3">
      <c r="A107" s="9" t="s">
        <v>20</v>
      </c>
      <c r="B107">
        <f>IF(Crowdfunding!G839 = "successful", Crowdfunding!I839, 0)</f>
        <v>1797</v>
      </c>
      <c r="D107" s="10" t="s">
        <v>14</v>
      </c>
      <c r="E107">
        <f>IF(Crowdfunding!G717 = "failed", Crowdfunding!I717, 0)</f>
        <v>656</v>
      </c>
    </row>
    <row r="108" spans="1:5" x14ac:dyDescent="0.3">
      <c r="A108" s="9" t="s">
        <v>20</v>
      </c>
      <c r="B108">
        <f>IF(Crowdfunding!G716 = "successful", Crowdfunding!I716, 0)</f>
        <v>1785</v>
      </c>
      <c r="D108" s="10" t="s">
        <v>14</v>
      </c>
      <c r="E108">
        <f>IF(Crowdfunding!G487 = "failed", Crowdfunding!I487, 0)</f>
        <v>648</v>
      </c>
    </row>
    <row r="109" spans="1:5" x14ac:dyDescent="0.3">
      <c r="A109" s="9" t="s">
        <v>20</v>
      </c>
      <c r="B109">
        <f>IF(Crowdfunding!G242 = "successful", Crowdfunding!I242, 0)</f>
        <v>1784</v>
      </c>
      <c r="D109" s="10" t="s">
        <v>14</v>
      </c>
      <c r="E109">
        <f>IF(Crowdfunding!G621 = "failed", Crowdfunding!I621, 0)</f>
        <v>648</v>
      </c>
    </row>
    <row r="110" spans="1:5" x14ac:dyDescent="0.3">
      <c r="A110" s="9" t="s">
        <v>20</v>
      </c>
      <c r="B110">
        <f>IF(Crowdfunding!G122 = "successful", Crowdfunding!I122, 0)</f>
        <v>1782</v>
      </c>
      <c r="D110" s="10" t="s">
        <v>14</v>
      </c>
      <c r="E110">
        <f>IF(Crowdfunding!G450 = "failed", Crowdfunding!I450, 0)</f>
        <v>605</v>
      </c>
    </row>
    <row r="111" spans="1:5" x14ac:dyDescent="0.3">
      <c r="A111" s="9" t="s">
        <v>20</v>
      </c>
      <c r="B111">
        <f>IF(Crowdfunding!G521 = "successful", Crowdfunding!I521, 0)</f>
        <v>1773</v>
      </c>
      <c r="D111" s="10" t="s">
        <v>14</v>
      </c>
      <c r="E111">
        <f>IF(Crowdfunding!G651 = "failed", Crowdfunding!I651, 0)</f>
        <v>602</v>
      </c>
    </row>
    <row r="112" spans="1:5" x14ac:dyDescent="0.3">
      <c r="A112" s="9" t="s">
        <v>20</v>
      </c>
      <c r="B112">
        <f>IF(Crowdfunding!G437 = "successful", Crowdfunding!I437, 0)</f>
        <v>1713</v>
      </c>
      <c r="D112" s="10" t="s">
        <v>14</v>
      </c>
      <c r="E112">
        <f>IF(Crowdfunding!G972 = "failed", Crowdfunding!I972, 0)</f>
        <v>594</v>
      </c>
    </row>
    <row r="113" spans="1:5" x14ac:dyDescent="0.3">
      <c r="A113" s="9" t="s">
        <v>20</v>
      </c>
      <c r="B113">
        <f>IF(Crowdfunding!G355 = "successful", Crowdfunding!I355, 0)</f>
        <v>1703</v>
      </c>
      <c r="D113" s="10" t="s">
        <v>14</v>
      </c>
      <c r="E113">
        <f>IF(Crowdfunding!G500 = "failed", Crowdfunding!I500, 0)</f>
        <v>579</v>
      </c>
    </row>
    <row r="114" spans="1:5" x14ac:dyDescent="0.3">
      <c r="A114" s="9" t="s">
        <v>20</v>
      </c>
      <c r="B114">
        <f>IF(Crowdfunding!G257 = "successful", Crowdfunding!I257, 0)</f>
        <v>1697</v>
      </c>
      <c r="D114" s="10" t="s">
        <v>14</v>
      </c>
      <c r="E114">
        <f>IF(Crowdfunding!G474 = "failed", Crowdfunding!I474, 0)</f>
        <v>575</v>
      </c>
    </row>
    <row r="115" spans="1:5" x14ac:dyDescent="0.3">
      <c r="A115" s="9" t="s">
        <v>20</v>
      </c>
      <c r="B115">
        <f>IF(Crowdfunding!G340 = "successful", Crowdfunding!I340, 0)</f>
        <v>1690</v>
      </c>
      <c r="D115" s="10" t="s">
        <v>14</v>
      </c>
      <c r="E115">
        <f>IF(Crowdfunding!G23 = "failed", Crowdfunding!I23, 0)</f>
        <v>558</v>
      </c>
    </row>
    <row r="116" spans="1:5" x14ac:dyDescent="0.3">
      <c r="A116" s="9" t="s">
        <v>20</v>
      </c>
      <c r="B116">
        <f>IF(Crowdfunding!G243 = "successful", Crowdfunding!I243, 0)</f>
        <v>1684</v>
      </c>
      <c r="D116" s="10" t="s">
        <v>14</v>
      </c>
      <c r="E116">
        <f>IF(Crowdfunding!G577 = "failed", Crowdfunding!I577, 0)</f>
        <v>558</v>
      </c>
    </row>
    <row r="117" spans="1:5" x14ac:dyDescent="0.3">
      <c r="A117" s="9" t="s">
        <v>20</v>
      </c>
      <c r="B117">
        <f>IF(Crowdfunding!G974 = "successful", Crowdfunding!I974, 0)</f>
        <v>1681</v>
      </c>
      <c r="D117" s="10" t="s">
        <v>14</v>
      </c>
      <c r="E117">
        <f>IF(Crowdfunding!G485 = "failed", Crowdfunding!I485, 0)</f>
        <v>554</v>
      </c>
    </row>
    <row r="118" spans="1:5" x14ac:dyDescent="0.3">
      <c r="A118" s="9" t="s">
        <v>20</v>
      </c>
      <c r="B118">
        <f>IF(Crowdfunding!G597 = "successful", Crowdfunding!I597, 0)</f>
        <v>1629</v>
      </c>
      <c r="D118" s="10" t="s">
        <v>14</v>
      </c>
      <c r="E118">
        <f>IF(Crowdfunding!G464 = "failed", Crowdfunding!I464, 0)</f>
        <v>535</v>
      </c>
    </row>
    <row r="119" spans="1:5" x14ac:dyDescent="0.3">
      <c r="A119" s="9" t="s">
        <v>20</v>
      </c>
      <c r="B119">
        <f>IF(Crowdfunding!G671 = "successful", Crowdfunding!I671, 0)</f>
        <v>1621</v>
      </c>
      <c r="D119" s="10" t="s">
        <v>14</v>
      </c>
      <c r="E119">
        <f>IF(Crowdfunding!G871 = "failed", Crowdfunding!I871, 0)</f>
        <v>526</v>
      </c>
    </row>
    <row r="120" spans="1:5" x14ac:dyDescent="0.3">
      <c r="A120" s="9" t="s">
        <v>20</v>
      </c>
      <c r="B120">
        <f>IF(Crowdfunding!G586 = "successful", Crowdfunding!I586, 0)</f>
        <v>1613</v>
      </c>
      <c r="D120" s="10" t="s">
        <v>14</v>
      </c>
      <c r="E120">
        <f>IF(Crowdfunding!G915 = "failed", Crowdfunding!I915, 0)</f>
        <v>523</v>
      </c>
    </row>
    <row r="121" spans="1:5" x14ac:dyDescent="0.3">
      <c r="A121" s="9" t="s">
        <v>20</v>
      </c>
      <c r="B121">
        <f>IF(Crowdfunding!G31 = "successful", Crowdfunding!I31, 0)</f>
        <v>1606</v>
      </c>
      <c r="D121" s="10" t="s">
        <v>14</v>
      </c>
      <c r="E121">
        <f>IF(Crowdfunding!G769 = "failed", Crowdfunding!I769, 0)</f>
        <v>513</v>
      </c>
    </row>
    <row r="122" spans="1:5" x14ac:dyDescent="0.3">
      <c r="A122" s="9" t="s">
        <v>20</v>
      </c>
      <c r="B122">
        <f>IF(Crowdfunding!G458 = "successful", Crowdfunding!I458, 0)</f>
        <v>1605</v>
      </c>
      <c r="D122" s="10" t="s">
        <v>14</v>
      </c>
      <c r="E122">
        <f>IF(Crowdfunding!G658 = "failed", Crowdfunding!I658, 0)</f>
        <v>504</v>
      </c>
    </row>
    <row r="123" spans="1:5" x14ac:dyDescent="0.3">
      <c r="A123" s="9" t="s">
        <v>20</v>
      </c>
      <c r="B123">
        <f>IF(Crowdfunding!G398 = "successful", Crowdfunding!I398, 0)</f>
        <v>1604</v>
      </c>
      <c r="D123" s="10" t="s">
        <v>14</v>
      </c>
      <c r="E123">
        <f>IF(Crowdfunding!G263 = "failed", Crowdfunding!I263, 0)</f>
        <v>454</v>
      </c>
    </row>
    <row r="124" spans="1:5" x14ac:dyDescent="0.3">
      <c r="A124" s="9" t="s">
        <v>20</v>
      </c>
      <c r="B124">
        <f>IF(Crowdfunding!G62 = "successful", Crowdfunding!I62, 0)</f>
        <v>1600</v>
      </c>
      <c r="D124" s="10" t="s">
        <v>14</v>
      </c>
      <c r="E124">
        <f>IF(Crowdfunding!G17 = "failed", Crowdfunding!I17, 0)</f>
        <v>452</v>
      </c>
    </row>
    <row r="125" spans="1:5" x14ac:dyDescent="0.3">
      <c r="A125" s="9" t="s">
        <v>20</v>
      </c>
      <c r="B125">
        <f>IF(Crowdfunding!G969 = "successful", Crowdfunding!I969, 0)</f>
        <v>1573</v>
      </c>
      <c r="D125" s="10" t="s">
        <v>14</v>
      </c>
      <c r="E125">
        <f>IF(Crowdfunding!G883 = "failed", Crowdfunding!I883, 0)</f>
        <v>452</v>
      </c>
    </row>
    <row r="126" spans="1:5" x14ac:dyDescent="0.3">
      <c r="A126" s="9" t="s">
        <v>20</v>
      </c>
      <c r="B126">
        <f>IF(Crowdfunding!G486 = "successful", Crowdfunding!I486, 0)</f>
        <v>1572</v>
      </c>
      <c r="D126" s="10" t="s">
        <v>14</v>
      </c>
      <c r="E126">
        <f>IF(Crowdfunding!G376 = "failed", Crowdfunding!I376, 0)</f>
        <v>441</v>
      </c>
    </row>
    <row r="127" spans="1:5" x14ac:dyDescent="0.3">
      <c r="A127" s="9" t="s">
        <v>20</v>
      </c>
      <c r="B127">
        <f>IF(Crowdfunding!G175 = "successful", Crowdfunding!I175, 0)</f>
        <v>1561</v>
      </c>
      <c r="D127" s="10" t="s">
        <v>14</v>
      </c>
      <c r="E127">
        <f>IF(Crowdfunding!G407 = "failed", Crowdfunding!I407, 0)</f>
        <v>435</v>
      </c>
    </row>
    <row r="128" spans="1:5" x14ac:dyDescent="0.3">
      <c r="A128" s="9" t="s">
        <v>20</v>
      </c>
      <c r="B128">
        <f>IF(Crowdfunding!G953 = "successful", Crowdfunding!I953, 0)</f>
        <v>1559</v>
      </c>
      <c r="D128" s="10" t="s">
        <v>14</v>
      </c>
      <c r="E128">
        <f>IF(Crowdfunding!G389 = "failed", Crowdfunding!I389, 0)</f>
        <v>424</v>
      </c>
    </row>
    <row r="129" spans="1:5" x14ac:dyDescent="0.3">
      <c r="A129" s="9" t="s">
        <v>20</v>
      </c>
      <c r="B129">
        <f>IF(Crowdfunding!G956 = "successful", Crowdfunding!I956, 0)</f>
        <v>1548</v>
      </c>
      <c r="D129" s="10" t="s">
        <v>14</v>
      </c>
      <c r="E129">
        <f>IF(Crowdfunding!G417 = "failed", Crowdfunding!I417, 0)</f>
        <v>418</v>
      </c>
    </row>
    <row r="130" spans="1:5" x14ac:dyDescent="0.3">
      <c r="A130" s="9" t="s">
        <v>20</v>
      </c>
      <c r="B130">
        <f>IF(Crowdfunding!G221 = "successful", Crowdfunding!I221, 0)</f>
        <v>1539</v>
      </c>
      <c r="D130" s="10" t="s">
        <v>14</v>
      </c>
      <c r="E130">
        <f>IF(Crowdfunding!G543 = "failed", Crowdfunding!I543, 0)</f>
        <v>395</v>
      </c>
    </row>
    <row r="131" spans="1:5" x14ac:dyDescent="0.3">
      <c r="A131" s="9" t="s">
        <v>20</v>
      </c>
      <c r="B131">
        <f>IF(Crowdfunding!G760 = "successful", Crowdfunding!I760, 0)</f>
        <v>1518</v>
      </c>
      <c r="D131" s="10" t="s">
        <v>14</v>
      </c>
      <c r="E131">
        <f>IF(Crowdfunding!G342 = "failed", Crowdfunding!I342, 0)</f>
        <v>393</v>
      </c>
    </row>
    <row r="132" spans="1:5" x14ac:dyDescent="0.3">
      <c r="A132" s="9" t="s">
        <v>20</v>
      </c>
      <c r="B132">
        <f>IF(Crowdfunding!G892 = "successful", Crowdfunding!I892, 0)</f>
        <v>1470</v>
      </c>
      <c r="D132" s="10" t="s">
        <v>14</v>
      </c>
      <c r="E132">
        <f>IF(Crowdfunding!G1000 = "failed", Crowdfunding!I1000, 0)</f>
        <v>374</v>
      </c>
    </row>
    <row r="133" spans="1:5" x14ac:dyDescent="0.3">
      <c r="A133" s="9" t="s">
        <v>20</v>
      </c>
      <c r="B133">
        <f>IF(Crowdfunding!G855 = "successful", Crowdfunding!I855, 0)</f>
        <v>1467</v>
      </c>
      <c r="D133" s="10" t="s">
        <v>14</v>
      </c>
      <c r="E133">
        <f>IF(Crowdfunding!G513 = "failed", Crowdfunding!I513, 0)</f>
        <v>362</v>
      </c>
    </row>
    <row r="134" spans="1:5" x14ac:dyDescent="0.3">
      <c r="A134" s="9" t="s">
        <v>20</v>
      </c>
      <c r="B134">
        <f>IF(Crowdfunding!G898 = "successful", Crowdfunding!I898, 0)</f>
        <v>1460</v>
      </c>
      <c r="D134" s="10" t="s">
        <v>14</v>
      </c>
      <c r="E134">
        <f>IF(Crowdfunding!G380 = "failed", Crowdfunding!I380, 0)</f>
        <v>355</v>
      </c>
    </row>
    <row r="135" spans="1:5" x14ac:dyDescent="0.3">
      <c r="A135" s="9" t="s">
        <v>20</v>
      </c>
      <c r="B135">
        <f>IF(Crowdfunding!G189 = "successful", Crowdfunding!I189, 0)</f>
        <v>1442</v>
      </c>
      <c r="D135" s="10" t="s">
        <v>14</v>
      </c>
      <c r="E135">
        <f>IF(Crowdfunding!G507 = "failed", Crowdfunding!I507, 0)</f>
        <v>347</v>
      </c>
    </row>
    <row r="136" spans="1:5" x14ac:dyDescent="0.3">
      <c r="A136" s="9" t="s">
        <v>20</v>
      </c>
      <c r="B136">
        <f>IF(Crowdfunding!G4 = "successful", Crowdfunding!I4, 0)</f>
        <v>1425</v>
      </c>
      <c r="D136" s="10" t="s">
        <v>14</v>
      </c>
      <c r="E136">
        <f>IF(Crowdfunding!G347 = "failed", Crowdfunding!I347, 0)</f>
        <v>331</v>
      </c>
    </row>
    <row r="137" spans="1:5" x14ac:dyDescent="0.3">
      <c r="A137" s="9" t="s">
        <v>20</v>
      </c>
      <c r="B137">
        <f>IF(Crowdfunding!G22 = "successful", Crowdfunding!I22, 0)</f>
        <v>1396</v>
      </c>
      <c r="D137" s="10" t="s">
        <v>14</v>
      </c>
      <c r="E137">
        <f>IF(Crowdfunding!G344 = "failed", Crowdfunding!I344, 0)</f>
        <v>328</v>
      </c>
    </row>
    <row r="138" spans="1:5" x14ac:dyDescent="0.3">
      <c r="A138" s="9" t="s">
        <v>20</v>
      </c>
      <c r="B138">
        <f>IF(Crowdfunding!G166 = "successful", Crowdfunding!I166, 0)</f>
        <v>1396</v>
      </c>
      <c r="D138" s="10" t="s">
        <v>14</v>
      </c>
      <c r="E138">
        <f>IF(Crowdfunding!G141 = "failed", Crowdfunding!I141, 0)</f>
        <v>326</v>
      </c>
    </row>
    <row r="139" spans="1:5" x14ac:dyDescent="0.3">
      <c r="A139" s="9" t="s">
        <v>20</v>
      </c>
      <c r="B139">
        <f>IF(Crowdfunding!G332 = "successful", Crowdfunding!I332, 0)</f>
        <v>1385</v>
      </c>
      <c r="D139" s="10" t="s">
        <v>14</v>
      </c>
      <c r="E139">
        <f>IF(Crowdfunding!G112 = "failed", Crowdfunding!I112, 0)</f>
        <v>296</v>
      </c>
    </row>
    <row r="140" spans="1:5" x14ac:dyDescent="0.3">
      <c r="A140" s="9" t="s">
        <v>20</v>
      </c>
      <c r="B140">
        <f>IF(Crowdfunding!G847 = "successful", Crowdfunding!I847, 0)</f>
        <v>1354</v>
      </c>
      <c r="D140" s="10" t="s">
        <v>14</v>
      </c>
      <c r="E140">
        <f>IF(Crowdfunding!G946 = "failed", Crowdfunding!I946, 0)</f>
        <v>263</v>
      </c>
    </row>
    <row r="141" spans="1:5" x14ac:dyDescent="0.3">
      <c r="A141" s="9" t="s">
        <v>20</v>
      </c>
      <c r="B141">
        <f>IF(Crowdfunding!G708 = "successful", Crowdfunding!I708, 0)</f>
        <v>1345</v>
      </c>
      <c r="D141" s="10" t="s">
        <v>14</v>
      </c>
      <c r="E141">
        <f>IF(Crowdfunding!G642 = "failed", Crowdfunding!I642, 0)</f>
        <v>257</v>
      </c>
    </row>
    <row r="142" spans="1:5" x14ac:dyDescent="0.3">
      <c r="A142" s="9" t="s">
        <v>20</v>
      </c>
      <c r="B142">
        <f>IF(Crowdfunding!G834 = "successful", Crowdfunding!I834, 0)</f>
        <v>1297</v>
      </c>
      <c r="D142" s="10" t="s">
        <v>14</v>
      </c>
      <c r="E142">
        <f>IF(Crowdfunding!G594 = "failed", Crowdfunding!I594, 0)</f>
        <v>253</v>
      </c>
    </row>
    <row r="143" spans="1:5" x14ac:dyDescent="0.3">
      <c r="A143" s="9" t="s">
        <v>20</v>
      </c>
      <c r="B143">
        <f>IF(Crowdfunding!G826 = "successful", Crowdfunding!I826, 0)</f>
        <v>1280</v>
      </c>
      <c r="D143" s="10" t="s">
        <v>14</v>
      </c>
      <c r="E143">
        <f>IF(Crowdfunding!G975 = "failed", Crowdfunding!I975, 0)</f>
        <v>252</v>
      </c>
    </row>
    <row r="144" spans="1:5" x14ac:dyDescent="0.3">
      <c r="A144" s="9" t="s">
        <v>20</v>
      </c>
      <c r="B144">
        <f>IF(Crowdfunding!G171 = "successful", Crowdfunding!I171, 0)</f>
        <v>1267</v>
      </c>
      <c r="D144" s="10" t="s">
        <v>14</v>
      </c>
      <c r="E144">
        <f>IF(Crowdfunding!G768 = "failed", Crowdfunding!I768, 0)</f>
        <v>248</v>
      </c>
    </row>
    <row r="145" spans="1:5" x14ac:dyDescent="0.3">
      <c r="A145" s="9" t="s">
        <v>20</v>
      </c>
      <c r="B145">
        <f>IF(Crowdfunding!G19 = "successful", Crowdfunding!I19, 0)</f>
        <v>1249</v>
      </c>
      <c r="D145" s="10" t="s">
        <v>14</v>
      </c>
      <c r="E145">
        <f>IF(Crowdfunding!G304 = "failed", Crowdfunding!I304, 0)</f>
        <v>245</v>
      </c>
    </row>
    <row r="146" spans="1:5" x14ac:dyDescent="0.3">
      <c r="A146" s="9" t="s">
        <v>20</v>
      </c>
      <c r="B146">
        <f>IF(Crowdfunding!G678 = "successful", Crowdfunding!I678, 0)</f>
        <v>1170</v>
      </c>
      <c r="D146" s="10" t="s">
        <v>14</v>
      </c>
      <c r="E146">
        <f>IF(Crowdfunding!G580 = "failed", Crowdfunding!I580, 0)</f>
        <v>245</v>
      </c>
    </row>
    <row r="147" spans="1:5" x14ac:dyDescent="0.3">
      <c r="A147" s="9" t="s">
        <v>20</v>
      </c>
      <c r="B147">
        <f>IF(Crowdfunding!G391 = "successful", Crowdfunding!I391, 0)</f>
        <v>1152</v>
      </c>
      <c r="D147" s="10" t="s">
        <v>14</v>
      </c>
      <c r="E147">
        <f>IF(Crowdfunding!G194 = "failed", Crowdfunding!I194, 0)</f>
        <v>243</v>
      </c>
    </row>
    <row r="148" spans="1:5" x14ac:dyDescent="0.3">
      <c r="A148" s="9" t="s">
        <v>20</v>
      </c>
      <c r="B148">
        <f>IF(Crowdfunding!G604 = "successful", Crowdfunding!I604, 0)</f>
        <v>1140</v>
      </c>
      <c r="D148" s="10" t="s">
        <v>14</v>
      </c>
      <c r="E148">
        <f>IF(Crowdfunding!G536 = "failed", Crowdfunding!I536, 0)</f>
        <v>243</v>
      </c>
    </row>
    <row r="149" spans="1:5" x14ac:dyDescent="0.3">
      <c r="A149" s="9" t="s">
        <v>20</v>
      </c>
      <c r="B149">
        <f>IF(Crowdfunding!G387 = "successful", Crowdfunding!I387, 0)</f>
        <v>1137</v>
      </c>
      <c r="D149" s="10" t="s">
        <v>14</v>
      </c>
      <c r="E149">
        <f>IF(Crowdfunding!G212 = "failed", Crowdfunding!I212, 0)</f>
        <v>226</v>
      </c>
    </row>
    <row r="150" spans="1:5" x14ac:dyDescent="0.3">
      <c r="A150" s="9" t="s">
        <v>20</v>
      </c>
      <c r="B150">
        <f>IF(Crowdfunding!G336 = "successful", Crowdfunding!I336, 0)</f>
        <v>1113</v>
      </c>
      <c r="D150" s="10" t="s">
        <v>14</v>
      </c>
      <c r="E150">
        <f>IF(Crowdfunding!G921 = "failed", Crowdfunding!I921, 0)</f>
        <v>225</v>
      </c>
    </row>
    <row r="151" spans="1:5" x14ac:dyDescent="0.3">
      <c r="A151" s="9" t="s">
        <v>20</v>
      </c>
      <c r="B151">
        <f>IF(Crowdfunding!G672 = "successful", Crowdfunding!I672, 0)</f>
        <v>1101</v>
      </c>
      <c r="D151" s="10" t="s">
        <v>14</v>
      </c>
      <c r="E151">
        <f>IF(Crowdfunding!G180 = "failed", Crowdfunding!I180, 0)</f>
        <v>210</v>
      </c>
    </row>
    <row r="152" spans="1:5" x14ac:dyDescent="0.3">
      <c r="A152" s="9" t="s">
        <v>20</v>
      </c>
      <c r="B152">
        <f>IF(Crowdfunding!G339 = "successful", Crowdfunding!I339, 0)</f>
        <v>1095</v>
      </c>
      <c r="D152" s="10" t="s">
        <v>14</v>
      </c>
      <c r="E152">
        <f>IF(Crowdfunding!G762 = "failed", Crowdfunding!I762, 0)</f>
        <v>210</v>
      </c>
    </row>
    <row r="153" spans="1:5" x14ac:dyDescent="0.3">
      <c r="A153" s="9" t="s">
        <v>20</v>
      </c>
      <c r="B153">
        <f>IF(Crowdfunding!G673 = "successful", Crowdfunding!I673, 0)</f>
        <v>1073</v>
      </c>
      <c r="D153" s="10" t="s">
        <v>14</v>
      </c>
      <c r="E153">
        <f>IF(Crowdfunding!G16 = "failed", Crowdfunding!I16, 0)</f>
        <v>200</v>
      </c>
    </row>
    <row r="154" spans="1:5" x14ac:dyDescent="0.3">
      <c r="A154" s="9" t="s">
        <v>20</v>
      </c>
      <c r="B154">
        <f>IF(Crowdfunding!G143 = "successful", Crowdfunding!I143, 0)</f>
        <v>1071</v>
      </c>
      <c r="D154" s="10" t="s">
        <v>14</v>
      </c>
      <c r="E154">
        <f>IF(Crowdfunding!G524 = "failed", Crowdfunding!I524, 0)</f>
        <v>191</v>
      </c>
    </row>
    <row r="155" spans="1:5" x14ac:dyDescent="0.3">
      <c r="A155" s="9" t="s">
        <v>20</v>
      </c>
      <c r="B155">
        <f>IF(Crowdfunding!G732 = "successful", Crowdfunding!I732, 0)</f>
        <v>1071</v>
      </c>
      <c r="D155" s="10" t="s">
        <v>14</v>
      </c>
      <c r="E155">
        <f>IF(Crowdfunding!G741 = "failed", Crowdfunding!I741, 0)</f>
        <v>191</v>
      </c>
    </row>
    <row r="156" spans="1:5" x14ac:dyDescent="0.3">
      <c r="A156" s="9" t="s">
        <v>20</v>
      </c>
      <c r="B156">
        <f>IF(Crowdfunding!G539 = "successful", Crowdfunding!I539, 0)</f>
        <v>1052</v>
      </c>
      <c r="D156" s="10" t="s">
        <v>14</v>
      </c>
      <c r="E156">
        <f>IF(Crowdfunding!G448 = "failed", Crowdfunding!I448, 0)</f>
        <v>186</v>
      </c>
    </row>
    <row r="157" spans="1:5" x14ac:dyDescent="0.3">
      <c r="A157" s="9" t="s">
        <v>20</v>
      </c>
      <c r="B157">
        <f>IF(Crowdfunding!G561 = "successful", Crowdfunding!I561, 0)</f>
        <v>1022</v>
      </c>
      <c r="D157" s="10" t="s">
        <v>14</v>
      </c>
      <c r="E157">
        <f>IF(Crowdfunding!G598 = "failed", Crowdfunding!I598, 0)</f>
        <v>183</v>
      </c>
    </row>
    <row r="158" spans="1:5" x14ac:dyDescent="0.3">
      <c r="A158" s="9" t="s">
        <v>20</v>
      </c>
      <c r="B158">
        <f>IF(Crowdfunding!G981 = "successful", Crowdfunding!I981, 0)</f>
        <v>1015</v>
      </c>
      <c r="D158" s="10" t="s">
        <v>14</v>
      </c>
      <c r="E158">
        <f>IF(Crowdfunding!G948 = "failed", Crowdfunding!I948, 0)</f>
        <v>181</v>
      </c>
    </row>
    <row r="159" spans="1:5" x14ac:dyDescent="0.3">
      <c r="A159" s="9" t="s">
        <v>20</v>
      </c>
      <c r="B159">
        <f>IF(Crowdfunding!G735 = "successful", Crowdfunding!I735, 0)</f>
        <v>980</v>
      </c>
      <c r="D159" s="10" t="s">
        <v>14</v>
      </c>
      <c r="E159">
        <f>IF(Crowdfunding!G545 = "failed", Crowdfunding!I545, 0)</f>
        <v>180</v>
      </c>
    </row>
    <row r="160" spans="1:5" x14ac:dyDescent="0.3">
      <c r="A160" s="9" t="s">
        <v>20</v>
      </c>
      <c r="B160">
        <f>IF(Crowdfunding!G229 = "successful", Crowdfunding!I229, 0)</f>
        <v>943</v>
      </c>
      <c r="D160" s="10" t="s">
        <v>14</v>
      </c>
      <c r="E160">
        <f>IF(Crowdfunding!G200 = "failed", Crowdfunding!I200, 0)</f>
        <v>168</v>
      </c>
    </row>
    <row r="161" spans="1:5" x14ac:dyDescent="0.3">
      <c r="A161" s="9" t="s">
        <v>20</v>
      </c>
      <c r="B161">
        <f>IF(Crowdfunding!G585 = "successful", Crowdfunding!I585, 0)</f>
        <v>909</v>
      </c>
      <c r="D161" s="10" t="s">
        <v>14</v>
      </c>
      <c r="E161">
        <f>IF(Crowdfunding!G425 = "failed", Crowdfunding!I425, 0)</f>
        <v>162</v>
      </c>
    </row>
    <row r="162" spans="1:5" x14ac:dyDescent="0.3">
      <c r="A162" s="9" t="s">
        <v>20</v>
      </c>
      <c r="B162">
        <f>IF(Crowdfunding!G123 = "successful", Crowdfunding!I123, 0)</f>
        <v>903</v>
      </c>
      <c r="D162" s="10" t="s">
        <v>14</v>
      </c>
      <c r="E162">
        <f>IF(Crowdfunding!G596 = "failed", Crowdfunding!I596, 0)</f>
        <v>157</v>
      </c>
    </row>
    <row r="163" spans="1:5" x14ac:dyDescent="0.3">
      <c r="A163" s="9" t="s">
        <v>20</v>
      </c>
      <c r="B163">
        <f>IF(Crowdfunding!G24 = "successful", Crowdfunding!I24, 0)</f>
        <v>890</v>
      </c>
      <c r="D163" s="10" t="s">
        <v>14</v>
      </c>
      <c r="E163">
        <f>IF(Crowdfunding!G589 = "failed", Crowdfunding!I589, 0)</f>
        <v>156</v>
      </c>
    </row>
    <row r="164" spans="1:5" x14ac:dyDescent="0.3">
      <c r="A164" s="9" t="s">
        <v>20</v>
      </c>
      <c r="B164">
        <f>IF(Crowdfunding!G703 = "successful", Crowdfunding!I703, 0)</f>
        <v>820</v>
      </c>
      <c r="D164" s="10" t="s">
        <v>14</v>
      </c>
      <c r="E164">
        <f>IF(Crowdfunding!G831 = "failed", Crowdfunding!I831, 0)</f>
        <v>154</v>
      </c>
    </row>
    <row r="165" spans="1:5" x14ac:dyDescent="0.3">
      <c r="A165" s="9" t="s">
        <v>20</v>
      </c>
      <c r="B165">
        <f>IF(Crowdfunding!G147 = "successful", Crowdfunding!I147, 0)</f>
        <v>768</v>
      </c>
      <c r="D165" s="10" t="s">
        <v>14</v>
      </c>
      <c r="E165">
        <f>IF(Crowdfunding!G393 = "failed", Crowdfunding!I393, 0)</f>
        <v>151</v>
      </c>
    </row>
    <row r="166" spans="1:5" x14ac:dyDescent="0.3">
      <c r="A166" s="9" t="s">
        <v>20</v>
      </c>
      <c r="B166">
        <f>IF(Crowdfunding!G551 = "successful", Crowdfunding!I551, 0)</f>
        <v>762</v>
      </c>
      <c r="D166" s="10" t="s">
        <v>14</v>
      </c>
      <c r="E166">
        <f>IF(Crowdfunding!G345 = "failed", Crowdfunding!I345, 0)</f>
        <v>147</v>
      </c>
    </row>
    <row r="167" spans="1:5" x14ac:dyDescent="0.3">
      <c r="A167" s="9" t="s">
        <v>20</v>
      </c>
      <c r="B167">
        <f>IF(Crowdfunding!G616 = "successful", Crowdfunding!I616, 0)</f>
        <v>723</v>
      </c>
      <c r="D167" s="10" t="s">
        <v>14</v>
      </c>
      <c r="E167">
        <f>IF(Crowdfunding!G217 = "failed", Crowdfunding!I217, 0)</f>
        <v>143</v>
      </c>
    </row>
    <row r="168" spans="1:5" x14ac:dyDescent="0.3">
      <c r="A168" s="9" t="s">
        <v>20</v>
      </c>
      <c r="B168">
        <f>IF(Crowdfunding!G113 = "successful", Crowdfunding!I113, 0)</f>
        <v>676</v>
      </c>
      <c r="D168" s="10" t="s">
        <v>14</v>
      </c>
      <c r="E168">
        <f>IF(Crowdfunding!G916 = "failed", Crowdfunding!I916, 0)</f>
        <v>141</v>
      </c>
    </row>
    <row r="169" spans="1:5" x14ac:dyDescent="0.3">
      <c r="A169" s="9" t="s">
        <v>20</v>
      </c>
      <c r="B169">
        <f>IF(Crowdfunding!G309 = "successful", Crowdfunding!I309, 0)</f>
        <v>659</v>
      </c>
      <c r="D169" s="10" t="s">
        <v>14</v>
      </c>
      <c r="E169">
        <f>IF(Crowdfunding!G290 = "failed", Crowdfunding!I290, 0)</f>
        <v>137</v>
      </c>
    </row>
    <row r="170" spans="1:5" x14ac:dyDescent="0.3">
      <c r="A170" s="9" t="s">
        <v>20</v>
      </c>
      <c r="B170">
        <f>IF(Crowdfunding!G408 = "successful", Crowdfunding!I408, 0)</f>
        <v>645</v>
      </c>
      <c r="D170" s="10" t="s">
        <v>14</v>
      </c>
      <c r="E170">
        <f>IF(Crowdfunding!G183 = "failed", Crowdfunding!I183, 0)</f>
        <v>136</v>
      </c>
    </row>
    <row r="171" spans="1:5" x14ac:dyDescent="0.3">
      <c r="A171" s="9" t="s">
        <v>20</v>
      </c>
      <c r="B171">
        <f>IF(Crowdfunding!G571 = "successful", Crowdfunding!I571, 0)</f>
        <v>589</v>
      </c>
      <c r="D171" s="10" t="s">
        <v>14</v>
      </c>
      <c r="E171">
        <f>IF(Crowdfunding!G278 = "failed", Crowdfunding!I278, 0)</f>
        <v>133</v>
      </c>
    </row>
    <row r="172" spans="1:5" x14ac:dyDescent="0.3">
      <c r="A172" s="9" t="s">
        <v>20</v>
      </c>
      <c r="B172">
        <f>IF(Crowdfunding!G719 = "successful", Crowdfunding!I719, 0)</f>
        <v>555</v>
      </c>
      <c r="D172" s="10" t="s">
        <v>14</v>
      </c>
      <c r="E172">
        <f>IF(Crowdfunding!G517 = "failed", Crowdfunding!I517, 0)</f>
        <v>133</v>
      </c>
    </row>
    <row r="173" spans="1:5" x14ac:dyDescent="0.3">
      <c r="A173" s="9" t="s">
        <v>20</v>
      </c>
      <c r="B173">
        <f>IF(Crowdfunding!G556 = "successful", Crowdfunding!I556, 0)</f>
        <v>554</v>
      </c>
      <c r="D173" s="10" t="s">
        <v>14</v>
      </c>
      <c r="E173">
        <f>IF(Crowdfunding!G286 = "failed", Crowdfunding!I286, 0)</f>
        <v>132</v>
      </c>
    </row>
    <row r="174" spans="1:5" x14ac:dyDescent="0.3">
      <c r="A174" s="9" t="s">
        <v>20</v>
      </c>
      <c r="B174">
        <f>IF(Crowdfunding!G281 = "successful", Crowdfunding!I281, 0)</f>
        <v>546</v>
      </c>
      <c r="D174" s="10" t="s">
        <v>14</v>
      </c>
      <c r="E174">
        <f>IF(Crowdfunding!G664 = "failed", Crowdfunding!I664, 0)</f>
        <v>131</v>
      </c>
    </row>
    <row r="175" spans="1:5" x14ac:dyDescent="0.3">
      <c r="A175" s="9" t="s">
        <v>20</v>
      </c>
      <c r="B175">
        <f>IF(Crowdfunding!G736 = "successful", Crowdfunding!I736, 0)</f>
        <v>536</v>
      </c>
      <c r="D175" s="10" t="s">
        <v>14</v>
      </c>
      <c r="E175">
        <f>IF(Crowdfunding!G961 = "failed", Crowdfunding!I961, 0)</f>
        <v>130</v>
      </c>
    </row>
    <row r="176" spans="1:5" x14ac:dyDescent="0.3">
      <c r="A176" s="9" t="s">
        <v>20</v>
      </c>
      <c r="B176">
        <f>IF(Crowdfunding!G132 = "successful", Crowdfunding!I132, 0)</f>
        <v>533</v>
      </c>
      <c r="D176" s="10" t="s">
        <v>14</v>
      </c>
      <c r="E176">
        <f>IF(Crowdfunding!G328 = "failed", Crowdfunding!I328, 0)</f>
        <v>128</v>
      </c>
    </row>
    <row r="177" spans="1:5" x14ac:dyDescent="0.3">
      <c r="A177" s="9" t="s">
        <v>20</v>
      </c>
      <c r="B177">
        <f>IF(Crowdfunding!G197 = "successful", Crowdfunding!I197, 0)</f>
        <v>524</v>
      </c>
      <c r="D177" s="10" t="s">
        <v>14</v>
      </c>
      <c r="E177">
        <f>IF(Crowdfunding!G379 = "failed", Crowdfunding!I379, 0)</f>
        <v>127</v>
      </c>
    </row>
    <row r="178" spans="1:5" x14ac:dyDescent="0.3">
      <c r="A178" s="9" t="s">
        <v>20</v>
      </c>
      <c r="B178">
        <f>IF(Crowdfunding!G94 = "successful", Crowdfunding!I94, 0)</f>
        <v>498</v>
      </c>
      <c r="D178" s="10" t="s">
        <v>14</v>
      </c>
      <c r="E178">
        <f>IF(Crowdfunding!G872 = "failed", Crowdfunding!I872, 0)</f>
        <v>121</v>
      </c>
    </row>
    <row r="179" spans="1:5" x14ac:dyDescent="0.3">
      <c r="A179" s="9" t="s">
        <v>20</v>
      </c>
      <c r="B179">
        <f>IF(Crowdfunding!G409 = "successful", Crowdfunding!I409, 0)</f>
        <v>484</v>
      </c>
      <c r="D179" s="10" t="s">
        <v>14</v>
      </c>
      <c r="E179">
        <f>IF(Crowdfunding!G56 = "failed", Crowdfunding!I56, 0)</f>
        <v>120</v>
      </c>
    </row>
    <row r="180" spans="1:5" x14ac:dyDescent="0.3">
      <c r="A180" s="9" t="s">
        <v>20</v>
      </c>
      <c r="B180">
        <f>IF(Crowdfunding!G989 = "successful", Crowdfunding!I989, 0)</f>
        <v>480</v>
      </c>
      <c r="D180" s="10" t="s">
        <v>14</v>
      </c>
      <c r="E180">
        <f>IF(Crowdfunding!G499 = "failed", Crowdfunding!I499, 0)</f>
        <v>120</v>
      </c>
    </row>
    <row r="181" spans="1:5" x14ac:dyDescent="0.3">
      <c r="A181" s="9" t="s">
        <v>20</v>
      </c>
      <c r="B181">
        <f>IF(Crowdfunding!G334 = "successful", Crowdfunding!I334, 0)</f>
        <v>470</v>
      </c>
      <c r="D181" s="10" t="s">
        <v>14</v>
      </c>
      <c r="E181">
        <f>IF(Crowdfunding!G423 = "failed", Crowdfunding!I423, 0)</f>
        <v>118</v>
      </c>
    </row>
    <row r="182" spans="1:5" x14ac:dyDescent="0.3">
      <c r="A182" s="9" t="s">
        <v>20</v>
      </c>
      <c r="B182">
        <f>IF(Crowdfunding!G913 = "successful", Crowdfunding!I913, 0)</f>
        <v>462</v>
      </c>
      <c r="D182" s="10" t="s">
        <v>14</v>
      </c>
      <c r="E182">
        <f>IF(Crowdfunding!G137 = "failed", Crowdfunding!I137, 0)</f>
        <v>117</v>
      </c>
    </row>
    <row r="183" spans="1:5" x14ac:dyDescent="0.3">
      <c r="A183" s="9" t="s">
        <v>20</v>
      </c>
      <c r="B183">
        <f>IF(Crowdfunding!G505 = "successful", Crowdfunding!I505, 0)</f>
        <v>460</v>
      </c>
      <c r="D183" s="10" t="s">
        <v>14</v>
      </c>
      <c r="E183">
        <f>IF(Crowdfunding!G140 = "failed", Crowdfunding!I140, 0)</f>
        <v>115</v>
      </c>
    </row>
    <row r="184" spans="1:5" x14ac:dyDescent="0.3">
      <c r="A184" s="9" t="s">
        <v>20</v>
      </c>
      <c r="B184">
        <f>IF(Crowdfunding!G399 = "successful", Crowdfunding!I399, 0)</f>
        <v>454</v>
      </c>
      <c r="D184" s="10" t="s">
        <v>14</v>
      </c>
      <c r="E184">
        <f>IF(Crowdfunding!G965 = "failed", Crowdfunding!I965, 0)</f>
        <v>114</v>
      </c>
    </row>
    <row r="185" spans="1:5" x14ac:dyDescent="0.3">
      <c r="A185" s="9" t="s">
        <v>20</v>
      </c>
      <c r="B185">
        <f>IF(Crowdfunding!G857 = "successful", Crowdfunding!I857, 0)</f>
        <v>452</v>
      </c>
      <c r="D185" s="10" t="s">
        <v>14</v>
      </c>
      <c r="E185">
        <f>IF(Crowdfunding!G479 = "failed", Crowdfunding!I479, 0)</f>
        <v>113</v>
      </c>
    </row>
    <row r="186" spans="1:5" x14ac:dyDescent="0.3">
      <c r="A186" s="9" t="s">
        <v>20</v>
      </c>
      <c r="B186">
        <f>IF(Crowdfunding!G626 = "successful", Crowdfunding!I626, 0)</f>
        <v>432</v>
      </c>
      <c r="D186" s="10" t="s">
        <v>14</v>
      </c>
      <c r="E186">
        <f>IF(Crowdfunding!G933 = "failed", Crowdfunding!I933, 0)</f>
        <v>112</v>
      </c>
    </row>
    <row r="187" spans="1:5" x14ac:dyDescent="0.3">
      <c r="A187" s="9" t="s">
        <v>20</v>
      </c>
      <c r="B187">
        <f>IF(Crowdfunding!G669 = "successful", Crowdfunding!I669, 0)</f>
        <v>419</v>
      </c>
      <c r="D187" s="10" t="s">
        <v>14</v>
      </c>
      <c r="E187">
        <f>IF(Crowdfunding!G998 = "failed", Crowdfunding!I998, 0)</f>
        <v>112</v>
      </c>
    </row>
    <row r="188" spans="1:5" x14ac:dyDescent="0.3">
      <c r="A188" s="9" t="s">
        <v>20</v>
      </c>
      <c r="B188">
        <f>IF(Crowdfunding!G83 = "successful", Crowdfunding!I83, 0)</f>
        <v>411</v>
      </c>
      <c r="D188" s="10" t="s">
        <v>14</v>
      </c>
      <c r="E188">
        <f>IF(Crowdfunding!G679 = "failed", Crowdfunding!I679, 0)</f>
        <v>111</v>
      </c>
    </row>
    <row r="189" spans="1:5" x14ac:dyDescent="0.3">
      <c r="A189" s="9" t="s">
        <v>20</v>
      </c>
      <c r="B189">
        <f>IF(Crowdfunding!G654 = "successful", Crowdfunding!I654, 0)</f>
        <v>409</v>
      </c>
      <c r="D189" s="10" t="s">
        <v>14</v>
      </c>
      <c r="E189">
        <f>IF(Crowdfunding!G318 = "failed", Crowdfunding!I318, 0)</f>
        <v>108</v>
      </c>
    </row>
    <row r="190" spans="1:5" x14ac:dyDescent="0.3">
      <c r="A190" s="9" t="s">
        <v>20</v>
      </c>
      <c r="B190">
        <f>IF(Crowdfunding!G220 = "successful", Crowdfunding!I220, 0)</f>
        <v>397</v>
      </c>
      <c r="D190" s="10" t="s">
        <v>14</v>
      </c>
      <c r="E190">
        <f>IF(Crowdfunding!G897 = "failed", Crowdfunding!I897, 0)</f>
        <v>107</v>
      </c>
    </row>
    <row r="191" spans="1:5" x14ac:dyDescent="0.3">
      <c r="A191" s="9" t="s">
        <v>20</v>
      </c>
      <c r="B191">
        <f>IF(Crowdfunding!G282 = "successful", Crowdfunding!I282, 0)</f>
        <v>393</v>
      </c>
      <c r="D191" s="10" t="s">
        <v>14</v>
      </c>
      <c r="E191">
        <f>IF(Crowdfunding!G92 = "failed", Crowdfunding!I92, 0)</f>
        <v>106</v>
      </c>
    </row>
    <row r="192" spans="1:5" x14ac:dyDescent="0.3">
      <c r="A192" s="9" t="s">
        <v>20</v>
      </c>
      <c r="B192">
        <f>IF(Crowdfunding!G472 = "successful", Crowdfunding!I472, 0)</f>
        <v>381</v>
      </c>
      <c r="D192" s="10" t="s">
        <v>14</v>
      </c>
      <c r="E192">
        <f>IF(Crowdfunding!G461 = "failed", Crowdfunding!I461, 0)</f>
        <v>105</v>
      </c>
    </row>
    <row r="193" spans="1:5" x14ac:dyDescent="0.3">
      <c r="A193" s="9" t="s">
        <v>20</v>
      </c>
      <c r="B193">
        <f>IF(Crowdfunding!G986 = "successful", Crowdfunding!I986, 0)</f>
        <v>381</v>
      </c>
      <c r="D193" s="10" t="s">
        <v>14</v>
      </c>
      <c r="E193">
        <f>IF(Crowdfunding!G635 = "failed", Crowdfunding!I635, 0)</f>
        <v>105</v>
      </c>
    </row>
    <row r="194" spans="1:5" x14ac:dyDescent="0.3">
      <c r="A194" s="9" t="s">
        <v>20</v>
      </c>
      <c r="B194">
        <f>IF(Crowdfunding!G645 = "successful", Crowdfunding!I645, 0)</f>
        <v>375</v>
      </c>
      <c r="D194" s="10" t="s">
        <v>14</v>
      </c>
      <c r="E194">
        <f>IF(Crowdfunding!G299 = "failed", Crowdfunding!I299, 0)</f>
        <v>104</v>
      </c>
    </row>
    <row r="195" spans="1:5" x14ac:dyDescent="0.3">
      <c r="A195" s="9" t="s">
        <v>20</v>
      </c>
      <c r="B195">
        <f>IF(Crowdfunding!G86 = "successful", Crowdfunding!I86, 0)</f>
        <v>374</v>
      </c>
      <c r="D195" s="10" t="s">
        <v>14</v>
      </c>
      <c r="E195">
        <f>IF(Crowdfunding!G591 = "failed", Crowdfunding!I591, 0)</f>
        <v>102</v>
      </c>
    </row>
    <row r="196" spans="1:5" x14ac:dyDescent="0.3">
      <c r="A196" s="9" t="s">
        <v>20</v>
      </c>
      <c r="B196">
        <f>IF(Crowdfunding!G523 = "successful", Crowdfunding!I523, 0)</f>
        <v>369</v>
      </c>
      <c r="D196" s="10" t="s">
        <v>14</v>
      </c>
      <c r="E196">
        <f>IF(Crowdfunding!G253 = "failed", Crowdfunding!I253, 0)</f>
        <v>101</v>
      </c>
    </row>
    <row r="197" spans="1:5" x14ac:dyDescent="0.3">
      <c r="A197" s="9" t="s">
        <v>20</v>
      </c>
      <c r="B197">
        <f>IF(Crowdfunding!G751 = "successful", Crowdfunding!I751, 0)</f>
        <v>366</v>
      </c>
      <c r="D197" s="10" t="s">
        <v>14</v>
      </c>
      <c r="E197">
        <f>IF(Crowdfunding!G198 = "failed", Crowdfunding!I198, 0)</f>
        <v>100</v>
      </c>
    </row>
    <row r="198" spans="1:5" x14ac:dyDescent="0.3">
      <c r="A198" s="9" t="s">
        <v>20</v>
      </c>
      <c r="B198">
        <f>IF(Crowdfunding!G681 = "successful", Crowdfunding!I681, 0)</f>
        <v>363</v>
      </c>
      <c r="D198" s="10" t="s">
        <v>14</v>
      </c>
      <c r="E198">
        <f>IF(Crowdfunding!G640 = "failed", Crowdfunding!I640, 0)</f>
        <v>94</v>
      </c>
    </row>
    <row r="199" spans="1:5" x14ac:dyDescent="0.3">
      <c r="A199" s="9" t="s">
        <v>20</v>
      </c>
      <c r="B199">
        <f>IF(Crowdfunding!G114 = "successful", Crowdfunding!I114, 0)</f>
        <v>361</v>
      </c>
      <c r="D199" s="10" t="s">
        <v>14</v>
      </c>
      <c r="E199">
        <f>IF(Crowdfunding!G838 = "failed", Crowdfunding!I838, 0)</f>
        <v>94</v>
      </c>
    </row>
    <row r="200" spans="1:5" x14ac:dyDescent="0.3">
      <c r="A200" s="9" t="s">
        <v>20</v>
      </c>
      <c r="B200">
        <f>IF(Crowdfunding!G186 = "successful", Crowdfunding!I186, 0)</f>
        <v>340</v>
      </c>
      <c r="D200" s="10" t="s">
        <v>14</v>
      </c>
      <c r="E200">
        <f>IF(Crowdfunding!G237 = "failed", Crowdfunding!I237, 0)</f>
        <v>92</v>
      </c>
    </row>
    <row r="201" spans="1:5" x14ac:dyDescent="0.3">
      <c r="A201" s="9" t="s">
        <v>20</v>
      </c>
      <c r="B201">
        <f>IF(Crowdfunding!G291 = "successful", Crowdfunding!I291, 0)</f>
        <v>337</v>
      </c>
      <c r="D201" s="10" t="s">
        <v>14</v>
      </c>
      <c r="E201">
        <f>IF(Crowdfunding!G554 = "failed", Crowdfunding!I554, 0)</f>
        <v>92</v>
      </c>
    </row>
    <row r="202" spans="1:5" x14ac:dyDescent="0.3">
      <c r="A202" s="9" t="s">
        <v>20</v>
      </c>
      <c r="B202">
        <f>IF(Crowdfunding!G104 = "successful", Crowdfunding!I104, 0)</f>
        <v>336</v>
      </c>
      <c r="D202" s="10" t="s">
        <v>14</v>
      </c>
      <c r="E202">
        <f>IF(Crowdfunding!G988 = "failed", Crowdfunding!I988, 0)</f>
        <v>92</v>
      </c>
    </row>
    <row r="203" spans="1:5" x14ac:dyDescent="0.3">
      <c r="A203" s="9" t="s">
        <v>20</v>
      </c>
      <c r="B203">
        <f>IF(Crowdfunding!G677 = "successful", Crowdfunding!I677, 0)</f>
        <v>331</v>
      </c>
      <c r="D203" s="10" t="s">
        <v>14</v>
      </c>
      <c r="E203">
        <f>IF(Crowdfunding!G434 = "failed", Crowdfunding!I434, 0)</f>
        <v>91</v>
      </c>
    </row>
    <row r="204" spans="1:5" x14ac:dyDescent="0.3">
      <c r="A204" s="9" t="s">
        <v>20</v>
      </c>
      <c r="B204">
        <f>IF(Crowdfunding!G80 = "successful", Crowdfunding!I80, 0)</f>
        <v>330</v>
      </c>
      <c r="D204" s="10" t="s">
        <v>14</v>
      </c>
      <c r="E204">
        <f>IF(Crowdfunding!G41 = "failed", Crowdfunding!I41, 0)</f>
        <v>88</v>
      </c>
    </row>
    <row r="205" spans="1:5" x14ac:dyDescent="0.3">
      <c r="A205" s="9" t="s">
        <v>20</v>
      </c>
      <c r="B205">
        <f>IF(Crowdfunding!G239 = "successful", Crowdfunding!I239, 0)</f>
        <v>329</v>
      </c>
      <c r="D205" s="10" t="s">
        <v>14</v>
      </c>
      <c r="E205">
        <f>IF(Crowdfunding!G665 = "failed", Crowdfunding!I665, 0)</f>
        <v>87</v>
      </c>
    </row>
    <row r="206" spans="1:5" x14ac:dyDescent="0.3">
      <c r="A206" s="9" t="s">
        <v>20</v>
      </c>
      <c r="B206">
        <f>IF(Crowdfunding!G983 = "successful", Crowdfunding!I983, 0)</f>
        <v>323</v>
      </c>
      <c r="D206" s="10" t="s">
        <v>14</v>
      </c>
      <c r="E206">
        <f>IF(Crowdfunding!G185 = "failed", Crowdfunding!I185, 0)</f>
        <v>86</v>
      </c>
    </row>
    <row r="207" spans="1:5" x14ac:dyDescent="0.3">
      <c r="A207" s="9" t="s">
        <v>20</v>
      </c>
      <c r="B207">
        <f>IF(Crowdfunding!G610 = "successful", Crowdfunding!I610, 0)</f>
        <v>316</v>
      </c>
      <c r="D207" s="10" t="s">
        <v>14</v>
      </c>
      <c r="E207">
        <f>IF(Crowdfunding!G193 = "failed", Crowdfunding!I193, 0)</f>
        <v>86</v>
      </c>
    </row>
    <row r="208" spans="1:5" x14ac:dyDescent="0.3">
      <c r="A208" s="9" t="s">
        <v>20</v>
      </c>
      <c r="B208">
        <f>IF(Crowdfunding!G326 = "successful", Crowdfunding!I326, 0)</f>
        <v>307</v>
      </c>
      <c r="D208" s="10" t="s">
        <v>14</v>
      </c>
      <c r="E208">
        <f>IF(Crowdfunding!G592 = "failed", Crowdfunding!I592, 0)</f>
        <v>86</v>
      </c>
    </row>
    <row r="209" spans="1:5" x14ac:dyDescent="0.3">
      <c r="A209" s="9" t="s">
        <v>20</v>
      </c>
      <c r="B209">
        <f>IF(Crowdfunding!G851 = "successful", Crowdfunding!I851, 0)</f>
        <v>307</v>
      </c>
      <c r="D209" s="10" t="s">
        <v>14</v>
      </c>
      <c r="E209">
        <f>IF(Crowdfunding!G432 = "failed", Crowdfunding!I432, 0)</f>
        <v>84</v>
      </c>
    </row>
    <row r="210" spans="1:5" x14ac:dyDescent="0.3">
      <c r="A210" s="9" t="s">
        <v>20</v>
      </c>
      <c r="B210">
        <f>IF(Crowdfunding!G51 = "successful", Crowdfunding!I51, 0)</f>
        <v>303</v>
      </c>
      <c r="D210" s="10" t="s">
        <v>14</v>
      </c>
      <c r="E210">
        <f>IF(Crowdfunding!G426 = "failed", Crowdfunding!I426, 0)</f>
        <v>83</v>
      </c>
    </row>
    <row r="211" spans="1:5" x14ac:dyDescent="0.3">
      <c r="A211" s="9" t="s">
        <v>20</v>
      </c>
      <c r="B211">
        <f>IF(Crowdfunding!G575 = "successful", Crowdfunding!I575, 0)</f>
        <v>300</v>
      </c>
      <c r="D211" s="10" t="s">
        <v>14</v>
      </c>
      <c r="E211">
        <f>IF(Crowdfunding!G704 = "failed", Crowdfunding!I704, 0)</f>
        <v>83</v>
      </c>
    </row>
    <row r="212" spans="1:5" x14ac:dyDescent="0.3">
      <c r="A212" s="9" t="s">
        <v>20</v>
      </c>
      <c r="B212">
        <f>IF(Crowdfunding!G869 = "successful", Crowdfunding!I869, 0)</f>
        <v>300</v>
      </c>
      <c r="D212" s="10" t="s">
        <v>14</v>
      </c>
      <c r="E212">
        <f>IF(Crowdfunding!G601 = "failed", Crowdfunding!I601, 0)</f>
        <v>82</v>
      </c>
    </row>
    <row r="213" spans="1:5" x14ac:dyDescent="0.3">
      <c r="A213" s="9" t="s">
        <v>20</v>
      </c>
      <c r="B213">
        <f>IF(Crowdfunding!G403 = "successful", Crowdfunding!I403, 0)</f>
        <v>299</v>
      </c>
      <c r="D213" s="10" t="s">
        <v>14</v>
      </c>
      <c r="E213">
        <f>IF(Crowdfunding!G322 = "failed", Crowdfunding!I322, 0)</f>
        <v>80</v>
      </c>
    </row>
    <row r="214" spans="1:5" x14ac:dyDescent="0.3">
      <c r="A214" s="9" t="s">
        <v>20</v>
      </c>
      <c r="B214">
        <f>IF(Crowdfunding!G720 = "successful", Crowdfunding!I720, 0)</f>
        <v>297</v>
      </c>
      <c r="D214" s="10" t="s">
        <v>14</v>
      </c>
      <c r="E214">
        <f>IF(Crowdfunding!G530 = "failed", Crowdfunding!I530, 0)</f>
        <v>80</v>
      </c>
    </row>
    <row r="215" spans="1:5" x14ac:dyDescent="0.3">
      <c r="A215" s="9" t="s">
        <v>20</v>
      </c>
      <c r="B215">
        <f>IF(Crowdfunding!G446 = "successful", Crowdfunding!I446, 0)</f>
        <v>296</v>
      </c>
      <c r="D215" s="10" t="s">
        <v>14</v>
      </c>
      <c r="E215">
        <f>IF(Crowdfunding!G696 = "failed", Crowdfunding!I696, 0)</f>
        <v>79</v>
      </c>
    </row>
    <row r="216" spans="1:5" x14ac:dyDescent="0.3">
      <c r="A216" s="9" t="s">
        <v>20</v>
      </c>
      <c r="B216">
        <f>IF(Crowdfunding!G303 = "successful", Crowdfunding!I303, 0)</f>
        <v>295</v>
      </c>
      <c r="D216" s="10" t="s">
        <v>14</v>
      </c>
      <c r="E216">
        <f>IF(Crowdfunding!G798 = "failed", Crowdfunding!I798, 0)</f>
        <v>78</v>
      </c>
    </row>
    <row r="217" spans="1:5" x14ac:dyDescent="0.3">
      <c r="A217" s="9" t="s">
        <v>20</v>
      </c>
      <c r="B217">
        <f>IF(Crowdfunding!G890 = "successful", Crowdfunding!I890, 0)</f>
        <v>290</v>
      </c>
      <c r="D217" s="10" t="s">
        <v>14</v>
      </c>
      <c r="E217">
        <f>IF(Crowdfunding!G943 = "failed", Crowdfunding!I943, 0)</f>
        <v>78</v>
      </c>
    </row>
    <row r="218" spans="1:5" x14ac:dyDescent="0.3">
      <c r="A218" s="9" t="s">
        <v>20</v>
      </c>
      <c r="B218">
        <f>IF(Crowdfunding!G757 = "successful", Crowdfunding!I757, 0)</f>
        <v>288</v>
      </c>
      <c r="D218" s="10" t="s">
        <v>14</v>
      </c>
      <c r="E218">
        <f>IF(Crowdfunding!G541 = "failed", Crowdfunding!I541, 0)</f>
        <v>77</v>
      </c>
    </row>
    <row r="219" spans="1:5" x14ac:dyDescent="0.3">
      <c r="A219" s="9" t="s">
        <v>20</v>
      </c>
      <c r="B219">
        <f>IF(Crowdfunding!G275 = "successful", Crowdfunding!I275, 0)</f>
        <v>282</v>
      </c>
      <c r="D219" s="10" t="s">
        <v>14</v>
      </c>
      <c r="E219">
        <f>IF(Crowdfunding!G662 = "failed", Crowdfunding!I662, 0)</f>
        <v>77</v>
      </c>
    </row>
    <row r="220" spans="1:5" x14ac:dyDescent="0.3">
      <c r="A220" s="9" t="s">
        <v>20</v>
      </c>
      <c r="B220">
        <f>IF(Crowdfunding!G749 = "successful", Crowdfunding!I749, 0)</f>
        <v>280</v>
      </c>
      <c r="D220" s="10" t="s">
        <v>14</v>
      </c>
      <c r="E220">
        <f>IF(Crowdfunding!G694 = "failed", Crowdfunding!I694, 0)</f>
        <v>77</v>
      </c>
    </row>
    <row r="221" spans="1:5" x14ac:dyDescent="0.3">
      <c r="A221" s="9" t="s">
        <v>20</v>
      </c>
      <c r="B221">
        <f>IF(Crowdfunding!G822 = "successful", Crowdfunding!I822, 0)</f>
        <v>279</v>
      </c>
      <c r="D221" s="10" t="s">
        <v>14</v>
      </c>
      <c r="E221">
        <f>IF(Crowdfunding!G670 = "failed", Crowdfunding!I670, 0)</f>
        <v>76</v>
      </c>
    </row>
    <row r="222" spans="1:5" x14ac:dyDescent="0.3">
      <c r="A222" s="9" t="s">
        <v>20</v>
      </c>
      <c r="B222">
        <f>IF(Crowdfunding!G119 = "successful", Crowdfunding!I119, 0)</f>
        <v>275</v>
      </c>
      <c r="D222" s="10" t="s">
        <v>14</v>
      </c>
      <c r="E222">
        <f>IF(Crowdfunding!G54 = "failed", Crowdfunding!I54, 0)</f>
        <v>75</v>
      </c>
    </row>
    <row r="223" spans="1:5" x14ac:dyDescent="0.3">
      <c r="A223" s="9" t="s">
        <v>20</v>
      </c>
      <c r="B223">
        <f>IF(Crowdfunding!G667 = "successful", Crowdfunding!I667, 0)</f>
        <v>272</v>
      </c>
      <c r="D223" s="10" t="s">
        <v>14</v>
      </c>
      <c r="E223">
        <f>IF(Crowdfunding!G163 = "failed", Crowdfunding!I163, 0)</f>
        <v>75</v>
      </c>
    </row>
    <row r="224" spans="1:5" x14ac:dyDescent="0.3">
      <c r="A224" s="9" t="s">
        <v>20</v>
      </c>
      <c r="B224">
        <f>IF(Crowdfunding!G753 = "successful", Crowdfunding!I753, 0)</f>
        <v>270</v>
      </c>
      <c r="D224" s="10" t="s">
        <v>14</v>
      </c>
      <c r="E224">
        <f>IF(Crowdfunding!G369 = "failed", Crowdfunding!I369, 0)</f>
        <v>75</v>
      </c>
    </row>
    <row r="225" spans="1:5" x14ac:dyDescent="0.3">
      <c r="A225" s="9" t="s">
        <v>20</v>
      </c>
      <c r="B225">
        <f>IF(Crowdfunding!G689 = "successful", Crowdfunding!I689, 0)</f>
        <v>269</v>
      </c>
      <c r="D225" s="10" t="s">
        <v>14</v>
      </c>
      <c r="E225">
        <f>IF(Crowdfunding!G984 = "failed", Crowdfunding!I984, 0)</f>
        <v>75</v>
      </c>
    </row>
    <row r="226" spans="1:5" x14ac:dyDescent="0.3">
      <c r="A226" s="9" t="s">
        <v>20</v>
      </c>
      <c r="B226">
        <f>IF(Crowdfunding!G496 = "successful", Crowdfunding!I496, 0)</f>
        <v>268</v>
      </c>
      <c r="D226" s="10" t="s">
        <v>14</v>
      </c>
      <c r="E226">
        <f>IF(Crowdfunding!G118 = "failed", Crowdfunding!I118, 0)</f>
        <v>73</v>
      </c>
    </row>
    <row r="227" spans="1:5" x14ac:dyDescent="0.3">
      <c r="A227" s="9" t="s">
        <v>20</v>
      </c>
      <c r="B227">
        <f>IF(Crowdfunding!G964 = "successful", Crowdfunding!I964, 0)</f>
        <v>266</v>
      </c>
      <c r="D227" s="10" t="s">
        <v>14</v>
      </c>
      <c r="E227">
        <f>IF(Crowdfunding!G327 = "failed", Crowdfunding!I327, 0)</f>
        <v>73</v>
      </c>
    </row>
    <row r="228" spans="1:5" x14ac:dyDescent="0.3">
      <c r="A228" s="9" t="s">
        <v>20</v>
      </c>
      <c r="B228">
        <f>IF(Crowdfunding!G657 = "successful", Crowdfunding!I657, 0)</f>
        <v>264</v>
      </c>
      <c r="D228" s="10" t="s">
        <v>14</v>
      </c>
      <c r="E228">
        <f>IF(Crowdfunding!G583 = "failed", Crowdfunding!I583, 0)</f>
        <v>71</v>
      </c>
    </row>
    <row r="229" spans="1:5" x14ac:dyDescent="0.3">
      <c r="A229" s="9" t="s">
        <v>20</v>
      </c>
      <c r="B229">
        <f>IF(Crowdfunding!G262 = "successful", Crowdfunding!I262, 0)</f>
        <v>261</v>
      </c>
      <c r="D229" s="10" t="s">
        <v>14</v>
      </c>
      <c r="E229">
        <f>IF(Crowdfunding!G830 = "failed", Crowdfunding!I830, 0)</f>
        <v>70</v>
      </c>
    </row>
    <row r="230" spans="1:5" x14ac:dyDescent="0.3">
      <c r="A230" s="9" t="s">
        <v>20</v>
      </c>
      <c r="B230">
        <f>IF(Crowdfunding!G840 = "successful", Crowdfunding!I840, 0)</f>
        <v>261</v>
      </c>
      <c r="D230" s="10" t="s">
        <v>14</v>
      </c>
      <c r="E230">
        <f>IF(Crowdfunding!G172 = "failed", Crowdfunding!I172, 0)</f>
        <v>67</v>
      </c>
    </row>
    <row r="231" spans="1:5" x14ac:dyDescent="0.3">
      <c r="A231" s="9" t="s">
        <v>20</v>
      </c>
      <c r="B231">
        <f>IF(Crowdfunding!G922 = "successful", Crowdfunding!I922, 0)</f>
        <v>255</v>
      </c>
      <c r="D231" s="10" t="s">
        <v>14</v>
      </c>
      <c r="E231">
        <f>IF(Crowdfunding!G384 = "failed", Crowdfunding!I384, 0)</f>
        <v>67</v>
      </c>
    </row>
    <row r="232" spans="1:5" x14ac:dyDescent="0.3">
      <c r="A232" s="9" t="s">
        <v>20</v>
      </c>
      <c r="B232">
        <f>IF(Crowdfunding!G287 = "successful", Crowdfunding!I287, 0)</f>
        <v>254</v>
      </c>
      <c r="D232" s="10" t="s">
        <v>14</v>
      </c>
      <c r="E232">
        <f>IF(Crowdfunding!G807 = "failed", Crowdfunding!I807, 0)</f>
        <v>67</v>
      </c>
    </row>
    <row r="233" spans="1:5" x14ac:dyDescent="0.3">
      <c r="A233" s="9" t="s">
        <v>20</v>
      </c>
      <c r="B233">
        <f>IF(Crowdfunding!G335 = "successful", Crowdfunding!I335, 0)</f>
        <v>253</v>
      </c>
      <c r="D233" s="10" t="s">
        <v>14</v>
      </c>
      <c r="E233">
        <f>IF(Crowdfunding!G877 = "failed", Crowdfunding!I877, 0)</f>
        <v>67</v>
      </c>
    </row>
    <row r="234" spans="1:5" x14ac:dyDescent="0.3">
      <c r="A234" s="9" t="s">
        <v>20</v>
      </c>
      <c r="B234">
        <f>IF(Crowdfunding!G825 = "successful", Crowdfunding!I825, 0)</f>
        <v>252</v>
      </c>
      <c r="D234" s="10" t="s">
        <v>14</v>
      </c>
      <c r="E234">
        <f>IF(Crowdfunding!G941 = "failed", Crowdfunding!I941, 0)</f>
        <v>67</v>
      </c>
    </row>
    <row r="235" spans="1:5" x14ac:dyDescent="0.3">
      <c r="A235" s="9" t="s">
        <v>20</v>
      </c>
      <c r="B235">
        <f>IF(Crowdfunding!G244 = "successful", Crowdfunding!I244, 0)</f>
        <v>250</v>
      </c>
      <c r="D235" s="10" t="s">
        <v>14</v>
      </c>
      <c r="E235">
        <f>IF(Crowdfunding!G944 = "failed", Crowdfunding!I944, 0)</f>
        <v>67</v>
      </c>
    </row>
    <row r="236" spans="1:5" x14ac:dyDescent="0.3">
      <c r="A236" s="9" t="s">
        <v>20</v>
      </c>
      <c r="B236">
        <f>IF(Crowdfunding!G64 = "successful", Crowdfunding!I64, 0)</f>
        <v>249</v>
      </c>
      <c r="D236" s="10" t="s">
        <v>14</v>
      </c>
      <c r="E236">
        <f>IF(Crowdfunding!G979 = "failed", Crowdfunding!I979, 0)</f>
        <v>67</v>
      </c>
    </row>
    <row r="237" spans="1:5" x14ac:dyDescent="0.3">
      <c r="A237" s="9" t="s">
        <v>20</v>
      </c>
      <c r="B237">
        <f>IF(Crowdfunding!G438 = "successful", Crowdfunding!I438, 0)</f>
        <v>249</v>
      </c>
      <c r="D237" s="10" t="s">
        <v>14</v>
      </c>
      <c r="E237">
        <f>IF(Crowdfunding!G195 = "failed", Crowdfunding!I195, 0)</f>
        <v>65</v>
      </c>
    </row>
    <row r="238" spans="1:5" x14ac:dyDescent="0.3">
      <c r="A238" s="9" t="s">
        <v>20</v>
      </c>
      <c r="B238">
        <f>IF(Crowdfunding!G440 = "successful", Crowdfunding!I440, 0)</f>
        <v>247</v>
      </c>
      <c r="D238" s="10" t="s">
        <v>14</v>
      </c>
      <c r="E238">
        <f>IF(Crowdfunding!G639 = "failed", Crowdfunding!I639, 0)</f>
        <v>65</v>
      </c>
    </row>
    <row r="239" spans="1:5" x14ac:dyDescent="0.3">
      <c r="A239" s="9" t="s">
        <v>20</v>
      </c>
      <c r="B239">
        <f>IF(Crowdfunding!G542 = "successful", Crowdfunding!I542, 0)</f>
        <v>247</v>
      </c>
      <c r="D239" s="10" t="s">
        <v>14</v>
      </c>
      <c r="E239">
        <f>IF(Crowdfunding!G578 = "failed", Crowdfunding!I578, 0)</f>
        <v>64</v>
      </c>
    </row>
    <row r="240" spans="1:5" x14ac:dyDescent="0.3">
      <c r="A240" s="9" t="s">
        <v>20</v>
      </c>
      <c r="B240">
        <f>IF(Crowdfunding!G70 = "successful", Crowdfunding!I70, 0)</f>
        <v>246</v>
      </c>
      <c r="D240" s="10" t="s">
        <v>14</v>
      </c>
      <c r="E240">
        <f>IF(Crowdfunding!G624 = "failed", Crowdfunding!I624, 0)</f>
        <v>64</v>
      </c>
    </row>
    <row r="241" spans="1:5" x14ac:dyDescent="0.3">
      <c r="A241" s="9" t="s">
        <v>20</v>
      </c>
      <c r="B241">
        <f>IF(Crowdfunding!G165 = "successful", Crowdfunding!I165, 0)</f>
        <v>246</v>
      </c>
      <c r="D241" s="10" t="s">
        <v>14</v>
      </c>
      <c r="E241">
        <f>IF(Crowdfunding!G990 = "failed", Crowdfunding!I990, 0)</f>
        <v>64</v>
      </c>
    </row>
    <row r="242" spans="1:5" x14ac:dyDescent="0.3">
      <c r="A242" s="9" t="s">
        <v>20</v>
      </c>
      <c r="B242">
        <f>IF(Crowdfunding!G968 = "successful", Crowdfunding!I968, 0)</f>
        <v>245</v>
      </c>
      <c r="D242" s="10" t="s">
        <v>14</v>
      </c>
      <c r="E242">
        <f>IF(Crowdfunding!G992 = "failed", Crowdfunding!I992, 0)</f>
        <v>64</v>
      </c>
    </row>
    <row r="243" spans="1:5" x14ac:dyDescent="0.3">
      <c r="A243" s="9" t="s">
        <v>20</v>
      </c>
      <c r="B243">
        <f>IF(Crowdfunding!G168 = "successful", Crowdfunding!I168, 0)</f>
        <v>244</v>
      </c>
      <c r="D243" s="10" t="s">
        <v>14</v>
      </c>
      <c r="E243">
        <f>IF(Crowdfunding!G527 = "failed", Crowdfunding!I527, 0)</f>
        <v>63</v>
      </c>
    </row>
    <row r="244" spans="1:5" x14ac:dyDescent="0.3">
      <c r="A244" s="9" t="s">
        <v>20</v>
      </c>
      <c r="B244">
        <f>IF(Crowdfunding!G569 = "successful", Crowdfunding!I569, 0)</f>
        <v>244</v>
      </c>
      <c r="D244" s="10" t="s">
        <v>14</v>
      </c>
      <c r="E244">
        <f>IF(Crowdfunding!G861 = "failed", Crowdfunding!I861, 0)</f>
        <v>63</v>
      </c>
    </row>
    <row r="245" spans="1:5" x14ac:dyDescent="0.3">
      <c r="A245" s="9" t="s">
        <v>20</v>
      </c>
      <c r="B245">
        <f>IF(Crowdfunding!G993 = "successful", Crowdfunding!I993, 0)</f>
        <v>241</v>
      </c>
      <c r="D245" s="10" t="s">
        <v>14</v>
      </c>
      <c r="E245">
        <f>IF(Crowdfunding!G506 = "failed", Crowdfunding!I506, 0)</f>
        <v>62</v>
      </c>
    </row>
    <row r="246" spans="1:5" x14ac:dyDescent="0.3">
      <c r="A246" s="9" t="s">
        <v>20</v>
      </c>
      <c r="B246">
        <f>IF(Crowdfunding!G514 = "successful", Crowdfunding!I514, 0)</f>
        <v>239</v>
      </c>
      <c r="D246" s="10" t="s">
        <v>14</v>
      </c>
      <c r="E246">
        <f>IF(Crowdfunding!G627 = "failed", Crowdfunding!I627, 0)</f>
        <v>62</v>
      </c>
    </row>
    <row r="247" spans="1:5" x14ac:dyDescent="0.3">
      <c r="A247" s="9" t="s">
        <v>20</v>
      </c>
      <c r="B247">
        <f>IF(Crowdfunding!G245 = "successful", Crowdfunding!I245, 0)</f>
        <v>238</v>
      </c>
      <c r="D247" s="10" t="s">
        <v>14</v>
      </c>
      <c r="E247">
        <f>IF(Crowdfunding!G111 = "failed", Crowdfunding!I111, 0)</f>
        <v>60</v>
      </c>
    </row>
    <row r="248" spans="1:5" x14ac:dyDescent="0.3">
      <c r="A248" s="9" t="s">
        <v>20</v>
      </c>
      <c r="B248">
        <f>IF(Crowdfunding!G618 = "successful", Crowdfunding!I618, 0)</f>
        <v>238</v>
      </c>
      <c r="D248" s="10" t="s">
        <v>14</v>
      </c>
      <c r="E248">
        <f>IF(Crowdfunding!G675 = "failed", Crowdfunding!I675, 0)</f>
        <v>58</v>
      </c>
    </row>
    <row r="249" spans="1:5" x14ac:dyDescent="0.3">
      <c r="A249" s="9" t="s">
        <v>20</v>
      </c>
      <c r="B249">
        <f>IF(Crowdfunding!G693 = "successful", Crowdfunding!I693, 0)</f>
        <v>237</v>
      </c>
      <c r="D249" s="10" t="s">
        <v>14</v>
      </c>
      <c r="E249">
        <f>IF(Crowdfunding!G238 = "failed", Crowdfunding!I238, 0)</f>
        <v>57</v>
      </c>
    </row>
    <row r="250" spans="1:5" x14ac:dyDescent="0.3">
      <c r="A250" s="9" t="s">
        <v>20</v>
      </c>
      <c r="B250">
        <f>IF(Crowdfunding!G67 = "successful", Crowdfunding!I67, 0)</f>
        <v>236</v>
      </c>
      <c r="D250" s="10" t="s">
        <v>14</v>
      </c>
      <c r="E250">
        <f>IF(Crowdfunding!G878 = "failed", Crowdfunding!I878, 0)</f>
        <v>57</v>
      </c>
    </row>
    <row r="251" spans="1:5" x14ac:dyDescent="0.3">
      <c r="A251" s="9" t="s">
        <v>20</v>
      </c>
      <c r="B251">
        <f>IF(Crowdfunding!G907 = "successful", Crowdfunding!I907, 0)</f>
        <v>236</v>
      </c>
      <c r="D251" s="10" t="s">
        <v>14</v>
      </c>
      <c r="E251">
        <f>IF(Crowdfunding!G79 = "failed", Crowdfunding!I79, 0)</f>
        <v>56</v>
      </c>
    </row>
    <row r="252" spans="1:5" x14ac:dyDescent="0.3">
      <c r="A252" s="9" t="s">
        <v>20</v>
      </c>
      <c r="B252">
        <f>IF(Crowdfunding!G765 = "successful", Crowdfunding!I765, 0)</f>
        <v>235</v>
      </c>
      <c r="D252" s="10" t="s">
        <v>14</v>
      </c>
      <c r="E252">
        <f>IF(Crowdfunding!G701 = "failed", Crowdfunding!I701, 0)</f>
        <v>56</v>
      </c>
    </row>
    <row r="253" spans="1:5" x14ac:dyDescent="0.3">
      <c r="A253" s="9" t="s">
        <v>20</v>
      </c>
      <c r="B253">
        <f>IF(Crowdfunding!G655 = "successful", Crowdfunding!I655, 0)</f>
        <v>234</v>
      </c>
      <c r="D253" s="10" t="s">
        <v>14</v>
      </c>
      <c r="E253">
        <f>IF(Crowdfunding!G14 = "failed", Crowdfunding!I14, 0)</f>
        <v>55</v>
      </c>
    </row>
    <row r="254" spans="1:5" x14ac:dyDescent="0.3">
      <c r="A254" s="9" t="s">
        <v>20</v>
      </c>
      <c r="B254">
        <f>IF(Crowdfunding!G805 = "successful", Crowdfunding!I805, 0)</f>
        <v>233</v>
      </c>
      <c r="D254" s="10" t="s">
        <v>14</v>
      </c>
      <c r="E254">
        <f>IF(Crowdfunding!G962 = "failed", Crowdfunding!I962, 0)</f>
        <v>55</v>
      </c>
    </row>
    <row r="255" spans="1:5" x14ac:dyDescent="0.3">
      <c r="A255" s="9" t="s">
        <v>20</v>
      </c>
      <c r="B255">
        <f>IF(Crowdfunding!G9 = "successful", Crowdfunding!I9, 0)</f>
        <v>227</v>
      </c>
      <c r="D255" s="10" t="s">
        <v>14</v>
      </c>
      <c r="E255">
        <f>IF(Crowdfunding!G498 = "failed", Crowdfunding!I498, 0)</f>
        <v>54</v>
      </c>
    </row>
    <row r="256" spans="1:5" x14ac:dyDescent="0.3">
      <c r="A256" s="9" t="s">
        <v>20</v>
      </c>
      <c r="B256">
        <f>IF(Crowdfunding!G33 = "successful", Crowdfunding!I33, 0)</f>
        <v>226</v>
      </c>
      <c r="D256" s="10" t="s">
        <v>14</v>
      </c>
      <c r="E256">
        <f>IF(Crowdfunding!G6 = "failed", Crowdfunding!I6, 0)</f>
        <v>53</v>
      </c>
    </row>
    <row r="257" spans="1:5" x14ac:dyDescent="0.3">
      <c r="A257" s="9" t="s">
        <v>20</v>
      </c>
      <c r="B257">
        <f>IF(Crowdfunding!G991 = "successful", Crowdfunding!I991, 0)</f>
        <v>226</v>
      </c>
      <c r="D257" s="10" t="s">
        <v>14</v>
      </c>
      <c r="E257">
        <f>IF(Crowdfunding!G918 = "failed", Crowdfunding!I918, 0)</f>
        <v>52</v>
      </c>
    </row>
    <row r="258" spans="1:5" x14ac:dyDescent="0.3">
      <c r="A258" s="9" t="s">
        <v>20</v>
      </c>
      <c r="B258">
        <f>IF(Crowdfunding!G859 = "successful", Crowdfunding!I859, 0)</f>
        <v>225</v>
      </c>
      <c r="D258" s="10" t="s">
        <v>14</v>
      </c>
      <c r="E258">
        <f>IF(Crowdfunding!G301 = "failed", Crowdfunding!I301, 0)</f>
        <v>49</v>
      </c>
    </row>
    <row r="259" spans="1:5" x14ac:dyDescent="0.3">
      <c r="A259" s="9" t="s">
        <v>20</v>
      </c>
      <c r="B259">
        <f>IF(Crowdfunding!G315 = "successful", Crowdfunding!I315, 0)</f>
        <v>223</v>
      </c>
      <c r="D259" s="10" t="s">
        <v>14</v>
      </c>
      <c r="E259">
        <f>IF(Crowdfunding!G544 = "failed", Crowdfunding!I544, 0)</f>
        <v>49</v>
      </c>
    </row>
    <row r="260" spans="1:5" x14ac:dyDescent="0.3">
      <c r="A260" s="9" t="s">
        <v>20</v>
      </c>
      <c r="B260">
        <f>IF(Crowdfunding!G44 = "successful", Crowdfunding!I44, 0)</f>
        <v>222</v>
      </c>
      <c r="D260" s="10" t="s">
        <v>14</v>
      </c>
      <c r="E260">
        <f>IF(Crowdfunding!G47 = "failed", Crowdfunding!I47, 0)</f>
        <v>48</v>
      </c>
    </row>
    <row r="261" spans="1:5" x14ac:dyDescent="0.3">
      <c r="A261" s="9" t="s">
        <v>20</v>
      </c>
      <c r="B261">
        <f>IF(Crowdfunding!G248 = "successful", Crowdfunding!I248, 0)</f>
        <v>222</v>
      </c>
      <c r="D261" s="10" t="s">
        <v>14</v>
      </c>
      <c r="E261">
        <f>IF(Crowdfunding!G821 = "failed", Crowdfunding!I821, 0)</f>
        <v>47</v>
      </c>
    </row>
    <row r="262" spans="1:5" x14ac:dyDescent="0.3">
      <c r="A262" s="9" t="s">
        <v>20</v>
      </c>
      <c r="B262">
        <f>IF(Crowdfunding!G559 = "successful", Crowdfunding!I559, 0)</f>
        <v>221</v>
      </c>
      <c r="D262" s="10" t="s">
        <v>14</v>
      </c>
      <c r="E262">
        <f>IF(Crowdfunding!G459 = "failed", Crowdfunding!I459, 0)</f>
        <v>46</v>
      </c>
    </row>
    <row r="263" spans="1:5" x14ac:dyDescent="0.3">
      <c r="A263" s="9" t="s">
        <v>20</v>
      </c>
      <c r="B263">
        <f>IF(Crowdfunding!G812 = "successful", Crowdfunding!I812, 0)</f>
        <v>221</v>
      </c>
      <c r="D263" s="10" t="s">
        <v>14</v>
      </c>
      <c r="E263">
        <f>IF(Crowdfunding!G791 = "failed", Crowdfunding!I791, 0)</f>
        <v>45</v>
      </c>
    </row>
    <row r="264" spans="1:5" x14ac:dyDescent="0.3">
      <c r="A264" s="9" t="s">
        <v>20</v>
      </c>
      <c r="B264">
        <f>IF(Crowdfunding!G12 = "successful", Crowdfunding!I12, 0)</f>
        <v>220</v>
      </c>
      <c r="D264" s="10" t="s">
        <v>14</v>
      </c>
      <c r="E264">
        <f>IF(Crowdfunding!G11 = "failed", Crowdfunding!I11, 0)</f>
        <v>44</v>
      </c>
    </row>
    <row r="265" spans="1:5" x14ac:dyDescent="0.3">
      <c r="A265" s="9" t="s">
        <v>20</v>
      </c>
      <c r="B265">
        <f>IF(Crowdfunding!G397 = "successful", Crowdfunding!I397, 0)</f>
        <v>220</v>
      </c>
      <c r="D265" s="10" t="s">
        <v>14</v>
      </c>
      <c r="E265">
        <f>IF(Crowdfunding!G381 = "failed", Crowdfunding!I381, 0)</f>
        <v>44</v>
      </c>
    </row>
    <row r="266" spans="1:5" x14ac:dyDescent="0.3">
      <c r="A266" s="9" t="s">
        <v>20</v>
      </c>
      <c r="B266">
        <f>IF(Crowdfunding!G428 = "successful", Crowdfunding!I428, 0)</f>
        <v>219</v>
      </c>
      <c r="D266" s="10" t="s">
        <v>14</v>
      </c>
      <c r="E266">
        <f>IF(Crowdfunding!G584 = "failed", Crowdfunding!I584, 0)</f>
        <v>42</v>
      </c>
    </row>
    <row r="267" spans="1:5" x14ac:dyDescent="0.3">
      <c r="A267" s="9" t="s">
        <v>20</v>
      </c>
      <c r="B267">
        <f>IF(Crowdfunding!G250 = "successful", Crowdfunding!I250, 0)</f>
        <v>218</v>
      </c>
      <c r="D267" s="10" t="s">
        <v>14</v>
      </c>
      <c r="E267">
        <f>IF(Crowdfunding!G241 = "failed", Crowdfunding!I241, 0)</f>
        <v>41</v>
      </c>
    </row>
    <row r="268" spans="1:5" x14ac:dyDescent="0.3">
      <c r="A268" s="9" t="s">
        <v>20</v>
      </c>
      <c r="B268">
        <f>IF(Crowdfunding!G806 = "successful", Crowdfunding!I806, 0)</f>
        <v>218</v>
      </c>
      <c r="D268" s="10" t="s">
        <v>14</v>
      </c>
      <c r="E268">
        <f>IF(Crowdfunding!G909 = "failed", Crowdfunding!I909, 0)</f>
        <v>41</v>
      </c>
    </row>
    <row r="269" spans="1:5" x14ac:dyDescent="0.3">
      <c r="A269" s="9" t="s">
        <v>20</v>
      </c>
      <c r="B269">
        <f>IF(Crowdfunding!G865 = "successful", Crowdfunding!I865, 0)</f>
        <v>217</v>
      </c>
      <c r="D269" s="10" t="s">
        <v>14</v>
      </c>
      <c r="E269">
        <f>IF(Crowdfunding!G206 = "failed", Crowdfunding!I206, 0)</f>
        <v>40</v>
      </c>
    </row>
    <row r="270" spans="1:5" x14ac:dyDescent="0.3">
      <c r="A270" s="9" t="s">
        <v>20</v>
      </c>
      <c r="B270">
        <f>IF(Crowdfunding!G772 = "successful", Crowdfunding!I772, 0)</f>
        <v>216</v>
      </c>
      <c r="D270" s="10" t="s">
        <v>14</v>
      </c>
      <c r="E270">
        <f>IF(Crowdfunding!G358 = "failed", Crowdfunding!I358, 0)</f>
        <v>40</v>
      </c>
    </row>
    <row r="271" spans="1:5" x14ac:dyDescent="0.3">
      <c r="A271" s="9" t="s">
        <v>20</v>
      </c>
      <c r="B271">
        <f>IF(Crowdfunding!G247 = "successful", Crowdfunding!I247, 0)</f>
        <v>214</v>
      </c>
      <c r="D271" s="10" t="s">
        <v>14</v>
      </c>
      <c r="E271">
        <f>IF(Crowdfunding!G404 = "failed", Crowdfunding!I404, 0)</f>
        <v>40</v>
      </c>
    </row>
    <row r="272" spans="1:5" x14ac:dyDescent="0.3">
      <c r="A272" s="9" t="s">
        <v>20</v>
      </c>
      <c r="B272">
        <f>IF(Crowdfunding!G60 = "successful", Crowdfunding!I60, 0)</f>
        <v>211</v>
      </c>
      <c r="D272" s="10" t="s">
        <v>14</v>
      </c>
      <c r="E272">
        <f>IF(Crowdfunding!G456 = "failed", Crowdfunding!I456, 0)</f>
        <v>39</v>
      </c>
    </row>
    <row r="273" spans="1:5" x14ac:dyDescent="0.3">
      <c r="A273" s="9" t="s">
        <v>20</v>
      </c>
      <c r="B273">
        <f>IF(Crowdfunding!G477 = "successful", Crowdfunding!I477, 0)</f>
        <v>211</v>
      </c>
      <c r="D273" s="10" t="s">
        <v>14</v>
      </c>
      <c r="E273">
        <f>IF(Crowdfunding!G66 = "failed", Crowdfunding!I66, 0)</f>
        <v>38</v>
      </c>
    </row>
    <row r="274" spans="1:5" x14ac:dyDescent="0.3">
      <c r="A274" s="9" t="s">
        <v>20</v>
      </c>
      <c r="B274">
        <f>IF(Crowdfunding!G823 = "successful", Crowdfunding!I823, 0)</f>
        <v>210</v>
      </c>
      <c r="D274" s="10" t="s">
        <v>14</v>
      </c>
      <c r="E274">
        <f>IF(Crowdfunding!G298 = "failed", Crowdfunding!I298, 0)</f>
        <v>38</v>
      </c>
    </row>
    <row r="275" spans="1:5" x14ac:dyDescent="0.3">
      <c r="A275" s="9" t="s">
        <v>20</v>
      </c>
      <c r="B275">
        <f>IF(Crowdfunding!G55 = "successful", Crowdfunding!I55, 0)</f>
        <v>209</v>
      </c>
      <c r="D275" s="10" t="s">
        <v>14</v>
      </c>
      <c r="E275">
        <f>IF(Crowdfunding!G923 = "failed", Crowdfunding!I923, 0)</f>
        <v>38</v>
      </c>
    </row>
    <row r="276" spans="1:5" x14ac:dyDescent="0.3">
      <c r="A276" s="9" t="s">
        <v>20</v>
      </c>
      <c r="B276">
        <f>IF(Crowdfunding!G788 = "successful", Crowdfunding!I788, 0)</f>
        <v>207</v>
      </c>
      <c r="D276" s="10" t="s">
        <v>14</v>
      </c>
      <c r="E276">
        <f>IF(Crowdfunding!G105 = "failed", Crowdfunding!I105, 0)</f>
        <v>37</v>
      </c>
    </row>
    <row r="277" spans="1:5" x14ac:dyDescent="0.3">
      <c r="A277" s="9" t="s">
        <v>20</v>
      </c>
      <c r="B277">
        <f>IF(Crowdfunding!G967 = "successful", Crowdfunding!I967, 0)</f>
        <v>207</v>
      </c>
      <c r="D277" s="10" t="s">
        <v>14</v>
      </c>
      <c r="E277">
        <f>IF(Crowdfunding!G568 = "failed", Crowdfunding!I568, 0)</f>
        <v>37</v>
      </c>
    </row>
    <row r="278" spans="1:5" x14ac:dyDescent="0.3">
      <c r="A278" s="9" t="s">
        <v>20</v>
      </c>
      <c r="B278">
        <f>IF(Crowdfunding!G370 = "successful", Crowdfunding!I370, 0)</f>
        <v>206</v>
      </c>
      <c r="D278" s="10" t="s">
        <v>14</v>
      </c>
      <c r="E278">
        <f>IF(Crowdfunding!G929 = "failed", Crowdfunding!I929, 0)</f>
        <v>37</v>
      </c>
    </row>
    <row r="279" spans="1:5" x14ac:dyDescent="0.3">
      <c r="A279" s="9" t="s">
        <v>20</v>
      </c>
      <c r="B279">
        <f>IF(Crowdfunding!G424 = "successful", Crowdfunding!I424, 0)</f>
        <v>205</v>
      </c>
      <c r="D279" s="10" t="s">
        <v>14</v>
      </c>
      <c r="E279">
        <f>IF(Crowdfunding!G816 = "failed", Crowdfunding!I816, 0)</f>
        <v>36</v>
      </c>
    </row>
    <row r="280" spans="1:5" x14ac:dyDescent="0.3">
      <c r="A280" s="9" t="s">
        <v>20</v>
      </c>
      <c r="B280">
        <f>IF(Crowdfunding!G88 = "successful", Crowdfunding!I88, 0)</f>
        <v>203</v>
      </c>
      <c r="D280" s="10" t="s">
        <v>14</v>
      </c>
      <c r="E280">
        <f>IF(Crowdfunding!G190 = "failed", Crowdfunding!I190, 0)</f>
        <v>35</v>
      </c>
    </row>
    <row r="281" spans="1:5" x14ac:dyDescent="0.3">
      <c r="A281" s="9" t="s">
        <v>20</v>
      </c>
      <c r="B281">
        <f>IF(Crowdfunding!G951 = "successful", Crowdfunding!I951, 0)</f>
        <v>203</v>
      </c>
      <c r="D281" s="10" t="s">
        <v>14</v>
      </c>
      <c r="E281">
        <f>IF(Crowdfunding!G573 = "failed", Crowdfunding!I573, 0)</f>
        <v>35</v>
      </c>
    </row>
    <row r="282" spans="1:5" x14ac:dyDescent="0.3">
      <c r="A282" s="9" t="s">
        <v>20</v>
      </c>
      <c r="B282">
        <f>IF(Crowdfunding!G537 = "successful", Crowdfunding!I537, 0)</f>
        <v>202</v>
      </c>
      <c r="D282" s="10" t="s">
        <v>14</v>
      </c>
      <c r="E282">
        <f>IF(Crowdfunding!G860 = "failed", Crowdfunding!I860, 0)</f>
        <v>35</v>
      </c>
    </row>
    <row r="283" spans="1:5" x14ac:dyDescent="0.3">
      <c r="A283" s="9" t="s">
        <v>20</v>
      </c>
      <c r="B283">
        <f>IF(Crowdfunding!G714 = "successful", Crowdfunding!I714, 0)</f>
        <v>202</v>
      </c>
      <c r="D283" s="10" t="s">
        <v>14</v>
      </c>
      <c r="E283">
        <f>IF(Crowdfunding!G747 = "failed", Crowdfunding!I747, 0)</f>
        <v>34</v>
      </c>
    </row>
    <row r="284" spans="1:5" x14ac:dyDescent="0.3">
      <c r="A284" s="9" t="s">
        <v>20</v>
      </c>
      <c r="B284">
        <f>IF(Crowdfunding!G59 = "successful", Crowdfunding!I59, 0)</f>
        <v>201</v>
      </c>
      <c r="D284" s="10" t="s">
        <v>14</v>
      </c>
      <c r="E284">
        <f>IF(Crowdfunding!G329 = "failed", Crowdfunding!I329, 0)</f>
        <v>33</v>
      </c>
    </row>
    <row r="285" spans="1:5" x14ac:dyDescent="0.3">
      <c r="A285" s="9" t="s">
        <v>20</v>
      </c>
      <c r="B285">
        <f>IF(Crowdfunding!G149 = "successful", Crowdfunding!I149, 0)</f>
        <v>199</v>
      </c>
      <c r="D285" s="10" t="s">
        <v>14</v>
      </c>
      <c r="E285">
        <f>IF(Crowdfunding!G354 = "failed", Crowdfunding!I354, 0)</f>
        <v>33</v>
      </c>
    </row>
    <row r="286" spans="1:5" x14ac:dyDescent="0.3">
      <c r="A286" s="9" t="s">
        <v>20</v>
      </c>
      <c r="B286">
        <f>IF(Crowdfunding!G265 = "successful", Crowdfunding!I265, 0)</f>
        <v>199</v>
      </c>
      <c r="D286" s="10" t="s">
        <v>14</v>
      </c>
      <c r="E286">
        <f>IF(Crowdfunding!G845 = "failed", Crowdfunding!I845, 0)</f>
        <v>33</v>
      </c>
    </row>
    <row r="287" spans="1:5" x14ac:dyDescent="0.3">
      <c r="A287" s="9" t="s">
        <v>20</v>
      </c>
      <c r="B287">
        <f>IF(Crowdfunding!G895 = "successful", Crowdfunding!I895, 0)</f>
        <v>199</v>
      </c>
      <c r="D287" s="10" t="s">
        <v>14</v>
      </c>
      <c r="E287">
        <f>IF(Crowdfunding!G305 = "failed", Crowdfunding!I305, 0)</f>
        <v>32</v>
      </c>
    </row>
    <row r="288" spans="1:5" x14ac:dyDescent="0.3">
      <c r="A288" s="9" t="s">
        <v>20</v>
      </c>
      <c r="B288">
        <f>IF(Crowdfunding!G42 = "successful", Crowdfunding!I42, 0)</f>
        <v>198</v>
      </c>
      <c r="D288" s="10" t="s">
        <v>14</v>
      </c>
      <c r="E288">
        <f>IF(Crowdfunding!G443 = "failed", Crowdfunding!I443, 0)</f>
        <v>32</v>
      </c>
    </row>
    <row r="289" spans="1:5" x14ac:dyDescent="0.3">
      <c r="A289" s="9" t="s">
        <v>20</v>
      </c>
      <c r="B289">
        <f>IF(Crowdfunding!G563 = "successful", Crowdfunding!I563, 0)</f>
        <v>198</v>
      </c>
      <c r="D289" s="10" t="s">
        <v>14</v>
      </c>
      <c r="E289">
        <f>IF(Crowdfunding!G317 = "failed", Crowdfunding!I317, 0)</f>
        <v>31</v>
      </c>
    </row>
    <row r="290" spans="1:5" x14ac:dyDescent="0.3">
      <c r="A290" s="9" t="s">
        <v>20</v>
      </c>
      <c r="B290">
        <f>IF(Crowdfunding!G767 = "successful", Crowdfunding!I767, 0)</f>
        <v>198</v>
      </c>
      <c r="D290" s="10" t="s">
        <v>14</v>
      </c>
      <c r="E290">
        <f>IF(Crowdfunding!G454 = "failed", Crowdfunding!I454, 0)</f>
        <v>31</v>
      </c>
    </row>
    <row r="291" spans="1:5" x14ac:dyDescent="0.3">
      <c r="A291" s="9" t="s">
        <v>20</v>
      </c>
      <c r="B291">
        <f>IF(Crowdfunding!G697 = "successful", Crowdfunding!I697, 0)</f>
        <v>196</v>
      </c>
      <c r="D291" s="10" t="s">
        <v>14</v>
      </c>
      <c r="E291">
        <f>IF(Crowdfunding!G797 = "failed", Crowdfunding!I797, 0)</f>
        <v>31</v>
      </c>
    </row>
    <row r="292" spans="1:5" x14ac:dyDescent="0.3">
      <c r="A292" s="9" t="s">
        <v>20</v>
      </c>
      <c r="B292">
        <f>IF(Crowdfunding!G151 = "successful", Crowdfunding!I151, 0)</f>
        <v>195</v>
      </c>
      <c r="D292" s="10" t="s">
        <v>14</v>
      </c>
      <c r="E292">
        <f>IF(Crowdfunding!G854 = "failed", Crowdfunding!I854, 0)</f>
        <v>31</v>
      </c>
    </row>
    <row r="293" spans="1:5" x14ac:dyDescent="0.3">
      <c r="A293" s="9" t="s">
        <v>20</v>
      </c>
      <c r="B293">
        <f>IF(Crowdfunding!G497 = "successful", Crowdfunding!I497, 0)</f>
        <v>195</v>
      </c>
      <c r="D293" s="10" t="s">
        <v>14</v>
      </c>
      <c r="E293">
        <f>IF(Crowdfunding!G889 = "failed", Crowdfunding!I889, 0)</f>
        <v>31</v>
      </c>
    </row>
    <row r="294" spans="1:5" x14ac:dyDescent="0.3">
      <c r="A294" s="9" t="s">
        <v>20</v>
      </c>
      <c r="B294">
        <f>IF(Crowdfunding!G473 = "successful", Crowdfunding!I473, 0)</f>
        <v>194</v>
      </c>
      <c r="D294" s="10" t="s">
        <v>14</v>
      </c>
      <c r="E294">
        <f>IF(Crowdfunding!G159 = "failed", Crowdfunding!I159, 0)</f>
        <v>30</v>
      </c>
    </row>
    <row r="295" spans="1:5" x14ac:dyDescent="0.3">
      <c r="A295" s="9" t="s">
        <v>20</v>
      </c>
      <c r="B295">
        <f>IF(Crowdfunding!G603 = "successful", Crowdfunding!I603, 0)</f>
        <v>194</v>
      </c>
      <c r="D295" s="10" t="s">
        <v>14</v>
      </c>
      <c r="E295">
        <f>IF(Crowdfunding!G319 = "failed", Crowdfunding!I319, 0)</f>
        <v>30</v>
      </c>
    </row>
    <row r="296" spans="1:5" x14ac:dyDescent="0.3">
      <c r="A296" s="9" t="s">
        <v>20</v>
      </c>
      <c r="B296">
        <f>IF(Crowdfunding!G643 = "successful", Crowdfunding!I643, 0)</f>
        <v>194</v>
      </c>
      <c r="D296" s="10" t="s">
        <v>14</v>
      </c>
      <c r="E296">
        <f>IF(Crowdfunding!G285 = "failed", Crowdfunding!I285, 0)</f>
        <v>29</v>
      </c>
    </row>
    <row r="297" spans="1:5" x14ac:dyDescent="0.3">
      <c r="A297" s="9" t="s">
        <v>20</v>
      </c>
      <c r="B297">
        <f>IF(Crowdfunding!G828 = "successful", Crowdfunding!I828, 0)</f>
        <v>194</v>
      </c>
      <c r="D297" s="10" t="s">
        <v>14</v>
      </c>
      <c r="E297">
        <f>IF(Crowdfunding!G13 = "failed", Crowdfunding!I13, 0)</f>
        <v>27</v>
      </c>
    </row>
    <row r="298" spans="1:5" x14ac:dyDescent="0.3">
      <c r="A298" s="9" t="s">
        <v>20</v>
      </c>
      <c r="B298">
        <f>IF(Crowdfunding!G885 = "successful", Crowdfunding!I885, 0)</f>
        <v>193</v>
      </c>
      <c r="D298" s="10" t="s">
        <v>14</v>
      </c>
      <c r="E298">
        <f>IF(Crowdfunding!G899 = "failed", Crowdfunding!I899, 0)</f>
        <v>27</v>
      </c>
    </row>
    <row r="299" spans="1:5" x14ac:dyDescent="0.3">
      <c r="A299" s="9" t="s">
        <v>20</v>
      </c>
      <c r="B299">
        <f>IF(Crowdfunding!G439 = "successful", Crowdfunding!I439, 0)</f>
        <v>192</v>
      </c>
      <c r="D299" s="10" t="s">
        <v>14</v>
      </c>
      <c r="E299">
        <f>IF(Crowdfunding!G174 = "failed", Crowdfunding!I174, 0)</f>
        <v>26</v>
      </c>
    </row>
    <row r="300" spans="1:5" x14ac:dyDescent="0.3">
      <c r="A300" s="9" t="s">
        <v>20</v>
      </c>
      <c r="B300">
        <f>IF(Crowdfunding!G614 = "successful", Crowdfunding!I614, 0)</f>
        <v>192</v>
      </c>
      <c r="D300" s="10" t="s">
        <v>14</v>
      </c>
      <c r="E300">
        <f>IF(Crowdfunding!G325 = "failed", Crowdfunding!I325, 0)</f>
        <v>26</v>
      </c>
    </row>
    <row r="301" spans="1:5" x14ac:dyDescent="0.3">
      <c r="A301" s="9" t="s">
        <v>20</v>
      </c>
      <c r="B301">
        <f>IF(Crowdfunding!G349 = "successful", Crowdfunding!I349, 0)</f>
        <v>191</v>
      </c>
      <c r="D301" s="10" t="s">
        <v>14</v>
      </c>
      <c r="E301">
        <f>IF(Crowdfunding!G564 = "failed", Crowdfunding!I564, 0)</f>
        <v>26</v>
      </c>
    </row>
    <row r="302" spans="1:5" x14ac:dyDescent="0.3">
      <c r="A302" s="9" t="s">
        <v>20</v>
      </c>
      <c r="B302">
        <f>IF(Crowdfunding!G364 = "successful", Crowdfunding!I364, 0)</f>
        <v>191</v>
      </c>
      <c r="D302" s="10" t="s">
        <v>14</v>
      </c>
      <c r="E302">
        <f>IF(Crowdfunding!G348 = "failed", Crowdfunding!I348, 0)</f>
        <v>25</v>
      </c>
    </row>
    <row r="303" spans="1:5" x14ac:dyDescent="0.3">
      <c r="A303" s="9" t="s">
        <v>20</v>
      </c>
      <c r="B303">
        <f>IF(Crowdfunding!G908 = "successful", Crowdfunding!I908, 0)</f>
        <v>191</v>
      </c>
      <c r="D303" s="10" t="s">
        <v>14</v>
      </c>
      <c r="E303">
        <f>IF(Crowdfunding!G377 = "failed", Crowdfunding!I377, 0)</f>
        <v>25</v>
      </c>
    </row>
    <row r="304" spans="1:5" x14ac:dyDescent="0.3">
      <c r="A304" s="9" t="s">
        <v>20</v>
      </c>
      <c r="B304">
        <f>IF(Crowdfunding!G333 = "successful", Crowdfunding!I333, 0)</f>
        <v>190</v>
      </c>
      <c r="D304" s="10" t="s">
        <v>14</v>
      </c>
      <c r="E304">
        <f>IF(Crowdfunding!G5 = "failed", Crowdfunding!I5, 0)</f>
        <v>24</v>
      </c>
    </row>
    <row r="305" spans="1:5" x14ac:dyDescent="0.3">
      <c r="A305" s="9" t="s">
        <v>20</v>
      </c>
      <c r="B305">
        <f>IF(Crowdfunding!G692 = "successful", Crowdfunding!I692, 0)</f>
        <v>190</v>
      </c>
      <c r="D305" s="10" t="s">
        <v>14</v>
      </c>
      <c r="E305">
        <f>IF(Crowdfunding!G192 = "failed", Crowdfunding!I192, 0)</f>
        <v>24</v>
      </c>
    </row>
    <row r="306" spans="1:5" x14ac:dyDescent="0.3">
      <c r="A306" s="9" t="s">
        <v>20</v>
      </c>
      <c r="B306">
        <f>IF(Crowdfunding!G385 = "successful", Crowdfunding!I385, 0)</f>
        <v>189</v>
      </c>
      <c r="D306" s="10" t="s">
        <v>14</v>
      </c>
      <c r="E306">
        <f>IF(Crowdfunding!G973 = "failed", Crowdfunding!I973, 0)</f>
        <v>24</v>
      </c>
    </row>
    <row r="307" spans="1:5" x14ac:dyDescent="0.3">
      <c r="A307" s="9" t="s">
        <v>20</v>
      </c>
      <c r="B307">
        <f>IF(Crowdfunding!G628 = "successful", Crowdfunding!I628, 0)</f>
        <v>189</v>
      </c>
      <c r="D307" s="10" t="s">
        <v>14</v>
      </c>
      <c r="E307">
        <f>IF(Crowdfunding!G360 = "failed", Crowdfunding!I360, 0)</f>
        <v>23</v>
      </c>
    </row>
    <row r="308" spans="1:5" x14ac:dyDescent="0.3">
      <c r="A308" s="9" t="s">
        <v>20</v>
      </c>
      <c r="B308">
        <f>IF(Crowdfunding!G361 = "successful", Crowdfunding!I361, 0)</f>
        <v>187</v>
      </c>
      <c r="D308" s="10" t="s">
        <v>14</v>
      </c>
      <c r="E308">
        <f>IF(Crowdfunding!G832 = "failed", Crowdfunding!I832, 0)</f>
        <v>22</v>
      </c>
    </row>
    <row r="309" spans="1:5" x14ac:dyDescent="0.3">
      <c r="A309" s="9" t="s">
        <v>20</v>
      </c>
      <c r="B309">
        <f>IF(Crowdfunding!G142 = "successful", Crowdfunding!I142, 0)</f>
        <v>186</v>
      </c>
      <c r="D309" s="10" t="s">
        <v>14</v>
      </c>
      <c r="E309">
        <f>IF(Crowdfunding!G488 = "failed", Crowdfunding!I488, 0)</f>
        <v>21</v>
      </c>
    </row>
    <row r="310" spans="1:5" x14ac:dyDescent="0.3">
      <c r="A310" s="9" t="s">
        <v>20</v>
      </c>
      <c r="B310">
        <f>IF(Crowdfunding!G260 = "successful", Crowdfunding!I260, 0)</f>
        <v>186</v>
      </c>
      <c r="D310" s="10" t="s">
        <v>14</v>
      </c>
      <c r="E310">
        <f>IF(Crowdfunding!G938 = "failed", Crowdfunding!I938, 0)</f>
        <v>21</v>
      </c>
    </row>
    <row r="311" spans="1:5" x14ac:dyDescent="0.3">
      <c r="A311" s="9" t="s">
        <v>20</v>
      </c>
      <c r="B311">
        <f>IF(Crowdfunding!G366 = "successful", Crowdfunding!I366, 0)</f>
        <v>186</v>
      </c>
      <c r="D311" s="10" t="s">
        <v>14</v>
      </c>
      <c r="E311">
        <f>IF(Crowdfunding!G955 = "failed", Crowdfunding!I955, 0)</f>
        <v>21</v>
      </c>
    </row>
    <row r="312" spans="1:5" x14ac:dyDescent="0.3">
      <c r="A312" s="9" t="s">
        <v>20</v>
      </c>
      <c r="B312">
        <f>IF(Crowdfunding!G504 = "successful", Crowdfunding!I504, 0)</f>
        <v>186</v>
      </c>
      <c r="D312" s="10" t="s">
        <v>14</v>
      </c>
      <c r="E312">
        <f>IF(Crowdfunding!G187 = "failed", Crowdfunding!I187, 0)</f>
        <v>19</v>
      </c>
    </row>
    <row r="313" spans="1:5" x14ac:dyDescent="0.3">
      <c r="A313" s="9" t="s">
        <v>20</v>
      </c>
      <c r="B313">
        <f>IF(Crowdfunding!G711 = "successful", Crowdfunding!I711, 0)</f>
        <v>186</v>
      </c>
      <c r="D313" s="10" t="s">
        <v>14</v>
      </c>
      <c r="E313">
        <f>IF(Crowdfunding!G509 = "failed", Crowdfunding!I509, 0)</f>
        <v>19</v>
      </c>
    </row>
    <row r="314" spans="1:5" x14ac:dyDescent="0.3">
      <c r="A314" s="9" t="s">
        <v>20</v>
      </c>
      <c r="B314">
        <f>IF(Crowdfunding!G799 = "successful", Crowdfunding!I799, 0)</f>
        <v>185</v>
      </c>
      <c r="D314" s="10" t="s">
        <v>14</v>
      </c>
      <c r="E314">
        <f>IF(Crowdfunding!G810 = "failed", Crowdfunding!I810, 0)</f>
        <v>19</v>
      </c>
    </row>
    <row r="315" spans="1:5" x14ac:dyDescent="0.3">
      <c r="A315" s="9" t="s">
        <v>20</v>
      </c>
      <c r="B315">
        <f>IF(Crowdfunding!G931 = "successful", Crowdfunding!I931, 0)</f>
        <v>184</v>
      </c>
      <c r="D315" s="10" t="s">
        <v>14</v>
      </c>
      <c r="E315">
        <f>IF(Crowdfunding!G8 = "failed", Crowdfunding!I8, 0)</f>
        <v>18</v>
      </c>
    </row>
    <row r="316" spans="1:5" x14ac:dyDescent="0.3">
      <c r="A316" s="9" t="s">
        <v>20</v>
      </c>
      <c r="B316">
        <f>IF(Crowdfunding!G296 = "successful", Crowdfunding!I296, 0)</f>
        <v>183</v>
      </c>
      <c r="D316" s="10" t="s">
        <v>14</v>
      </c>
      <c r="E316">
        <f>IF(Crowdfunding!G649 = "failed", Crowdfunding!I649, 0)</f>
        <v>18</v>
      </c>
    </row>
    <row r="317" spans="1:5" x14ac:dyDescent="0.3">
      <c r="A317" s="9" t="s">
        <v>20</v>
      </c>
      <c r="B317">
        <f>IF(Crowdfunding!G817 = "successful", Crowdfunding!I817, 0)</f>
        <v>183</v>
      </c>
      <c r="D317" s="10" t="s">
        <v>14</v>
      </c>
      <c r="E317">
        <f>IF(Crowdfunding!G222 = "failed", Crowdfunding!I222, 0)</f>
        <v>17</v>
      </c>
    </row>
    <row r="318" spans="1:5" x14ac:dyDescent="0.3">
      <c r="A318" s="9" t="s">
        <v>20</v>
      </c>
      <c r="B318">
        <f>IF(Crowdfunding!G894 = "successful", Crowdfunding!I894, 0)</f>
        <v>182</v>
      </c>
      <c r="D318" s="10" t="s">
        <v>14</v>
      </c>
      <c r="E318">
        <f>IF(Crowdfunding!G320 = "failed", Crowdfunding!I320, 0)</f>
        <v>17</v>
      </c>
    </row>
    <row r="319" spans="1:5" x14ac:dyDescent="0.3">
      <c r="A319" s="9" t="s">
        <v>20</v>
      </c>
      <c r="B319">
        <f>IF(Crowdfunding!G729 = "successful", Crowdfunding!I729, 0)</f>
        <v>181</v>
      </c>
      <c r="D319" s="10" t="s">
        <v>14</v>
      </c>
      <c r="E319">
        <f>IF(Crowdfunding!G745 = "failed", Crowdfunding!I745, 0)</f>
        <v>17</v>
      </c>
    </row>
    <row r="320" spans="1:5" x14ac:dyDescent="0.3">
      <c r="A320" s="9" t="s">
        <v>20</v>
      </c>
      <c r="B320">
        <f>IF(Crowdfunding!G795 = "successful", Crowdfunding!I795, 0)</f>
        <v>181</v>
      </c>
      <c r="D320" s="10" t="s">
        <v>14</v>
      </c>
      <c r="E320">
        <f>IF(Crowdfunding!G312 = "failed", Crowdfunding!I312, 0)</f>
        <v>16</v>
      </c>
    </row>
    <row r="321" spans="1:5" x14ac:dyDescent="0.3">
      <c r="A321" s="9" t="s">
        <v>20</v>
      </c>
      <c r="B321">
        <f>IF(Crowdfunding!G84 = "successful", Crowdfunding!I84, 0)</f>
        <v>180</v>
      </c>
      <c r="D321" s="10" t="s">
        <v>14</v>
      </c>
      <c r="E321">
        <f>IF(Crowdfunding!G470 = "failed", Crowdfunding!I470, 0)</f>
        <v>16</v>
      </c>
    </row>
    <row r="322" spans="1:5" x14ac:dyDescent="0.3">
      <c r="A322" s="9" t="s">
        <v>20</v>
      </c>
      <c r="B322">
        <f>IF(Crowdfunding!G96 = "successful", Crowdfunding!I96, 0)</f>
        <v>180</v>
      </c>
      <c r="D322" s="10" t="s">
        <v>14</v>
      </c>
      <c r="E322">
        <f>IF(Crowdfunding!G742 = "failed", Crowdfunding!I742, 0)</f>
        <v>16</v>
      </c>
    </row>
    <row r="323" spans="1:5" x14ac:dyDescent="0.3">
      <c r="A323" s="9" t="s">
        <v>20</v>
      </c>
      <c r="B323">
        <f>IF(Crowdfunding!G127 = "successful", Crowdfunding!I127, 0)</f>
        <v>180</v>
      </c>
      <c r="D323" s="10" t="s">
        <v>14</v>
      </c>
      <c r="E323">
        <f>IF(Crowdfunding!G906 = "failed", Crowdfunding!I906, 0)</f>
        <v>16</v>
      </c>
    </row>
    <row r="324" spans="1:5" x14ac:dyDescent="0.3">
      <c r="A324" s="9" t="s">
        <v>20</v>
      </c>
      <c r="B324">
        <f>IF(Crowdfunding!G739 = "successful", Crowdfunding!I739, 0)</f>
        <v>180</v>
      </c>
      <c r="D324" s="10" t="s">
        <v>14</v>
      </c>
      <c r="E324">
        <f>IF(Crowdfunding!G29 = "failed", Crowdfunding!I29, 0)</f>
        <v>15</v>
      </c>
    </row>
    <row r="325" spans="1:5" x14ac:dyDescent="0.3">
      <c r="A325" s="9" t="s">
        <v>20</v>
      </c>
      <c r="B325">
        <f>IF(Crowdfunding!G914 = "successful", Crowdfunding!I914, 0)</f>
        <v>179</v>
      </c>
      <c r="D325" s="10" t="s">
        <v>14</v>
      </c>
      <c r="E325">
        <f>IF(Crowdfunding!G258 = "failed", Crowdfunding!I258, 0)</f>
        <v>15</v>
      </c>
    </row>
    <row r="326" spans="1:5" x14ac:dyDescent="0.3">
      <c r="A326" s="9" t="s">
        <v>20</v>
      </c>
      <c r="B326">
        <f>IF(Crowdfunding!G289 = "successful", Crowdfunding!I289, 0)</f>
        <v>176</v>
      </c>
      <c r="D326" s="10" t="s">
        <v>14</v>
      </c>
      <c r="E326">
        <f>IF(Crowdfunding!G276 = "failed", Crowdfunding!I276, 0)</f>
        <v>15</v>
      </c>
    </row>
    <row r="327" spans="1:5" x14ac:dyDescent="0.3">
      <c r="A327" s="9" t="s">
        <v>20</v>
      </c>
      <c r="B327">
        <f>IF(Crowdfunding!G690 = "successful", Crowdfunding!I690, 0)</f>
        <v>175</v>
      </c>
      <c r="D327" s="10" t="s">
        <v>14</v>
      </c>
      <c r="E327">
        <f>IF(Crowdfunding!G419 = "failed", Crowdfunding!I419, 0)</f>
        <v>15</v>
      </c>
    </row>
    <row r="328" spans="1:5" x14ac:dyDescent="0.3">
      <c r="A328" s="9" t="s">
        <v>20</v>
      </c>
      <c r="B328">
        <f>IF(Crowdfunding!G7 = "successful", Crowdfunding!I7, 0)</f>
        <v>174</v>
      </c>
      <c r="D328" s="10" t="s">
        <v>14</v>
      </c>
      <c r="E328">
        <f>IF(Crowdfunding!G740 = "failed", Crowdfunding!I740, 0)</f>
        <v>15</v>
      </c>
    </row>
    <row r="329" spans="1:5" x14ac:dyDescent="0.3">
      <c r="A329" s="9" t="s">
        <v>20</v>
      </c>
      <c r="B329">
        <f>IF(Crowdfunding!G780 = "successful", Crowdfunding!I780, 0)</f>
        <v>174</v>
      </c>
      <c r="D329" s="10" t="s">
        <v>14</v>
      </c>
      <c r="E329">
        <f>IF(Crowdfunding!G928 = "failed", Crowdfunding!I928, 0)</f>
        <v>15</v>
      </c>
    </row>
    <row r="330" spans="1:5" x14ac:dyDescent="0.3">
      <c r="A330" s="9" t="s">
        <v>20</v>
      </c>
      <c r="B330">
        <f>IF(Crowdfunding!G481 = "successful", Crowdfunding!I481, 0)</f>
        <v>173</v>
      </c>
      <c r="D330" s="10" t="s">
        <v>14</v>
      </c>
      <c r="E330">
        <f>IF(Crowdfunding!G659 = "failed", Crowdfunding!I659, 0)</f>
        <v>14</v>
      </c>
    </row>
    <row r="331" spans="1:5" x14ac:dyDescent="0.3">
      <c r="A331" s="9" t="s">
        <v>20</v>
      </c>
      <c r="B331">
        <f>IF(Crowdfunding!G850 = "successful", Crowdfunding!I850, 0)</f>
        <v>172</v>
      </c>
      <c r="D331" s="10" t="s">
        <v>14</v>
      </c>
      <c r="E331">
        <f>IF(Crowdfunding!G713 = "failed", Crowdfunding!I713, 0)</f>
        <v>14</v>
      </c>
    </row>
    <row r="332" spans="1:5" x14ac:dyDescent="0.3">
      <c r="A332" s="9" t="s">
        <v>20</v>
      </c>
      <c r="B332">
        <f>IF(Crowdfunding!G77 = "successful", Crowdfunding!I77, 0)</f>
        <v>170</v>
      </c>
      <c r="D332" s="10" t="s">
        <v>14</v>
      </c>
      <c r="E332">
        <f>IF(Crowdfunding!G201 = "failed", Crowdfunding!I201, 0)</f>
        <v>13</v>
      </c>
    </row>
    <row r="333" spans="1:5" x14ac:dyDescent="0.3">
      <c r="A333" s="9" t="s">
        <v>20</v>
      </c>
      <c r="B333">
        <f>IF(Crowdfunding!G447 = "successful", Crowdfunding!I447, 0)</f>
        <v>170</v>
      </c>
      <c r="D333" s="10" t="s">
        <v>14</v>
      </c>
      <c r="E333">
        <f>IF(Crowdfunding!G949 = "failed", Crowdfunding!I949, 0)</f>
        <v>13</v>
      </c>
    </row>
    <row r="334" spans="1:5" x14ac:dyDescent="0.3">
      <c r="A334" s="9" t="s">
        <v>20</v>
      </c>
      <c r="B334">
        <f>IF(Crowdfunding!G617 = "successful", Crowdfunding!I617, 0)</f>
        <v>170</v>
      </c>
      <c r="D334" s="10" t="s">
        <v>14</v>
      </c>
      <c r="E334">
        <f>IF(Crowdfunding!G68 = "failed", Crowdfunding!I68, 0)</f>
        <v>12</v>
      </c>
    </row>
    <row r="335" spans="1:5" x14ac:dyDescent="0.3">
      <c r="A335" s="9" t="s">
        <v>20</v>
      </c>
      <c r="B335">
        <f>IF(Crowdfunding!G374 = "successful", Crowdfunding!I374, 0)</f>
        <v>169</v>
      </c>
      <c r="D335" s="10" t="s">
        <v>14</v>
      </c>
      <c r="E335">
        <f>IF(Crowdfunding!G880 = "failed", Crowdfunding!I880, 0)</f>
        <v>12</v>
      </c>
    </row>
    <row r="336" spans="1:5" x14ac:dyDescent="0.3">
      <c r="A336" s="9" t="s">
        <v>20</v>
      </c>
      <c r="B336">
        <f>IF(Crowdfunding!G214 = "successful", Crowdfunding!I214, 0)</f>
        <v>168</v>
      </c>
      <c r="D336" s="10" t="s">
        <v>14</v>
      </c>
      <c r="E336">
        <f>IF(Crowdfunding!G294 = "failed", Crowdfunding!I294, 0)</f>
        <v>10</v>
      </c>
    </row>
    <row r="337" spans="1:5" x14ac:dyDescent="0.3">
      <c r="A337" s="9" t="s">
        <v>20</v>
      </c>
      <c r="B337">
        <f>IF(Crowdfunding!G709 = "successful", Crowdfunding!I709, 0)</f>
        <v>168</v>
      </c>
      <c r="D337" s="10" t="s">
        <v>14</v>
      </c>
      <c r="E337">
        <f>IF(Crowdfunding!G520 = "failed", Crowdfunding!I520, 0)</f>
        <v>10</v>
      </c>
    </row>
    <row r="338" spans="1:5" x14ac:dyDescent="0.3">
      <c r="A338" s="9" t="s">
        <v>20</v>
      </c>
      <c r="B338">
        <f>IF(Crowdfunding!G763 = "successful", Crowdfunding!I763, 0)</f>
        <v>166</v>
      </c>
      <c r="D338" s="10" t="s">
        <v>14</v>
      </c>
      <c r="E338">
        <f>IF(Crowdfunding!G730 = "failed", Crowdfunding!I730, 0)</f>
        <v>10</v>
      </c>
    </row>
    <row r="339" spans="1:5" x14ac:dyDescent="0.3">
      <c r="A339" s="9" t="s">
        <v>20</v>
      </c>
      <c r="B339">
        <f>IF(Crowdfunding!G36 = "successful", Crowdfunding!I36, 0)</f>
        <v>165</v>
      </c>
      <c r="D339" s="10" t="s">
        <v>14</v>
      </c>
      <c r="E339">
        <f>IF(Crowdfunding!G777 = "failed", Crowdfunding!I777, 0)</f>
        <v>10</v>
      </c>
    </row>
    <row r="340" spans="1:5" x14ac:dyDescent="0.3">
      <c r="A340" s="9" t="s">
        <v>20</v>
      </c>
      <c r="B340">
        <f>IF(Crowdfunding!G216 = "successful", Crowdfunding!I216, 0)</f>
        <v>165</v>
      </c>
      <c r="D340" s="10" t="s">
        <v>14</v>
      </c>
      <c r="E340">
        <f>IF(Crowdfunding!G484 = "failed", Crowdfunding!I484, 0)</f>
        <v>9</v>
      </c>
    </row>
    <row r="341" spans="1:5" x14ac:dyDescent="0.3">
      <c r="A341" s="9" t="s">
        <v>20</v>
      </c>
      <c r="B341">
        <f>IF(Crowdfunding!G835 = "successful", Crowdfunding!I835, 0)</f>
        <v>165</v>
      </c>
      <c r="D341" s="10" t="s">
        <v>14</v>
      </c>
      <c r="E341">
        <f>IF(Crowdfunding!G531 = "failed", Crowdfunding!I531, 0)</f>
        <v>9</v>
      </c>
    </row>
    <row r="342" spans="1:5" x14ac:dyDescent="0.3">
      <c r="A342" s="9" t="s">
        <v>20</v>
      </c>
      <c r="B342">
        <f>IF(Crowdfunding!G893 = "successful", Crowdfunding!I893, 0)</f>
        <v>165</v>
      </c>
      <c r="D342" s="10" t="s">
        <v>14</v>
      </c>
      <c r="E342">
        <f>IF(Crowdfunding!G308 = "failed", Crowdfunding!I308, 0)</f>
        <v>7</v>
      </c>
    </row>
    <row r="343" spans="1:5" x14ac:dyDescent="0.3">
      <c r="A343" s="9" t="s">
        <v>20</v>
      </c>
      <c r="B343">
        <f>IF(Crowdfunding!G58 = "successful", Crowdfunding!I58, 0)</f>
        <v>164</v>
      </c>
      <c r="D343" s="10" t="s">
        <v>14</v>
      </c>
      <c r="E343">
        <f>IF(Crowdfunding!G794 = "failed", Crowdfunding!I794, 0)</f>
        <v>7</v>
      </c>
    </row>
    <row r="344" spans="1:5" x14ac:dyDescent="0.3">
      <c r="A344" s="9" t="s">
        <v>20</v>
      </c>
      <c r="B344">
        <f>IF(Crowdfunding!G101 = "successful", Crowdfunding!I101, 0)</f>
        <v>164</v>
      </c>
      <c r="D344" s="10" t="s">
        <v>14</v>
      </c>
      <c r="E344">
        <f>IF(Crowdfunding!G793 = "failed", Crowdfunding!I793, 0)</f>
        <v>6</v>
      </c>
    </row>
    <row r="345" spans="1:5" x14ac:dyDescent="0.3">
      <c r="A345" s="9" t="s">
        <v>20</v>
      </c>
      <c r="B345">
        <f>IF(Crowdfunding!G103 = "successful", Crowdfunding!I103, 0)</f>
        <v>164</v>
      </c>
      <c r="D345" s="10" t="s">
        <v>14</v>
      </c>
      <c r="E345">
        <f>IF(Crowdfunding!G65 = "failed", Crowdfunding!I65, 0)</f>
        <v>5</v>
      </c>
    </row>
    <row r="346" spans="1:5" x14ac:dyDescent="0.3">
      <c r="A346" s="9" t="s">
        <v>20</v>
      </c>
      <c r="B346">
        <f>IF(Crowdfunding!G162 = "successful", Crowdfunding!I162, 0)</f>
        <v>164</v>
      </c>
      <c r="D346" s="10" t="s">
        <v>14</v>
      </c>
      <c r="E346">
        <f>IF(Crowdfunding!G173 = "failed", Crowdfunding!I173, 0)</f>
        <v>5</v>
      </c>
    </row>
    <row r="347" spans="1:5" x14ac:dyDescent="0.3">
      <c r="A347" s="9" t="s">
        <v>20</v>
      </c>
      <c r="B347">
        <f>IF(Crowdfunding!G782 = "successful", Crowdfunding!I782, 0)</f>
        <v>164</v>
      </c>
      <c r="D347" s="10" t="s">
        <v>14</v>
      </c>
      <c r="E347">
        <f>IF(Crowdfunding!G52 = "failed", Crowdfunding!I52, 0)</f>
        <v>1</v>
      </c>
    </row>
    <row r="348" spans="1:5" x14ac:dyDescent="0.3">
      <c r="A348" s="9" t="s">
        <v>20</v>
      </c>
      <c r="B348">
        <f>IF(Crowdfunding!G27 = "successful", Crowdfunding!I27, 0)</f>
        <v>163</v>
      </c>
      <c r="D348" s="10" t="s">
        <v>14</v>
      </c>
      <c r="E348">
        <f>IF(Crowdfunding!G102 = "failed", Crowdfunding!I102, 0)</f>
        <v>1</v>
      </c>
    </row>
    <row r="349" spans="1:5" x14ac:dyDescent="0.3">
      <c r="A349" s="9" t="s">
        <v>20</v>
      </c>
      <c r="B349">
        <f>IF(Crowdfunding!G863 = "successful", Crowdfunding!I863, 0)</f>
        <v>163</v>
      </c>
      <c r="D349" s="10" t="s">
        <v>14</v>
      </c>
      <c r="E349">
        <f>IF(Crowdfunding!G152 = "failed", Crowdfunding!I152, 0)</f>
        <v>1</v>
      </c>
    </row>
    <row r="350" spans="1:5" x14ac:dyDescent="0.3">
      <c r="A350" s="9" t="s">
        <v>20</v>
      </c>
      <c r="B350">
        <f>IF(Crowdfunding!G784 = "successful", Crowdfunding!I784, 0)</f>
        <v>161</v>
      </c>
      <c r="D350" s="10" t="s">
        <v>14</v>
      </c>
      <c r="E350">
        <f>IF(Crowdfunding!G202 = "failed", Crowdfunding!I202, 0)</f>
        <v>1</v>
      </c>
    </row>
    <row r="351" spans="1:5" x14ac:dyDescent="0.3">
      <c r="A351" s="9" t="s">
        <v>20</v>
      </c>
      <c r="B351">
        <f>IF(Crowdfunding!G608 = "successful", Crowdfunding!I608, 0)</f>
        <v>160</v>
      </c>
      <c r="D351" s="10" t="s">
        <v>14</v>
      </c>
      <c r="E351">
        <f>IF(Crowdfunding!G252 = "failed", Crowdfunding!I252, 0)</f>
        <v>1</v>
      </c>
    </row>
    <row r="352" spans="1:5" x14ac:dyDescent="0.3">
      <c r="A352" s="9" t="s">
        <v>20</v>
      </c>
      <c r="B352">
        <f>IF(Crowdfunding!G853 = "successful", Crowdfunding!I853, 0)</f>
        <v>160</v>
      </c>
      <c r="D352" s="10" t="s">
        <v>14</v>
      </c>
      <c r="E352">
        <f>IF(Crowdfunding!G302 = "failed", Crowdfunding!I302, 0)</f>
        <v>1</v>
      </c>
    </row>
    <row r="353" spans="1:5" x14ac:dyDescent="0.3">
      <c r="A353" s="9" t="s">
        <v>20</v>
      </c>
      <c r="B353">
        <f>IF(Crowdfunding!G135 = "successful", Crowdfunding!I135, 0)</f>
        <v>159</v>
      </c>
      <c r="D353" s="10" t="s">
        <v>14</v>
      </c>
      <c r="E353">
        <f>IF(Crowdfunding!G352 = "failed", Crowdfunding!I352, 0)</f>
        <v>1</v>
      </c>
    </row>
    <row r="354" spans="1:5" x14ac:dyDescent="0.3">
      <c r="A354" s="9" t="s">
        <v>20</v>
      </c>
      <c r="B354">
        <f>IF(Crowdfunding!G471 = "successful", Crowdfunding!I471, 0)</f>
        <v>159</v>
      </c>
      <c r="D354" s="10" t="s">
        <v>14</v>
      </c>
      <c r="E354">
        <f>IF(Crowdfunding!G402 = "failed", Crowdfunding!I402, 0)</f>
        <v>1</v>
      </c>
    </row>
    <row r="355" spans="1:5" x14ac:dyDescent="0.3">
      <c r="A355" s="9" t="s">
        <v>20</v>
      </c>
      <c r="B355">
        <f>IF(Crowdfunding!G903 = "successful", Crowdfunding!I903, 0)</f>
        <v>159</v>
      </c>
      <c r="D355" s="10" t="s">
        <v>14</v>
      </c>
      <c r="E355">
        <f>IF(Crowdfunding!G452 = "failed", Crowdfunding!I452, 0)</f>
        <v>1</v>
      </c>
    </row>
    <row r="356" spans="1:5" x14ac:dyDescent="0.3">
      <c r="A356" s="9" t="s">
        <v>20</v>
      </c>
      <c r="B356">
        <f>IF(Crowdfunding!G3 = "successful", Crowdfunding!I3, 0)</f>
        <v>158</v>
      </c>
      <c r="D356" s="10" t="s">
        <v>14</v>
      </c>
      <c r="E356">
        <f>IF(Crowdfunding!G602 = "failed", Crowdfunding!I602, 0)</f>
        <v>1</v>
      </c>
    </row>
    <row r="357" spans="1:5" x14ac:dyDescent="0.3">
      <c r="A357" s="9" t="s">
        <v>20</v>
      </c>
      <c r="B357">
        <f>IF(Crowdfunding!G858 = "successful", Crowdfunding!I858, 0)</f>
        <v>158</v>
      </c>
      <c r="D357" s="10" t="s">
        <v>14</v>
      </c>
      <c r="E357">
        <f>IF(Crowdfunding!G652 = "failed", Crowdfunding!I652, 0)</f>
        <v>1</v>
      </c>
    </row>
    <row r="358" spans="1:5" x14ac:dyDescent="0.3">
      <c r="A358" s="9" t="s">
        <v>20</v>
      </c>
      <c r="B358">
        <f>IF(Crowdfunding!G164 = "successful", Crowdfunding!I164, 0)</f>
        <v>157</v>
      </c>
      <c r="D358" s="10" t="s">
        <v>14</v>
      </c>
      <c r="E358">
        <f>IF(Crowdfunding!G702 = "failed", Crowdfunding!I702, 0)</f>
        <v>1</v>
      </c>
    </row>
    <row r="359" spans="1:5" x14ac:dyDescent="0.3">
      <c r="A359" s="9" t="s">
        <v>20</v>
      </c>
      <c r="B359">
        <f>IF(Crowdfunding!G203 = "successful", Crowdfunding!I203, 0)</f>
        <v>157</v>
      </c>
      <c r="D359" s="10" t="s">
        <v>14</v>
      </c>
      <c r="E359">
        <f>IF(Crowdfunding!G752 = "failed", Crowdfunding!I752, 0)</f>
        <v>1</v>
      </c>
    </row>
    <row r="360" spans="1:5" x14ac:dyDescent="0.3">
      <c r="A360" s="9" t="s">
        <v>20</v>
      </c>
      <c r="B360">
        <f>IF(Crowdfunding!G718 = "successful", Crowdfunding!I718, 0)</f>
        <v>157</v>
      </c>
      <c r="D360" s="10" t="s">
        <v>14</v>
      </c>
      <c r="E360">
        <f>IF(Crowdfunding!G802 = "failed", Crowdfunding!I802, 0)</f>
        <v>1</v>
      </c>
    </row>
    <row r="361" spans="1:5" x14ac:dyDescent="0.3">
      <c r="A361" s="9" t="s">
        <v>20</v>
      </c>
      <c r="B361">
        <f>IF(Crowdfunding!G827 = "successful", Crowdfunding!I827, 0)</f>
        <v>157</v>
      </c>
      <c r="D361" s="10" t="s">
        <v>14</v>
      </c>
      <c r="E361">
        <f>IF(Crowdfunding!G852 = "failed", Crowdfunding!I852, 0)</f>
        <v>1</v>
      </c>
    </row>
    <row r="362" spans="1:5" x14ac:dyDescent="0.3">
      <c r="A362" s="9" t="s">
        <v>20</v>
      </c>
      <c r="B362">
        <f>IF(Crowdfunding!G841 = "successful", Crowdfunding!I841, 0)</f>
        <v>157</v>
      </c>
      <c r="D362" s="10" t="s">
        <v>14</v>
      </c>
      <c r="E362">
        <f>IF(Crowdfunding!G902 = "failed", Crowdfunding!I902, 0)</f>
        <v>1</v>
      </c>
    </row>
    <row r="363" spans="1:5" x14ac:dyDescent="0.3">
      <c r="A363" s="9" t="s">
        <v>20</v>
      </c>
      <c r="B363">
        <f>IF(Crowdfunding!G549 = "successful", Crowdfunding!I549, 0)</f>
        <v>156</v>
      </c>
      <c r="D363" s="10" t="s">
        <v>14</v>
      </c>
      <c r="E363">
        <f>IF(Crowdfunding!G952 = "failed", Crowdfunding!I952, 0)</f>
        <v>1</v>
      </c>
    </row>
    <row r="364" spans="1:5" x14ac:dyDescent="0.3">
      <c r="A364" s="9" t="s">
        <v>20</v>
      </c>
      <c r="B364">
        <f>IF(Crowdfunding!G920 = "successful", Crowdfunding!I920, 0)</f>
        <v>156</v>
      </c>
    </row>
    <row r="365" spans="1:5" x14ac:dyDescent="0.3">
      <c r="A365" s="9" t="s">
        <v>20</v>
      </c>
      <c r="B365">
        <f>IF(Crowdfunding!G383 = "successful", Crowdfunding!I383, 0)</f>
        <v>155</v>
      </c>
    </row>
    <row r="366" spans="1:5" x14ac:dyDescent="0.3">
      <c r="A366" s="9" t="s">
        <v>20</v>
      </c>
      <c r="B366">
        <f>IF(Crowdfunding!G843 = "successful", Crowdfunding!I843, 0)</f>
        <v>155</v>
      </c>
    </row>
    <row r="367" spans="1:5" x14ac:dyDescent="0.3">
      <c r="A367" s="9" t="s">
        <v>20</v>
      </c>
      <c r="B367">
        <f>IF(Crowdfunding!G963 = "successful", Crowdfunding!I963, 0)</f>
        <v>155</v>
      </c>
    </row>
    <row r="368" spans="1:5" x14ac:dyDescent="0.3">
      <c r="A368" s="9" t="s">
        <v>20</v>
      </c>
      <c r="B368">
        <f>IF(Crowdfunding!G966 = "successful", Crowdfunding!I966, 0)</f>
        <v>155</v>
      </c>
    </row>
    <row r="369" spans="1:2" x14ac:dyDescent="0.3">
      <c r="A369" s="9" t="s">
        <v>20</v>
      </c>
      <c r="B369">
        <f>IF(Crowdfunding!G121 = "successful", Crowdfunding!I121, 0)</f>
        <v>154</v>
      </c>
    </row>
    <row r="370" spans="1:2" x14ac:dyDescent="0.3">
      <c r="A370" s="9" t="s">
        <v>20</v>
      </c>
      <c r="B370">
        <f>IF(Crowdfunding!G371 = "successful", Crowdfunding!I371, 0)</f>
        <v>154</v>
      </c>
    </row>
    <row r="371" spans="1:2" x14ac:dyDescent="0.3">
      <c r="A371" s="9" t="s">
        <v>20</v>
      </c>
      <c r="B371">
        <f>IF(Crowdfunding!G410 = "successful", Crowdfunding!I410, 0)</f>
        <v>154</v>
      </c>
    </row>
    <row r="372" spans="1:2" x14ac:dyDescent="0.3">
      <c r="A372" s="9" t="s">
        <v>20</v>
      </c>
      <c r="B372">
        <f>IF(Crowdfunding!G629 = "successful", Crowdfunding!I629, 0)</f>
        <v>154</v>
      </c>
    </row>
    <row r="373" spans="1:2" x14ac:dyDescent="0.3">
      <c r="A373" s="9" t="s">
        <v>20</v>
      </c>
      <c r="B373">
        <f>IF(Crowdfunding!G770 = "successful", Crowdfunding!I770, 0)</f>
        <v>150</v>
      </c>
    </row>
    <row r="374" spans="1:2" x14ac:dyDescent="0.3">
      <c r="A374" s="9" t="s">
        <v>20</v>
      </c>
      <c r="B374">
        <f>IF(Crowdfunding!G866 = "successful", Crowdfunding!I866, 0)</f>
        <v>150</v>
      </c>
    </row>
    <row r="375" spans="1:2" x14ac:dyDescent="0.3">
      <c r="A375" s="9" t="s">
        <v>20</v>
      </c>
      <c r="B375">
        <f>IF(Crowdfunding!G49 = "successful", Crowdfunding!I49, 0)</f>
        <v>149</v>
      </c>
    </row>
    <row r="376" spans="1:2" x14ac:dyDescent="0.3">
      <c r="A376" s="9" t="s">
        <v>20</v>
      </c>
      <c r="B376">
        <f>IF(Crowdfunding!G236 = "successful", Crowdfunding!I236, 0)</f>
        <v>149</v>
      </c>
    </row>
    <row r="377" spans="1:2" x14ac:dyDescent="0.3">
      <c r="A377" s="9" t="s">
        <v>20</v>
      </c>
      <c r="B377">
        <f>IF(Crowdfunding!G758 = "successful", Crowdfunding!I758, 0)</f>
        <v>148</v>
      </c>
    </row>
    <row r="378" spans="1:2" x14ac:dyDescent="0.3">
      <c r="A378" s="9" t="s">
        <v>20</v>
      </c>
      <c r="B378">
        <f>IF(Crowdfunding!G766 = "successful", Crowdfunding!I766, 0)</f>
        <v>148</v>
      </c>
    </row>
    <row r="379" spans="1:2" x14ac:dyDescent="0.3">
      <c r="A379" s="9" t="s">
        <v>20</v>
      </c>
      <c r="B379">
        <f>IF(Crowdfunding!G108 = "successful", Crowdfunding!I108, 0)</f>
        <v>147</v>
      </c>
    </row>
    <row r="380" spans="1:2" x14ac:dyDescent="0.3">
      <c r="A380" s="9" t="s">
        <v>20</v>
      </c>
      <c r="B380">
        <f>IF(Crowdfunding!G528 = "successful", Crowdfunding!I528, 0)</f>
        <v>147</v>
      </c>
    </row>
    <row r="381" spans="1:2" x14ac:dyDescent="0.3">
      <c r="A381" s="9" t="s">
        <v>20</v>
      </c>
      <c r="B381">
        <f>IF(Crowdfunding!G685 = "successful", Crowdfunding!I685, 0)</f>
        <v>147</v>
      </c>
    </row>
    <row r="382" spans="1:2" x14ac:dyDescent="0.3">
      <c r="A382" s="9" t="s">
        <v>20</v>
      </c>
      <c r="B382">
        <f>IF(Crowdfunding!G169 = "successful", Crowdfunding!I169, 0)</f>
        <v>146</v>
      </c>
    </row>
    <row r="383" spans="1:2" x14ac:dyDescent="0.3">
      <c r="A383" s="9" t="s">
        <v>20</v>
      </c>
      <c r="B383">
        <f>IF(Crowdfunding!G492 = "successful", Crowdfunding!I492, 0)</f>
        <v>144</v>
      </c>
    </row>
    <row r="384" spans="1:2" x14ac:dyDescent="0.3">
      <c r="A384" s="9" t="s">
        <v>20</v>
      </c>
      <c r="B384">
        <f>IF(Crowdfunding!G576 = "successful", Crowdfunding!I576, 0)</f>
        <v>144</v>
      </c>
    </row>
    <row r="385" spans="1:2" x14ac:dyDescent="0.3">
      <c r="A385" s="9" t="s">
        <v>20</v>
      </c>
      <c r="B385">
        <f>IF(Crowdfunding!G725 = "successful", Crowdfunding!I725, 0)</f>
        <v>144</v>
      </c>
    </row>
    <row r="386" spans="1:2" x14ac:dyDescent="0.3">
      <c r="A386" s="9" t="s">
        <v>20</v>
      </c>
      <c r="B386">
        <f>IF(Crowdfunding!G934 = "successful", Crowdfunding!I934, 0)</f>
        <v>144</v>
      </c>
    </row>
    <row r="387" spans="1:2" x14ac:dyDescent="0.3">
      <c r="A387" s="9" t="s">
        <v>20</v>
      </c>
      <c r="B387">
        <f>IF(Crowdfunding!G444 = "successful", Crowdfunding!I444, 0)</f>
        <v>143</v>
      </c>
    </row>
    <row r="388" spans="1:2" x14ac:dyDescent="0.3">
      <c r="A388" s="9" t="s">
        <v>20</v>
      </c>
      <c r="B388">
        <f>IF(Crowdfunding!G25 = "successful", Crowdfunding!I25, 0)</f>
        <v>142</v>
      </c>
    </row>
    <row r="389" spans="1:2" x14ac:dyDescent="0.3">
      <c r="A389" s="9" t="s">
        <v>20</v>
      </c>
      <c r="B389">
        <f>IF(Crowdfunding!G306 = "successful", Crowdfunding!I306, 0)</f>
        <v>142</v>
      </c>
    </row>
    <row r="390" spans="1:2" x14ac:dyDescent="0.3">
      <c r="A390" s="9" t="s">
        <v>20</v>
      </c>
      <c r="B390">
        <f>IF(Crowdfunding!G476 = "successful", Crowdfunding!I476, 0)</f>
        <v>142</v>
      </c>
    </row>
    <row r="391" spans="1:2" x14ac:dyDescent="0.3">
      <c r="A391" s="9" t="s">
        <v>20</v>
      </c>
      <c r="B391">
        <f>IF(Crowdfunding!G804 = "successful", Crowdfunding!I804, 0)</f>
        <v>142</v>
      </c>
    </row>
    <row r="392" spans="1:2" x14ac:dyDescent="0.3">
      <c r="A392" s="9" t="s">
        <v>20</v>
      </c>
      <c r="B392">
        <f>IF(Crowdfunding!G538 = "successful", Crowdfunding!I538, 0)</f>
        <v>140</v>
      </c>
    </row>
    <row r="393" spans="1:2" x14ac:dyDescent="0.3">
      <c r="A393" s="9" t="s">
        <v>20</v>
      </c>
      <c r="B393">
        <f>IF(Crowdfunding!G746 = "successful", Crowdfunding!I746, 0)</f>
        <v>140</v>
      </c>
    </row>
    <row r="394" spans="1:2" x14ac:dyDescent="0.3">
      <c r="A394" s="9" t="s">
        <v>20</v>
      </c>
      <c r="B394">
        <f>IF(Crowdfunding!G978 = "successful", Crowdfunding!I978, 0)</f>
        <v>140</v>
      </c>
    </row>
    <row r="395" spans="1:2" x14ac:dyDescent="0.3">
      <c r="A395" s="9" t="s">
        <v>20</v>
      </c>
      <c r="B395">
        <f>IF(Crowdfunding!G365 = "successful", Crowdfunding!I365, 0)</f>
        <v>139</v>
      </c>
    </row>
    <row r="396" spans="1:2" x14ac:dyDescent="0.3">
      <c r="A396" s="9" t="s">
        <v>20</v>
      </c>
      <c r="B396">
        <f>IF(Crowdfunding!G469 = "successful", Crowdfunding!I469, 0)</f>
        <v>139</v>
      </c>
    </row>
    <row r="397" spans="1:2" x14ac:dyDescent="0.3">
      <c r="A397" s="9" t="s">
        <v>20</v>
      </c>
      <c r="B397">
        <f>IF(Crowdfunding!G224 = "successful", Crowdfunding!I224, 0)</f>
        <v>138</v>
      </c>
    </row>
    <row r="398" spans="1:2" x14ac:dyDescent="0.3">
      <c r="A398" s="9" t="s">
        <v>20</v>
      </c>
      <c r="B398">
        <f>IF(Crowdfunding!G261 = "successful", Crowdfunding!I261, 0)</f>
        <v>138</v>
      </c>
    </row>
    <row r="399" spans="1:2" x14ac:dyDescent="0.3">
      <c r="A399" s="9" t="s">
        <v>20</v>
      </c>
      <c r="B399">
        <f>IF(Crowdfunding!G785 = "successful", Crowdfunding!I785, 0)</f>
        <v>138</v>
      </c>
    </row>
    <row r="400" spans="1:2" x14ac:dyDescent="0.3">
      <c r="A400" s="9" t="s">
        <v>20</v>
      </c>
      <c r="B400">
        <f>IF(Crowdfunding!G710 = "successful", Crowdfunding!I710, 0)</f>
        <v>137</v>
      </c>
    </row>
    <row r="401" spans="1:2" x14ac:dyDescent="0.3">
      <c r="A401" s="9" t="s">
        <v>20</v>
      </c>
      <c r="B401">
        <f>IF(Crowdfunding!G755 = "successful", Crowdfunding!I755, 0)</f>
        <v>137</v>
      </c>
    </row>
    <row r="402" spans="1:2" x14ac:dyDescent="0.3">
      <c r="A402" s="9" t="s">
        <v>20</v>
      </c>
      <c r="B402">
        <f>IF(Crowdfunding!G587 = "successful", Crowdfunding!I587, 0)</f>
        <v>136</v>
      </c>
    </row>
    <row r="403" spans="1:2" x14ac:dyDescent="0.3">
      <c r="A403" s="9" t="s">
        <v>20</v>
      </c>
      <c r="B403">
        <f>IF(Crowdfunding!G146 = "successful", Crowdfunding!I146, 0)</f>
        <v>135</v>
      </c>
    </row>
    <row r="404" spans="1:2" x14ac:dyDescent="0.3">
      <c r="A404" s="9" t="s">
        <v>20</v>
      </c>
      <c r="B404">
        <f>IF(Crowdfunding!G557 = "successful", Crowdfunding!I557, 0)</f>
        <v>135</v>
      </c>
    </row>
    <row r="405" spans="1:2" x14ac:dyDescent="0.3">
      <c r="A405" s="9" t="s">
        <v>20</v>
      </c>
      <c r="B405">
        <f>IF(Crowdfunding!G977 = "successful", Crowdfunding!I977, 0)</f>
        <v>135</v>
      </c>
    </row>
    <row r="406" spans="1:2" x14ac:dyDescent="0.3">
      <c r="A406" s="9" t="s">
        <v>20</v>
      </c>
      <c r="B406">
        <f>IF(Crowdfunding!G40 = "successful", Crowdfunding!I40, 0)</f>
        <v>134</v>
      </c>
    </row>
    <row r="407" spans="1:2" x14ac:dyDescent="0.3">
      <c r="A407" s="9" t="s">
        <v>20</v>
      </c>
      <c r="B407">
        <f>IF(Crowdfunding!G414 = "successful", Crowdfunding!I414, 0)</f>
        <v>134</v>
      </c>
    </row>
    <row r="408" spans="1:2" x14ac:dyDescent="0.3">
      <c r="A408" s="9" t="s">
        <v>20</v>
      </c>
      <c r="B408">
        <f>IF(Crowdfunding!G688 = "successful", Crowdfunding!I688, 0)</f>
        <v>134</v>
      </c>
    </row>
    <row r="409" spans="1:2" x14ac:dyDescent="0.3">
      <c r="A409" s="9" t="s">
        <v>20</v>
      </c>
      <c r="B409">
        <f>IF(Crowdfunding!G284 = "successful", Crowdfunding!I284, 0)</f>
        <v>133</v>
      </c>
    </row>
    <row r="410" spans="1:2" x14ac:dyDescent="0.3">
      <c r="A410" s="9" t="s">
        <v>20</v>
      </c>
      <c r="B410">
        <f>IF(Crowdfunding!G316 = "successful", Crowdfunding!I316, 0)</f>
        <v>133</v>
      </c>
    </row>
    <row r="411" spans="1:2" x14ac:dyDescent="0.3">
      <c r="A411" s="9" t="s">
        <v>20</v>
      </c>
      <c r="B411">
        <f>IF(Crowdfunding!G818 = "successful", Crowdfunding!I818, 0)</f>
        <v>133</v>
      </c>
    </row>
    <row r="412" spans="1:2" x14ac:dyDescent="0.3">
      <c r="A412" s="9" t="s">
        <v>20</v>
      </c>
      <c r="B412">
        <f>IF(Crowdfunding!G844 = "successful", Crowdfunding!I844, 0)</f>
        <v>132</v>
      </c>
    </row>
    <row r="413" spans="1:2" x14ac:dyDescent="0.3">
      <c r="A413" s="9" t="s">
        <v>20</v>
      </c>
      <c r="B413">
        <f>IF(Crowdfunding!G937 = "successful", Crowdfunding!I937, 0)</f>
        <v>132</v>
      </c>
    </row>
    <row r="414" spans="1:2" x14ac:dyDescent="0.3">
      <c r="A414" s="9" t="s">
        <v>20</v>
      </c>
      <c r="B414">
        <f>IF(Crowdfunding!G994 = "successful", Crowdfunding!I994, 0)</f>
        <v>132</v>
      </c>
    </row>
    <row r="415" spans="1:2" x14ac:dyDescent="0.3">
      <c r="A415" s="9" t="s">
        <v>20</v>
      </c>
      <c r="B415">
        <f>IF(Crowdfunding!G57 = "successful", Crowdfunding!I57, 0)</f>
        <v>131</v>
      </c>
    </row>
    <row r="416" spans="1:2" x14ac:dyDescent="0.3">
      <c r="A416" s="9" t="s">
        <v>20</v>
      </c>
      <c r="B416">
        <f>IF(Crowdfunding!G115 = "successful", Crowdfunding!I115, 0)</f>
        <v>131</v>
      </c>
    </row>
    <row r="417" spans="1:2" x14ac:dyDescent="0.3">
      <c r="A417" s="9" t="s">
        <v>20</v>
      </c>
      <c r="B417">
        <f>IF(Crowdfunding!G378 = "successful", Crowdfunding!I378, 0)</f>
        <v>131</v>
      </c>
    </row>
    <row r="418" spans="1:2" x14ac:dyDescent="0.3">
      <c r="A418" s="9" t="s">
        <v>20</v>
      </c>
      <c r="B418">
        <f>IF(Crowdfunding!G512 = "successful", Crowdfunding!I512, 0)</f>
        <v>131</v>
      </c>
    </row>
    <row r="419" spans="1:2" x14ac:dyDescent="0.3">
      <c r="A419" s="9" t="s">
        <v>20</v>
      </c>
      <c r="B419">
        <f>IF(Crowdfunding!G959 = "successful", Crowdfunding!I959, 0)</f>
        <v>131</v>
      </c>
    </row>
    <row r="420" spans="1:2" x14ac:dyDescent="0.3">
      <c r="A420" s="9" t="s">
        <v>20</v>
      </c>
      <c r="B420">
        <f>IF(Crowdfunding!G588 = "successful", Crowdfunding!I588, 0)</f>
        <v>130</v>
      </c>
    </row>
    <row r="421" spans="1:2" x14ac:dyDescent="0.3">
      <c r="A421" s="9" t="s">
        <v>20</v>
      </c>
      <c r="B421">
        <f>IF(Crowdfunding!G743 = "successful", Crowdfunding!I743, 0)</f>
        <v>130</v>
      </c>
    </row>
    <row r="422" spans="1:2" x14ac:dyDescent="0.3">
      <c r="A422" s="9" t="s">
        <v>20</v>
      </c>
      <c r="B422">
        <f>IF(Crowdfunding!G32 = "successful", Crowdfunding!I32, 0)</f>
        <v>129</v>
      </c>
    </row>
    <row r="423" spans="1:2" x14ac:dyDescent="0.3">
      <c r="A423" s="9" t="s">
        <v>20</v>
      </c>
      <c r="B423">
        <f>IF(Crowdfunding!G644 = "successful", Crowdfunding!I644, 0)</f>
        <v>129</v>
      </c>
    </row>
    <row r="424" spans="1:2" x14ac:dyDescent="0.3">
      <c r="A424" s="9" t="s">
        <v>20</v>
      </c>
      <c r="B424">
        <f>IF(Crowdfunding!G61 = "successful", Crowdfunding!I61, 0)</f>
        <v>128</v>
      </c>
    </row>
    <row r="425" spans="1:2" x14ac:dyDescent="0.3">
      <c r="A425" s="9" t="s">
        <v>20</v>
      </c>
      <c r="B425">
        <f>IF(Crowdfunding!G622 = "successful", Crowdfunding!I622, 0)</f>
        <v>128</v>
      </c>
    </row>
    <row r="426" spans="1:2" x14ac:dyDescent="0.3">
      <c r="A426" s="9" t="s">
        <v>20</v>
      </c>
      <c r="B426">
        <f>IF(Crowdfunding!G82 = "successful", Crowdfunding!I82, 0)</f>
        <v>127</v>
      </c>
    </row>
    <row r="427" spans="1:2" x14ac:dyDescent="0.3">
      <c r="A427" s="9" t="s">
        <v>20</v>
      </c>
      <c r="B427">
        <f>IF(Crowdfunding!G787 = "successful", Crowdfunding!I787, 0)</f>
        <v>127</v>
      </c>
    </row>
    <row r="428" spans="1:2" x14ac:dyDescent="0.3">
      <c r="A428" s="9" t="s">
        <v>20</v>
      </c>
      <c r="B428">
        <f>IF(Crowdfunding!G116 = "successful", Crowdfunding!I116, 0)</f>
        <v>126</v>
      </c>
    </row>
    <row r="429" spans="1:2" x14ac:dyDescent="0.3">
      <c r="A429" s="9" t="s">
        <v>20</v>
      </c>
      <c r="B429">
        <f>IF(Crowdfunding!G196 = "successful", Crowdfunding!I196, 0)</f>
        <v>126</v>
      </c>
    </row>
    <row r="430" spans="1:2" x14ac:dyDescent="0.3">
      <c r="A430" s="9" t="s">
        <v>20</v>
      </c>
      <c r="B430">
        <f>IF(Crowdfunding!G534 = "successful", Crowdfunding!I534, 0)</f>
        <v>126</v>
      </c>
    </row>
    <row r="431" spans="1:2" x14ac:dyDescent="0.3">
      <c r="A431" s="9" t="s">
        <v>20</v>
      </c>
      <c r="B431">
        <f>IF(Crowdfunding!G560 = "successful", Crowdfunding!I560, 0)</f>
        <v>126</v>
      </c>
    </row>
    <row r="432" spans="1:2" x14ac:dyDescent="0.3">
      <c r="A432" s="9" t="s">
        <v>20</v>
      </c>
      <c r="B432">
        <f>IF(Crowdfunding!G870 = "successful", Crowdfunding!I870, 0)</f>
        <v>126</v>
      </c>
    </row>
    <row r="433" spans="1:2" x14ac:dyDescent="0.3">
      <c r="A433" s="9" t="s">
        <v>20</v>
      </c>
      <c r="B433">
        <f>IF(Crowdfunding!G712 = "successful", Crowdfunding!I712, 0)</f>
        <v>125</v>
      </c>
    </row>
    <row r="434" spans="1:2" x14ac:dyDescent="0.3">
      <c r="A434" s="9" t="s">
        <v>20</v>
      </c>
      <c r="B434">
        <f>IF(Crowdfunding!G400 = "successful", Crowdfunding!I400, 0)</f>
        <v>123</v>
      </c>
    </row>
    <row r="435" spans="1:2" x14ac:dyDescent="0.3">
      <c r="A435" s="9" t="s">
        <v>20</v>
      </c>
      <c r="B435">
        <f>IF(Crowdfunding!G721 = "successful", Crowdfunding!I721, 0)</f>
        <v>123</v>
      </c>
    </row>
    <row r="436" spans="1:2" x14ac:dyDescent="0.3">
      <c r="A436" s="9" t="s">
        <v>20</v>
      </c>
      <c r="B436">
        <f>IF(Crowdfunding!G901 = "successful", Crowdfunding!I901, 0)</f>
        <v>123</v>
      </c>
    </row>
    <row r="437" spans="1:2" x14ac:dyDescent="0.3">
      <c r="A437" s="9" t="s">
        <v>20</v>
      </c>
      <c r="B437">
        <f>IF(Crowdfunding!G558 = "successful", Crowdfunding!I558, 0)</f>
        <v>122</v>
      </c>
    </row>
    <row r="438" spans="1:2" x14ac:dyDescent="0.3">
      <c r="A438" s="9" t="s">
        <v>20</v>
      </c>
      <c r="B438">
        <f>IF(Crowdfunding!G731 = "successful", Crowdfunding!I731, 0)</f>
        <v>122</v>
      </c>
    </row>
    <row r="439" spans="1:2" x14ac:dyDescent="0.3">
      <c r="A439" s="9" t="s">
        <v>20</v>
      </c>
      <c r="B439">
        <f>IF(Crowdfunding!G744 = "successful", Crowdfunding!I744, 0)</f>
        <v>122</v>
      </c>
    </row>
    <row r="440" spans="1:2" x14ac:dyDescent="0.3">
      <c r="A440" s="9" t="s">
        <v>20</v>
      </c>
      <c r="B440">
        <f>IF(Crowdfunding!G891 = "successful", Crowdfunding!I891, 0)</f>
        <v>122</v>
      </c>
    </row>
    <row r="441" spans="1:2" x14ac:dyDescent="0.3">
      <c r="A441" s="9" t="s">
        <v>20</v>
      </c>
      <c r="B441">
        <f>IF(Crowdfunding!G313 = "successful", Crowdfunding!I313, 0)</f>
        <v>121</v>
      </c>
    </row>
    <row r="442" spans="1:2" x14ac:dyDescent="0.3">
      <c r="A442" s="9" t="s">
        <v>20</v>
      </c>
      <c r="B442">
        <f>IF(Crowdfunding!G726 = "successful", Crowdfunding!I726, 0)</f>
        <v>121</v>
      </c>
    </row>
    <row r="443" spans="1:2" x14ac:dyDescent="0.3">
      <c r="A443" s="9" t="s">
        <v>20</v>
      </c>
      <c r="B443">
        <f>IF(Crowdfunding!G800 = "successful", Crowdfunding!I800, 0)</f>
        <v>121</v>
      </c>
    </row>
    <row r="444" spans="1:2" x14ac:dyDescent="0.3">
      <c r="A444" s="9" t="s">
        <v>20</v>
      </c>
      <c r="B444">
        <f>IF(Crowdfunding!G836 = "successful", Crowdfunding!I836, 0)</f>
        <v>119</v>
      </c>
    </row>
    <row r="445" spans="1:2" x14ac:dyDescent="0.3">
      <c r="A445" s="9" t="s">
        <v>20</v>
      </c>
      <c r="B445">
        <f>IF(Crowdfunding!G144 = "successful", Crowdfunding!I144, 0)</f>
        <v>117</v>
      </c>
    </row>
    <row r="446" spans="1:2" x14ac:dyDescent="0.3">
      <c r="A446" s="9" t="s">
        <v>20</v>
      </c>
      <c r="B446">
        <f>IF(Crowdfunding!G611 = "successful", Crowdfunding!I611, 0)</f>
        <v>117</v>
      </c>
    </row>
    <row r="447" spans="1:2" x14ac:dyDescent="0.3">
      <c r="A447" s="9" t="s">
        <v>20</v>
      </c>
      <c r="B447">
        <f>IF(Crowdfunding!G277 = "successful", Crowdfunding!I277, 0)</f>
        <v>116</v>
      </c>
    </row>
    <row r="448" spans="1:2" x14ac:dyDescent="0.3">
      <c r="A448" s="9" t="s">
        <v>20</v>
      </c>
      <c r="B448">
        <f>IF(Crowdfunding!G706 = "successful", Crowdfunding!I706, 0)</f>
        <v>116</v>
      </c>
    </row>
    <row r="449" spans="1:2" x14ac:dyDescent="0.3">
      <c r="A449" s="9" t="s">
        <v>20</v>
      </c>
      <c r="B449">
        <f>IF(Crowdfunding!G490 = "successful", Crowdfunding!I490, 0)</f>
        <v>115</v>
      </c>
    </row>
    <row r="450" spans="1:2" x14ac:dyDescent="0.3">
      <c r="A450" s="9" t="s">
        <v>20</v>
      </c>
      <c r="B450">
        <f>IF(Crowdfunding!G759 = "successful", Crowdfunding!I759, 0)</f>
        <v>114</v>
      </c>
    </row>
    <row r="451" spans="1:2" x14ac:dyDescent="0.3">
      <c r="A451" s="9" t="s">
        <v>20</v>
      </c>
      <c r="B451">
        <f>IF(Crowdfunding!G945 = "successful", Crowdfunding!I945, 0)</f>
        <v>114</v>
      </c>
    </row>
    <row r="452" spans="1:2" x14ac:dyDescent="0.3">
      <c r="A452" s="9" t="s">
        <v>20</v>
      </c>
      <c r="B452">
        <f>IF(Crowdfunding!G970 = "successful", Crowdfunding!I970, 0)</f>
        <v>114</v>
      </c>
    </row>
    <row r="453" spans="1:2" x14ac:dyDescent="0.3">
      <c r="A453" s="9" t="s">
        <v>20</v>
      </c>
      <c r="B453">
        <f>IF(Crowdfunding!G90 = "successful", Crowdfunding!I90, 0)</f>
        <v>113</v>
      </c>
    </row>
    <row r="454" spans="1:2" x14ac:dyDescent="0.3">
      <c r="A454" s="9" t="s">
        <v>20</v>
      </c>
      <c r="B454">
        <f>IF(Crowdfunding!G99 = "successful", Crowdfunding!I99, 0)</f>
        <v>113</v>
      </c>
    </row>
    <row r="455" spans="1:2" x14ac:dyDescent="0.3">
      <c r="A455" s="9" t="s">
        <v>20</v>
      </c>
      <c r="B455">
        <f>IF(Crowdfunding!G228 = "successful", Crowdfunding!I228, 0)</f>
        <v>112</v>
      </c>
    </row>
    <row r="456" spans="1:2" x14ac:dyDescent="0.3">
      <c r="A456" s="9" t="s">
        <v>20</v>
      </c>
      <c r="B456">
        <f>IF(Crowdfunding!G367 = "successful", Crowdfunding!I367, 0)</f>
        <v>112</v>
      </c>
    </row>
    <row r="457" spans="1:2" x14ac:dyDescent="0.3">
      <c r="A457" s="9" t="s">
        <v>20</v>
      </c>
      <c r="B457">
        <f>IF(Crowdfunding!G960 = "successful", Crowdfunding!I960, 0)</f>
        <v>112</v>
      </c>
    </row>
    <row r="458" spans="1:2" x14ac:dyDescent="0.3">
      <c r="A458" s="9" t="s">
        <v>20</v>
      </c>
      <c r="B458">
        <f>IF(Crowdfunding!G43 = "successful", Crowdfunding!I43, 0)</f>
        <v>111</v>
      </c>
    </row>
    <row r="459" spans="1:2" x14ac:dyDescent="0.3">
      <c r="A459" s="9" t="s">
        <v>20</v>
      </c>
      <c r="B459">
        <f>IF(Crowdfunding!G686 = "successful", Crowdfunding!I686, 0)</f>
        <v>110</v>
      </c>
    </row>
    <row r="460" spans="1:2" x14ac:dyDescent="0.3">
      <c r="A460" s="9" t="s">
        <v>20</v>
      </c>
      <c r="B460">
        <f>IF(Crowdfunding!G796 = "successful", Crowdfunding!I796, 0)</f>
        <v>110</v>
      </c>
    </row>
    <row r="461" spans="1:2" x14ac:dyDescent="0.3">
      <c r="A461" s="9" t="s">
        <v>20</v>
      </c>
      <c r="B461">
        <f>IF(Crowdfunding!G849 = "successful", Crowdfunding!I849, 0)</f>
        <v>110</v>
      </c>
    </row>
    <row r="462" spans="1:2" x14ac:dyDescent="0.3">
      <c r="A462" s="9" t="s">
        <v>20</v>
      </c>
      <c r="B462">
        <f>IF(Crowdfunding!G904 = "successful", Crowdfunding!I904, 0)</f>
        <v>110</v>
      </c>
    </row>
    <row r="463" spans="1:2" x14ac:dyDescent="0.3">
      <c r="A463" s="9" t="s">
        <v>20</v>
      </c>
      <c r="B463">
        <f>IF(Crowdfunding!G39 = "successful", Crowdfunding!I39, 0)</f>
        <v>107</v>
      </c>
    </row>
    <row r="464" spans="1:2" x14ac:dyDescent="0.3">
      <c r="A464" s="9" t="s">
        <v>20</v>
      </c>
      <c r="B464">
        <f>IF(Crowdfunding!G150 = "successful", Crowdfunding!I150, 0)</f>
        <v>107</v>
      </c>
    </row>
    <row r="465" spans="1:2" x14ac:dyDescent="0.3">
      <c r="A465" s="9" t="s">
        <v>20</v>
      </c>
      <c r="B465">
        <f>IF(Crowdfunding!G264 = "successful", Crowdfunding!I264, 0)</f>
        <v>107</v>
      </c>
    </row>
    <row r="466" spans="1:2" x14ac:dyDescent="0.3">
      <c r="A466" s="9" t="s">
        <v>20</v>
      </c>
      <c r="B466">
        <f>IF(Crowdfunding!G293 = "successful", Crowdfunding!I293, 0)</f>
        <v>107</v>
      </c>
    </row>
    <row r="467" spans="1:2" x14ac:dyDescent="0.3">
      <c r="A467" s="9" t="s">
        <v>20</v>
      </c>
      <c r="B467">
        <f>IF(Crowdfunding!G607 = "successful", Crowdfunding!I607, 0)</f>
        <v>107</v>
      </c>
    </row>
    <row r="468" spans="1:2" x14ac:dyDescent="0.3">
      <c r="A468" s="9" t="s">
        <v>20</v>
      </c>
      <c r="B468">
        <f>IF(Crowdfunding!G475 = "successful", Crowdfunding!I475, 0)</f>
        <v>106</v>
      </c>
    </row>
    <row r="469" spans="1:2" x14ac:dyDescent="0.3">
      <c r="A469" s="9" t="s">
        <v>20</v>
      </c>
      <c r="B469">
        <f>IF(Crowdfunding!G803 = "successful", Crowdfunding!I803, 0)</f>
        <v>106</v>
      </c>
    </row>
    <row r="470" spans="1:2" x14ac:dyDescent="0.3">
      <c r="A470" s="9" t="s">
        <v>20</v>
      </c>
      <c r="B470">
        <f>IF(Crowdfunding!G936 = "successful", Crowdfunding!I936, 0)</f>
        <v>105</v>
      </c>
    </row>
    <row r="471" spans="1:2" x14ac:dyDescent="0.3">
      <c r="A471" s="9" t="s">
        <v>20</v>
      </c>
      <c r="B471">
        <f>IF(Crowdfunding!G684 = "successful", Crowdfunding!I684, 0)</f>
        <v>103</v>
      </c>
    </row>
    <row r="472" spans="1:2" x14ac:dyDescent="0.3">
      <c r="A472" s="9" t="s">
        <v>20</v>
      </c>
      <c r="B472">
        <f>IF(Crowdfunding!G715 = "successful", Crowdfunding!I715, 0)</f>
        <v>103</v>
      </c>
    </row>
    <row r="473" spans="1:2" x14ac:dyDescent="0.3">
      <c r="A473" s="9" t="s">
        <v>20</v>
      </c>
      <c r="B473">
        <f>IF(Crowdfunding!G593 = "successful", Crowdfunding!I593, 0)</f>
        <v>102</v>
      </c>
    </row>
    <row r="474" spans="1:2" x14ac:dyDescent="0.3">
      <c r="A474" s="9" t="s">
        <v>20</v>
      </c>
      <c r="B474">
        <f>IF(Crowdfunding!G605 = "successful", Crowdfunding!I605, 0)</f>
        <v>102</v>
      </c>
    </row>
    <row r="475" spans="1:2" x14ac:dyDescent="0.3">
      <c r="A475" s="9" t="s">
        <v>20</v>
      </c>
      <c r="B475">
        <f>IF(Crowdfunding!G232 = "successful", Crowdfunding!I232, 0)</f>
        <v>101</v>
      </c>
    </row>
    <row r="476" spans="1:2" x14ac:dyDescent="0.3">
      <c r="A476" s="9" t="s">
        <v>20</v>
      </c>
      <c r="B476">
        <f>IF(Crowdfunding!G368 = "successful", Crowdfunding!I368, 0)</f>
        <v>101</v>
      </c>
    </row>
    <row r="477" spans="1:2" x14ac:dyDescent="0.3">
      <c r="A477" s="9" t="s">
        <v>20</v>
      </c>
      <c r="B477">
        <f>IF(Crowdfunding!G18 = "successful", Crowdfunding!I18, 0)</f>
        <v>100</v>
      </c>
    </row>
    <row r="478" spans="1:2" x14ac:dyDescent="0.3">
      <c r="A478" s="9" t="s">
        <v>20</v>
      </c>
      <c r="B478">
        <f>IF(Crowdfunding!G764 = "successful", Crowdfunding!I764, 0)</f>
        <v>100</v>
      </c>
    </row>
    <row r="479" spans="1:2" x14ac:dyDescent="0.3">
      <c r="A479" s="9" t="s">
        <v>20</v>
      </c>
      <c r="B479">
        <f>IF(Crowdfunding!G15 = "successful", Crowdfunding!I15, 0)</f>
        <v>98</v>
      </c>
    </row>
    <row r="480" spans="1:2" x14ac:dyDescent="0.3">
      <c r="A480" s="9" t="s">
        <v>20</v>
      </c>
      <c r="B480">
        <f>IF(Crowdfunding!G46 = "successful", Crowdfunding!I46, 0)</f>
        <v>98</v>
      </c>
    </row>
    <row r="481" spans="1:2" x14ac:dyDescent="0.3">
      <c r="A481" s="9" t="s">
        <v>20</v>
      </c>
      <c r="B481">
        <f>IF(Crowdfunding!G240 = "successful", Crowdfunding!I240, 0)</f>
        <v>97</v>
      </c>
    </row>
    <row r="482" spans="1:2" x14ac:dyDescent="0.3">
      <c r="A482" s="9" t="s">
        <v>20</v>
      </c>
      <c r="B482">
        <f>IF(Crowdfunding!G91 = "successful", Crowdfunding!I91, 0)</f>
        <v>96</v>
      </c>
    </row>
    <row r="483" spans="1:2" x14ac:dyDescent="0.3">
      <c r="A483" s="9" t="s">
        <v>20</v>
      </c>
      <c r="B483">
        <f>IF(Crowdfunding!G630 = "successful", Crowdfunding!I630, 0)</f>
        <v>96</v>
      </c>
    </row>
    <row r="484" spans="1:2" x14ac:dyDescent="0.3">
      <c r="A484" s="9" t="s">
        <v>20</v>
      </c>
      <c r="B484">
        <f>IF(Crowdfunding!G940 = "successful", Crowdfunding!I940, 0)</f>
        <v>96</v>
      </c>
    </row>
    <row r="485" spans="1:2" x14ac:dyDescent="0.3">
      <c r="A485" s="9" t="s">
        <v>20</v>
      </c>
      <c r="B485">
        <f>IF(Crowdfunding!G107 = "successful", Crowdfunding!I107, 0)</f>
        <v>95</v>
      </c>
    </row>
    <row r="486" spans="1:2" x14ac:dyDescent="0.3">
      <c r="A486" s="9" t="s">
        <v>20</v>
      </c>
      <c r="B486">
        <f>IF(Crowdfunding!G126 = "successful", Crowdfunding!I126, 0)</f>
        <v>94</v>
      </c>
    </row>
    <row r="487" spans="1:2" x14ac:dyDescent="0.3">
      <c r="A487" s="9" t="s">
        <v>20</v>
      </c>
      <c r="B487">
        <f>IF(Crowdfunding!G422 = "successful", Crowdfunding!I422, 0)</f>
        <v>94</v>
      </c>
    </row>
    <row r="488" spans="1:2" x14ac:dyDescent="0.3">
      <c r="A488" s="9" t="s">
        <v>20</v>
      </c>
      <c r="B488">
        <f>IF(Crowdfunding!G433 = "successful", Crowdfunding!I433, 0)</f>
        <v>94</v>
      </c>
    </row>
    <row r="489" spans="1:2" x14ac:dyDescent="0.3">
      <c r="A489" s="9" t="s">
        <v>20</v>
      </c>
      <c r="B489">
        <f>IF(Crowdfunding!G971 = "successful", Crowdfunding!I971, 0)</f>
        <v>93</v>
      </c>
    </row>
    <row r="490" spans="1:2" x14ac:dyDescent="0.3">
      <c r="A490" s="9" t="s">
        <v>20</v>
      </c>
      <c r="B490">
        <f>IF(Crowdfunding!G48 = "successful", Crowdfunding!I48, 0)</f>
        <v>92</v>
      </c>
    </row>
    <row r="491" spans="1:2" x14ac:dyDescent="0.3">
      <c r="A491" s="9" t="s">
        <v>20</v>
      </c>
      <c r="B491">
        <f>IF(Crowdfunding!G234 = "successful", Crowdfunding!I234, 0)</f>
        <v>92</v>
      </c>
    </row>
    <row r="492" spans="1:2" x14ac:dyDescent="0.3">
      <c r="A492" s="9" t="s">
        <v>20</v>
      </c>
      <c r="B492">
        <f>IF(Crowdfunding!G259 = "successful", Crowdfunding!I259, 0)</f>
        <v>92</v>
      </c>
    </row>
    <row r="493" spans="1:2" x14ac:dyDescent="0.3">
      <c r="A493" s="9" t="s">
        <v>20</v>
      </c>
      <c r="B493">
        <f>IF(Crowdfunding!G427 = "successful", Crowdfunding!I427, 0)</f>
        <v>92</v>
      </c>
    </row>
    <row r="494" spans="1:2" x14ac:dyDescent="0.3">
      <c r="A494" s="9" t="s">
        <v>20</v>
      </c>
      <c r="B494">
        <f>IF(Crowdfunding!G980 = "successful", Crowdfunding!I980, 0)</f>
        <v>92</v>
      </c>
    </row>
    <row r="495" spans="1:2" x14ac:dyDescent="0.3">
      <c r="A495" s="9" t="s">
        <v>20</v>
      </c>
      <c r="B495">
        <f>IF(Crowdfunding!G280 = "successful", Crowdfunding!I280, 0)</f>
        <v>91</v>
      </c>
    </row>
    <row r="496" spans="1:2" x14ac:dyDescent="0.3">
      <c r="A496" s="9" t="s">
        <v>20</v>
      </c>
      <c r="B496">
        <f>IF(Crowdfunding!G134 = "successful", Crowdfunding!I134, 0)</f>
        <v>89</v>
      </c>
    </row>
    <row r="497" spans="1:2" x14ac:dyDescent="0.3">
      <c r="A497" s="9" t="s">
        <v>20</v>
      </c>
      <c r="B497">
        <f>IF(Crowdfunding!G525 = "successful", Crowdfunding!I525, 0)</f>
        <v>89</v>
      </c>
    </row>
    <row r="498" spans="1:2" x14ac:dyDescent="0.3">
      <c r="A498" s="9" t="s">
        <v>20</v>
      </c>
      <c r="B498">
        <f>IF(Crowdfunding!G75 = "successful", Crowdfunding!I75, 0)</f>
        <v>88</v>
      </c>
    </row>
    <row r="499" spans="1:2" x14ac:dyDescent="0.3">
      <c r="A499" s="9" t="s">
        <v>20</v>
      </c>
      <c r="B499">
        <f>IF(Crowdfunding!G256 = "successful", Crowdfunding!I256, 0)</f>
        <v>88</v>
      </c>
    </row>
    <row r="500" spans="1:2" x14ac:dyDescent="0.3">
      <c r="A500" s="9" t="s">
        <v>20</v>
      </c>
      <c r="B500">
        <f>IF(Crowdfunding!G363 = "successful", Crowdfunding!I363, 0)</f>
        <v>88</v>
      </c>
    </row>
    <row r="501" spans="1:2" x14ac:dyDescent="0.3">
      <c r="A501" s="9" t="s">
        <v>20</v>
      </c>
      <c r="B501">
        <f>IF(Crowdfunding!G548 = "successful", Crowdfunding!I548, 0)</f>
        <v>88</v>
      </c>
    </row>
    <row r="502" spans="1:2" x14ac:dyDescent="0.3">
      <c r="A502" s="9" t="s">
        <v>20</v>
      </c>
      <c r="B502">
        <f>IF(Crowdfunding!G271 = "successful", Crowdfunding!I271, 0)</f>
        <v>87</v>
      </c>
    </row>
    <row r="503" spans="1:2" x14ac:dyDescent="0.3">
      <c r="A503" s="9" t="s">
        <v>20</v>
      </c>
      <c r="B503">
        <f>IF(Crowdfunding!G482 = "successful", Crowdfunding!I482, 0)</f>
        <v>87</v>
      </c>
    </row>
    <row r="504" spans="1:2" x14ac:dyDescent="0.3">
      <c r="A504" s="9" t="s">
        <v>20</v>
      </c>
      <c r="B504">
        <f>IF(Crowdfunding!G581 = "successful", Crowdfunding!I581, 0)</f>
        <v>87</v>
      </c>
    </row>
    <row r="505" spans="1:2" x14ac:dyDescent="0.3">
      <c r="A505" s="9" t="s">
        <v>20</v>
      </c>
      <c r="B505">
        <f>IF(Crowdfunding!G109 = "successful", Crowdfunding!I109, 0)</f>
        <v>86</v>
      </c>
    </row>
    <row r="506" spans="1:2" x14ac:dyDescent="0.3">
      <c r="A506" s="9" t="s">
        <v>20</v>
      </c>
      <c r="B506">
        <f>IF(Crowdfunding!G267 = "successful", Crowdfunding!I267, 0)</f>
        <v>86</v>
      </c>
    </row>
    <row r="507" spans="1:2" x14ac:dyDescent="0.3">
      <c r="A507" s="9" t="s">
        <v>20</v>
      </c>
      <c r="B507">
        <f>IF(Crowdfunding!G451 = "successful", Crowdfunding!I451, 0)</f>
        <v>86</v>
      </c>
    </row>
    <row r="508" spans="1:2" x14ac:dyDescent="0.3">
      <c r="A508" s="9" t="s">
        <v>20</v>
      </c>
      <c r="B508">
        <f>IF(Crowdfunding!G76 = "successful", Crowdfunding!I76, 0)</f>
        <v>85</v>
      </c>
    </row>
    <row r="509" spans="1:2" x14ac:dyDescent="0.3">
      <c r="A509" s="9" t="s">
        <v>20</v>
      </c>
      <c r="B509">
        <f>IF(Crowdfunding!G307 = "successful", Crowdfunding!I307, 0)</f>
        <v>85</v>
      </c>
    </row>
    <row r="510" spans="1:2" x14ac:dyDescent="0.3">
      <c r="A510" s="9" t="s">
        <v>20</v>
      </c>
      <c r="B510">
        <f>IF(Crowdfunding!G491 = "successful", Crowdfunding!I491, 0)</f>
        <v>85</v>
      </c>
    </row>
    <row r="511" spans="1:2" x14ac:dyDescent="0.3">
      <c r="A511" s="9" t="s">
        <v>20</v>
      </c>
      <c r="B511">
        <f>IF(Crowdfunding!G565 = "successful", Crowdfunding!I565, 0)</f>
        <v>85</v>
      </c>
    </row>
    <row r="512" spans="1:2" x14ac:dyDescent="0.3">
      <c r="A512" s="9" t="s">
        <v>20</v>
      </c>
      <c r="B512">
        <f>IF(Crowdfunding!G864 = "successful", Crowdfunding!I864, 0)</f>
        <v>85</v>
      </c>
    </row>
    <row r="513" spans="1:2" x14ac:dyDescent="0.3">
      <c r="A513" s="9" t="s">
        <v>20</v>
      </c>
      <c r="B513">
        <f>IF(Crowdfunding!G932 = "successful", Crowdfunding!I932, 0)</f>
        <v>85</v>
      </c>
    </row>
    <row r="514" spans="1:2" x14ac:dyDescent="0.3">
      <c r="A514" s="9" t="s">
        <v>20</v>
      </c>
      <c r="B514">
        <f>IF(Crowdfunding!G382 = "successful", Crowdfunding!I382, 0)</f>
        <v>84</v>
      </c>
    </row>
    <row r="515" spans="1:2" x14ac:dyDescent="0.3">
      <c r="A515" s="9" t="s">
        <v>20</v>
      </c>
      <c r="B515">
        <f>IF(Crowdfunding!G546 = "successful", Crowdfunding!I546, 0)</f>
        <v>84</v>
      </c>
    </row>
    <row r="516" spans="1:2" x14ac:dyDescent="0.3">
      <c r="A516" s="9" t="s">
        <v>20</v>
      </c>
      <c r="B516">
        <f>IF(Crowdfunding!G110 = "successful", Crowdfunding!I110, 0)</f>
        <v>83</v>
      </c>
    </row>
    <row r="517" spans="1:2" x14ac:dyDescent="0.3">
      <c r="A517" s="9" t="s">
        <v>20</v>
      </c>
      <c r="B517">
        <f>IF(Crowdfunding!G279 = "successful", Crowdfunding!I279, 0)</f>
        <v>83</v>
      </c>
    </row>
    <row r="518" spans="1:2" x14ac:dyDescent="0.3">
      <c r="A518" s="9" t="s">
        <v>20</v>
      </c>
      <c r="B518">
        <f>IF(Crowdfunding!G413 = "successful", Crowdfunding!I413, 0)</f>
        <v>82</v>
      </c>
    </row>
    <row r="519" spans="1:2" x14ac:dyDescent="0.3">
      <c r="A519" s="9" t="s">
        <v>20</v>
      </c>
      <c r="B519">
        <f>IF(Crowdfunding!G829 = "successful", Crowdfunding!I829, 0)</f>
        <v>82</v>
      </c>
    </row>
    <row r="520" spans="1:2" x14ac:dyDescent="0.3">
      <c r="A520" s="9" t="s">
        <v>20</v>
      </c>
      <c r="B520">
        <f>IF(Crowdfunding!G874 = "successful", Crowdfunding!I874, 0)</f>
        <v>81</v>
      </c>
    </row>
    <row r="521" spans="1:2" x14ac:dyDescent="0.3">
      <c r="A521" s="9" t="s">
        <v>20</v>
      </c>
      <c r="B521">
        <f>IF(Crowdfunding!G207 = "successful", Crowdfunding!I207, 0)</f>
        <v>80</v>
      </c>
    </row>
    <row r="522" spans="1:2" x14ac:dyDescent="0.3">
      <c r="A522" s="9" t="s">
        <v>20</v>
      </c>
      <c r="B522">
        <f>IF(Crowdfunding!G356 = "successful", Crowdfunding!I356, 0)</f>
        <v>80</v>
      </c>
    </row>
    <row r="523" spans="1:2" x14ac:dyDescent="0.3">
      <c r="A523" s="9" t="s">
        <v>20</v>
      </c>
      <c r="B523">
        <f>IF(Crowdfunding!G467 = "successful", Crowdfunding!I467, 0)</f>
        <v>80</v>
      </c>
    </row>
    <row r="524" spans="1:2" x14ac:dyDescent="0.3">
      <c r="A524" s="9" t="s">
        <v>20</v>
      </c>
      <c r="B524">
        <f>IF(Crowdfunding!G884 = "successful", Crowdfunding!I884, 0)</f>
        <v>80</v>
      </c>
    </row>
    <row r="525" spans="1:2" x14ac:dyDescent="0.3">
      <c r="A525" s="9" t="s">
        <v>20</v>
      </c>
      <c r="B525">
        <f>IF(Crowdfunding!G911 = "successful", Crowdfunding!I911, 0)</f>
        <v>80</v>
      </c>
    </row>
    <row r="526" spans="1:2" x14ac:dyDescent="0.3">
      <c r="A526" s="9" t="s">
        <v>20</v>
      </c>
      <c r="B526">
        <f>IF(Crowdfunding!G957 = "successful", Crowdfunding!I957, 0)</f>
        <v>80</v>
      </c>
    </row>
    <row r="527" spans="1:2" x14ac:dyDescent="0.3">
      <c r="A527" s="9" t="s">
        <v>20</v>
      </c>
      <c r="B527">
        <f>IF(Crowdfunding!G519 = "successful", Crowdfunding!I519, 0)</f>
        <v>78</v>
      </c>
    </row>
    <row r="528" spans="1:2" x14ac:dyDescent="0.3">
      <c r="A528" s="9" t="s">
        <v>20</v>
      </c>
      <c r="B528">
        <f>IF(Crowdfunding!G776 = "successful", Crowdfunding!I776, 0)</f>
        <v>78</v>
      </c>
    </row>
    <row r="529" spans="1:2" x14ac:dyDescent="0.3">
      <c r="A529" s="9" t="s">
        <v>20</v>
      </c>
      <c r="B529">
        <f>IF(Crowdfunding!G73 = "successful", Crowdfunding!I73, 0)</f>
        <v>76</v>
      </c>
    </row>
    <row r="530" spans="1:2" x14ac:dyDescent="0.3">
      <c r="A530" s="9" t="s">
        <v>20</v>
      </c>
      <c r="B530">
        <f>IF(Crowdfunding!G808 = "successful", Crowdfunding!I808, 0)</f>
        <v>76</v>
      </c>
    </row>
    <row r="531" spans="1:2" x14ac:dyDescent="0.3">
      <c r="A531" s="9" t="s">
        <v>20</v>
      </c>
      <c r="B531">
        <f>IF(Crowdfunding!G300 = "successful", Crowdfunding!I300, 0)</f>
        <v>72</v>
      </c>
    </row>
    <row r="532" spans="1:2" x14ac:dyDescent="0.3">
      <c r="A532" s="9" t="s">
        <v>20</v>
      </c>
      <c r="B532">
        <f>IF(Crowdfunding!G87 = "successful", Crowdfunding!I87, 0)</f>
        <v>71</v>
      </c>
    </row>
    <row r="533" spans="1:2" x14ac:dyDescent="0.3">
      <c r="A533" s="9" t="s">
        <v>20</v>
      </c>
      <c r="B533">
        <f>IF(Crowdfunding!G145 = "successful", Crowdfunding!I145, 0)</f>
        <v>70</v>
      </c>
    </row>
    <row r="534" spans="1:2" x14ac:dyDescent="0.3">
      <c r="A534" s="9" t="s">
        <v>20</v>
      </c>
      <c r="B534">
        <f>IF(Crowdfunding!G691 = "successful", Crowdfunding!I691, 0)</f>
        <v>69</v>
      </c>
    </row>
    <row r="535" spans="1:2" x14ac:dyDescent="0.3">
      <c r="A535" s="9" t="s">
        <v>20</v>
      </c>
      <c r="B535">
        <f>IF(Crowdfunding!G820 = "successful", Crowdfunding!I820, 0)</f>
        <v>69</v>
      </c>
    </row>
    <row r="536" spans="1:2" x14ac:dyDescent="0.3">
      <c r="A536" s="9" t="s">
        <v>20</v>
      </c>
      <c r="B536">
        <f>IF(Crowdfunding!G815 = "successful", Crowdfunding!I815, 0)</f>
        <v>68</v>
      </c>
    </row>
    <row r="537" spans="1:2" x14ac:dyDescent="0.3">
      <c r="A537" s="9" t="s">
        <v>20</v>
      </c>
      <c r="B537">
        <f>IF(Crowdfunding!G120 = "successful", Crowdfunding!I120, 0)</f>
        <v>67</v>
      </c>
    </row>
    <row r="538" spans="1:2" x14ac:dyDescent="0.3">
      <c r="A538" s="9" t="s">
        <v>20</v>
      </c>
      <c r="B538">
        <f>IF(Crowdfunding!G862 = "successful", Crowdfunding!I862, 0)</f>
        <v>65</v>
      </c>
    </row>
    <row r="539" spans="1:2" x14ac:dyDescent="0.3">
      <c r="A539" s="9" t="s">
        <v>20</v>
      </c>
      <c r="B539">
        <f>IF(Crowdfunding!G927 = "successful", Crowdfunding!I927, 0)</f>
        <v>65</v>
      </c>
    </row>
    <row r="540" spans="1:2" x14ac:dyDescent="0.3">
      <c r="A540" s="9" t="s">
        <v>20</v>
      </c>
      <c r="B540">
        <f>IF(Crowdfunding!G495 = "successful", Crowdfunding!I495, 0)</f>
        <v>64</v>
      </c>
    </row>
    <row r="541" spans="1:2" x14ac:dyDescent="0.3">
      <c r="A541" s="9" t="s">
        <v>20</v>
      </c>
      <c r="B541">
        <f>IF(Crowdfunding!G235 = "successful", Crowdfunding!I235, 0)</f>
        <v>62</v>
      </c>
    </row>
    <row r="542" spans="1:2" x14ac:dyDescent="0.3">
      <c r="A542" s="9" t="s">
        <v>20</v>
      </c>
      <c r="B542">
        <f>IF(Crowdfunding!G254 = "successful", Crowdfunding!I254, 0)</f>
        <v>59</v>
      </c>
    </row>
    <row r="543" spans="1:2" x14ac:dyDescent="0.3">
      <c r="A543" s="9" t="s">
        <v>20</v>
      </c>
      <c r="B543">
        <f>IF(Crowdfunding!G896 = "successful", Crowdfunding!I896, 0)</f>
        <v>56</v>
      </c>
    </row>
    <row r="544" spans="1:2" x14ac:dyDescent="0.3">
      <c r="A544" s="9" t="s">
        <v>20</v>
      </c>
      <c r="B544">
        <f>IF(Crowdfunding!G619 = "successful", Crowdfunding!I619, 0)</f>
        <v>55</v>
      </c>
    </row>
    <row r="545" spans="1:2" x14ac:dyDescent="0.3">
      <c r="A545" s="9" t="s">
        <v>20</v>
      </c>
      <c r="B545">
        <f>IF(Crowdfunding!G74 = "successful", Crowdfunding!I74, 0)</f>
        <v>54</v>
      </c>
    </row>
    <row r="546" spans="1:2" x14ac:dyDescent="0.3">
      <c r="A546" s="9" t="s">
        <v>20</v>
      </c>
      <c r="B546">
        <f>IF(Crowdfunding!G246 = "successful", Crowdfunding!I246, 0)</f>
        <v>53</v>
      </c>
    </row>
    <row r="547" spans="1:2" x14ac:dyDescent="0.3">
      <c r="A547" s="9" t="s">
        <v>20</v>
      </c>
      <c r="B547">
        <f>IF(Crowdfunding!G881 = "successful", Crowdfunding!I881, 0)</f>
        <v>53</v>
      </c>
    </row>
    <row r="548" spans="1:2" x14ac:dyDescent="0.3">
      <c r="A548" s="9" t="s">
        <v>20</v>
      </c>
      <c r="B548">
        <f>IF(Crowdfunding!G887 = "successful", Crowdfunding!I887, 0)</f>
        <v>52</v>
      </c>
    </row>
    <row r="549" spans="1:2" x14ac:dyDescent="0.3">
      <c r="A549" s="9" t="s">
        <v>20</v>
      </c>
      <c r="B549">
        <f>IF(Crowdfunding!G139 = "successful", Crowdfunding!I139, 0)</f>
        <v>50</v>
      </c>
    </row>
    <row r="550" spans="1:2" x14ac:dyDescent="0.3">
      <c r="A550" s="9" t="s">
        <v>20</v>
      </c>
      <c r="B550">
        <f>IF(Crowdfunding!G392 = "successful", Crowdfunding!I392, 0)</f>
        <v>50</v>
      </c>
    </row>
    <row r="551" spans="1:2" x14ac:dyDescent="0.3">
      <c r="A551" s="9" t="s">
        <v>20</v>
      </c>
      <c r="B551">
        <f>IF(Crowdfunding!G462 = "successful", Crowdfunding!I462, 0)</f>
        <v>50</v>
      </c>
    </row>
    <row r="552" spans="1:2" x14ac:dyDescent="0.3">
      <c r="A552" s="9" t="s">
        <v>20</v>
      </c>
      <c r="B552">
        <f>IF(Crowdfunding!G176 = "successful", Crowdfunding!I176, 0)</f>
        <v>48</v>
      </c>
    </row>
    <row r="553" spans="1:2" x14ac:dyDescent="0.3">
      <c r="A553" s="9" t="s">
        <v>20</v>
      </c>
      <c r="B553">
        <f>IF(Crowdfunding!G270 = "successful", Crowdfunding!I270, 0)</f>
        <v>48</v>
      </c>
    </row>
    <row r="554" spans="1:2" x14ac:dyDescent="0.3">
      <c r="A554" s="9" t="s">
        <v>20</v>
      </c>
      <c r="B554">
        <f>IF(Crowdfunding!G848 = "successful", Crowdfunding!I848, 0)</f>
        <v>48</v>
      </c>
    </row>
    <row r="555" spans="1:2" x14ac:dyDescent="0.3">
      <c r="A555" s="9" t="s">
        <v>20</v>
      </c>
      <c r="B555">
        <f>IF(Crowdfunding!G209 = "successful", Crowdfunding!I209, 0)</f>
        <v>43</v>
      </c>
    </row>
    <row r="556" spans="1:2" x14ac:dyDescent="0.3">
      <c r="A556" s="9" t="s">
        <v>20</v>
      </c>
      <c r="B556">
        <f>IF(Crowdfunding!G809 = "successful", Crowdfunding!I809, 0)</f>
        <v>43</v>
      </c>
    </row>
    <row r="557" spans="1:2" x14ac:dyDescent="0.3">
      <c r="A557" s="9" t="s">
        <v>20</v>
      </c>
      <c r="B557">
        <f>IF(Crowdfunding!G468 = "successful", Crowdfunding!I468, 0)</f>
        <v>42</v>
      </c>
    </row>
    <row r="558" spans="1:2" x14ac:dyDescent="0.3">
      <c r="A558" s="9" t="s">
        <v>20</v>
      </c>
      <c r="B558">
        <f>IF(Crowdfunding!G160 = "successful", Crowdfunding!I160, 0)</f>
        <v>41</v>
      </c>
    </row>
    <row r="559" spans="1:2" x14ac:dyDescent="0.3">
      <c r="A559" s="9" t="s">
        <v>20</v>
      </c>
      <c r="B559">
        <f>IF(Crowdfunding!G359 = "successful", Crowdfunding!I359, 0)</f>
        <v>41</v>
      </c>
    </row>
    <row r="560" spans="1:2" x14ac:dyDescent="0.3">
      <c r="A560" s="9" t="s">
        <v>20</v>
      </c>
      <c r="B560">
        <f>IF(Crowdfunding!G925 = "successful", Crowdfunding!I925, 0)</f>
        <v>40</v>
      </c>
    </row>
    <row r="561" spans="1:2" x14ac:dyDescent="0.3">
      <c r="A561" s="9" t="s">
        <v>20</v>
      </c>
      <c r="B561">
        <f>IF(Crowdfunding!G396 = "successful", Crowdfunding!I396, 0)</f>
        <v>34</v>
      </c>
    </row>
    <row r="562" spans="1:2" x14ac:dyDescent="0.3">
      <c r="A562" s="9" t="s">
        <v>20</v>
      </c>
      <c r="B562">
        <f>IF(Crowdfunding!G522 = "successful", Crowdfunding!I522, 0)</f>
        <v>32</v>
      </c>
    </row>
    <row r="563" spans="1:2" x14ac:dyDescent="0.3">
      <c r="A563" s="9" t="s">
        <v>20</v>
      </c>
      <c r="B563">
        <f>IF(Crowdfunding!G976 = "successful", Crowdfunding!I976, 0)</f>
        <v>32</v>
      </c>
    </row>
    <row r="564" spans="1:2" x14ac:dyDescent="0.3">
      <c r="A564" s="9" t="s">
        <v>20</v>
      </c>
      <c r="B564">
        <f>IF(Crowdfunding!G97 = "successful", Crowdfunding!I97, 0)</f>
        <v>27</v>
      </c>
    </row>
    <row r="565" spans="1:2" x14ac:dyDescent="0.3">
      <c r="A565" s="9" t="s">
        <v>20</v>
      </c>
      <c r="B565">
        <f>IF(Crowdfunding!G615 = "successful", Crowdfunding!I615, 0)</f>
        <v>26</v>
      </c>
    </row>
    <row r="566" spans="1:2" x14ac:dyDescent="0.3">
      <c r="A566" s="9" t="s">
        <v>20</v>
      </c>
      <c r="B566">
        <f>IF(Crowdfunding!G38 = "successful", Crowdfunding!I38, 0)</f>
        <v>16</v>
      </c>
    </row>
  </sheetData>
  <sortState xmlns:xlrd2="http://schemas.microsoft.com/office/spreadsheetml/2017/richdata2" ref="D2:E1001">
    <sortCondition descending="1" ref="E2:E100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A994-6F3E-4C4F-A7A0-3B256505F8EE}">
  <dimension ref="A1:B9"/>
  <sheetViews>
    <sheetView tabSelected="1" workbookViewId="0">
      <selection activeCell="M26" sqref="M26"/>
    </sheetView>
  </sheetViews>
  <sheetFormatPr defaultRowHeight="15.6" x14ac:dyDescent="0.3"/>
  <cols>
    <col min="1" max="1" width="12.296875" bestFit="1" customWidth="1"/>
    <col min="2" max="2" width="16.19921875" bestFit="1" customWidth="1"/>
    <col min="3" max="3" width="5.59765625" bestFit="1" customWidth="1"/>
    <col min="4" max="4" width="9.19921875" bestFit="1" customWidth="1"/>
    <col min="5" max="6" width="10.8984375" bestFit="1" customWidth="1"/>
    <col min="7" max="7" width="10.3984375" bestFit="1" customWidth="1"/>
    <col min="8" max="8" width="5.69921875" bestFit="1" customWidth="1"/>
    <col min="9" max="9" width="5.296875" bestFit="1" customWidth="1"/>
    <col min="10" max="10" width="8.59765625" bestFit="1" customWidth="1"/>
    <col min="11" max="11" width="11.09765625" bestFit="1" customWidth="1"/>
    <col min="12" max="12" width="5.296875" bestFit="1" customWidth="1"/>
    <col min="13" max="13" width="14.09765625" bestFit="1" customWidth="1"/>
    <col min="14" max="14" width="10.8984375" bestFit="1" customWidth="1"/>
    <col min="15" max="15" width="2.8984375" bestFit="1" customWidth="1"/>
    <col min="16" max="16" width="3.8984375" bestFit="1" customWidth="1"/>
    <col min="17" max="17" width="10.3984375" bestFit="1" customWidth="1"/>
    <col min="18" max="18" width="5.69921875" bestFit="1" customWidth="1"/>
    <col min="19" max="19" width="3.19921875" bestFit="1" customWidth="1"/>
    <col min="20" max="22" width="3.296875" bestFit="1" customWidth="1"/>
    <col min="23" max="23" width="3.09765625" bestFit="1" customWidth="1"/>
    <col min="24" max="24" width="8.59765625" bestFit="1" customWidth="1"/>
    <col min="25" max="25" width="11.09765625" bestFit="1" customWidth="1"/>
    <col min="26" max="26" width="3.19921875" bestFit="1" customWidth="1"/>
    <col min="27" max="29" width="3.296875" bestFit="1" customWidth="1"/>
    <col min="30" max="30" width="2.8984375" bestFit="1" customWidth="1"/>
    <col min="31" max="31" width="3.8984375" bestFit="1" customWidth="1"/>
    <col min="32" max="32" width="14.09765625" bestFit="1" customWidth="1"/>
    <col min="33" max="33" width="10.8984375" bestFit="1" customWidth="1"/>
  </cols>
  <sheetData>
    <row r="1" spans="1:2" x14ac:dyDescent="0.3">
      <c r="A1" s="4" t="s">
        <v>6</v>
      </c>
      <c r="B1" t="s">
        <v>2036</v>
      </c>
    </row>
    <row r="2" spans="1:2" x14ac:dyDescent="0.3">
      <c r="A2" s="4" t="s">
        <v>11</v>
      </c>
      <c r="B2" t="s">
        <v>2114</v>
      </c>
    </row>
    <row r="3" spans="1:2" x14ac:dyDescent="0.3">
      <c r="A3" s="4" t="s">
        <v>10</v>
      </c>
      <c r="B3" t="s">
        <v>2114</v>
      </c>
    </row>
    <row r="5" spans="1:2" x14ac:dyDescent="0.3">
      <c r="A5" s="4" t="s">
        <v>2034</v>
      </c>
      <c r="B5" t="s">
        <v>2033</v>
      </c>
    </row>
    <row r="6" spans="1:2" x14ac:dyDescent="0.3">
      <c r="A6" s="5" t="s">
        <v>74</v>
      </c>
      <c r="B6" s="11">
        <v>40</v>
      </c>
    </row>
    <row r="7" spans="1:2" x14ac:dyDescent="0.3">
      <c r="A7" s="5" t="s">
        <v>14</v>
      </c>
      <c r="B7" s="11">
        <v>248</v>
      </c>
    </row>
    <row r="8" spans="1:2" x14ac:dyDescent="0.3">
      <c r="A8" s="5" t="s">
        <v>20</v>
      </c>
      <c r="B8" s="11">
        <v>400</v>
      </c>
    </row>
    <row r="9" spans="1:2" x14ac:dyDescent="0.3">
      <c r="A9" s="5" t="s">
        <v>2035</v>
      </c>
      <c r="B9" s="11">
        <v>688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Andrew Oceguera</cp:lastModifiedBy>
  <dcterms:created xsi:type="dcterms:W3CDTF">2021-09-29T18:52:28Z</dcterms:created>
  <dcterms:modified xsi:type="dcterms:W3CDTF">2023-04-21T04:56:42Z</dcterms:modified>
</cp:coreProperties>
</file>