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rogeakhtar/Downloads/"/>
    </mc:Choice>
  </mc:AlternateContent>
  <xr:revisionPtr revIDLastSave="0" documentId="8_{8FABA8AF-1870-AC45-9F22-44478A40BF38}" xr6:coauthVersionLast="47" xr6:coauthVersionMax="47" xr10:uidLastSave="{00000000-0000-0000-0000-000000000000}"/>
  <bookViews>
    <workbookView xWindow="0" yWindow="500" windowWidth="38400" windowHeight="21100" activeTab="5" xr2:uid="{80BCE5D6-05BA-A64D-BB75-DAE265A989EF}"/>
  </bookViews>
  <sheets>
    <sheet name="Vlookup" sheetId="1" r:id="rId1"/>
    <sheet name="Hlookup" sheetId="4" r:id="rId2"/>
    <sheet name="Xlookup" sheetId="5" r:id="rId3"/>
    <sheet name="Xlookup 2" sheetId="12" r:id="rId4"/>
    <sheet name="Xlookup 3" sheetId="6" r:id="rId5"/>
    <sheet name="Xlookup 4" sheetId="11" r:id="rId6"/>
    <sheet name="Xlookup 5" sheetId="9" r:id="rId7"/>
    <sheet name="SumFilter"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5" i="5" l="1"/>
  <c r="J5" i="5"/>
  <c r="L5" i="5" a="1"/>
  <c r="L5" i="5" s="1"/>
  <c r="J6" i="5"/>
  <c r="K6" i="5"/>
  <c r="L6" i="5" a="1"/>
  <c r="L6" i="5" s="1"/>
  <c r="J7" i="5"/>
  <c r="K7" i="5"/>
  <c r="L7" i="5" a="1"/>
  <c r="L7" i="5" s="1"/>
  <c r="J8" i="5"/>
  <c r="K8" i="5"/>
  <c r="L8" i="5" a="1"/>
  <c r="L8" i="5"/>
  <c r="J9" i="5"/>
  <c r="K9" i="5"/>
  <c r="L9" i="5" a="1"/>
  <c r="L9" i="5" s="1"/>
  <c r="K9" i="1"/>
  <c r="K10" i="1"/>
  <c r="K11" i="1"/>
  <c r="K12" i="1"/>
  <c r="K13" i="1"/>
  <c r="K14" i="1"/>
  <c r="K15" i="1"/>
  <c r="K16" i="1"/>
  <c r="K17" i="1"/>
  <c r="K18" i="1"/>
  <c r="K19" i="1"/>
  <c r="K20" i="1"/>
  <c r="K21" i="1"/>
  <c r="K22" i="1"/>
  <c r="K23" i="1"/>
  <c r="K24" i="1"/>
  <c r="K25" i="1"/>
  <c r="K26" i="1"/>
  <c r="K27" i="1"/>
  <c r="K28" i="1"/>
  <c r="K29" i="1"/>
  <c r="K30" i="1"/>
  <c r="K8" i="1"/>
  <c r="J30" i="1"/>
  <c r="I30" i="1"/>
  <c r="R29" i="10" a="1"/>
  <c r="R29" i="10" s="1"/>
  <c r="R30" i="10" a="1"/>
  <c r="R30" i="10" s="1"/>
  <c r="R31" i="10" a="1"/>
  <c r="R31" i="10" s="1"/>
  <c r="R32" i="10" a="1"/>
  <c r="R32" i="10" s="1"/>
  <c r="R33" i="10" a="1"/>
  <c r="R33" i="10" s="1"/>
  <c r="R28" i="10" a="1"/>
  <c r="R28" i="10" s="1"/>
  <c r="J34" i="10" a="1"/>
  <c r="J34" i="10" s="1"/>
  <c r="J29" i="10" a="1"/>
  <c r="J29" i="10" s="1"/>
  <c r="J30" i="10" a="1"/>
  <c r="J30" i="10" s="1"/>
  <c r="J31" i="10" a="1"/>
  <c r="J31" i="10" s="1"/>
  <c r="J32" i="10" a="1"/>
  <c r="J32" i="10" s="1"/>
  <c r="J33" i="10" a="1"/>
  <c r="J33" i="10" s="1"/>
  <c r="J28" i="10" a="1"/>
  <c r="J28" i="10" s="1"/>
  <c r="K43" i="9" a="1"/>
  <c r="K43" i="9" s="1"/>
  <c r="K42" i="9" a="1"/>
  <c r="K42" i="9" s="1"/>
  <c r="K41" i="9" a="1"/>
  <c r="K41" i="9" s="1"/>
  <c r="K31" i="12"/>
  <c r="K30" i="12"/>
  <c r="J26" i="11"/>
  <c r="K44" i="9" a="1"/>
  <c r="K44" i="9" s="1"/>
  <c r="K32" i="9" a="1"/>
  <c r="K32" i="9" s="1"/>
  <c r="K33" i="9" a="1"/>
  <c r="K33" i="9" s="1"/>
  <c r="K34" i="9" a="1"/>
  <c r="K34" i="9" s="1"/>
  <c r="K35" i="9" a="1"/>
  <c r="K35" i="9" s="1"/>
  <c r="K36" i="9" a="1"/>
  <c r="K36" i="9" s="1"/>
  <c r="K37" i="9" a="1"/>
  <c r="K37" i="9" s="1"/>
  <c r="K38" i="9" a="1"/>
  <c r="K38" i="9" s="1"/>
  <c r="K39" i="9" a="1"/>
  <c r="K39" i="9" s="1"/>
  <c r="K40" i="9" a="1"/>
  <c r="K40" i="9" s="1"/>
  <c r="K31" i="9" a="1"/>
  <c r="K31" i="9" s="1"/>
  <c r="K30" i="9" a="1"/>
  <c r="K30" i="9" s="1"/>
  <c r="K29" i="9" a="1"/>
  <c r="K29" i="9" s="1"/>
  <c r="I28" i="11"/>
  <c r="J28" i="11"/>
  <c r="I27" i="11"/>
  <c r="J27" i="11"/>
  <c r="J20" i="11"/>
  <c r="J21" i="11"/>
  <c r="J22" i="11"/>
  <c r="J23" i="11"/>
  <c r="J24" i="11"/>
  <c r="J25" i="11"/>
  <c r="J19" i="11"/>
  <c r="I26" i="11"/>
  <c r="I20" i="11"/>
  <c r="I21" i="11"/>
  <c r="I22" i="11"/>
  <c r="I23" i="11"/>
  <c r="I24" i="11"/>
  <c r="I25" i="11"/>
  <c r="I19" i="11"/>
  <c r="J31" i="6" a="1"/>
  <c r="J31" i="6" s="1"/>
  <c r="J32" i="6" a="1"/>
  <c r="J32" i="6" s="1"/>
  <c r="J33" i="6" a="1"/>
  <c r="J33" i="6" s="1"/>
  <c r="J34" i="6" a="1"/>
  <c r="J34" i="6" s="1"/>
  <c r="J35" i="6" a="1"/>
  <c r="J35" i="6" s="1"/>
  <c r="J36" i="6" a="1"/>
  <c r="J36" i="6" s="1"/>
  <c r="J37" i="6" a="1"/>
  <c r="J37" i="6" s="1"/>
  <c r="J38" i="6" a="1"/>
  <c r="J38" i="6" s="1"/>
  <c r="J39" i="6" a="1"/>
  <c r="J39" i="6" s="1"/>
  <c r="J40" i="6" a="1"/>
  <c r="J40" i="6" s="1"/>
  <c r="J41" i="6" a="1"/>
  <c r="J41" i="6" s="1"/>
  <c r="J30" i="6" a="1"/>
  <c r="J30" i="6" s="1"/>
  <c r="K25" i="12"/>
  <c r="K26" i="12"/>
  <c r="K27" i="12"/>
  <c r="K28" i="12"/>
  <c r="K29" i="12"/>
  <c r="K32" i="12"/>
  <c r="K24" i="12"/>
  <c r="J24" i="12"/>
  <c r="J26" i="12"/>
  <c r="J27" i="12"/>
  <c r="J28" i="12"/>
  <c r="J29" i="12"/>
  <c r="J30" i="12"/>
  <c r="J31" i="12"/>
  <c r="J32" i="12"/>
  <c r="J25" i="12"/>
  <c r="L10" i="5" a="1"/>
  <c r="L10" i="5"/>
  <c r="L11" i="5" a="1"/>
  <c r="L11" i="5" s="1"/>
  <c r="L12" i="5" a="1"/>
  <c r="L12" i="5" s="1"/>
  <c r="L13" i="5" a="1"/>
  <c r="L13" i="5" s="1"/>
  <c r="L14" i="5" a="1"/>
  <c r="L14" i="5" s="1"/>
  <c r="L15" i="5" a="1"/>
  <c r="L15" i="5" s="1"/>
  <c r="L16" i="5" a="1"/>
  <c r="L16" i="5" s="1"/>
  <c r="K10" i="5"/>
  <c r="K11" i="5"/>
  <c r="K12" i="5"/>
  <c r="K13" i="5"/>
  <c r="K14" i="5"/>
  <c r="K15" i="5"/>
  <c r="K16" i="5"/>
  <c r="J10" i="5"/>
  <c r="J11" i="5"/>
  <c r="J12" i="5"/>
  <c r="J13" i="5"/>
  <c r="J14" i="5"/>
  <c r="J15" i="5"/>
  <c r="J16" i="5"/>
  <c r="E18" i="4"/>
  <c r="E19" i="4"/>
  <c r="E20" i="4"/>
  <c r="E21" i="4"/>
  <c r="E22" i="4"/>
  <c r="E23" i="4"/>
  <c r="E17" i="4"/>
  <c r="D18" i="4"/>
  <c r="D19" i="4"/>
  <c r="D20" i="4"/>
  <c r="D21" i="4"/>
  <c r="D22" i="4"/>
  <c r="D23" i="4"/>
  <c r="D17" i="4"/>
  <c r="C17" i="4"/>
  <c r="C18" i="4"/>
  <c r="C19" i="4"/>
  <c r="C20" i="4"/>
  <c r="C21" i="4"/>
  <c r="C22" i="4"/>
  <c r="C23" i="4"/>
  <c r="J29" i="1"/>
  <c r="J28" i="1"/>
  <c r="J9" i="1"/>
  <c r="J10" i="1"/>
  <c r="J11" i="1"/>
  <c r="J12" i="1"/>
  <c r="J13" i="1"/>
  <c r="J14" i="1"/>
  <c r="J15" i="1"/>
  <c r="J16" i="1"/>
  <c r="J17" i="1"/>
  <c r="J18" i="1"/>
  <c r="J19" i="1"/>
  <c r="J20" i="1"/>
  <c r="J21" i="1"/>
  <c r="J22" i="1"/>
  <c r="J23" i="1"/>
  <c r="J24" i="1"/>
  <c r="J25" i="1"/>
  <c r="J26" i="1"/>
  <c r="J27" i="1"/>
  <c r="J8" i="1"/>
  <c r="E24" i="12" l="1"/>
  <c r="E23" i="12"/>
  <c r="E22" i="12"/>
  <c r="E21" i="12"/>
  <c r="E20" i="12"/>
  <c r="E19" i="12"/>
  <c r="E18" i="12"/>
  <c r="E17" i="12"/>
  <c r="E16" i="12"/>
  <c r="E15" i="12"/>
  <c r="E14" i="12"/>
  <c r="E13" i="12"/>
  <c r="E12" i="12"/>
  <c r="E11" i="12"/>
  <c r="E10" i="12"/>
  <c r="E9" i="12"/>
  <c r="E8" i="12"/>
  <c r="E7" i="12"/>
  <c r="E6" i="12"/>
  <c r="E5" i="12"/>
  <c r="E4" i="12"/>
  <c r="B4" i="12"/>
  <c r="B5" i="12" s="1"/>
  <c r="E3" i="12"/>
  <c r="F14" i="11"/>
  <c r="F13" i="11"/>
  <c r="F12" i="11"/>
  <c r="F11" i="11"/>
  <c r="F10" i="11"/>
  <c r="F9" i="11"/>
  <c r="F8" i="11"/>
  <c r="F7" i="11"/>
  <c r="F6" i="11"/>
  <c r="F5" i="11"/>
  <c r="F4" i="11"/>
  <c r="C4" i="11"/>
  <c r="C5" i="11" s="1"/>
  <c r="C6" i="11" s="1"/>
  <c r="C7" i="11" s="1"/>
  <c r="C8" i="11" s="1"/>
  <c r="C9" i="11" s="1"/>
  <c r="C10" i="11" s="1"/>
  <c r="C11" i="11" s="1"/>
  <c r="C12" i="11" s="1"/>
  <c r="C13" i="11" s="1"/>
  <c r="C14" i="11" s="1"/>
  <c r="F3" i="11"/>
  <c r="E3" i="10"/>
  <c r="F3" i="10" s="1"/>
  <c r="E3" i="9"/>
  <c r="F3" i="9" s="1"/>
  <c r="F24" i="6"/>
  <c r="F23" i="6"/>
  <c r="F22" i="6"/>
  <c r="F21" i="6"/>
  <c r="F20" i="6"/>
  <c r="F19" i="6"/>
  <c r="F18" i="6"/>
  <c r="F17" i="6"/>
  <c r="F16" i="6"/>
  <c r="F15" i="6"/>
  <c r="F14" i="6"/>
  <c r="F13" i="6"/>
  <c r="F12" i="6"/>
  <c r="F11" i="6"/>
  <c r="F10" i="6"/>
  <c r="F9" i="6"/>
  <c r="F8" i="6"/>
  <c r="F7" i="6"/>
  <c r="F6" i="6"/>
  <c r="F5" i="6"/>
  <c r="F4" i="6"/>
  <c r="C4" i="6"/>
  <c r="C5" i="6" s="1"/>
  <c r="C6" i="6" s="1"/>
  <c r="F3" i="6"/>
  <c r="E24" i="5"/>
  <c r="E23" i="5"/>
  <c r="E22" i="5"/>
  <c r="E21" i="5"/>
  <c r="E20" i="5"/>
  <c r="E19" i="5"/>
  <c r="E18" i="5"/>
  <c r="E17" i="5"/>
  <c r="E16" i="5"/>
  <c r="E15" i="5"/>
  <c r="E14" i="5"/>
  <c r="E13" i="5"/>
  <c r="E12" i="5"/>
  <c r="E11" i="5"/>
  <c r="E10" i="5"/>
  <c r="E9" i="5"/>
  <c r="E8" i="5"/>
  <c r="E7" i="5"/>
  <c r="E6" i="5"/>
  <c r="E5" i="5"/>
  <c r="E4" i="5"/>
  <c r="B4" i="5"/>
  <c r="B5" i="5" s="1"/>
  <c r="B6" i="5" s="1"/>
  <c r="B7" i="5" s="1"/>
  <c r="B8" i="5" s="1"/>
  <c r="B9" i="5" s="1"/>
  <c r="B10" i="5" s="1"/>
  <c r="B11" i="5" s="1"/>
  <c r="B12" i="5" s="1"/>
  <c r="B13" i="5" s="1"/>
  <c r="B14" i="5" s="1"/>
  <c r="B15" i="5" s="1"/>
  <c r="B16" i="5" s="1"/>
  <c r="B17" i="5" s="1"/>
  <c r="B18" i="5" s="1"/>
  <c r="B19" i="5" s="1"/>
  <c r="B20" i="5" s="1"/>
  <c r="B21" i="5" s="1"/>
  <c r="B22" i="5" s="1"/>
  <c r="B23" i="5" s="1"/>
  <c r="B24" i="5" s="1"/>
  <c r="E3" i="5"/>
  <c r="F24" i="1"/>
  <c r="I28" i="1" s="1"/>
  <c r="F23" i="1"/>
  <c r="I27" i="1" s="1"/>
  <c r="F22" i="1"/>
  <c r="I26" i="1" s="1"/>
  <c r="F21" i="1"/>
  <c r="I25" i="1" s="1"/>
  <c r="F20" i="1"/>
  <c r="I24" i="1" s="1"/>
  <c r="F19" i="1"/>
  <c r="I23" i="1" s="1"/>
  <c r="F18" i="1"/>
  <c r="I22" i="1" s="1"/>
  <c r="F17" i="1"/>
  <c r="I21" i="1" s="1"/>
  <c r="F16" i="1"/>
  <c r="I20" i="1" s="1"/>
  <c r="F15" i="1"/>
  <c r="I19" i="1" s="1"/>
  <c r="F14" i="1"/>
  <c r="I18" i="1" s="1"/>
  <c r="F13" i="1"/>
  <c r="I17" i="1" s="1"/>
  <c r="F12" i="1"/>
  <c r="I16" i="1" s="1"/>
  <c r="F11" i="1"/>
  <c r="I15" i="1" s="1"/>
  <c r="F10" i="1"/>
  <c r="I14" i="1" s="1"/>
  <c r="F9" i="1"/>
  <c r="I13" i="1" s="1"/>
  <c r="F8" i="1"/>
  <c r="I12" i="1" s="1"/>
  <c r="F7" i="1"/>
  <c r="I11" i="1" s="1"/>
  <c r="F6" i="1"/>
  <c r="I10" i="1" s="1"/>
  <c r="F5" i="1"/>
  <c r="I9" i="1" s="1"/>
  <c r="F4" i="1"/>
  <c r="I8" i="1" s="1"/>
  <c r="F3" i="1"/>
  <c r="I29" i="1" s="1"/>
  <c r="C4" i="1"/>
  <c r="C5" i="1" l="1"/>
  <c r="B6" i="12"/>
  <c r="B7" i="12" s="1"/>
  <c r="B8" i="12" s="1"/>
  <c r="B9" i="12" s="1"/>
  <c r="B10" i="12" s="1"/>
  <c r="B11" i="12" s="1"/>
  <c r="B12" i="12" s="1"/>
  <c r="B13" i="12" s="1"/>
  <c r="B14" i="12" s="1"/>
  <c r="B15" i="12" s="1"/>
  <c r="B16" i="12" s="1"/>
  <c r="B17" i="12" s="1"/>
  <c r="B18" i="12" s="1"/>
  <c r="B19" i="12" s="1"/>
  <c r="B20" i="12" s="1"/>
  <c r="B21" i="12" s="1"/>
  <c r="B22" i="12" s="1"/>
  <c r="B23" i="12" s="1"/>
  <c r="B24" i="12" s="1"/>
  <c r="C7" i="6"/>
  <c r="C8" i="6" s="1"/>
  <c r="C9" i="6" s="1"/>
  <c r="C10" i="6" s="1"/>
  <c r="C11" i="6" s="1"/>
  <c r="C12" i="6" s="1"/>
  <c r="C13" i="6" s="1"/>
  <c r="C14" i="6" s="1"/>
  <c r="C15" i="6" s="1"/>
  <c r="C16" i="6" s="1"/>
  <c r="C17" i="6" s="1"/>
  <c r="C18" i="6" s="1"/>
  <c r="C19" i="6" s="1"/>
  <c r="C20" i="6" s="1"/>
  <c r="C21" i="6" s="1"/>
  <c r="C22" i="6" s="1"/>
  <c r="C23" i="6" s="1"/>
  <c r="C24" i="6" s="1"/>
  <c r="C6" i="1" l="1"/>
  <c r="C7" i="1" l="1"/>
  <c r="C8" i="1" l="1"/>
  <c r="C9" i="1" l="1"/>
  <c r="C10" i="1" l="1"/>
  <c r="C11" i="1" l="1"/>
  <c r="C12" i="1" l="1"/>
  <c r="C13" i="1" l="1"/>
  <c r="C14" i="1" l="1"/>
  <c r="C15" i="1" l="1"/>
  <c r="C16" i="1" l="1"/>
  <c r="C17" i="1" l="1"/>
  <c r="C18" i="1" l="1"/>
  <c r="C19" i="1" l="1"/>
  <c r="C20" i="1" l="1"/>
  <c r="C21" i="1" l="1"/>
  <c r="C22" i="1" l="1"/>
  <c r="C23" i="1" l="1"/>
  <c r="C24"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<sst xmlns="http://schemas.openxmlformats.org/spreadsheetml/2006/main" count="352" uniqueCount="69">
  <si>
    <t xml:space="preserve"> </t>
  </si>
  <si>
    <t>Salesperson</t>
  </si>
  <si>
    <t>Date</t>
  </si>
  <si>
    <t>ID Number</t>
  </si>
  <si>
    <t>Commission</t>
  </si>
  <si>
    <t>Sale Amount</t>
  </si>
  <si>
    <t>Steven Michael</t>
  </si>
  <si>
    <t>Lucia Mckay</t>
  </si>
  <si>
    <t>Josue Roach</t>
  </si>
  <si>
    <t>Franklin Wright</t>
  </si>
  <si>
    <t>Alia Thornton</t>
  </si>
  <si>
    <t>Denzel Flores</t>
  </si>
  <si>
    <t>Bruno Cordova</t>
  </si>
  <si>
    <t>Jaylynn Knapp</t>
  </si>
  <si>
    <t>Bruce Rich</t>
  </si>
  <si>
    <t>Arturo Moore</t>
  </si>
  <si>
    <t>Bryce Carpenter</t>
  </si>
  <si>
    <t>Jaidyn Andersen</t>
  </si>
  <si>
    <t>Bill Smith</t>
  </si>
  <si>
    <t>Kennedi Singh</t>
  </si>
  <si>
    <t>Harley Fritz</t>
  </si>
  <si>
    <t>Nyla Novak</t>
  </si>
  <si>
    <t>David Rasmussen</t>
  </si>
  <si>
    <t>Ivan Hines</t>
  </si>
  <si>
    <t>Jonah Higgins</t>
  </si>
  <si>
    <t>Jordan Boone</t>
  </si>
  <si>
    <t>Kylee Townsend</t>
  </si>
  <si>
    <t>Nora Rollins</t>
  </si>
  <si>
    <t>Xlookup</t>
  </si>
  <si>
    <t>Commissions by Salesperson</t>
  </si>
  <si>
    <t>Figures in USD</t>
  </si>
  <si>
    <t>Year</t>
  </si>
  <si>
    <t>Sum &amp; Filter</t>
  </si>
  <si>
    <t>Nike Inc.</t>
  </si>
  <si>
    <t>Coca-Cola Inc.</t>
  </si>
  <si>
    <t>Amazon UK</t>
  </si>
  <si>
    <t>Apple EMEA</t>
  </si>
  <si>
    <t>XYZ Limited</t>
  </si>
  <si>
    <t>Pepsi Co</t>
  </si>
  <si>
    <t>Adobe Inc</t>
  </si>
  <si>
    <t>Zara Fashion</t>
  </si>
  <si>
    <t>H&amp;M International</t>
  </si>
  <si>
    <t>Name</t>
  </si>
  <si>
    <t>Company</t>
  </si>
  <si>
    <t>Ralph Lauren Int.</t>
  </si>
  <si>
    <t>Adidas Co.</t>
  </si>
  <si>
    <t>P&amp;G Global</t>
  </si>
  <si>
    <t>Nike</t>
  </si>
  <si>
    <t>Sales Amount</t>
  </si>
  <si>
    <t>Use the VLookUp Function to find following values</t>
  </si>
  <si>
    <t xml:space="preserve">Sales Amount </t>
  </si>
  <si>
    <t>Use the HLookUp Function to find the following Values</t>
  </si>
  <si>
    <t>Difference between VLookUp and XLookUp</t>
  </si>
  <si>
    <t>Tony John</t>
  </si>
  <si>
    <t>Kenji John</t>
  </si>
  <si>
    <t>Malika Arora</t>
  </si>
  <si>
    <t>David Jpe</t>
  </si>
  <si>
    <t>Pepsi</t>
  </si>
  <si>
    <t>Zara</t>
  </si>
  <si>
    <t>XYZ</t>
  </si>
  <si>
    <t>Google</t>
  </si>
  <si>
    <t>FaceBook</t>
  </si>
  <si>
    <t>Walmart</t>
  </si>
  <si>
    <t xml:space="preserve">In this example we are using xlookup with sum and filter function. In this function we can add all the commission of each person for each year. </t>
  </si>
  <si>
    <r>
      <rPr>
        <b/>
        <sz val="16"/>
        <color theme="1"/>
        <rFont val="Calibri (Body)"/>
      </rPr>
      <t>VLOOKUP</t>
    </r>
    <r>
      <rPr>
        <sz val="12"/>
        <color theme="1"/>
        <rFont val="Calibri"/>
        <family val="2"/>
        <scheme val="minor"/>
      </rPr>
      <t xml:space="preserve">, </t>
    </r>
    <r>
      <rPr>
        <sz val="14"/>
        <color theme="1"/>
        <rFont val="Calibri (Body)"/>
      </rPr>
      <t xml:space="preserve">a commonly used function in Excel, has a few downsides. It can only perform vertical lookups, limiting its search direction. It requires sorted data for approximate matches, which can be time-consuming to arrange. If the data structure changes, the formula needs manual adjustment. It has limited error handling capabilities, returning a generic error message. VLOOKUP retrieves only the first occurrence of a matching value, not all matches. Lastly, it lacks flexibility with dynamic ranges, necessitating manual updates. Considering these limitations is crucial when using VLOOKUP for data analysis or lookup tasks.  </t>
    </r>
    <r>
      <rPr>
        <sz val="12"/>
        <color theme="1"/>
        <rFont val="Calibri"/>
        <family val="2"/>
        <scheme val="minor"/>
      </rPr>
      <t xml:space="preserve">                                                                                                                                                                                            </t>
    </r>
    <r>
      <rPr>
        <b/>
        <sz val="16"/>
        <color theme="1"/>
        <rFont val="Calibri (Body)"/>
      </rPr>
      <t>XLOOKUP</t>
    </r>
    <r>
      <rPr>
        <sz val="12"/>
        <color theme="1"/>
        <rFont val="Calibri"/>
        <family val="2"/>
        <scheme val="minor"/>
      </rPr>
      <t xml:space="preserve"> </t>
    </r>
    <r>
      <rPr>
        <sz val="14"/>
        <color theme="1"/>
        <rFont val="Calibri (Body)"/>
      </rPr>
      <t>is an advanced function in Excel that enhances lookup capabilities. It allows for both vertical and horizontal lookups, providing greater flexibility. With XLOOKUP, you can search for a value in a range and retrieve a corresponding value from another column or row. It supports both approximate and exact matches, regardless of sorting. Dynamic range selection enables adaptability to changing data. XLOOKUP can retrieve multiple matching values and offers enhanced error handling. Overall, XLOOKUP simplifies data retrieval and analysis tasks, making it a valuable tool for working with complex datasets in Excel.</t>
    </r>
  </si>
  <si>
    <t>XlookUp2 is also use for if some info is not matches in dataset, we use 'Not Found' option. For an example in this following example</t>
  </si>
  <si>
    <t>XLookUp3 can be use for multiple rows at once however it suppose to be next to be each other</t>
  </si>
  <si>
    <t>Use XLookUp4 to find a value which is not excat match. For an example in this example there is only word "Nike" but if we see the valuse in dataset there is "Nike Inc".</t>
  </si>
  <si>
    <t>XLookUp5 can be also use for multiple reason such as in this example we have to find the salesperson cmission by year so we use two Lookup method at once.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</si>
</sst>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409]#,##0"/>
    <numFmt numFmtId="165" formatCode="[$$-409]#,##0.00"/>
    <numFmt numFmtId="166" formatCode="&quot;$&quot;#,##0"/>
  </numFmts>
  <fonts count="16" x14ac:knownFonts="1">
    <font>
      <sz val="12"/>
      <color theme="1"/>
      <name val="Calibri"/>
      <family val="2"/>
      <scheme val="minor"/>
    </font>
    <font>
      <sz val="11"/>
      <color theme="1"/>
      <name val="Calibri"/>
      <family val="2"/>
      <scheme val="minor"/>
    </font>
    <font>
      <b/>
      <sz val="12"/>
      <color theme="0"/>
      <name val="Calibri"/>
      <family val="2"/>
      <scheme val="minor"/>
    </font>
    <font>
      <b/>
      <sz val="12"/>
      <color theme="1"/>
      <name val="Calibri"/>
      <family val="2"/>
      <scheme val="minor"/>
    </font>
    <font>
      <i/>
      <sz val="12"/>
      <color theme="1"/>
      <name val="Calibri"/>
      <family val="2"/>
      <scheme val="minor"/>
    </font>
    <font>
      <sz val="12"/>
      <color rgb="FF000000"/>
      <name val="Calibri"/>
      <family val="2"/>
      <scheme val="minor"/>
    </font>
    <font>
      <sz val="12"/>
      <color theme="1"/>
      <name val="Calibri"/>
      <family val="2"/>
      <scheme val="minor"/>
    </font>
    <font>
      <u/>
      <sz val="12"/>
      <color theme="10"/>
      <name val="Calibri"/>
      <family val="2"/>
      <scheme val="minor"/>
    </font>
    <font>
      <u/>
      <sz val="11"/>
      <color theme="10"/>
      <name val="Calibri"/>
      <family val="2"/>
      <scheme val="minor"/>
    </font>
    <font>
      <sz val="18"/>
      <color theme="1"/>
      <name val="Calibri"/>
      <family val="2"/>
      <scheme val="minor"/>
    </font>
    <font>
      <b/>
      <sz val="18"/>
      <color theme="1"/>
      <name val="Calibri"/>
      <family val="2"/>
      <scheme val="minor"/>
    </font>
    <font>
      <sz val="14"/>
      <color theme="1"/>
      <name val="Calibri"/>
      <family val="2"/>
      <scheme val="minor"/>
    </font>
    <font>
      <b/>
      <sz val="18"/>
      <color theme="0"/>
      <name val="Calibri"/>
      <family val="2"/>
      <scheme val="minor"/>
    </font>
    <font>
      <b/>
      <sz val="12"/>
      <color rgb="FFFFFFFF"/>
      <name val="Calibri"/>
      <family val="2"/>
      <scheme val="minor"/>
    </font>
    <font>
      <b/>
      <sz val="16"/>
      <color theme="1"/>
      <name val="Calibri (Body)"/>
    </font>
    <font>
      <sz val="14"/>
      <color theme="1"/>
      <name val="Calibri (Body)"/>
    </font>
  </fonts>
  <fills count="10">
    <fill>
      <patternFill patternType="none"/>
    </fill>
    <fill>
      <patternFill patternType="gray125"/>
    </fill>
    <fill>
      <patternFill patternType="solid">
        <fgColor rgb="FF293D68"/>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theme="0"/>
        <bgColor indexed="64"/>
      </patternFill>
    </fill>
    <fill>
      <patternFill patternType="solid">
        <fgColor theme="4" tint="-0.499984740745262"/>
        <bgColor indexed="64"/>
      </patternFill>
    </fill>
    <fill>
      <patternFill patternType="solid">
        <fgColor rgb="FF293D68"/>
        <bgColor rgb="FF000000"/>
      </patternFill>
    </fill>
    <fill>
      <patternFill patternType="solid">
        <fgColor rgb="FFFFC000"/>
        <bgColor indexed="64"/>
      </patternFill>
    </fill>
  </fills>
  <borders count="1">
    <border>
      <left/>
      <right/>
      <top/>
      <bottom/>
      <diagonal/>
    </border>
  </borders>
  <cellStyleXfs count="5">
    <xf numFmtId="0" fontId="0" fillId="0" borderId="0"/>
    <xf numFmtId="0" fontId="1" fillId="0" borderId="0"/>
    <xf numFmtId="0" fontId="7" fillId="0" borderId="0" applyNumberFormat="0" applyFill="0" applyBorder="0" applyAlignment="0" applyProtection="0"/>
    <xf numFmtId="0" fontId="8" fillId="0" borderId="0" applyNumberFormat="0" applyFill="0" applyBorder="0" applyAlignment="0" applyProtection="0"/>
    <xf numFmtId="44" fontId="6" fillId="0" borderId="0" applyFont="0" applyFill="0" applyBorder="0" applyAlignment="0" applyProtection="0"/>
  </cellStyleXfs>
  <cellXfs count="51">
    <xf numFmtId="0" fontId="0" fillId="0" borderId="0" xfId="0"/>
    <xf numFmtId="1" fontId="0" fillId="0" borderId="0" xfId="0" applyNumberFormat="1"/>
    <xf numFmtId="164" fontId="0" fillId="0" borderId="0" xfId="0" applyNumberFormat="1"/>
    <xf numFmtId="14" fontId="0" fillId="0" borderId="0" xfId="0" applyNumberFormat="1"/>
    <xf numFmtId="0" fontId="0" fillId="0" borderId="0" xfId="0" applyAlignment="1">
      <alignment horizontal="center"/>
    </xf>
    <xf numFmtId="0" fontId="3" fillId="3" borderId="0" xfId="0" applyFont="1" applyFill="1"/>
    <xf numFmtId="1" fontId="0" fillId="0" borderId="0" xfId="0" applyNumberFormat="1" applyAlignment="1">
      <alignment horizontal="left"/>
    </xf>
    <xf numFmtId="14" fontId="0" fillId="0" borderId="0" xfId="0" applyNumberFormat="1" applyAlignment="1">
      <alignment horizontal="center"/>
    </xf>
    <xf numFmtId="0" fontId="2" fillId="2" borderId="0" xfId="0" applyFont="1" applyFill="1" applyAlignment="1">
      <alignment horizontal="center"/>
    </xf>
    <xf numFmtId="0" fontId="2" fillId="2" borderId="0" xfId="0" applyFont="1" applyFill="1" applyAlignment="1">
      <alignment horizontal="left"/>
    </xf>
    <xf numFmtId="164" fontId="0" fillId="0" borderId="0" xfId="0" applyNumberFormat="1" applyAlignment="1">
      <alignment horizontal="center"/>
    </xf>
    <xf numFmtId="0" fontId="5" fillId="0" borderId="0" xfId="0" applyFont="1"/>
    <xf numFmtId="0" fontId="4" fillId="3" borderId="0" xfId="0" applyFont="1" applyFill="1" applyAlignment="1">
      <alignment horizontal="left"/>
    </xf>
    <xf numFmtId="0" fontId="0" fillId="3" borderId="0" xfId="0" applyFill="1" applyAlignment="1">
      <alignment horizontal="center"/>
    </xf>
    <xf numFmtId="165" fontId="0" fillId="0" borderId="0" xfId="0" applyNumberFormat="1"/>
    <xf numFmtId="0" fontId="0" fillId="4" borderId="0" xfId="0" applyFill="1"/>
    <xf numFmtId="0" fontId="9" fillId="4" borderId="0" xfId="0" applyFont="1" applyFill="1"/>
    <xf numFmtId="0" fontId="3" fillId="5" borderId="0" xfId="0" applyFont="1" applyFill="1"/>
    <xf numFmtId="0" fontId="3" fillId="6" borderId="0" xfId="0" applyFont="1" applyFill="1"/>
    <xf numFmtId="0" fontId="11" fillId="0" borderId="0" xfId="0" applyFont="1"/>
    <xf numFmtId="0" fontId="0" fillId="6" borderId="0" xfId="0" applyFill="1"/>
    <xf numFmtId="0" fontId="2" fillId="6" borderId="0" xfId="0" applyFont="1" applyFill="1" applyAlignment="1">
      <alignment horizontal="center"/>
    </xf>
    <xf numFmtId="164" fontId="0" fillId="6" borderId="0" xfId="0" applyNumberFormat="1" applyFill="1"/>
    <xf numFmtId="0" fontId="11" fillId="4" borderId="0" xfId="0" applyFont="1" applyFill="1"/>
    <xf numFmtId="0" fontId="11" fillId="6" borderId="0" xfId="0" applyFont="1" applyFill="1"/>
    <xf numFmtId="0" fontId="9" fillId="0" borderId="0" xfId="0" applyFont="1"/>
    <xf numFmtId="0" fontId="10" fillId="3" borderId="0" xfId="0" applyFont="1" applyFill="1"/>
    <xf numFmtId="0" fontId="10" fillId="5" borderId="0" xfId="0" applyFont="1" applyFill="1"/>
    <xf numFmtId="1" fontId="9" fillId="0" borderId="0" xfId="0" applyNumberFormat="1" applyFont="1"/>
    <xf numFmtId="166" fontId="9" fillId="0" borderId="0" xfId="4" applyNumberFormat="1" applyFont="1"/>
    <xf numFmtId="166" fontId="0" fillId="0" borderId="0" xfId="0" applyNumberFormat="1"/>
    <xf numFmtId="0" fontId="3" fillId="4" borderId="0" xfId="0" applyFont="1" applyFill="1"/>
    <xf numFmtId="0" fontId="10" fillId="4" borderId="0" xfId="0" applyFont="1" applyFill="1"/>
    <xf numFmtId="0" fontId="0" fillId="0" borderId="0" xfId="0" applyAlignment="1">
      <alignment horizontal="center" vertical="center"/>
    </xf>
    <xf numFmtId="0" fontId="5" fillId="0" borderId="0" xfId="0" applyFont="1" applyAlignment="1">
      <alignment horizontal="center"/>
    </xf>
    <xf numFmtId="0" fontId="2" fillId="7" borderId="0" xfId="0" applyFont="1" applyFill="1"/>
    <xf numFmtId="0" fontId="13" fillId="8" borderId="0" xfId="0" applyFont="1" applyFill="1" applyAlignment="1">
      <alignment horizontal="center"/>
    </xf>
    <xf numFmtId="166" fontId="5" fillId="0" borderId="0" xfId="0" applyNumberFormat="1" applyFont="1"/>
    <xf numFmtId="0" fontId="0" fillId="6" borderId="0" xfId="0" applyFill="1" applyAlignment="1">
      <alignment horizontal="center"/>
    </xf>
    <xf numFmtId="164" fontId="0" fillId="6" borderId="0" xfId="0" applyNumberFormat="1" applyFill="1" applyAlignment="1">
      <alignment horizontal="center"/>
    </xf>
    <xf numFmtId="1" fontId="5" fillId="0" borderId="0" xfId="0" applyNumberFormat="1" applyFont="1"/>
    <xf numFmtId="166" fontId="0" fillId="0" borderId="0" xfId="4" applyNumberFormat="1" applyFont="1"/>
    <xf numFmtId="0" fontId="0" fillId="0" borderId="0" xfId="0" applyAlignment="1">
      <alignment horizontal="left" vertical="top"/>
    </xf>
    <xf numFmtId="0" fontId="0" fillId="2" borderId="0" xfId="0" applyFill="1"/>
    <xf numFmtId="0" fontId="10" fillId="9" borderId="0" xfId="0" applyFont="1" applyFill="1"/>
    <xf numFmtId="0" fontId="2" fillId="2" borderId="0" xfId="0" applyFont="1" applyFill="1" applyAlignment="1">
      <alignment horizontal="center"/>
    </xf>
    <xf numFmtId="0" fontId="0" fillId="0" borderId="0" xfId="0" applyAlignment="1">
      <alignment horizontal="left" vertical="top" wrapText="1"/>
    </xf>
    <xf numFmtId="0" fontId="2" fillId="6" borderId="0" xfId="0" applyFont="1" applyFill="1" applyAlignment="1">
      <alignment horizontal="center"/>
    </xf>
    <xf numFmtId="0" fontId="12" fillId="2" borderId="0" xfId="0" applyFont="1" applyFill="1" applyAlignment="1">
      <alignment horizontal="center"/>
    </xf>
    <xf numFmtId="0" fontId="3" fillId="5" borderId="0" xfId="0" applyFont="1" applyFill="1" applyAlignment="1">
      <alignment horizontal="center" vertical="center"/>
    </xf>
    <xf numFmtId="1" fontId="0" fillId="0" borderId="0" xfId="0" applyNumberFormat="1" applyAlignment="1">
      <alignment horizontal="center"/>
    </xf>
  </cellXfs>
  <cellStyles count="5">
    <cellStyle name="Currency" xfId="4" builtinId="4"/>
    <cellStyle name="Hyperlink 2" xfId="2" xr:uid="{11F41662-0E2E-4AB9-91A2-F5929DCBE64E}"/>
    <cellStyle name="Hyperlink 2 2" xfId="3" xr:uid="{5601191D-D5C2-43F3-8DC0-32B8C6D77415}"/>
    <cellStyle name="Normal" xfId="0" builtinId="0"/>
    <cellStyle name="Normal 2" xfId="1" xr:uid="{D5DBC2B4-0E86-41B0-BA22-02A84FEF6138}"/>
  </cellStyles>
  <dxfs count="0"/>
  <tableStyles count="0" defaultTableStyle="TableStyleMedium2" defaultPivotStyle="PivotStyleLight16"/>
  <colors>
    <mruColors>
      <color rgb="FF293D6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346BD-2B65-1545-929B-D6467C3CBAF5}">
  <dimension ref="A1:K30"/>
  <sheetViews>
    <sheetView showGridLines="0" zoomScale="99" workbookViewId="0">
      <selection activeCell="L35" sqref="L35"/>
    </sheetView>
  </sheetViews>
  <sheetFormatPr baseColWidth="10" defaultColWidth="10.6640625" defaultRowHeight="16" x14ac:dyDescent="0.2"/>
  <cols>
    <col min="2" max="2" width="15.5" bestFit="1" customWidth="1"/>
    <col min="4" max="4" width="22.6640625" bestFit="1" customWidth="1"/>
    <col min="5" max="5" width="11.6640625" bestFit="1" customWidth="1"/>
    <col min="6" max="6" width="11.1640625" bestFit="1" customWidth="1"/>
    <col min="8" max="8" width="17.1640625" customWidth="1"/>
    <col min="9" max="9" width="24" customWidth="1"/>
    <col min="10" max="10" width="18" customWidth="1"/>
    <col min="11" max="11" width="12.83203125" bestFit="1" customWidth="1"/>
  </cols>
  <sheetData>
    <row r="1" spans="1:11" x14ac:dyDescent="0.2">
      <c r="A1" t="s">
        <v>0</v>
      </c>
    </row>
    <row r="2" spans="1:11" x14ac:dyDescent="0.2">
      <c r="B2" s="8" t="s">
        <v>1</v>
      </c>
      <c r="C2" s="8" t="s">
        <v>3</v>
      </c>
      <c r="D2" s="8" t="s">
        <v>2</v>
      </c>
      <c r="E2" s="8" t="s">
        <v>5</v>
      </c>
      <c r="F2" s="8" t="s">
        <v>4</v>
      </c>
    </row>
    <row r="3" spans="1:11" x14ac:dyDescent="0.2">
      <c r="B3" t="s">
        <v>19</v>
      </c>
      <c r="C3" s="1">
        <v>124300</v>
      </c>
      <c r="D3" s="3">
        <v>44754</v>
      </c>
      <c r="E3" s="2">
        <v>5436.33</v>
      </c>
      <c r="F3" s="2">
        <f>E3*0.2</f>
        <v>1087.2660000000001</v>
      </c>
    </row>
    <row r="4" spans="1:11" x14ac:dyDescent="0.2">
      <c r="B4" t="s">
        <v>20</v>
      </c>
      <c r="C4" s="1">
        <f>C3*1.2</f>
        <v>149160</v>
      </c>
      <c r="D4" s="3">
        <v>44751</v>
      </c>
      <c r="E4" s="2">
        <v>6197.4161999999997</v>
      </c>
      <c r="F4" s="2">
        <f t="shared" ref="F4:F24" si="0">E4*0.2</f>
        <v>1239.48324</v>
      </c>
    </row>
    <row r="5" spans="1:11" ht="24" x14ac:dyDescent="0.3">
      <c r="B5" t="s">
        <v>21</v>
      </c>
      <c r="C5" s="1">
        <f>C4*1.02</f>
        <v>152143.20000000001</v>
      </c>
      <c r="D5" s="3">
        <v>44753</v>
      </c>
      <c r="E5" s="2">
        <v>7065.0544679999994</v>
      </c>
      <c r="F5" s="2">
        <f t="shared" si="0"/>
        <v>1413.0108935999999</v>
      </c>
      <c r="H5" s="16" t="s">
        <v>49</v>
      </c>
      <c r="I5" s="16"/>
      <c r="J5" s="16"/>
      <c r="K5" s="15"/>
    </row>
    <row r="6" spans="1:11" x14ac:dyDescent="0.2">
      <c r="B6" t="s">
        <v>22</v>
      </c>
      <c r="C6" s="1">
        <f>C5*0.8</f>
        <v>121714.56000000001</v>
      </c>
      <c r="D6" s="3">
        <v>44748</v>
      </c>
      <c r="E6" s="2">
        <v>8054.1620935199981</v>
      </c>
      <c r="F6" s="2">
        <f t="shared" si="0"/>
        <v>1610.8324187039998</v>
      </c>
    </row>
    <row r="7" spans="1:11" x14ac:dyDescent="0.2">
      <c r="B7" t="s">
        <v>23</v>
      </c>
      <c r="C7" s="1">
        <f>C6*0.9</f>
        <v>109543.10400000001</v>
      </c>
      <c r="D7" s="3">
        <v>44752</v>
      </c>
      <c r="E7" s="2">
        <v>9181.7447866127968</v>
      </c>
      <c r="F7" s="2">
        <f t="shared" si="0"/>
        <v>1836.3489573225595</v>
      </c>
      <c r="H7" s="8" t="s">
        <v>1</v>
      </c>
      <c r="I7" s="8" t="s">
        <v>4</v>
      </c>
      <c r="J7" s="8" t="s">
        <v>48</v>
      </c>
      <c r="K7" s="8" t="s">
        <v>3</v>
      </c>
    </row>
    <row r="8" spans="1:11" x14ac:dyDescent="0.2">
      <c r="B8" t="s">
        <v>24</v>
      </c>
      <c r="C8" s="1">
        <f>C7*1.1</f>
        <v>120497.41440000002</v>
      </c>
      <c r="D8" s="3">
        <v>44755</v>
      </c>
      <c r="E8" s="2">
        <v>10467.189056738587</v>
      </c>
      <c r="F8" s="2">
        <f t="shared" si="0"/>
        <v>2093.4378113477173</v>
      </c>
      <c r="H8" t="s">
        <v>20</v>
      </c>
      <c r="I8" s="2">
        <f>VLOOKUP(H8,$B$3:$F$24,5,FALSE)</f>
        <v>1239.48324</v>
      </c>
      <c r="J8" s="30">
        <f t="shared" ref="J8:J27" si="1">VLOOKUP(H8,B3:F24,4,FALSE)</f>
        <v>6197.4161999999997</v>
      </c>
      <c r="K8" s="1">
        <f>VLOOKUP(H8,$B$3:$F$24,2,FALSE)</f>
        <v>149160</v>
      </c>
    </row>
    <row r="9" spans="1:11" x14ac:dyDescent="0.2">
      <c r="B9" t="s">
        <v>25</v>
      </c>
      <c r="C9" s="1">
        <f>C8*1.02</f>
        <v>122907.36268800002</v>
      </c>
      <c r="D9" s="3">
        <v>44757</v>
      </c>
      <c r="E9" s="2">
        <v>2446.3485000000001</v>
      </c>
      <c r="F9" s="2">
        <f t="shared" si="0"/>
        <v>489.26970000000006</v>
      </c>
      <c r="H9" t="s">
        <v>21</v>
      </c>
      <c r="I9" s="2">
        <f t="shared" ref="I9:I30" si="2">VLOOKUP(H9,$B$3:$F$24,5,FALSE)</f>
        <v>1413.0108935999999</v>
      </c>
      <c r="J9" s="30">
        <f t="shared" si="1"/>
        <v>7065.0544679999994</v>
      </c>
      <c r="K9" s="1">
        <f t="shared" ref="K9:K30" si="3">VLOOKUP(H9,$B$3:$F$24,2,FALSE)</f>
        <v>152143.20000000001</v>
      </c>
    </row>
    <row r="10" spans="1:11" x14ac:dyDescent="0.2">
      <c r="B10" t="s">
        <v>26</v>
      </c>
      <c r="C10" s="1">
        <f>C9*0.8</f>
        <v>98325.890150400024</v>
      </c>
      <c r="D10" s="3">
        <v>44754</v>
      </c>
      <c r="E10" s="2">
        <v>2690.9833500000004</v>
      </c>
      <c r="F10" s="2">
        <f t="shared" si="0"/>
        <v>538.19667000000015</v>
      </c>
      <c r="H10" t="s">
        <v>22</v>
      </c>
      <c r="I10" s="2">
        <f t="shared" si="2"/>
        <v>1610.8324187039998</v>
      </c>
      <c r="J10" s="30">
        <f t="shared" si="1"/>
        <v>8054.1620935199981</v>
      </c>
      <c r="K10" s="1">
        <f t="shared" si="3"/>
        <v>121714.56000000001</v>
      </c>
    </row>
    <row r="11" spans="1:11" x14ac:dyDescent="0.2">
      <c r="B11" t="s">
        <v>27</v>
      </c>
      <c r="C11" s="1">
        <f>C10*0.9</f>
        <v>88493.30113536003</v>
      </c>
      <c r="D11" s="3">
        <v>44756</v>
      </c>
      <c r="E11" s="2">
        <v>2960.0816850000001</v>
      </c>
      <c r="F11" s="2">
        <f t="shared" si="0"/>
        <v>592.01633700000002</v>
      </c>
      <c r="H11" t="s">
        <v>23</v>
      </c>
      <c r="I11" s="2">
        <f t="shared" si="2"/>
        <v>1836.3489573225595</v>
      </c>
      <c r="J11" s="30">
        <f t="shared" si="1"/>
        <v>9181.7447866127968</v>
      </c>
      <c r="K11" s="1">
        <f t="shared" si="3"/>
        <v>109543.10400000001</v>
      </c>
    </row>
    <row r="12" spans="1:11" x14ac:dyDescent="0.2">
      <c r="B12" t="s">
        <v>6</v>
      </c>
      <c r="C12" s="1">
        <f>C11*1.1</f>
        <v>97342.631248896039</v>
      </c>
      <c r="D12" s="3">
        <v>44751</v>
      </c>
      <c r="E12" s="2">
        <v>3256.0898535000001</v>
      </c>
      <c r="F12" s="2">
        <f t="shared" si="0"/>
        <v>651.21797070000002</v>
      </c>
      <c r="H12" t="s">
        <v>24</v>
      </c>
      <c r="I12" s="2">
        <f t="shared" si="2"/>
        <v>2093.4378113477173</v>
      </c>
      <c r="J12" s="30">
        <f t="shared" si="1"/>
        <v>10467.189056738587</v>
      </c>
      <c r="K12" s="1">
        <f t="shared" si="3"/>
        <v>120497.41440000002</v>
      </c>
    </row>
    <row r="13" spans="1:11" x14ac:dyDescent="0.2">
      <c r="B13" t="s">
        <v>7</v>
      </c>
      <c r="C13" s="1">
        <f>C12*1.02</f>
        <v>99289.483873873964</v>
      </c>
      <c r="D13" s="3">
        <v>44755</v>
      </c>
      <c r="E13" s="2">
        <v>3581.6988388500008</v>
      </c>
      <c r="F13" s="2">
        <f t="shared" si="0"/>
        <v>716.33976777000021</v>
      </c>
      <c r="H13" t="s">
        <v>25</v>
      </c>
      <c r="I13" s="2">
        <f t="shared" si="2"/>
        <v>489.26970000000006</v>
      </c>
      <c r="J13" s="30">
        <f t="shared" si="1"/>
        <v>2446.3485000000001</v>
      </c>
      <c r="K13" s="1">
        <f t="shared" si="3"/>
        <v>122907.36268800002</v>
      </c>
    </row>
    <row r="14" spans="1:11" x14ac:dyDescent="0.2">
      <c r="B14" t="s">
        <v>8</v>
      </c>
      <c r="C14" s="1">
        <f>C13*0.8</f>
        <v>79431.587099099183</v>
      </c>
      <c r="D14" s="3">
        <v>44758</v>
      </c>
      <c r="E14" s="2">
        <v>3939.8687227350015</v>
      </c>
      <c r="F14" s="2">
        <f t="shared" si="0"/>
        <v>787.97374454700036</v>
      </c>
      <c r="H14" t="s">
        <v>26</v>
      </c>
      <c r="I14" s="2">
        <f t="shared" si="2"/>
        <v>538.19667000000015</v>
      </c>
      <c r="J14" s="30">
        <f t="shared" si="1"/>
        <v>2690.9833500000004</v>
      </c>
      <c r="K14" s="1">
        <f t="shared" si="3"/>
        <v>98325.890150400024</v>
      </c>
    </row>
    <row r="15" spans="1:11" x14ac:dyDescent="0.2">
      <c r="B15" t="s">
        <v>9</v>
      </c>
      <c r="C15" s="1">
        <f>C14*0.9</f>
        <v>71488.42838918927</v>
      </c>
      <c r="D15" s="3">
        <v>44760</v>
      </c>
      <c r="E15" s="2">
        <v>4333.855595008502</v>
      </c>
      <c r="F15" s="2">
        <f t="shared" si="0"/>
        <v>866.77111900170041</v>
      </c>
      <c r="H15" t="s">
        <v>27</v>
      </c>
      <c r="I15" s="2">
        <f t="shared" si="2"/>
        <v>592.01633700000002</v>
      </c>
      <c r="J15" s="30">
        <f t="shared" si="1"/>
        <v>2960.0816850000001</v>
      </c>
      <c r="K15" s="1">
        <f t="shared" si="3"/>
        <v>88493.30113536003</v>
      </c>
    </row>
    <row r="16" spans="1:11" x14ac:dyDescent="0.2">
      <c r="B16" t="s">
        <v>10</v>
      </c>
      <c r="C16" s="1">
        <f>C15*1.1</f>
        <v>78637.271228108206</v>
      </c>
      <c r="D16" s="3">
        <v>44757</v>
      </c>
      <c r="E16" s="2">
        <v>4767.2411545093528</v>
      </c>
      <c r="F16" s="2">
        <f t="shared" si="0"/>
        <v>953.4482309018706</v>
      </c>
      <c r="H16" t="s">
        <v>6</v>
      </c>
      <c r="I16" s="2">
        <f t="shared" si="2"/>
        <v>651.21797070000002</v>
      </c>
      <c r="J16" s="30">
        <f t="shared" si="1"/>
        <v>3256.0898535000001</v>
      </c>
      <c r="K16" s="1">
        <f t="shared" si="3"/>
        <v>97342.631248896039</v>
      </c>
    </row>
    <row r="17" spans="2:11" x14ac:dyDescent="0.2">
      <c r="B17" t="s">
        <v>11</v>
      </c>
      <c r="C17" s="1">
        <f>C16*1.02</f>
        <v>80210.016652670369</v>
      </c>
      <c r="D17" s="3">
        <v>44759</v>
      </c>
      <c r="E17" s="2">
        <v>5243.9652699602884</v>
      </c>
      <c r="F17" s="2">
        <f t="shared" si="0"/>
        <v>1048.7930539920578</v>
      </c>
      <c r="H17" t="s">
        <v>7</v>
      </c>
      <c r="I17" s="2">
        <f t="shared" si="2"/>
        <v>716.33976777000021</v>
      </c>
      <c r="J17" s="30">
        <f t="shared" si="1"/>
        <v>3581.6988388500008</v>
      </c>
      <c r="K17" s="1">
        <f t="shared" si="3"/>
        <v>99289.483873873964</v>
      </c>
    </row>
    <row r="18" spans="2:11" x14ac:dyDescent="0.2">
      <c r="B18" t="s">
        <v>12</v>
      </c>
      <c r="C18" s="1">
        <f>C17*0.8</f>
        <v>64168.013322136299</v>
      </c>
      <c r="D18" s="3">
        <v>44754</v>
      </c>
      <c r="E18" s="2">
        <v>5768.3617969563174</v>
      </c>
      <c r="F18" s="2">
        <f t="shared" si="0"/>
        <v>1153.6723593912636</v>
      </c>
      <c r="H18" t="s">
        <v>8</v>
      </c>
      <c r="I18" s="2">
        <f t="shared" si="2"/>
        <v>787.97374454700036</v>
      </c>
      <c r="J18" s="30">
        <f t="shared" si="1"/>
        <v>3939.8687227350015</v>
      </c>
      <c r="K18" s="1">
        <f t="shared" si="3"/>
        <v>79431.587099099183</v>
      </c>
    </row>
    <row r="19" spans="2:11" x14ac:dyDescent="0.2">
      <c r="B19" t="s">
        <v>13</v>
      </c>
      <c r="C19" s="1">
        <f>C18*0.9</f>
        <v>57751.211989922667</v>
      </c>
      <c r="D19" s="3">
        <v>44758</v>
      </c>
      <c r="E19" s="2">
        <v>5191.525617260686</v>
      </c>
      <c r="F19" s="2">
        <f t="shared" si="0"/>
        <v>1038.3051234521372</v>
      </c>
      <c r="H19" t="s">
        <v>9</v>
      </c>
      <c r="I19" s="2">
        <f t="shared" si="2"/>
        <v>866.77111900170041</v>
      </c>
      <c r="J19" s="30">
        <f t="shared" si="1"/>
        <v>4333.855595008502</v>
      </c>
      <c r="K19" s="1">
        <f t="shared" si="3"/>
        <v>71488.42838918927</v>
      </c>
    </row>
    <row r="20" spans="2:11" x14ac:dyDescent="0.2">
      <c r="B20" t="s">
        <v>14</v>
      </c>
      <c r="C20" s="1">
        <f>C19*1.1</f>
        <v>63526.333188914941</v>
      </c>
      <c r="D20" s="3">
        <v>44761</v>
      </c>
      <c r="E20" s="2">
        <v>6748.9833024388909</v>
      </c>
      <c r="F20" s="2">
        <f t="shared" si="0"/>
        <v>1349.7966604877784</v>
      </c>
      <c r="H20" t="s">
        <v>10</v>
      </c>
      <c r="I20" s="2">
        <f t="shared" si="2"/>
        <v>953.4482309018706</v>
      </c>
      <c r="J20" s="30">
        <f t="shared" si="1"/>
        <v>4767.2411545093528</v>
      </c>
      <c r="K20" s="1">
        <f t="shared" si="3"/>
        <v>78637.271228108206</v>
      </c>
    </row>
    <row r="21" spans="2:11" x14ac:dyDescent="0.2">
      <c r="B21" t="s">
        <v>15</v>
      </c>
      <c r="C21" s="1">
        <f>C20*1.02</f>
        <v>64796.85985269324</v>
      </c>
      <c r="D21" s="3">
        <v>44763</v>
      </c>
      <c r="E21" s="2">
        <v>8773.6782931705584</v>
      </c>
      <c r="F21" s="2">
        <f t="shared" si="0"/>
        <v>1754.7356586341118</v>
      </c>
      <c r="H21" t="s">
        <v>11</v>
      </c>
      <c r="I21" s="2">
        <f t="shared" si="2"/>
        <v>1048.7930539920578</v>
      </c>
      <c r="J21" s="30">
        <f t="shared" si="1"/>
        <v>5243.9652699602884</v>
      </c>
      <c r="K21" s="1">
        <f t="shared" si="3"/>
        <v>80210.016652670369</v>
      </c>
    </row>
    <row r="22" spans="2:11" x14ac:dyDescent="0.2">
      <c r="B22" t="s">
        <v>16</v>
      </c>
      <c r="C22" s="1">
        <f>C21*0.8</f>
        <v>51837.487882154594</v>
      </c>
      <c r="D22" s="3">
        <v>44760</v>
      </c>
      <c r="E22" s="2">
        <v>11405.781781121728</v>
      </c>
      <c r="F22" s="2">
        <f t="shared" si="0"/>
        <v>2281.1563562243459</v>
      </c>
      <c r="H22" t="s">
        <v>12</v>
      </c>
      <c r="I22" s="2">
        <f t="shared" si="2"/>
        <v>1153.6723593912636</v>
      </c>
      <c r="J22" s="30">
        <f t="shared" si="1"/>
        <v>5768.3617969563174</v>
      </c>
      <c r="K22" s="1">
        <f t="shared" si="3"/>
        <v>64168.013322136299</v>
      </c>
    </row>
    <row r="23" spans="2:11" x14ac:dyDescent="0.2">
      <c r="B23" t="s">
        <v>17</v>
      </c>
      <c r="C23" s="1">
        <f>C22*0.9</f>
        <v>46653.739093939133</v>
      </c>
      <c r="D23" s="3">
        <v>44762</v>
      </c>
      <c r="E23" s="2">
        <v>6650</v>
      </c>
      <c r="F23" s="2">
        <f t="shared" si="0"/>
        <v>1330</v>
      </c>
      <c r="H23" t="s">
        <v>13</v>
      </c>
      <c r="I23" s="2">
        <f t="shared" si="2"/>
        <v>1038.3051234521372</v>
      </c>
      <c r="J23" s="30">
        <f t="shared" si="1"/>
        <v>5191.525617260686</v>
      </c>
      <c r="K23" s="1">
        <f t="shared" si="3"/>
        <v>57751.211989922667</v>
      </c>
    </row>
    <row r="24" spans="2:11" x14ac:dyDescent="0.2">
      <c r="B24" t="s">
        <v>18</v>
      </c>
      <c r="C24" s="1">
        <f>C23*1.1</f>
        <v>51319.113003333048</v>
      </c>
      <c r="D24" s="3">
        <v>44757</v>
      </c>
      <c r="E24" s="2">
        <v>7341</v>
      </c>
      <c r="F24" s="2">
        <f t="shared" si="0"/>
        <v>1468.2</v>
      </c>
      <c r="H24" t="s">
        <v>14</v>
      </c>
      <c r="I24" s="2">
        <f t="shared" si="2"/>
        <v>1349.7966604877784</v>
      </c>
      <c r="J24" s="30">
        <f t="shared" si="1"/>
        <v>6748.9833024388909</v>
      </c>
      <c r="K24" s="1">
        <f t="shared" si="3"/>
        <v>63526.333188914941</v>
      </c>
    </row>
    <row r="25" spans="2:11" x14ac:dyDescent="0.2">
      <c r="D25" s="3"/>
      <c r="H25" t="s">
        <v>15</v>
      </c>
      <c r="I25" s="2">
        <f t="shared" si="2"/>
        <v>1754.7356586341118</v>
      </c>
      <c r="J25" s="30">
        <f t="shared" si="1"/>
        <v>8773.6782931705584</v>
      </c>
      <c r="K25" s="1">
        <f t="shared" si="3"/>
        <v>64796.85985269324</v>
      </c>
    </row>
    <row r="26" spans="2:11" x14ac:dyDescent="0.2">
      <c r="D26" s="3"/>
      <c r="H26" t="s">
        <v>16</v>
      </c>
      <c r="I26" s="2">
        <f t="shared" si="2"/>
        <v>2281.1563562243459</v>
      </c>
      <c r="J26" s="30">
        <f t="shared" si="1"/>
        <v>11405.781781121728</v>
      </c>
      <c r="K26" s="1">
        <f t="shared" si="3"/>
        <v>51837.487882154594</v>
      </c>
    </row>
    <row r="27" spans="2:11" x14ac:dyDescent="0.2">
      <c r="D27" s="3"/>
      <c r="H27" t="s">
        <v>17</v>
      </c>
      <c r="I27" s="2">
        <f t="shared" si="2"/>
        <v>1330</v>
      </c>
      <c r="J27" s="30">
        <f t="shared" si="1"/>
        <v>6650</v>
      </c>
      <c r="K27" s="1">
        <f t="shared" si="3"/>
        <v>46653.739093939133</v>
      </c>
    </row>
    <row r="28" spans="2:11" x14ac:dyDescent="0.2">
      <c r="H28" t="s">
        <v>18</v>
      </c>
      <c r="I28" s="2">
        <f t="shared" si="2"/>
        <v>1468.2</v>
      </c>
      <c r="J28" s="30">
        <f>VLOOKUP(H28,B3:F24,4,FALSE)</f>
        <v>7341</v>
      </c>
      <c r="K28" s="1">
        <f t="shared" si="3"/>
        <v>51319.113003333048</v>
      </c>
    </row>
    <row r="29" spans="2:11" x14ac:dyDescent="0.2">
      <c r="H29" t="s">
        <v>19</v>
      </c>
      <c r="I29" s="2">
        <f t="shared" si="2"/>
        <v>1087.2660000000001</v>
      </c>
      <c r="J29" s="30">
        <f>VLOOKUP(H29,B3:F25,4,FALSE)</f>
        <v>5436.33</v>
      </c>
      <c r="K29" s="1">
        <f t="shared" si="3"/>
        <v>124300</v>
      </c>
    </row>
    <row r="30" spans="2:11" x14ac:dyDescent="0.2">
      <c r="H30" t="s">
        <v>23</v>
      </c>
      <c r="I30" s="2">
        <f t="shared" si="2"/>
        <v>1836.3489573225595</v>
      </c>
      <c r="J30" s="30">
        <f>VLOOKUP(H30,B4:F26,4,FALSE)</f>
        <v>9181.7447866127968</v>
      </c>
      <c r="K30" s="1">
        <f t="shared" si="3"/>
        <v>109543.10400000001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E1C43-9A63-1645-8D7E-9A5967365BDE}">
  <dimension ref="B2:X23"/>
  <sheetViews>
    <sheetView showGridLines="0" workbookViewId="0">
      <selection activeCell="J22" sqref="J22"/>
    </sheetView>
  </sheetViews>
  <sheetFormatPr baseColWidth="10" defaultColWidth="10.6640625" defaultRowHeight="16" x14ac:dyDescent="0.2"/>
  <cols>
    <col min="2" max="2" width="11.6640625" bestFit="1" customWidth="1"/>
    <col min="3" max="3" width="14.6640625" customWidth="1"/>
    <col min="4" max="4" width="16.6640625" customWidth="1"/>
    <col min="8" max="8" width="16" customWidth="1"/>
    <col min="9" max="9" width="13.1640625" customWidth="1"/>
  </cols>
  <sheetData>
    <row r="2" spans="2:24" x14ac:dyDescent="0.2">
      <c r="B2" s="9" t="s">
        <v>1</v>
      </c>
      <c r="C2" t="s">
        <v>19</v>
      </c>
      <c r="D2" t="s">
        <v>20</v>
      </c>
      <c r="E2" t="s">
        <v>21</v>
      </c>
      <c r="F2" t="s">
        <v>22</v>
      </c>
      <c r="G2" t="s">
        <v>23</v>
      </c>
      <c r="H2" t="s">
        <v>24</v>
      </c>
      <c r="I2" t="s">
        <v>25</v>
      </c>
      <c r="J2" t="s">
        <v>26</v>
      </c>
      <c r="K2" t="s">
        <v>27</v>
      </c>
      <c r="L2" t="s">
        <v>6</v>
      </c>
      <c r="M2" t="s">
        <v>7</v>
      </c>
      <c r="N2" t="s">
        <v>8</v>
      </c>
      <c r="O2" t="s">
        <v>9</v>
      </c>
      <c r="P2" t="s">
        <v>10</v>
      </c>
      <c r="Q2" t="s">
        <v>11</v>
      </c>
      <c r="R2" t="s">
        <v>12</v>
      </c>
      <c r="S2" t="s">
        <v>13</v>
      </c>
      <c r="T2" t="s">
        <v>14</v>
      </c>
      <c r="U2" t="s">
        <v>15</v>
      </c>
      <c r="V2" t="s">
        <v>16</v>
      </c>
      <c r="W2" t="s">
        <v>17</v>
      </c>
      <c r="X2" t="s">
        <v>18</v>
      </c>
    </row>
    <row r="3" spans="2:24" x14ac:dyDescent="0.2">
      <c r="B3" s="9" t="s">
        <v>3</v>
      </c>
      <c r="C3" s="1">
        <v>124300</v>
      </c>
      <c r="D3" s="1">
        <v>149160</v>
      </c>
      <c r="E3" s="1">
        <v>152143.20000000001</v>
      </c>
      <c r="F3" s="1">
        <v>121714.56000000001</v>
      </c>
      <c r="G3" s="1">
        <v>109543.10400000001</v>
      </c>
      <c r="H3" s="1">
        <v>120497.41440000002</v>
      </c>
      <c r="I3" s="1">
        <v>122907.36268800002</v>
      </c>
      <c r="J3" s="1">
        <v>98325.890150400024</v>
      </c>
      <c r="K3" s="1">
        <v>88493.30113536003</v>
      </c>
      <c r="L3" s="1">
        <v>97342.631248896039</v>
      </c>
      <c r="M3" s="1">
        <v>99289.483873873964</v>
      </c>
      <c r="N3" s="1">
        <v>79431.587099099183</v>
      </c>
      <c r="O3" s="1">
        <v>71488.42838918927</v>
      </c>
      <c r="P3" s="1">
        <v>78637.271228108206</v>
      </c>
      <c r="Q3" s="1">
        <v>80210.016652670369</v>
      </c>
      <c r="R3" s="1">
        <v>64168.013322136299</v>
      </c>
      <c r="S3" s="1">
        <v>57751.211989922667</v>
      </c>
      <c r="T3" s="1">
        <v>63526.333188914941</v>
      </c>
      <c r="U3" s="1">
        <v>64796.85985269324</v>
      </c>
      <c r="V3" s="1">
        <v>51837.487882154594</v>
      </c>
      <c r="W3" s="1">
        <v>46653.739093939133</v>
      </c>
      <c r="X3" s="1">
        <v>51319.113003333048</v>
      </c>
    </row>
    <row r="4" spans="2:24" x14ac:dyDescent="0.2">
      <c r="B4" s="9" t="s">
        <v>2</v>
      </c>
      <c r="C4" s="3">
        <v>44754</v>
      </c>
      <c r="D4" s="3">
        <v>44751</v>
      </c>
      <c r="E4" s="3">
        <v>44753</v>
      </c>
      <c r="F4" s="3">
        <v>44748</v>
      </c>
      <c r="G4" s="3">
        <v>44752</v>
      </c>
      <c r="H4" s="3">
        <v>44755</v>
      </c>
      <c r="I4" s="3">
        <v>44757</v>
      </c>
      <c r="J4" s="3">
        <v>44754</v>
      </c>
      <c r="K4" s="3">
        <v>44756</v>
      </c>
      <c r="L4" s="3">
        <v>44751</v>
      </c>
      <c r="M4" s="3">
        <v>44755</v>
      </c>
      <c r="N4" s="3">
        <v>44758</v>
      </c>
      <c r="O4" s="3">
        <v>44760</v>
      </c>
      <c r="P4" s="3">
        <v>44757</v>
      </c>
      <c r="Q4" s="3">
        <v>44759</v>
      </c>
      <c r="R4" s="3">
        <v>44754</v>
      </c>
      <c r="S4" s="3">
        <v>44758</v>
      </c>
      <c r="T4" s="3">
        <v>44761</v>
      </c>
      <c r="U4" s="3">
        <v>44763</v>
      </c>
      <c r="V4" s="3">
        <v>44760</v>
      </c>
      <c r="W4" s="3">
        <v>44762</v>
      </c>
      <c r="X4" s="3">
        <v>44757</v>
      </c>
    </row>
    <row r="5" spans="2:24" x14ac:dyDescent="0.2">
      <c r="B5" s="9" t="s">
        <v>5</v>
      </c>
      <c r="C5" s="2">
        <v>5436.33</v>
      </c>
      <c r="D5" s="2">
        <v>6197.4161999999997</v>
      </c>
      <c r="E5" s="2">
        <v>7065.0544679999994</v>
      </c>
      <c r="F5" s="2">
        <v>8054.1620935199981</v>
      </c>
      <c r="G5" s="2">
        <v>9181.7447866127968</v>
      </c>
      <c r="H5" s="2">
        <v>10467.189056738587</v>
      </c>
      <c r="I5" s="2">
        <v>2446.3485000000001</v>
      </c>
      <c r="J5" s="2">
        <v>2690.9833500000004</v>
      </c>
      <c r="K5" s="2">
        <v>2960.0816850000001</v>
      </c>
      <c r="L5" s="2">
        <v>3256.0898535000001</v>
      </c>
      <c r="M5" s="2">
        <v>3581.6988388500008</v>
      </c>
      <c r="N5" s="2">
        <v>3939.8687227350015</v>
      </c>
      <c r="O5" s="2">
        <v>4333.855595008502</v>
      </c>
      <c r="P5" s="2">
        <v>4767.2411545093528</v>
      </c>
      <c r="Q5" s="2">
        <v>5243.9652699602884</v>
      </c>
      <c r="R5" s="2">
        <v>5768.3617969563174</v>
      </c>
      <c r="S5" s="2">
        <v>5191.525617260686</v>
      </c>
      <c r="T5" s="2">
        <v>6748.9833024388909</v>
      </c>
      <c r="U5" s="2">
        <v>8773.6782931705584</v>
      </c>
      <c r="V5" s="2">
        <v>11405.781781121728</v>
      </c>
      <c r="W5" s="2">
        <v>6650</v>
      </c>
      <c r="X5" s="2">
        <v>7341</v>
      </c>
    </row>
    <row r="6" spans="2:24" x14ac:dyDescent="0.2">
      <c r="B6" s="9" t="s">
        <v>4</v>
      </c>
      <c r="C6" s="2">
        <v>1087.2660000000001</v>
      </c>
      <c r="D6" s="2">
        <v>1239.48324</v>
      </c>
      <c r="E6" s="2">
        <v>1413.0108935999999</v>
      </c>
      <c r="F6" s="2">
        <v>1610.8324187039998</v>
      </c>
      <c r="G6" s="2">
        <v>1836.3489573225595</v>
      </c>
      <c r="H6" s="2">
        <v>2093.4378113477173</v>
      </c>
      <c r="I6" s="2">
        <v>489.26970000000006</v>
      </c>
      <c r="J6" s="2">
        <v>538.19667000000015</v>
      </c>
      <c r="K6" s="2">
        <v>592.01633700000002</v>
      </c>
      <c r="L6" s="2">
        <v>651.21797070000002</v>
      </c>
      <c r="M6" s="2">
        <v>716.33976777000021</v>
      </c>
      <c r="N6" s="2">
        <v>787.97374454700036</v>
      </c>
      <c r="O6" s="2">
        <v>866.77111900170041</v>
      </c>
      <c r="P6" s="2">
        <v>953.4482309018706</v>
      </c>
      <c r="Q6" s="2">
        <v>1048.7930539920578</v>
      </c>
      <c r="R6" s="2">
        <v>1153.6723593912636</v>
      </c>
      <c r="S6" s="2">
        <v>1038.3051234521372</v>
      </c>
      <c r="T6" s="2">
        <v>1349.7966604877784</v>
      </c>
      <c r="U6" s="2">
        <v>1754.7356586341118</v>
      </c>
      <c r="V6" s="2">
        <v>2281.1563562243459</v>
      </c>
      <c r="W6" s="2">
        <v>1330</v>
      </c>
      <c r="X6" s="2">
        <v>1468.2</v>
      </c>
    </row>
    <row r="14" spans="2:24" ht="24" x14ac:dyDescent="0.3">
      <c r="B14" s="16" t="s">
        <v>51</v>
      </c>
      <c r="C14" s="16"/>
      <c r="D14" s="16"/>
      <c r="E14" s="16"/>
      <c r="F14" s="15"/>
      <c r="G14" s="15"/>
    </row>
    <row r="16" spans="2:24" x14ac:dyDescent="0.2">
      <c r="B16" s="9" t="s">
        <v>1</v>
      </c>
      <c r="C16" s="9" t="s">
        <v>4</v>
      </c>
      <c r="D16" s="9" t="s">
        <v>50</v>
      </c>
      <c r="E16" s="9" t="s">
        <v>3</v>
      </c>
    </row>
    <row r="17" spans="2:5" x14ac:dyDescent="0.2">
      <c r="B17" t="s">
        <v>20</v>
      </c>
      <c r="C17" s="2">
        <f>HLOOKUP(B17,$C$2:$X$6,5,FALSE)</f>
        <v>1239.48324</v>
      </c>
      <c r="D17" s="2">
        <f>HLOOKUP(B17,$C$2:$X$6,4,FALSE)</f>
        <v>6197.4161999999997</v>
      </c>
      <c r="E17" s="1">
        <f>HLOOKUP(B17,$C$2:$X$6,2,FALSE)</f>
        <v>149160</v>
      </c>
    </row>
    <row r="18" spans="2:5" x14ac:dyDescent="0.2">
      <c r="B18" t="s">
        <v>22</v>
      </c>
      <c r="C18" s="2">
        <f t="shared" ref="C18:C23" si="0">HLOOKUP(B18,$C$2:$X$6,4,FALSE)</f>
        <v>8054.1620935199981</v>
      </c>
      <c r="D18" s="2">
        <f t="shared" ref="D18:D23" si="1">HLOOKUP(B18,$C$2:$X$6,4,FALSE)</f>
        <v>8054.1620935199981</v>
      </c>
      <c r="E18" s="1">
        <f t="shared" ref="E18:E23" si="2">HLOOKUP(B18,$C$2:$X$6,2,FALSE)</f>
        <v>121714.56000000001</v>
      </c>
    </row>
    <row r="19" spans="2:5" x14ac:dyDescent="0.2">
      <c r="B19" t="s">
        <v>23</v>
      </c>
      <c r="C19" s="2">
        <f t="shared" si="0"/>
        <v>9181.7447866127968</v>
      </c>
      <c r="D19" s="2">
        <f t="shared" si="1"/>
        <v>9181.7447866127968</v>
      </c>
      <c r="E19" s="1">
        <f t="shared" si="2"/>
        <v>109543.10400000001</v>
      </c>
    </row>
    <row r="20" spans="2:5" x14ac:dyDescent="0.2">
      <c r="B20" t="s">
        <v>24</v>
      </c>
      <c r="C20" s="2">
        <f t="shared" si="0"/>
        <v>10467.189056738587</v>
      </c>
      <c r="D20" s="2">
        <f t="shared" si="1"/>
        <v>10467.189056738587</v>
      </c>
      <c r="E20" s="1">
        <f t="shared" si="2"/>
        <v>120497.41440000002</v>
      </c>
    </row>
    <row r="21" spans="2:5" x14ac:dyDescent="0.2">
      <c r="B21" t="s">
        <v>25</v>
      </c>
      <c r="C21" s="2">
        <f t="shared" si="0"/>
        <v>2446.3485000000001</v>
      </c>
      <c r="D21" s="2">
        <f t="shared" si="1"/>
        <v>2446.3485000000001</v>
      </c>
      <c r="E21" s="1">
        <f t="shared" si="2"/>
        <v>122907.36268800002</v>
      </c>
    </row>
    <row r="22" spans="2:5" x14ac:dyDescent="0.2">
      <c r="B22" t="s">
        <v>26</v>
      </c>
      <c r="C22" s="2">
        <f t="shared" si="0"/>
        <v>2690.9833500000004</v>
      </c>
      <c r="D22" s="2">
        <f t="shared" si="1"/>
        <v>2690.9833500000004</v>
      </c>
      <c r="E22" s="1">
        <f t="shared" si="2"/>
        <v>98325.890150400024</v>
      </c>
    </row>
    <row r="23" spans="2:5" x14ac:dyDescent="0.2">
      <c r="B23" t="s">
        <v>27</v>
      </c>
      <c r="C23" s="2">
        <f t="shared" si="0"/>
        <v>2960.0816850000001</v>
      </c>
      <c r="D23" s="2">
        <f t="shared" si="1"/>
        <v>2960.0816850000001</v>
      </c>
      <c r="E23" s="1">
        <f t="shared" si="2"/>
        <v>88493.30113536003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B10D3-CD43-BD43-A41E-8D2C887045CD}">
  <dimension ref="A1:N33"/>
  <sheetViews>
    <sheetView showGridLines="0" topLeftCell="B1" workbookViewId="0">
      <selection activeCell="L29" sqref="L29"/>
    </sheetView>
  </sheetViews>
  <sheetFormatPr baseColWidth="10" defaultColWidth="10.6640625" defaultRowHeight="16" x14ac:dyDescent="0.2"/>
  <cols>
    <col min="4" max="4" width="11.6640625" bestFit="1" customWidth="1"/>
    <col min="5" max="5" width="11.1640625" bestFit="1" customWidth="1"/>
    <col min="6" max="6" width="15.5" bestFit="1" customWidth="1"/>
    <col min="7" max="7" width="6.83203125" customWidth="1"/>
    <col min="9" max="9" width="106.6640625" customWidth="1"/>
    <col min="10" max="10" width="16.83203125" customWidth="1"/>
    <col min="11" max="11" width="23" customWidth="1"/>
    <col min="12" max="12" width="10.6640625" customWidth="1"/>
    <col min="13" max="13" width="0.1640625" customWidth="1"/>
  </cols>
  <sheetData>
    <row r="1" spans="1:14" x14ac:dyDescent="0.2">
      <c r="A1" t="s">
        <v>0</v>
      </c>
    </row>
    <row r="2" spans="1:14" x14ac:dyDescent="0.2">
      <c r="B2" s="8" t="s">
        <v>3</v>
      </c>
      <c r="C2" s="8" t="s">
        <v>2</v>
      </c>
      <c r="D2" s="8" t="s">
        <v>5</v>
      </c>
      <c r="E2" s="8" t="s">
        <v>4</v>
      </c>
      <c r="F2" s="8" t="s">
        <v>1</v>
      </c>
    </row>
    <row r="3" spans="1:14" ht="28" customHeight="1" x14ac:dyDescent="0.2">
      <c r="B3" s="6">
        <v>124300</v>
      </c>
      <c r="C3" s="7">
        <v>44754</v>
      </c>
      <c r="D3" s="10">
        <v>5436.33</v>
      </c>
      <c r="E3" s="10">
        <f>D3*0.2</f>
        <v>1087.2660000000001</v>
      </c>
      <c r="F3" t="s">
        <v>19</v>
      </c>
      <c r="I3" s="45" t="s">
        <v>28</v>
      </c>
      <c r="J3" s="45"/>
      <c r="K3" s="43"/>
      <c r="L3" s="43"/>
      <c r="M3" s="20"/>
      <c r="N3" s="20"/>
    </row>
    <row r="4" spans="1:14" ht="19" customHeight="1" x14ac:dyDescent="0.2">
      <c r="B4" s="6">
        <f>B3*1.2</f>
        <v>149160</v>
      </c>
      <c r="C4" s="7">
        <v>44751</v>
      </c>
      <c r="D4" s="10">
        <v>6197.4161999999997</v>
      </c>
      <c r="E4" s="10">
        <f t="shared" ref="E4:E24" si="0">D4*0.2</f>
        <v>1239.48324</v>
      </c>
      <c r="F4" t="s">
        <v>20</v>
      </c>
      <c r="I4" s="5" t="s">
        <v>1</v>
      </c>
      <c r="J4" s="5" t="s">
        <v>4</v>
      </c>
      <c r="K4" s="49" t="s">
        <v>3</v>
      </c>
      <c r="L4" s="17" t="s">
        <v>5</v>
      </c>
      <c r="M4" s="20"/>
    </row>
    <row r="5" spans="1:14" ht="13" customHeight="1" x14ac:dyDescent="0.2">
      <c r="B5" s="6">
        <f>B4*1.02</f>
        <v>152143.20000000001</v>
      </c>
      <c r="C5" s="7">
        <v>44753</v>
      </c>
      <c r="D5" s="10">
        <v>7065.0544679999994</v>
      </c>
      <c r="E5" s="10">
        <f t="shared" si="0"/>
        <v>1413.0108935999999</v>
      </c>
      <c r="F5" t="s">
        <v>21</v>
      </c>
      <c r="I5" t="s">
        <v>20</v>
      </c>
      <c r="J5" s="2">
        <f>_xlfn.XLOOKUP(I5,$F$3:$F$24,$E$3:$E$24)</f>
        <v>1239.48324</v>
      </c>
      <c r="K5" s="50">
        <f>_xlfn.XLOOKUP(I5,$F$3:$F$24,$B$3:$B$24)</f>
        <v>149160</v>
      </c>
      <c r="L5" s="50" cm="1">
        <f t="array" ref="L5">_xlfn.XLOOKUP(I5,$F$3:$F$24,D$3:$D$24)</f>
        <v>6197.4161999999997</v>
      </c>
    </row>
    <row r="6" spans="1:14" ht="14" customHeight="1" x14ac:dyDescent="0.2">
      <c r="B6" s="6">
        <f>B5*0.8</f>
        <v>121714.56000000001</v>
      </c>
      <c r="C6" s="7">
        <v>44748</v>
      </c>
      <c r="D6" s="10">
        <v>8054.1620935199981</v>
      </c>
      <c r="E6" s="10">
        <f t="shared" si="0"/>
        <v>1610.8324187039998</v>
      </c>
      <c r="F6" t="s">
        <v>22</v>
      </c>
      <c r="I6" t="s">
        <v>24</v>
      </c>
      <c r="J6" s="2">
        <f t="shared" ref="J6:J16" si="1">_xlfn.XLOOKUP(I6,$F$3:$F$24,$E$3:$E$24)</f>
        <v>2093.4378113477173</v>
      </c>
      <c r="K6" s="50">
        <f t="shared" ref="K6:K16" si="2">_xlfn.XLOOKUP(I6,$F$3:$F$24,$B$3:$B$24)</f>
        <v>120497.41440000002</v>
      </c>
      <c r="L6" s="50" cm="1">
        <f t="array" ref="L6">_xlfn.XLOOKUP(I6,$F$3:$F$24,D$3:$D$24)</f>
        <v>10467.189056738587</v>
      </c>
    </row>
    <row r="7" spans="1:14" x14ac:dyDescent="0.2">
      <c r="B7" s="6">
        <f>B6*0.9</f>
        <v>109543.10400000001</v>
      </c>
      <c r="C7" s="7">
        <v>44752</v>
      </c>
      <c r="D7" s="10">
        <v>9181.7447866127968</v>
      </c>
      <c r="E7" s="10">
        <f t="shared" si="0"/>
        <v>1836.3489573225595</v>
      </c>
      <c r="F7" t="s">
        <v>23</v>
      </c>
      <c r="I7" t="s">
        <v>25</v>
      </c>
      <c r="J7" s="2">
        <f t="shared" si="1"/>
        <v>489.26970000000006</v>
      </c>
      <c r="K7" s="50">
        <f t="shared" si="2"/>
        <v>122907.36268800002</v>
      </c>
      <c r="L7" s="50" cm="1">
        <f t="array" ref="L7">_xlfn.XLOOKUP(I7,$F$3:$F$24,D$3:$D$24)</f>
        <v>2446.3485000000001</v>
      </c>
    </row>
    <row r="8" spans="1:14" x14ac:dyDescent="0.2">
      <c r="B8" s="6">
        <f>B7*1.1</f>
        <v>120497.41440000002</v>
      </c>
      <c r="C8" s="7">
        <v>44755</v>
      </c>
      <c r="D8" s="10">
        <v>10467.189056738587</v>
      </c>
      <c r="E8" s="10">
        <f t="shared" si="0"/>
        <v>2093.4378113477173</v>
      </c>
      <c r="F8" t="s">
        <v>24</v>
      </c>
      <c r="I8" t="s">
        <v>26</v>
      </c>
      <c r="J8" s="2">
        <f t="shared" si="1"/>
        <v>538.19667000000015</v>
      </c>
      <c r="K8" s="50">
        <f t="shared" si="2"/>
        <v>98325.890150400024</v>
      </c>
      <c r="L8" s="50" cm="1">
        <f t="array" ref="L8">_xlfn.XLOOKUP(I8,$F$3:$F$24,D$3:$D$24)</f>
        <v>2690.9833500000004</v>
      </c>
    </row>
    <row r="9" spans="1:14" x14ac:dyDescent="0.2">
      <c r="B9" s="6">
        <f>B8*1.02</f>
        <v>122907.36268800002</v>
      </c>
      <c r="C9" s="7">
        <v>44757</v>
      </c>
      <c r="D9" s="10">
        <v>2446.3485000000001</v>
      </c>
      <c r="E9" s="10">
        <f t="shared" si="0"/>
        <v>489.26970000000006</v>
      </c>
      <c r="F9" t="s">
        <v>25</v>
      </c>
      <c r="I9" t="s">
        <v>27</v>
      </c>
      <c r="J9" s="2">
        <f t="shared" si="1"/>
        <v>592.01633700000002</v>
      </c>
      <c r="K9" s="50">
        <f t="shared" si="2"/>
        <v>88493.30113536003</v>
      </c>
      <c r="L9" s="50" cm="1">
        <f t="array" ref="L9">_xlfn.XLOOKUP(I9,$F$3:$F$24,D$3:$D$24)</f>
        <v>2960.0816850000001</v>
      </c>
    </row>
    <row r="10" spans="1:14" x14ac:dyDescent="0.2">
      <c r="B10" s="6">
        <f>B9*0.8</f>
        <v>98325.890150400024</v>
      </c>
      <c r="C10" s="7">
        <v>44754</v>
      </c>
      <c r="D10" s="10">
        <v>2690.9833500000004</v>
      </c>
      <c r="E10" s="10">
        <f t="shared" si="0"/>
        <v>538.19667000000015</v>
      </c>
      <c r="F10" t="s">
        <v>26</v>
      </c>
      <c r="I10" t="s">
        <v>6</v>
      </c>
      <c r="J10" s="2">
        <f t="shared" si="1"/>
        <v>651.21797070000002</v>
      </c>
      <c r="K10" s="50">
        <f t="shared" si="2"/>
        <v>97342.631248896039</v>
      </c>
      <c r="L10" s="50" cm="1">
        <f t="array" ref="L10">_xlfn.XLOOKUP(I10,$F$3:$F$24,D$3:$D$24)</f>
        <v>3256.0898535000001</v>
      </c>
    </row>
    <row r="11" spans="1:14" x14ac:dyDescent="0.2">
      <c r="B11" s="6">
        <f>B10*0.9</f>
        <v>88493.30113536003</v>
      </c>
      <c r="C11" s="7">
        <v>44756</v>
      </c>
      <c r="D11" s="10">
        <v>2960.0816850000001</v>
      </c>
      <c r="E11" s="10">
        <f t="shared" si="0"/>
        <v>592.01633700000002</v>
      </c>
      <c r="F11" t="s">
        <v>27</v>
      </c>
      <c r="I11" t="s">
        <v>7</v>
      </c>
      <c r="J11" s="2">
        <f t="shared" si="1"/>
        <v>716.33976777000021</v>
      </c>
      <c r="K11" s="50">
        <f t="shared" si="2"/>
        <v>99289.483873873964</v>
      </c>
      <c r="L11" s="50" cm="1">
        <f t="array" ref="L11">_xlfn.XLOOKUP(I11,$F$3:$F$24,D$3:$D$24)</f>
        <v>3581.6988388500008</v>
      </c>
    </row>
    <row r="12" spans="1:14" x14ac:dyDescent="0.2">
      <c r="B12" s="6">
        <f>B11*1.1</f>
        <v>97342.631248896039</v>
      </c>
      <c r="C12" s="7">
        <v>44751</v>
      </c>
      <c r="D12" s="10">
        <v>3256.0898535000001</v>
      </c>
      <c r="E12" s="10">
        <f t="shared" si="0"/>
        <v>651.21797070000002</v>
      </c>
      <c r="F12" t="s">
        <v>6</v>
      </c>
      <c r="I12" t="s">
        <v>8</v>
      </c>
      <c r="J12" s="2">
        <f t="shared" si="1"/>
        <v>787.97374454700036</v>
      </c>
      <c r="K12" s="50">
        <f t="shared" si="2"/>
        <v>79431.587099099183</v>
      </c>
      <c r="L12" s="50" cm="1">
        <f t="array" ref="L12">_xlfn.XLOOKUP(I12,$F$3:$F$24,D$3:$D$24)</f>
        <v>3939.8687227350015</v>
      </c>
    </row>
    <row r="13" spans="1:14" x14ac:dyDescent="0.2">
      <c r="B13" s="6">
        <f>B12*1.02</f>
        <v>99289.483873873964</v>
      </c>
      <c r="C13" s="7">
        <v>44755</v>
      </c>
      <c r="D13" s="10">
        <v>3581.6988388500008</v>
      </c>
      <c r="E13" s="10">
        <f t="shared" si="0"/>
        <v>716.33976777000021</v>
      </c>
      <c r="F13" t="s">
        <v>7</v>
      </c>
      <c r="I13" t="s">
        <v>9</v>
      </c>
      <c r="J13" s="2">
        <f t="shared" si="1"/>
        <v>866.77111900170041</v>
      </c>
      <c r="K13" s="50">
        <f t="shared" si="2"/>
        <v>71488.42838918927</v>
      </c>
      <c r="L13" s="50" cm="1">
        <f t="array" ref="L13">_xlfn.XLOOKUP(I13,$F$3:$F$24,D$3:$D$24)</f>
        <v>4333.855595008502</v>
      </c>
    </row>
    <row r="14" spans="1:14" x14ac:dyDescent="0.2">
      <c r="B14" s="6">
        <f>B13*0.8</f>
        <v>79431.587099099183</v>
      </c>
      <c r="C14" s="7">
        <v>44758</v>
      </c>
      <c r="D14" s="10">
        <v>3939.8687227350015</v>
      </c>
      <c r="E14" s="10">
        <f t="shared" si="0"/>
        <v>787.97374454700036</v>
      </c>
      <c r="F14" t="s">
        <v>8</v>
      </c>
      <c r="I14" t="s">
        <v>10</v>
      </c>
      <c r="J14" s="2">
        <f t="shared" si="1"/>
        <v>953.4482309018706</v>
      </c>
      <c r="K14" s="50">
        <f t="shared" si="2"/>
        <v>78637.271228108206</v>
      </c>
      <c r="L14" s="50" cm="1">
        <f t="array" ref="L14">_xlfn.XLOOKUP(I14,$F$3:$F$24,D$3:$D$24)</f>
        <v>4767.2411545093528</v>
      </c>
    </row>
    <row r="15" spans="1:14" x14ac:dyDescent="0.2">
      <c r="B15" s="6">
        <f>B14*0.9</f>
        <v>71488.42838918927</v>
      </c>
      <c r="C15" s="7">
        <v>44760</v>
      </c>
      <c r="D15" s="10">
        <v>4333.855595008502</v>
      </c>
      <c r="E15" s="10">
        <f t="shared" si="0"/>
        <v>866.77111900170041</v>
      </c>
      <c r="F15" t="s">
        <v>9</v>
      </c>
      <c r="I15" t="s">
        <v>11</v>
      </c>
      <c r="J15" s="2">
        <f t="shared" si="1"/>
        <v>1048.7930539920578</v>
      </c>
      <c r="K15" s="50">
        <f t="shared" si="2"/>
        <v>80210.016652670369</v>
      </c>
      <c r="L15" s="50" cm="1">
        <f t="array" ref="L15">_xlfn.XLOOKUP(I15,$F$3:$F$24,D$3:$D$24)</f>
        <v>5243.9652699602884</v>
      </c>
    </row>
    <row r="16" spans="1:14" x14ac:dyDescent="0.2">
      <c r="B16" s="6">
        <f>B15*1.1</f>
        <v>78637.271228108206</v>
      </c>
      <c r="C16" s="7">
        <v>44757</v>
      </c>
      <c r="D16" s="10">
        <v>4767.2411545093528</v>
      </c>
      <c r="E16" s="10">
        <f t="shared" si="0"/>
        <v>953.4482309018706</v>
      </c>
      <c r="F16" t="s">
        <v>10</v>
      </c>
      <c r="I16" t="s">
        <v>12</v>
      </c>
      <c r="J16" s="2">
        <f t="shared" si="1"/>
        <v>1153.6723593912636</v>
      </c>
      <c r="K16" s="50">
        <f t="shared" si="2"/>
        <v>64168.013322136299</v>
      </c>
      <c r="L16" s="50" cm="1">
        <f t="array" ref="L16">_xlfn.XLOOKUP(I16,$F$3:$F$24,D$3:$D$24)</f>
        <v>5768.3617969563174</v>
      </c>
    </row>
    <row r="17" spans="2:10" x14ac:dyDescent="0.2">
      <c r="B17" s="6">
        <f>B16*1.02</f>
        <v>80210.016652670369</v>
      </c>
      <c r="C17" s="7">
        <v>44759</v>
      </c>
      <c r="D17" s="10">
        <v>5243.9652699602884</v>
      </c>
      <c r="E17" s="10">
        <f t="shared" si="0"/>
        <v>1048.7930539920578</v>
      </c>
      <c r="F17" t="s">
        <v>11</v>
      </c>
    </row>
    <row r="18" spans="2:10" ht="24" x14ac:dyDescent="0.3">
      <c r="B18" s="6">
        <f>B17*0.8</f>
        <v>64168.013322136299</v>
      </c>
      <c r="C18" s="7">
        <v>44754</v>
      </c>
      <c r="D18" s="10">
        <v>5768.3617969563174</v>
      </c>
      <c r="E18" s="10">
        <f t="shared" si="0"/>
        <v>1153.6723593912636</v>
      </c>
      <c r="F18" t="s">
        <v>12</v>
      </c>
      <c r="I18" s="44" t="s">
        <v>52</v>
      </c>
    </row>
    <row r="19" spans="2:10" x14ac:dyDescent="0.2">
      <c r="B19" s="6">
        <f>B18*0.9</f>
        <v>57751.211989922667</v>
      </c>
      <c r="C19" s="7">
        <v>44758</v>
      </c>
      <c r="D19" s="10">
        <v>5191.525617260686</v>
      </c>
      <c r="E19" s="10">
        <f t="shared" si="0"/>
        <v>1038.3051234521372</v>
      </c>
      <c r="F19" t="s">
        <v>13</v>
      </c>
      <c r="I19" s="46" t="s">
        <v>64</v>
      </c>
      <c r="J19" s="46"/>
    </row>
    <row r="20" spans="2:10" x14ac:dyDescent="0.2">
      <c r="B20" s="6">
        <f>B19*1.1</f>
        <v>63526.333188914941</v>
      </c>
      <c r="C20" s="7">
        <v>44761</v>
      </c>
      <c r="D20" s="10">
        <v>6748.9833024388909</v>
      </c>
      <c r="E20" s="10">
        <f t="shared" si="0"/>
        <v>1349.7966604877784</v>
      </c>
      <c r="F20" t="s">
        <v>14</v>
      </c>
      <c r="I20" s="46"/>
      <c r="J20" s="46"/>
    </row>
    <row r="21" spans="2:10" x14ac:dyDescent="0.2">
      <c r="B21" s="6">
        <f>B20*1.02</f>
        <v>64796.85985269324</v>
      </c>
      <c r="C21" s="7">
        <v>44763</v>
      </c>
      <c r="D21" s="10">
        <v>8773.6782931705584</v>
      </c>
      <c r="E21" s="10">
        <f t="shared" si="0"/>
        <v>1754.7356586341118</v>
      </c>
      <c r="F21" t="s">
        <v>15</v>
      </c>
      <c r="I21" s="46"/>
      <c r="J21" s="46"/>
    </row>
    <row r="22" spans="2:10" x14ac:dyDescent="0.2">
      <c r="B22" s="6">
        <f>B21*0.8</f>
        <v>51837.487882154594</v>
      </c>
      <c r="C22" s="7">
        <v>44760</v>
      </c>
      <c r="D22" s="10">
        <v>11405.781781121728</v>
      </c>
      <c r="E22" s="10">
        <f t="shared" si="0"/>
        <v>2281.1563562243459</v>
      </c>
      <c r="F22" t="s">
        <v>16</v>
      </c>
      <c r="I22" s="46"/>
      <c r="J22" s="46"/>
    </row>
    <row r="23" spans="2:10" x14ac:dyDescent="0.2">
      <c r="B23" s="6">
        <f>B22*0.9</f>
        <v>46653.739093939133</v>
      </c>
      <c r="C23" s="7">
        <v>44762</v>
      </c>
      <c r="D23" s="10">
        <v>6650</v>
      </c>
      <c r="E23" s="10">
        <f t="shared" si="0"/>
        <v>1330</v>
      </c>
      <c r="F23" t="s">
        <v>17</v>
      </c>
      <c r="I23" s="46"/>
      <c r="J23" s="46"/>
    </row>
    <row r="24" spans="2:10" x14ac:dyDescent="0.2">
      <c r="B24" s="6">
        <f>B23*1.1</f>
        <v>51319.113003333048</v>
      </c>
      <c r="C24" s="7">
        <v>44757</v>
      </c>
      <c r="D24" s="10">
        <v>7341</v>
      </c>
      <c r="E24" s="10">
        <f t="shared" si="0"/>
        <v>1468.2</v>
      </c>
      <c r="F24" t="s">
        <v>18</v>
      </c>
      <c r="I24" s="46"/>
      <c r="J24" s="46"/>
    </row>
    <row r="25" spans="2:10" x14ac:dyDescent="0.2">
      <c r="C25" s="3"/>
      <c r="I25" s="46"/>
      <c r="J25" s="46"/>
    </row>
    <row r="26" spans="2:10" x14ac:dyDescent="0.2">
      <c r="C26" s="3"/>
      <c r="I26" s="46"/>
      <c r="J26" s="46"/>
    </row>
    <row r="27" spans="2:10" x14ac:dyDescent="0.2">
      <c r="B27" s="42"/>
      <c r="C27" s="3"/>
      <c r="I27" s="46"/>
      <c r="J27" s="46"/>
    </row>
    <row r="28" spans="2:10" x14ac:dyDescent="0.2">
      <c r="I28" s="46"/>
      <c r="J28" s="46"/>
    </row>
    <row r="29" spans="2:10" x14ac:dyDescent="0.2">
      <c r="I29" s="46"/>
      <c r="J29" s="46"/>
    </row>
    <row r="30" spans="2:10" x14ac:dyDescent="0.2">
      <c r="I30" s="46"/>
      <c r="J30" s="46"/>
    </row>
    <row r="31" spans="2:10" x14ac:dyDescent="0.2">
      <c r="I31" s="46"/>
      <c r="J31" s="46"/>
    </row>
    <row r="32" spans="2:10" x14ac:dyDescent="0.2">
      <c r="I32" s="46"/>
      <c r="J32" s="46"/>
    </row>
    <row r="33" spans="13:13" x14ac:dyDescent="0.2">
      <c r="M33" s="18"/>
    </row>
  </sheetData>
  <mergeCells count="2">
    <mergeCell ref="I3:J3"/>
    <mergeCell ref="I19:J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E7F9C-C01C-604D-A964-3A6C9DDAF7A5}">
  <dimension ref="A1:V34"/>
  <sheetViews>
    <sheetView showGridLines="0" workbookViewId="0">
      <selection activeCell="I17" sqref="I17"/>
    </sheetView>
  </sheetViews>
  <sheetFormatPr baseColWidth="10" defaultColWidth="10.6640625" defaultRowHeight="16" x14ac:dyDescent="0.2"/>
  <cols>
    <col min="4" max="4" width="11.6640625" bestFit="1" customWidth="1"/>
    <col min="5" max="5" width="11.1640625" bestFit="1" customWidth="1"/>
    <col min="6" max="6" width="15.5" bestFit="1" customWidth="1"/>
    <col min="7" max="7" width="6.83203125" customWidth="1"/>
    <col min="9" max="9" width="29.33203125" customWidth="1"/>
    <col min="10" max="10" width="25.83203125" customWidth="1"/>
    <col min="11" max="11" width="14" customWidth="1"/>
  </cols>
  <sheetData>
    <row r="1" spans="1:22" x14ac:dyDescent="0.2">
      <c r="A1" t="s">
        <v>0</v>
      </c>
    </row>
    <row r="2" spans="1:22" x14ac:dyDescent="0.2">
      <c r="B2" s="8" t="s">
        <v>3</v>
      </c>
      <c r="C2" s="8" t="s">
        <v>2</v>
      </c>
      <c r="D2" s="8" t="s">
        <v>5</v>
      </c>
      <c r="E2" s="8" t="s">
        <v>4</v>
      </c>
      <c r="F2" s="8" t="s">
        <v>1</v>
      </c>
    </row>
    <row r="3" spans="1:22" x14ac:dyDescent="0.2">
      <c r="B3" s="6">
        <v>124300</v>
      </c>
      <c r="C3" s="7">
        <v>44754</v>
      </c>
      <c r="D3" s="10">
        <v>5436.33</v>
      </c>
      <c r="E3" s="10">
        <f>D3*0.2</f>
        <v>1087.2660000000001</v>
      </c>
      <c r="F3" t="s">
        <v>19</v>
      </c>
    </row>
    <row r="4" spans="1:22" x14ac:dyDescent="0.2">
      <c r="B4" s="6">
        <f>B3*1.2</f>
        <v>149160</v>
      </c>
      <c r="C4" s="7">
        <v>44751</v>
      </c>
      <c r="D4" s="10">
        <v>6197.4161999999997</v>
      </c>
      <c r="E4" s="10">
        <f t="shared" ref="E4:E24" si="0">D4*0.2</f>
        <v>1239.48324</v>
      </c>
      <c r="F4" t="s">
        <v>20</v>
      </c>
    </row>
    <row r="5" spans="1:22" x14ac:dyDescent="0.2">
      <c r="B5" s="6">
        <f>B4*1.02</f>
        <v>152143.20000000001</v>
      </c>
      <c r="C5" s="7">
        <v>44753</v>
      </c>
      <c r="D5" s="10">
        <v>7065.0544679999994</v>
      </c>
      <c r="E5" s="10">
        <f t="shared" si="0"/>
        <v>1413.0108935999999</v>
      </c>
      <c r="F5" t="s">
        <v>21</v>
      </c>
    </row>
    <row r="6" spans="1:22" x14ac:dyDescent="0.2">
      <c r="B6" s="6">
        <f>B5*0.8</f>
        <v>121714.56000000001</v>
      </c>
      <c r="C6" s="7">
        <v>44748</v>
      </c>
      <c r="D6" s="10">
        <v>8054.1620935199981</v>
      </c>
      <c r="E6" s="10">
        <f t="shared" si="0"/>
        <v>1610.8324187039998</v>
      </c>
      <c r="F6" t="s">
        <v>22</v>
      </c>
    </row>
    <row r="7" spans="1:22" x14ac:dyDescent="0.2">
      <c r="B7" s="6">
        <f>B6*0.9</f>
        <v>109543.10400000001</v>
      </c>
      <c r="C7" s="7">
        <v>44752</v>
      </c>
      <c r="D7" s="10">
        <v>9181.7447866127968</v>
      </c>
      <c r="E7" s="10">
        <f t="shared" si="0"/>
        <v>1836.3489573225595</v>
      </c>
      <c r="F7" t="s">
        <v>23</v>
      </c>
    </row>
    <row r="8" spans="1:22" x14ac:dyDescent="0.2">
      <c r="B8" s="6">
        <f>B7*1.1</f>
        <v>120497.41440000002</v>
      </c>
      <c r="C8" s="7">
        <v>44755</v>
      </c>
      <c r="D8" s="10">
        <v>10467.189056738587</v>
      </c>
      <c r="E8" s="10">
        <f t="shared" si="0"/>
        <v>2093.4378113477173</v>
      </c>
      <c r="F8" t="s">
        <v>24</v>
      </c>
    </row>
    <row r="9" spans="1:22" x14ac:dyDescent="0.2">
      <c r="B9" s="6">
        <f>B8*1.02</f>
        <v>122907.36268800002</v>
      </c>
      <c r="C9" s="7">
        <v>44757</v>
      </c>
      <c r="D9" s="10">
        <v>2446.3485000000001</v>
      </c>
      <c r="E9" s="10">
        <f t="shared" si="0"/>
        <v>489.26970000000006</v>
      </c>
      <c r="F9" t="s">
        <v>25</v>
      </c>
    </row>
    <row r="10" spans="1:22" x14ac:dyDescent="0.2">
      <c r="B10" s="6">
        <f>B9*0.8</f>
        <v>98325.890150400024</v>
      </c>
      <c r="C10" s="7">
        <v>44754</v>
      </c>
      <c r="D10" s="10">
        <v>2690.9833500000004</v>
      </c>
      <c r="E10" s="10">
        <f t="shared" si="0"/>
        <v>538.19667000000015</v>
      </c>
      <c r="F10" t="s">
        <v>26</v>
      </c>
    </row>
    <row r="11" spans="1:22" x14ac:dyDescent="0.2">
      <c r="B11" s="6">
        <f>B10*0.9</f>
        <v>88493.30113536003</v>
      </c>
      <c r="C11" s="7">
        <v>44756</v>
      </c>
      <c r="D11" s="10">
        <v>2960.0816850000001</v>
      </c>
      <c r="E11" s="10">
        <f t="shared" si="0"/>
        <v>592.01633700000002</v>
      </c>
      <c r="F11" t="s">
        <v>27</v>
      </c>
    </row>
    <row r="12" spans="1:22" x14ac:dyDescent="0.2">
      <c r="B12" s="6">
        <f>B11*1.1</f>
        <v>97342.631248896039</v>
      </c>
      <c r="C12" s="7">
        <v>44751</v>
      </c>
      <c r="D12" s="10">
        <v>3256.0898535000001</v>
      </c>
      <c r="E12" s="10">
        <f t="shared" si="0"/>
        <v>651.21797070000002</v>
      </c>
      <c r="F12" t="s">
        <v>6</v>
      </c>
    </row>
    <row r="13" spans="1:22" x14ac:dyDescent="0.2">
      <c r="B13" s="6">
        <f>B12*1.02</f>
        <v>99289.483873873964</v>
      </c>
      <c r="C13" s="7">
        <v>44755</v>
      </c>
      <c r="D13" s="10">
        <v>3581.6988388500008</v>
      </c>
      <c r="E13" s="10">
        <f t="shared" si="0"/>
        <v>716.33976777000021</v>
      </c>
      <c r="F13" t="s">
        <v>7</v>
      </c>
    </row>
    <row r="14" spans="1:22" x14ac:dyDescent="0.2">
      <c r="B14" s="6">
        <f>B13*0.8</f>
        <v>79431.587099099183</v>
      </c>
      <c r="C14" s="7">
        <v>44758</v>
      </c>
      <c r="D14" s="10">
        <v>3939.8687227350015</v>
      </c>
      <c r="E14" s="10">
        <f t="shared" si="0"/>
        <v>787.97374454700036</v>
      </c>
      <c r="F14" t="s">
        <v>8</v>
      </c>
    </row>
    <row r="15" spans="1:22" x14ac:dyDescent="0.2">
      <c r="B15" s="6">
        <f>B14*0.9</f>
        <v>71488.42838918927</v>
      </c>
      <c r="C15" s="7">
        <v>44760</v>
      </c>
      <c r="D15" s="10">
        <v>4333.855595008502</v>
      </c>
      <c r="E15" s="10">
        <f t="shared" si="0"/>
        <v>866.77111900170041</v>
      </c>
      <c r="F15" t="s">
        <v>9</v>
      </c>
      <c r="R15" s="20"/>
      <c r="S15" s="20"/>
      <c r="T15" s="20"/>
      <c r="U15" s="20"/>
      <c r="V15" s="20"/>
    </row>
    <row r="16" spans="1:22" ht="19" x14ac:dyDescent="0.25">
      <c r="B16" s="6">
        <f>B15*1.1</f>
        <v>78637.271228108206</v>
      </c>
      <c r="C16" s="7">
        <v>44757</v>
      </c>
      <c r="D16" s="10">
        <v>4767.2411545093528</v>
      </c>
      <c r="E16" s="10">
        <f t="shared" si="0"/>
        <v>953.4482309018706</v>
      </c>
      <c r="F16" t="s">
        <v>10</v>
      </c>
      <c r="I16" s="19"/>
      <c r="J16" s="19"/>
      <c r="K16" s="19"/>
      <c r="L16" s="19"/>
      <c r="M16" s="19"/>
      <c r="N16" s="19"/>
      <c r="O16" s="19"/>
      <c r="P16" s="19"/>
      <c r="Q16" s="19"/>
      <c r="R16" s="24"/>
      <c r="S16" s="24"/>
      <c r="T16" s="20"/>
      <c r="U16" s="20"/>
      <c r="V16" s="20"/>
    </row>
    <row r="17" spans="2:22" ht="24" x14ac:dyDescent="0.3">
      <c r="B17" s="6">
        <f>B16*1.02</f>
        <v>80210.016652670369</v>
      </c>
      <c r="C17" s="7">
        <v>44759</v>
      </c>
      <c r="D17" s="10">
        <v>5243.9652699602884</v>
      </c>
      <c r="E17" s="10">
        <f t="shared" si="0"/>
        <v>1048.7930539920578</v>
      </c>
      <c r="F17" t="s">
        <v>11</v>
      </c>
      <c r="I17" s="32" t="s">
        <v>65</v>
      </c>
      <c r="J17" s="16"/>
      <c r="K17" s="16"/>
      <c r="L17" s="16"/>
      <c r="M17" s="16"/>
      <c r="N17" s="16"/>
      <c r="O17" s="16"/>
      <c r="P17" s="16"/>
      <c r="Q17" s="16"/>
      <c r="R17" s="16"/>
      <c r="S17" s="23"/>
      <c r="T17" s="15"/>
      <c r="U17" s="15"/>
      <c r="V17" s="15"/>
    </row>
    <row r="18" spans="2:22" x14ac:dyDescent="0.2">
      <c r="B18" s="6">
        <f>B17*0.8</f>
        <v>64168.013322136299</v>
      </c>
      <c r="C18" s="7">
        <v>44754</v>
      </c>
      <c r="D18" s="10">
        <v>5768.3617969563174</v>
      </c>
      <c r="E18" s="10">
        <f t="shared" si="0"/>
        <v>1153.6723593912636</v>
      </c>
      <c r="F18" t="s">
        <v>12</v>
      </c>
    </row>
    <row r="19" spans="2:22" x14ac:dyDescent="0.2">
      <c r="B19" s="6">
        <f>B18*0.9</f>
        <v>57751.211989922667</v>
      </c>
      <c r="C19" s="7">
        <v>44758</v>
      </c>
      <c r="D19" s="10">
        <v>5191.525617260686</v>
      </c>
      <c r="E19" s="10">
        <f t="shared" si="0"/>
        <v>1038.3051234521372</v>
      </c>
      <c r="F19" t="s">
        <v>13</v>
      </c>
    </row>
    <row r="20" spans="2:22" x14ac:dyDescent="0.2">
      <c r="B20" s="6">
        <f>B19*1.1</f>
        <v>63526.333188914941</v>
      </c>
      <c r="C20" s="7">
        <v>44761</v>
      </c>
      <c r="D20" s="10">
        <v>6748.9833024388909</v>
      </c>
      <c r="E20" s="10">
        <f t="shared" si="0"/>
        <v>1349.7966604877784</v>
      </c>
      <c r="F20" t="s">
        <v>14</v>
      </c>
    </row>
    <row r="21" spans="2:22" x14ac:dyDescent="0.2">
      <c r="B21" s="6">
        <f>B20*1.02</f>
        <v>64796.85985269324</v>
      </c>
      <c r="C21" s="7">
        <v>44763</v>
      </c>
      <c r="D21" s="10">
        <v>8773.6782931705584</v>
      </c>
      <c r="E21" s="10">
        <f t="shared" si="0"/>
        <v>1754.7356586341118</v>
      </c>
      <c r="F21" t="s">
        <v>15</v>
      </c>
    </row>
    <row r="22" spans="2:22" ht="24" x14ac:dyDescent="0.3">
      <c r="B22" s="6">
        <f>B21*0.8</f>
        <v>51837.487882154594</v>
      </c>
      <c r="C22" s="7">
        <v>44760</v>
      </c>
      <c r="D22" s="10">
        <v>11405.781781121728</v>
      </c>
      <c r="E22" s="10">
        <f t="shared" si="0"/>
        <v>2281.1563562243459</v>
      </c>
      <c r="F22" t="s">
        <v>16</v>
      </c>
      <c r="H22" s="25"/>
      <c r="I22" s="48" t="s">
        <v>28</v>
      </c>
      <c r="J22" s="48"/>
      <c r="K22" s="25"/>
      <c r="L22" s="25"/>
      <c r="M22" s="25"/>
    </row>
    <row r="23" spans="2:22" ht="24" x14ac:dyDescent="0.3">
      <c r="B23" s="6">
        <f>B22*0.9</f>
        <v>46653.739093939133</v>
      </c>
      <c r="C23" s="7">
        <v>44762</v>
      </c>
      <c r="D23" s="10">
        <v>6650</v>
      </c>
      <c r="E23" s="10">
        <f t="shared" si="0"/>
        <v>1330</v>
      </c>
      <c r="F23" t="s">
        <v>17</v>
      </c>
      <c r="H23" s="25"/>
      <c r="I23" s="26" t="s">
        <v>1</v>
      </c>
      <c r="J23" s="26" t="s">
        <v>4</v>
      </c>
      <c r="K23" s="27" t="s">
        <v>3</v>
      </c>
      <c r="L23" s="25"/>
      <c r="M23" s="25"/>
      <c r="R23" s="20"/>
      <c r="S23" s="47"/>
      <c r="T23" s="47"/>
      <c r="U23" s="20"/>
    </row>
    <row r="24" spans="2:22" ht="24" x14ac:dyDescent="0.3">
      <c r="B24" s="6">
        <f>B23*1.1</f>
        <v>51319.113003333048</v>
      </c>
      <c r="C24" s="7">
        <v>44757</v>
      </c>
      <c r="D24" s="10">
        <v>7341</v>
      </c>
      <c r="E24" s="10">
        <f t="shared" si="0"/>
        <v>1468.2</v>
      </c>
      <c r="F24" t="s">
        <v>18</v>
      </c>
      <c r="H24" s="25"/>
      <c r="I24" s="25" t="s">
        <v>20</v>
      </c>
      <c r="J24" s="29">
        <f>_xlfn.XLOOKUP(I24,F3:F24,E3:E24,)</f>
        <v>1239.48324</v>
      </c>
      <c r="K24" s="28">
        <f>_xlfn.XLOOKUP(I24,$F$3:$F$24,$B$3:$B$24,"Not Found",0)</f>
        <v>149160</v>
      </c>
      <c r="L24" s="25"/>
      <c r="M24" s="25"/>
      <c r="R24" s="20"/>
      <c r="S24" s="18"/>
      <c r="T24" s="18"/>
      <c r="U24" s="20"/>
    </row>
    <row r="25" spans="2:22" ht="24" x14ac:dyDescent="0.3">
      <c r="C25" s="3"/>
      <c r="H25" s="25"/>
      <c r="I25" s="25" t="s">
        <v>56</v>
      </c>
      <c r="J25" s="29" t="str">
        <f>_xlfn.XLOOKUP(I25,$F$3:$F$24,$E$3:$E$24,"Not Found",0)</f>
        <v>Not Found</v>
      </c>
      <c r="K25" s="28" t="str">
        <f t="shared" ref="K25:K32" si="1">_xlfn.XLOOKUP(I25,$F$3:$F$24,$B$3:$B$24,"Not Found",0)</f>
        <v>Not Found</v>
      </c>
      <c r="L25" s="25"/>
      <c r="M25" s="25"/>
      <c r="R25" s="20"/>
      <c r="S25" s="20"/>
      <c r="T25" s="22"/>
      <c r="U25" s="20"/>
    </row>
    <row r="26" spans="2:22" ht="24" x14ac:dyDescent="0.3">
      <c r="C26" s="3"/>
      <c r="H26" s="25"/>
      <c r="I26" s="25" t="s">
        <v>7</v>
      </c>
      <c r="J26" s="29">
        <f t="shared" ref="J26:J32" si="2">_xlfn.XLOOKUP(I26,$F$3:$F$24,$E$3:$E$24,"Not Found",0)</f>
        <v>716.33976777000021</v>
      </c>
      <c r="K26" s="28">
        <f t="shared" si="1"/>
        <v>99289.483873873964</v>
      </c>
      <c r="L26" s="25"/>
      <c r="M26" s="25"/>
    </row>
    <row r="27" spans="2:22" ht="24" x14ac:dyDescent="0.3">
      <c r="C27" s="3"/>
      <c r="H27" s="25"/>
      <c r="I27" s="25" t="s">
        <v>8</v>
      </c>
      <c r="J27" s="29">
        <f t="shared" si="2"/>
        <v>787.97374454700036</v>
      </c>
      <c r="K27" s="28">
        <f t="shared" si="1"/>
        <v>79431.587099099183</v>
      </c>
      <c r="L27" s="25"/>
      <c r="M27" s="25"/>
    </row>
    <row r="28" spans="2:22" ht="24" x14ac:dyDescent="0.3">
      <c r="H28" s="25"/>
      <c r="I28" s="25" t="s">
        <v>9</v>
      </c>
      <c r="J28" s="29">
        <f t="shared" si="2"/>
        <v>866.77111900170041</v>
      </c>
      <c r="K28" s="28">
        <f t="shared" si="1"/>
        <v>71488.42838918927</v>
      </c>
      <c r="L28" s="25"/>
      <c r="M28" s="25"/>
    </row>
    <row r="29" spans="2:22" ht="24" x14ac:dyDescent="0.3">
      <c r="H29" s="25"/>
      <c r="I29" s="25" t="s">
        <v>10</v>
      </c>
      <c r="J29" s="29">
        <f t="shared" si="2"/>
        <v>953.4482309018706</v>
      </c>
      <c r="K29" s="28">
        <f t="shared" si="1"/>
        <v>78637.271228108206</v>
      </c>
      <c r="L29" s="25"/>
      <c r="M29" s="25"/>
    </row>
    <row r="30" spans="2:22" ht="24" x14ac:dyDescent="0.3">
      <c r="H30" s="25"/>
      <c r="I30" s="25" t="s">
        <v>53</v>
      </c>
      <c r="J30" s="29" t="str">
        <f t="shared" si="2"/>
        <v>Not Found</v>
      </c>
      <c r="K30" s="28" t="str">
        <f>_xlfn.XLOOKUP(I30,$F$3:$F$24,$B$3:$B$24,"Not Found",0)</f>
        <v>Not Found</v>
      </c>
      <c r="L30" s="25"/>
      <c r="M30" s="25"/>
    </row>
    <row r="31" spans="2:22" ht="24" x14ac:dyDescent="0.3">
      <c r="H31" s="25"/>
      <c r="I31" s="25" t="s">
        <v>54</v>
      </c>
      <c r="J31" s="29" t="str">
        <f t="shared" si="2"/>
        <v>Not Found</v>
      </c>
      <c r="K31" s="28" t="str">
        <f>_xlfn.XLOOKUP(I31,$F$3:$F$24,$B$3:$B$24,"Not Found",0)</f>
        <v>Not Found</v>
      </c>
      <c r="L31" s="25"/>
      <c r="M31" s="25"/>
    </row>
    <row r="32" spans="2:22" ht="24" x14ac:dyDescent="0.3">
      <c r="H32" s="25"/>
      <c r="I32" s="25" t="s">
        <v>55</v>
      </c>
      <c r="J32" s="29" t="str">
        <f t="shared" si="2"/>
        <v>Not Found</v>
      </c>
      <c r="K32" s="28" t="str">
        <f t="shared" si="1"/>
        <v>Not Found</v>
      </c>
      <c r="L32" s="25"/>
      <c r="M32" s="25"/>
    </row>
    <row r="33" spans="8:13" ht="24" x14ac:dyDescent="0.3">
      <c r="H33" s="25"/>
      <c r="I33" s="25"/>
      <c r="J33" s="25"/>
      <c r="K33" s="25"/>
      <c r="L33" s="25"/>
      <c r="M33" s="25"/>
    </row>
    <row r="34" spans="8:13" ht="24" x14ac:dyDescent="0.3">
      <c r="H34" s="25"/>
      <c r="I34" s="25"/>
      <c r="J34" s="25"/>
      <c r="K34" s="25"/>
      <c r="L34" s="25"/>
      <c r="M34" s="25"/>
    </row>
  </sheetData>
  <mergeCells count="2">
    <mergeCell ref="S23:T23"/>
    <mergeCell ref="I22:J2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EC7B8-F9A1-144F-8C53-E5CA76ABA69D}">
  <dimension ref="A1:S41"/>
  <sheetViews>
    <sheetView showGridLines="0" workbookViewId="0">
      <selection activeCell="I25" sqref="I25"/>
    </sheetView>
  </sheetViews>
  <sheetFormatPr baseColWidth="10" defaultColWidth="10.6640625" defaultRowHeight="16" x14ac:dyDescent="0.2"/>
  <cols>
    <col min="2" max="2" width="15.5" bestFit="1" customWidth="1"/>
    <col min="5" max="5" width="11.6640625" bestFit="1" customWidth="1"/>
    <col min="6" max="6" width="11.1640625" bestFit="1" customWidth="1"/>
    <col min="7" max="7" width="6.83203125" customWidth="1"/>
    <col min="9" max="9" width="12.33203125" bestFit="1" customWidth="1"/>
    <col min="10" max="10" width="20.83203125" customWidth="1"/>
  </cols>
  <sheetData>
    <row r="1" spans="1:6" x14ac:dyDescent="0.2">
      <c r="A1" t="s">
        <v>0</v>
      </c>
    </row>
    <row r="2" spans="1:6" x14ac:dyDescent="0.2">
      <c r="B2" s="8" t="s">
        <v>1</v>
      </c>
      <c r="C2" s="8" t="s">
        <v>3</v>
      </c>
      <c r="D2" s="8" t="s">
        <v>2</v>
      </c>
      <c r="E2" s="8" t="s">
        <v>5</v>
      </c>
      <c r="F2" s="8" t="s">
        <v>4</v>
      </c>
    </row>
    <row r="3" spans="1:6" x14ac:dyDescent="0.2">
      <c r="B3" t="s">
        <v>19</v>
      </c>
      <c r="C3" s="6">
        <v>124300</v>
      </c>
      <c r="D3" s="7">
        <v>44754</v>
      </c>
      <c r="E3" s="10">
        <v>5436.33</v>
      </c>
      <c r="F3" s="10">
        <f>E3*0.2</f>
        <v>1087.2660000000001</v>
      </c>
    </row>
    <row r="4" spans="1:6" x14ac:dyDescent="0.2">
      <c r="B4" t="s">
        <v>20</v>
      </c>
      <c r="C4" s="6">
        <f>C3*1.2</f>
        <v>149160</v>
      </c>
      <c r="D4" s="7">
        <v>44751</v>
      </c>
      <c r="E4" s="10">
        <v>6197.4161999999997</v>
      </c>
      <c r="F4" s="10">
        <f t="shared" ref="F4:F24" si="0">E4*0.2</f>
        <v>1239.48324</v>
      </c>
    </row>
    <row r="5" spans="1:6" x14ac:dyDescent="0.2">
      <c r="B5" t="s">
        <v>21</v>
      </c>
      <c r="C5" s="6">
        <f>C4*1.02</f>
        <v>152143.20000000001</v>
      </c>
      <c r="D5" s="7">
        <v>44753</v>
      </c>
      <c r="E5" s="10">
        <v>7065.0544679999994</v>
      </c>
      <c r="F5" s="10">
        <f t="shared" si="0"/>
        <v>1413.0108935999999</v>
      </c>
    </row>
    <row r="6" spans="1:6" x14ac:dyDescent="0.2">
      <c r="B6" t="s">
        <v>22</v>
      </c>
      <c r="C6" s="6">
        <f>C5*0.8</f>
        <v>121714.56000000001</v>
      </c>
      <c r="D6" s="7">
        <v>44748</v>
      </c>
      <c r="E6" s="10">
        <v>8054.1620935199981</v>
      </c>
      <c r="F6" s="10">
        <f t="shared" si="0"/>
        <v>1610.8324187039998</v>
      </c>
    </row>
    <row r="7" spans="1:6" x14ac:dyDescent="0.2">
      <c r="B7" t="s">
        <v>23</v>
      </c>
      <c r="C7" s="6">
        <f>C6*0.9</f>
        <v>109543.10400000001</v>
      </c>
      <c r="D7" s="7">
        <v>44752</v>
      </c>
      <c r="E7" s="10">
        <v>9181.7447866127968</v>
      </c>
      <c r="F7" s="10">
        <f t="shared" si="0"/>
        <v>1836.3489573225595</v>
      </c>
    </row>
    <row r="8" spans="1:6" x14ac:dyDescent="0.2">
      <c r="B8" t="s">
        <v>24</v>
      </c>
      <c r="C8" s="6">
        <f>C7*1.1</f>
        <v>120497.41440000002</v>
      </c>
      <c r="D8" s="7">
        <v>44755</v>
      </c>
      <c r="E8" s="10">
        <v>10467.189056738587</v>
      </c>
      <c r="F8" s="10">
        <f t="shared" si="0"/>
        <v>2093.4378113477173</v>
      </c>
    </row>
    <row r="9" spans="1:6" x14ac:dyDescent="0.2">
      <c r="B9" t="s">
        <v>25</v>
      </c>
      <c r="C9" s="6">
        <f>C8*1.02</f>
        <v>122907.36268800002</v>
      </c>
      <c r="D9" s="7">
        <v>44757</v>
      </c>
      <c r="E9" s="10">
        <v>2446.3485000000001</v>
      </c>
      <c r="F9" s="10">
        <f t="shared" si="0"/>
        <v>489.26970000000006</v>
      </c>
    </row>
    <row r="10" spans="1:6" x14ac:dyDescent="0.2">
      <c r="B10" t="s">
        <v>26</v>
      </c>
      <c r="C10" s="6">
        <f>C9*0.8</f>
        <v>98325.890150400024</v>
      </c>
      <c r="D10" s="7">
        <v>44754</v>
      </c>
      <c r="E10" s="10">
        <v>2690.9833500000004</v>
      </c>
      <c r="F10" s="10">
        <f t="shared" si="0"/>
        <v>538.19667000000015</v>
      </c>
    </row>
    <row r="11" spans="1:6" x14ac:dyDescent="0.2">
      <c r="B11" t="s">
        <v>27</v>
      </c>
      <c r="C11" s="6">
        <f>C10*0.9</f>
        <v>88493.30113536003</v>
      </c>
      <c r="D11" s="7">
        <v>44756</v>
      </c>
      <c r="E11" s="10">
        <v>2960.0816850000001</v>
      </c>
      <c r="F11" s="10">
        <f t="shared" si="0"/>
        <v>592.01633700000002</v>
      </c>
    </row>
    <row r="12" spans="1:6" x14ac:dyDescent="0.2">
      <c r="B12" t="s">
        <v>6</v>
      </c>
      <c r="C12" s="6">
        <f>C11*1.1</f>
        <v>97342.631248896039</v>
      </c>
      <c r="D12" s="7">
        <v>44751</v>
      </c>
      <c r="E12" s="10">
        <v>3256.0898535000001</v>
      </c>
      <c r="F12" s="10">
        <f t="shared" si="0"/>
        <v>651.21797070000002</v>
      </c>
    </row>
    <row r="13" spans="1:6" x14ac:dyDescent="0.2">
      <c r="B13" t="s">
        <v>7</v>
      </c>
      <c r="C13" s="6">
        <f>C12*1.02</f>
        <v>99289.483873873964</v>
      </c>
      <c r="D13" s="7">
        <v>44755</v>
      </c>
      <c r="E13" s="10">
        <v>3581.6988388500008</v>
      </c>
      <c r="F13" s="10">
        <f t="shared" si="0"/>
        <v>716.33976777000021</v>
      </c>
    </row>
    <row r="14" spans="1:6" x14ac:dyDescent="0.2">
      <c r="B14" t="s">
        <v>8</v>
      </c>
      <c r="C14" s="6">
        <f>C13*0.8</f>
        <v>79431.587099099183</v>
      </c>
      <c r="D14" s="7">
        <v>44758</v>
      </c>
      <c r="E14" s="10">
        <v>3939.8687227350015</v>
      </c>
      <c r="F14" s="10">
        <f t="shared" si="0"/>
        <v>787.97374454700036</v>
      </c>
    </row>
    <row r="15" spans="1:6" x14ac:dyDescent="0.2">
      <c r="B15" t="s">
        <v>9</v>
      </c>
      <c r="C15" s="6">
        <f>C14*0.9</f>
        <v>71488.42838918927</v>
      </c>
      <c r="D15" s="7">
        <v>44760</v>
      </c>
      <c r="E15" s="10">
        <v>4333.855595008502</v>
      </c>
      <c r="F15" s="10">
        <f t="shared" si="0"/>
        <v>866.77111900170041</v>
      </c>
    </row>
    <row r="16" spans="1:6" x14ac:dyDescent="0.2">
      <c r="B16" t="s">
        <v>10</v>
      </c>
      <c r="C16" s="6">
        <f>C15*1.1</f>
        <v>78637.271228108206</v>
      </c>
      <c r="D16" s="7">
        <v>44757</v>
      </c>
      <c r="E16" s="10">
        <v>4767.2411545093528</v>
      </c>
      <c r="F16" s="10">
        <f t="shared" si="0"/>
        <v>953.4482309018706</v>
      </c>
    </row>
    <row r="17" spans="2:19" x14ac:dyDescent="0.2">
      <c r="B17" t="s">
        <v>11</v>
      </c>
      <c r="C17" s="6">
        <f>C16*1.02</f>
        <v>80210.016652670369</v>
      </c>
      <c r="D17" s="7">
        <v>44759</v>
      </c>
      <c r="E17" s="10">
        <v>5243.9652699602884</v>
      </c>
      <c r="F17" s="10">
        <f t="shared" si="0"/>
        <v>1048.7930539920578</v>
      </c>
    </row>
    <row r="18" spans="2:19" x14ac:dyDescent="0.2">
      <c r="B18" t="s">
        <v>12</v>
      </c>
      <c r="C18" s="6">
        <f>C17*0.8</f>
        <v>64168.013322136299</v>
      </c>
      <c r="D18" s="7">
        <v>44754</v>
      </c>
      <c r="E18" s="10">
        <v>5768.3617969563174</v>
      </c>
      <c r="F18" s="10">
        <f t="shared" si="0"/>
        <v>1153.6723593912636</v>
      </c>
    </row>
    <row r="19" spans="2:19" x14ac:dyDescent="0.2">
      <c r="B19" t="s">
        <v>13</v>
      </c>
      <c r="C19" s="6">
        <f>C18*0.9</f>
        <v>57751.211989922667</v>
      </c>
      <c r="D19" s="7">
        <v>44758</v>
      </c>
      <c r="E19" s="10">
        <v>5191.525617260686</v>
      </c>
      <c r="F19" s="10">
        <f t="shared" si="0"/>
        <v>1038.3051234521372</v>
      </c>
    </row>
    <row r="20" spans="2:19" x14ac:dyDescent="0.2">
      <c r="B20" t="s">
        <v>14</v>
      </c>
      <c r="C20" s="6">
        <f>C19*1.1</f>
        <v>63526.333188914941</v>
      </c>
      <c r="D20" s="7">
        <v>44761</v>
      </c>
      <c r="E20" s="10">
        <v>6748.9833024388909</v>
      </c>
      <c r="F20" s="10">
        <f t="shared" si="0"/>
        <v>1349.7966604877784</v>
      </c>
    </row>
    <row r="21" spans="2:19" x14ac:dyDescent="0.2">
      <c r="B21" t="s">
        <v>15</v>
      </c>
      <c r="C21" s="6">
        <f>C20*1.02</f>
        <v>64796.85985269324</v>
      </c>
      <c r="D21" s="7">
        <v>44763</v>
      </c>
      <c r="E21" s="10">
        <v>8773.6782931705584</v>
      </c>
      <c r="F21" s="10">
        <f t="shared" si="0"/>
        <v>1754.7356586341118</v>
      </c>
    </row>
    <row r="22" spans="2:19" x14ac:dyDescent="0.2">
      <c r="B22" t="s">
        <v>16</v>
      </c>
      <c r="C22" s="6">
        <f>C21*0.8</f>
        <v>51837.487882154594</v>
      </c>
      <c r="D22" s="7">
        <v>44760</v>
      </c>
      <c r="E22" s="10">
        <v>11405.781781121728</v>
      </c>
      <c r="F22" s="10">
        <f t="shared" si="0"/>
        <v>2281.1563562243459</v>
      </c>
    </row>
    <row r="23" spans="2:19" x14ac:dyDescent="0.2">
      <c r="B23" t="s">
        <v>17</v>
      </c>
      <c r="C23" s="6">
        <f>C22*0.9</f>
        <v>46653.739093939133</v>
      </c>
      <c r="D23" s="7">
        <v>44762</v>
      </c>
      <c r="E23" s="10">
        <v>6650</v>
      </c>
      <c r="F23" s="10">
        <f t="shared" si="0"/>
        <v>1330</v>
      </c>
    </row>
    <row r="24" spans="2:19" x14ac:dyDescent="0.2">
      <c r="B24" t="s">
        <v>18</v>
      </c>
      <c r="C24" s="6">
        <f>C23*1.1</f>
        <v>51319.113003333048</v>
      </c>
      <c r="D24" s="7">
        <v>44757</v>
      </c>
      <c r="E24" s="10">
        <v>7341</v>
      </c>
      <c r="F24" s="10">
        <f t="shared" si="0"/>
        <v>1468.2</v>
      </c>
    </row>
    <row r="25" spans="2:19" ht="24" x14ac:dyDescent="0.3">
      <c r="D25" s="3"/>
      <c r="I25" s="32" t="s">
        <v>66</v>
      </c>
      <c r="J25" s="16"/>
      <c r="K25" s="16"/>
      <c r="L25" s="16"/>
      <c r="M25" s="16"/>
      <c r="N25" s="16"/>
      <c r="O25" s="16"/>
      <c r="P25" s="15"/>
      <c r="Q25" s="15"/>
      <c r="R25" s="15"/>
      <c r="S25" s="15"/>
    </row>
    <row r="26" spans="2:19" x14ac:dyDescent="0.2">
      <c r="D26" s="3"/>
    </row>
    <row r="27" spans="2:19" x14ac:dyDescent="0.2">
      <c r="D27" s="3"/>
    </row>
    <row r="29" spans="2:19" x14ac:dyDescent="0.2">
      <c r="I29" s="8" t="s">
        <v>1</v>
      </c>
      <c r="J29" s="8" t="s">
        <v>5</v>
      </c>
      <c r="K29" s="8" t="s">
        <v>4</v>
      </c>
    </row>
    <row r="30" spans="2:19" x14ac:dyDescent="0.2">
      <c r="I30" t="s">
        <v>20</v>
      </c>
      <c r="J30" s="2" cm="1">
        <f t="array" ref="J30:K30">_xlfn.XLOOKUP(I30,$B$3:$B$24,$E$3:$F$24)</f>
        <v>6197.4161999999997</v>
      </c>
      <c r="K30" s="30">
        <v>1239.48324</v>
      </c>
    </row>
    <row r="31" spans="2:19" x14ac:dyDescent="0.2">
      <c r="I31" t="s">
        <v>23</v>
      </c>
      <c r="J31" s="2" cm="1">
        <f t="array" ref="J31:K31">_xlfn.XLOOKUP(I31,$B$3:$B$24,$E$3:$F$24)</f>
        <v>9181.7447866127968</v>
      </c>
      <c r="K31" s="30">
        <v>1836.3489573225595</v>
      </c>
    </row>
    <row r="32" spans="2:19" x14ac:dyDescent="0.2">
      <c r="I32" t="s">
        <v>24</v>
      </c>
      <c r="J32" s="2" cm="1">
        <f t="array" ref="J32:K32">_xlfn.XLOOKUP(I32,$B$3:$B$24,$E$3:$F$24)</f>
        <v>10467.189056738587</v>
      </c>
      <c r="K32" s="30">
        <v>2093.4378113477173</v>
      </c>
    </row>
    <row r="33" spans="9:11" x14ac:dyDescent="0.2">
      <c r="I33" t="s">
        <v>25</v>
      </c>
      <c r="J33" s="2" cm="1">
        <f t="array" ref="J33:K33">_xlfn.XLOOKUP(I33,$B$3:$B$24,$E$3:$F$24)</f>
        <v>2446.3485000000001</v>
      </c>
      <c r="K33" s="30">
        <v>489.26970000000006</v>
      </c>
    </row>
    <row r="34" spans="9:11" x14ac:dyDescent="0.2">
      <c r="I34" t="s">
        <v>26</v>
      </c>
      <c r="J34" s="2" cm="1">
        <f t="array" ref="J34:K34">_xlfn.XLOOKUP(I34,$B$3:$B$24,$E$3:$F$24)</f>
        <v>2690.9833500000004</v>
      </c>
      <c r="K34" s="30">
        <v>538.19667000000015</v>
      </c>
    </row>
    <row r="35" spans="9:11" x14ac:dyDescent="0.2">
      <c r="I35" t="s">
        <v>27</v>
      </c>
      <c r="J35" s="2" cm="1">
        <f t="array" ref="J35:K35">_xlfn.XLOOKUP(I35,$B$3:$B$24,$E$3:$F$24)</f>
        <v>2960.0816850000001</v>
      </c>
      <c r="K35" s="30">
        <v>592.01633700000002</v>
      </c>
    </row>
    <row r="36" spans="9:11" x14ac:dyDescent="0.2">
      <c r="I36" t="s">
        <v>6</v>
      </c>
      <c r="J36" s="2" cm="1">
        <f t="array" ref="J36:K36">_xlfn.XLOOKUP(I36,$B$3:$B$24,$E$3:$F$24)</f>
        <v>3256.0898535000001</v>
      </c>
      <c r="K36" s="30">
        <v>651.21797070000002</v>
      </c>
    </row>
    <row r="37" spans="9:11" x14ac:dyDescent="0.2">
      <c r="I37" t="s">
        <v>7</v>
      </c>
      <c r="J37" s="2" cm="1">
        <f t="array" ref="J37:K37">_xlfn.XLOOKUP(I37,$B$3:$B$24,$E$3:$F$24)</f>
        <v>3581.6988388500008</v>
      </c>
      <c r="K37" s="30">
        <v>716.33976777000021</v>
      </c>
    </row>
    <row r="38" spans="9:11" x14ac:dyDescent="0.2">
      <c r="I38" t="s">
        <v>8</v>
      </c>
      <c r="J38" s="2" cm="1">
        <f t="array" ref="J38:K38">_xlfn.XLOOKUP(I38,$B$3:$B$24,$E$3:$F$24)</f>
        <v>3939.8687227350015</v>
      </c>
      <c r="K38" s="30">
        <v>787.97374454700036</v>
      </c>
    </row>
    <row r="39" spans="9:11" x14ac:dyDescent="0.2">
      <c r="I39" t="s">
        <v>9</v>
      </c>
      <c r="J39" s="2" cm="1">
        <f t="array" ref="J39:K39">_xlfn.XLOOKUP(I39,$B$3:$B$24,$E$3:$F$24)</f>
        <v>4333.855595008502</v>
      </c>
      <c r="K39" s="30">
        <v>866.77111900170041</v>
      </c>
    </row>
    <row r="40" spans="9:11" x14ac:dyDescent="0.2">
      <c r="I40" t="s">
        <v>10</v>
      </c>
      <c r="J40" s="2" cm="1">
        <f t="array" ref="J40:K40">_xlfn.XLOOKUP(I40,$B$3:$B$24,$E$3:$F$24)</f>
        <v>4767.2411545093528</v>
      </c>
      <c r="K40" s="30">
        <v>953.4482309018706</v>
      </c>
    </row>
    <row r="41" spans="9:11" x14ac:dyDescent="0.2">
      <c r="I41" t="s">
        <v>11</v>
      </c>
      <c r="J41" s="2" cm="1">
        <f t="array" ref="J41:K41">_xlfn.XLOOKUP(I41,$B$3:$B$24,$E$3:$F$24)</f>
        <v>5243.9652699602884</v>
      </c>
      <c r="K41" s="30">
        <v>1048.7930539920578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9F236-4219-9D4E-8368-65AA274AFC5E}">
  <dimension ref="A1:AA34"/>
  <sheetViews>
    <sheetView showGridLines="0" tabSelected="1" workbookViewId="0">
      <selection activeCell="P26" sqref="P26"/>
    </sheetView>
  </sheetViews>
  <sheetFormatPr baseColWidth="10" defaultColWidth="10.6640625" defaultRowHeight="16" x14ac:dyDescent="0.2"/>
  <cols>
    <col min="2" max="2" width="17.1640625" customWidth="1"/>
    <col min="5" max="5" width="11.6640625" bestFit="1" customWidth="1"/>
    <col min="6" max="6" width="11.1640625" bestFit="1" customWidth="1"/>
    <col min="7" max="7" width="6.83203125" customWidth="1"/>
    <col min="9" max="10" width="22" customWidth="1"/>
  </cols>
  <sheetData>
    <row r="1" spans="1:27" x14ac:dyDescent="0.2">
      <c r="A1" t="s">
        <v>0</v>
      </c>
    </row>
    <row r="2" spans="1:27" x14ac:dyDescent="0.2">
      <c r="B2" s="8" t="s">
        <v>43</v>
      </c>
      <c r="C2" s="8" t="s">
        <v>3</v>
      </c>
      <c r="D2" s="8" t="s">
        <v>2</v>
      </c>
      <c r="E2" s="8" t="s">
        <v>5</v>
      </c>
      <c r="F2" s="8" t="s">
        <v>4</v>
      </c>
    </row>
    <row r="3" spans="1:27" x14ac:dyDescent="0.2">
      <c r="B3" s="11" t="s">
        <v>34</v>
      </c>
      <c r="C3" s="6">
        <v>124300</v>
      </c>
      <c r="D3" s="7">
        <v>44754</v>
      </c>
      <c r="E3" s="10">
        <v>5436.33</v>
      </c>
      <c r="F3" s="10">
        <f>E3*0.2</f>
        <v>1087.2660000000001</v>
      </c>
    </row>
    <row r="4" spans="1:27" x14ac:dyDescent="0.2">
      <c r="B4" s="11" t="s">
        <v>33</v>
      </c>
      <c r="C4" s="6">
        <f>C3*1.2</f>
        <v>149160</v>
      </c>
      <c r="D4" s="7">
        <v>44751</v>
      </c>
      <c r="E4" s="10">
        <v>6197.4161999999997</v>
      </c>
      <c r="F4" s="10">
        <f t="shared" ref="F4:F14" si="0">E4*0.2</f>
        <v>1239.48324</v>
      </c>
    </row>
    <row r="5" spans="1:27" x14ac:dyDescent="0.2">
      <c r="B5" s="11" t="s">
        <v>35</v>
      </c>
      <c r="C5" s="6">
        <f>C4*1.02</f>
        <v>152143.20000000001</v>
      </c>
      <c r="D5" s="7">
        <v>44753</v>
      </c>
      <c r="E5" s="10">
        <v>7065.0544679999994</v>
      </c>
      <c r="F5" s="10">
        <f t="shared" si="0"/>
        <v>1413.0108935999999</v>
      </c>
    </row>
    <row r="6" spans="1:27" x14ac:dyDescent="0.2">
      <c r="B6" s="11" t="s">
        <v>36</v>
      </c>
      <c r="C6" s="6">
        <f>C5*0.8</f>
        <v>121714.56000000001</v>
      </c>
      <c r="D6" s="7">
        <v>44748</v>
      </c>
      <c r="E6" s="10">
        <v>8054.1620935199981</v>
      </c>
      <c r="F6" s="10">
        <f t="shared" si="0"/>
        <v>1610.8324187039998</v>
      </c>
    </row>
    <row r="7" spans="1:27" x14ac:dyDescent="0.2">
      <c r="B7" s="11" t="s">
        <v>37</v>
      </c>
      <c r="C7" s="6">
        <f>C6*0.9</f>
        <v>109543.10400000001</v>
      </c>
      <c r="D7" s="7">
        <v>44752</v>
      </c>
      <c r="E7" s="10">
        <v>9181.7447866127968</v>
      </c>
      <c r="F7" s="10">
        <f t="shared" si="0"/>
        <v>1836.3489573225595</v>
      </c>
    </row>
    <row r="8" spans="1:27" x14ac:dyDescent="0.2">
      <c r="B8" s="11" t="s">
        <v>38</v>
      </c>
      <c r="C8" s="6">
        <f>C7*1.1</f>
        <v>120497.41440000002</v>
      </c>
      <c r="D8" s="7">
        <v>44755</v>
      </c>
      <c r="E8" s="10">
        <v>10467.189056738587</v>
      </c>
      <c r="F8" s="10">
        <f t="shared" si="0"/>
        <v>2093.4378113477173</v>
      </c>
    </row>
    <row r="9" spans="1:27" x14ac:dyDescent="0.2">
      <c r="B9" s="11" t="s">
        <v>39</v>
      </c>
      <c r="C9" s="6">
        <f>C8*1.02</f>
        <v>122907.36268800002</v>
      </c>
      <c r="D9" s="7">
        <v>44757</v>
      </c>
      <c r="E9" s="10">
        <v>2446.3485000000001</v>
      </c>
      <c r="F9" s="10">
        <f t="shared" si="0"/>
        <v>489.26970000000006</v>
      </c>
    </row>
    <row r="10" spans="1:27" x14ac:dyDescent="0.2">
      <c r="B10" s="11" t="s">
        <v>40</v>
      </c>
      <c r="C10" s="6">
        <f>C9*0.8</f>
        <v>98325.890150400024</v>
      </c>
      <c r="D10" s="7">
        <v>44754</v>
      </c>
      <c r="E10" s="10">
        <v>2690.9833500000004</v>
      </c>
      <c r="F10" s="10">
        <f t="shared" si="0"/>
        <v>538.19667000000015</v>
      </c>
    </row>
    <row r="11" spans="1:27" x14ac:dyDescent="0.2">
      <c r="B11" s="11" t="s">
        <v>41</v>
      </c>
      <c r="C11" s="6">
        <f>C10*0.9</f>
        <v>88493.30113536003</v>
      </c>
      <c r="D11" s="7">
        <v>44756</v>
      </c>
      <c r="E11" s="10">
        <v>2960.0816850000001</v>
      </c>
      <c r="F11" s="10">
        <f t="shared" si="0"/>
        <v>592.01633700000002</v>
      </c>
    </row>
    <row r="12" spans="1:27" x14ac:dyDescent="0.2">
      <c r="B12" s="11" t="s">
        <v>44</v>
      </c>
      <c r="C12" s="6">
        <f>C11*1.1</f>
        <v>97342.631248896039</v>
      </c>
      <c r="D12" s="7">
        <v>44751</v>
      </c>
      <c r="E12" s="10">
        <v>3256.0898535000001</v>
      </c>
      <c r="F12" s="10">
        <f t="shared" si="0"/>
        <v>651.21797070000002</v>
      </c>
    </row>
    <row r="13" spans="1:27" x14ac:dyDescent="0.2">
      <c r="B13" s="11" t="s">
        <v>45</v>
      </c>
      <c r="C13" s="6">
        <f>C12*1.02</f>
        <v>99289.483873873964</v>
      </c>
      <c r="D13" s="7">
        <v>44755</v>
      </c>
      <c r="E13" s="10">
        <v>3581.6988388500008</v>
      </c>
      <c r="F13" s="10">
        <f t="shared" si="0"/>
        <v>716.33976777000021</v>
      </c>
    </row>
    <row r="14" spans="1:27" x14ac:dyDescent="0.2">
      <c r="B14" s="11" t="s">
        <v>46</v>
      </c>
      <c r="C14" s="6">
        <f>C13*0.8</f>
        <v>79431.587099099183</v>
      </c>
      <c r="D14" s="7">
        <v>44758</v>
      </c>
      <c r="E14" s="10">
        <v>3939.8687227350015</v>
      </c>
      <c r="F14" s="10">
        <f t="shared" si="0"/>
        <v>787.97374454700036</v>
      </c>
    </row>
    <row r="15" spans="1:27" ht="24" x14ac:dyDescent="0.3">
      <c r="B15" s="11"/>
      <c r="C15" s="10"/>
      <c r="D15" s="10"/>
      <c r="E15" s="10"/>
      <c r="F15" s="10"/>
      <c r="G15" s="32"/>
      <c r="H15" s="32" t="s">
        <v>67</v>
      </c>
      <c r="I15" s="32"/>
      <c r="J15" s="32"/>
      <c r="K15" s="32"/>
      <c r="L15" s="32"/>
      <c r="M15" s="32"/>
      <c r="N15" s="32"/>
      <c r="O15" s="32"/>
      <c r="P15" s="32"/>
      <c r="Q15" s="32"/>
      <c r="R15" s="32"/>
      <c r="S15" s="32"/>
      <c r="T15" s="32"/>
      <c r="U15" s="15"/>
      <c r="V15" s="15"/>
      <c r="W15" s="15"/>
      <c r="X15" s="15"/>
      <c r="Y15" s="15"/>
      <c r="Z15" s="15"/>
      <c r="AA15" s="15"/>
    </row>
    <row r="16" spans="1:27" x14ac:dyDescent="0.2">
      <c r="B16" s="11"/>
      <c r="C16" s="10"/>
      <c r="D16" s="10"/>
      <c r="E16" s="10"/>
      <c r="F16" s="10"/>
    </row>
    <row r="17" spans="2:10" x14ac:dyDescent="0.2">
      <c r="B17" s="11"/>
      <c r="C17" s="10"/>
      <c r="D17" s="10"/>
      <c r="E17" s="10"/>
      <c r="F17" s="10"/>
    </row>
    <row r="18" spans="2:10" x14ac:dyDescent="0.2">
      <c r="B18" s="11"/>
      <c r="C18" s="10"/>
      <c r="D18" s="10"/>
      <c r="E18" s="10"/>
      <c r="F18" s="10"/>
      <c r="H18" s="8" t="s">
        <v>42</v>
      </c>
      <c r="I18" s="8" t="s">
        <v>5</v>
      </c>
      <c r="J18" s="35" t="s">
        <v>4</v>
      </c>
    </row>
    <row r="19" spans="2:10" x14ac:dyDescent="0.2">
      <c r="B19" s="11"/>
      <c r="C19" s="10"/>
      <c r="D19" s="10"/>
      <c r="E19" s="10"/>
      <c r="F19" s="10"/>
      <c r="H19" s="4" t="s">
        <v>47</v>
      </c>
      <c r="I19" s="10">
        <f>_xlfn.XLOOKUP(H19&amp;"*",$B$3:$B$14,$E$3:$E$14,,2)</f>
        <v>6197.4161999999997</v>
      </c>
      <c r="J19" s="10">
        <f>_xlfn.XLOOKUP(H19&amp;"*",$B$3:$B$14,$F$3:$F$14,"Not Found",2)</f>
        <v>1239.48324</v>
      </c>
    </row>
    <row r="20" spans="2:10" x14ac:dyDescent="0.2">
      <c r="B20" s="11"/>
      <c r="C20" s="10"/>
      <c r="D20" s="10"/>
      <c r="E20" s="10"/>
      <c r="F20" s="10"/>
      <c r="H20" s="33" t="s">
        <v>57</v>
      </c>
      <c r="I20" s="10">
        <f t="shared" ref="I20:I25" si="1">_xlfn.XLOOKUP(H20&amp;"*",$B$3:$B$14,$E$3:$E$14,,2)</f>
        <v>10467.189056738587</v>
      </c>
      <c r="J20" s="10">
        <f t="shared" ref="J20:J27" si="2">_xlfn.XLOOKUP(H20&amp;"*",$B$3:$B$14,$F$3:$F$14,"Not Found",2)</f>
        <v>2093.4378113477173</v>
      </c>
    </row>
    <row r="21" spans="2:10" x14ac:dyDescent="0.2">
      <c r="B21" s="11"/>
      <c r="C21" s="10"/>
      <c r="D21" s="10"/>
      <c r="E21" s="10"/>
      <c r="F21" s="10"/>
      <c r="H21" s="4" t="s">
        <v>58</v>
      </c>
      <c r="I21" s="10">
        <f t="shared" si="1"/>
        <v>2690.9833500000004</v>
      </c>
      <c r="J21" s="10">
        <f t="shared" si="2"/>
        <v>538.19667000000015</v>
      </c>
    </row>
    <row r="22" spans="2:10" x14ac:dyDescent="0.2">
      <c r="B22" s="11"/>
      <c r="C22" s="10"/>
      <c r="D22" s="10"/>
      <c r="E22" s="10"/>
      <c r="F22" s="10"/>
      <c r="H22" s="11" t="s">
        <v>46</v>
      </c>
      <c r="I22" s="10">
        <f t="shared" si="1"/>
        <v>3939.8687227350015</v>
      </c>
      <c r="J22" s="10">
        <f t="shared" si="2"/>
        <v>787.97374454700036</v>
      </c>
    </row>
    <row r="23" spans="2:10" x14ac:dyDescent="0.2">
      <c r="B23" s="11"/>
      <c r="C23" s="10"/>
      <c r="D23" s="10"/>
      <c r="E23" s="10"/>
      <c r="F23" s="10"/>
      <c r="H23" s="11" t="s">
        <v>35</v>
      </c>
      <c r="I23" s="10">
        <f t="shared" si="1"/>
        <v>7065.0544679999994</v>
      </c>
      <c r="J23" s="10">
        <f t="shared" si="2"/>
        <v>1413.0108935999999</v>
      </c>
    </row>
    <row r="24" spans="2:10" x14ac:dyDescent="0.2">
      <c r="B24" s="11"/>
      <c r="C24" s="10"/>
      <c r="D24" s="10"/>
      <c r="E24" s="10"/>
      <c r="F24" s="10"/>
      <c r="H24" s="11" t="s">
        <v>36</v>
      </c>
      <c r="I24" s="10">
        <f t="shared" si="1"/>
        <v>8054.1620935199981</v>
      </c>
      <c r="J24" s="10">
        <f t="shared" si="2"/>
        <v>1610.8324187039998</v>
      </c>
    </row>
    <row r="25" spans="2:10" x14ac:dyDescent="0.2">
      <c r="H25" s="34" t="s">
        <v>59</v>
      </c>
      <c r="I25" s="10">
        <f t="shared" si="1"/>
        <v>9181.7447866127968</v>
      </c>
      <c r="J25" s="10">
        <f t="shared" si="2"/>
        <v>1836.3489573225595</v>
      </c>
    </row>
    <row r="26" spans="2:10" x14ac:dyDescent="0.2">
      <c r="H26" s="11" t="s">
        <v>60</v>
      </c>
      <c r="I26" s="10" t="str">
        <f>_xlfn.XLOOKUP(H26&amp;"*",$B$3:$B$14,$E$3:$E$14,"Not Found",2)</f>
        <v>Not Found</v>
      </c>
      <c r="J26" s="10" t="str">
        <f>_xlfn.XLOOKUP(H26&amp;"*",$B$3:$B$14,$F$3:$F$14,"Not Found",2)</f>
        <v>Not Found</v>
      </c>
    </row>
    <row r="27" spans="2:10" x14ac:dyDescent="0.2">
      <c r="H27" s="11" t="s">
        <v>61</v>
      </c>
      <c r="I27" s="10" t="str">
        <f>_xlfn.XLOOKUP(H27&amp;"*",$B$3:$B$14,$E$3:$E$14,"Not Found",2)</f>
        <v>Not Found</v>
      </c>
      <c r="J27" s="10" t="str">
        <f t="shared" si="2"/>
        <v>Not Found</v>
      </c>
    </row>
    <row r="28" spans="2:10" x14ac:dyDescent="0.2">
      <c r="H28" s="11" t="s">
        <v>62</v>
      </c>
      <c r="I28" s="10" t="str">
        <f>_xlfn.XLOOKUP(H28&amp;"*",$B$3:$B$14,$E$3:$E$14,"Not Found",2)</f>
        <v>Not Found</v>
      </c>
      <c r="J28" s="10" t="str">
        <f>_xlfn.XLOOKUP(H28&amp;"*",$B$3:$B$14,$F$3:$F$14,"Not Found",2)</f>
        <v>Not Found</v>
      </c>
    </row>
    <row r="34" spans="9:9" x14ac:dyDescent="0.2">
      <c r="I34"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6D61B-F309-344C-9251-9A4573BB9A69}">
  <dimension ref="A1:Z44"/>
  <sheetViews>
    <sheetView showGridLines="0" workbookViewId="0">
      <selection activeCell="G32" sqref="G32"/>
    </sheetView>
  </sheetViews>
  <sheetFormatPr baseColWidth="10" defaultColWidth="10.6640625" defaultRowHeight="16" x14ac:dyDescent="0.2"/>
  <cols>
    <col min="2" max="2" width="15.5" bestFit="1" customWidth="1"/>
    <col min="5" max="5" width="11.6640625" bestFit="1" customWidth="1"/>
    <col min="6" max="6" width="11.1640625" bestFit="1" customWidth="1"/>
    <col min="7" max="7" width="6.83203125" customWidth="1"/>
    <col min="9" max="9" width="12.33203125" bestFit="1" customWidth="1"/>
    <col min="10" max="10" width="11.1640625" bestFit="1" customWidth="1"/>
  </cols>
  <sheetData>
    <row r="1" spans="1:10" x14ac:dyDescent="0.2">
      <c r="A1" t="s">
        <v>0</v>
      </c>
    </row>
    <row r="2" spans="1:10" x14ac:dyDescent="0.2">
      <c r="B2" s="45" t="s">
        <v>29</v>
      </c>
      <c r="C2" s="45"/>
      <c r="D2" s="45"/>
      <c r="E2" s="45"/>
      <c r="F2" s="45"/>
      <c r="H2" s="21"/>
      <c r="I2" s="21"/>
      <c r="J2" s="21"/>
    </row>
    <row r="3" spans="1:10" x14ac:dyDescent="0.2">
      <c r="B3" s="12" t="s">
        <v>30</v>
      </c>
      <c r="C3" s="13">
        <v>2019</v>
      </c>
      <c r="D3" s="13">
        <v>2020</v>
      </c>
      <c r="E3" s="13">
        <f>D3+1</f>
        <v>2021</v>
      </c>
      <c r="F3" s="13">
        <f t="shared" ref="F3" si="0">E3+1</f>
        <v>2022</v>
      </c>
      <c r="H3" s="38"/>
      <c r="I3" s="38"/>
      <c r="J3" s="39"/>
    </row>
    <row r="4" spans="1:10" x14ac:dyDescent="0.2">
      <c r="B4" s="11" t="s">
        <v>19</v>
      </c>
      <c r="C4" s="10">
        <v>1087.2660000000001</v>
      </c>
      <c r="D4" s="10">
        <v>1250.3559</v>
      </c>
      <c r="E4" s="10">
        <v>1187.838105</v>
      </c>
      <c r="F4" s="10">
        <v>1413.52734495</v>
      </c>
    </row>
    <row r="5" spans="1:10" x14ac:dyDescent="0.2">
      <c r="B5" s="11" t="s">
        <v>20</v>
      </c>
      <c r="C5" s="10">
        <v>1239.48324</v>
      </c>
      <c r="D5" s="10">
        <v>1425.405726</v>
      </c>
      <c r="E5" s="10">
        <v>1354.1354397</v>
      </c>
      <c r="F5" s="10">
        <v>1611.4211732429999</v>
      </c>
    </row>
    <row r="6" spans="1:10" x14ac:dyDescent="0.2">
      <c r="B6" s="11" t="s">
        <v>21</v>
      </c>
      <c r="C6" s="10">
        <v>1413.0108935999999</v>
      </c>
      <c r="D6" s="10">
        <v>1624.9625276399997</v>
      </c>
      <c r="E6" s="10">
        <v>1543.7144012579997</v>
      </c>
      <c r="F6" s="10">
        <v>1837.0201374970195</v>
      </c>
    </row>
    <row r="7" spans="1:10" x14ac:dyDescent="0.2">
      <c r="B7" s="11" t="s">
        <v>22</v>
      </c>
      <c r="C7" s="10">
        <v>1610.8324187039998</v>
      </c>
      <c r="D7" s="10">
        <v>1852.4572815095996</v>
      </c>
      <c r="E7" s="10">
        <v>1759.8344174341196</v>
      </c>
      <c r="F7" s="10">
        <v>2094.202956746602</v>
      </c>
    </row>
    <row r="8" spans="1:10" x14ac:dyDescent="0.2">
      <c r="B8" s="11" t="s">
        <v>23</v>
      </c>
      <c r="C8" s="10">
        <v>1836.3489573225595</v>
      </c>
      <c r="D8" s="10">
        <v>2111.801300920943</v>
      </c>
      <c r="E8" s="10">
        <v>2006.2112358748957</v>
      </c>
      <c r="F8" s="10">
        <v>2387.3913706911258</v>
      </c>
    </row>
    <row r="9" spans="1:10" x14ac:dyDescent="0.2">
      <c r="B9" s="11" t="s">
        <v>24</v>
      </c>
      <c r="C9" s="10">
        <v>2093.4378113477173</v>
      </c>
      <c r="D9" s="10">
        <v>2407.4534830498746</v>
      </c>
      <c r="E9" s="10">
        <v>2287.0808088973808</v>
      </c>
      <c r="F9" s="10">
        <v>2721.6261625878833</v>
      </c>
    </row>
    <row r="10" spans="1:10" x14ac:dyDescent="0.2">
      <c r="B10" s="11" t="s">
        <v>25</v>
      </c>
      <c r="C10" s="10">
        <v>489.26970000000006</v>
      </c>
      <c r="D10" s="10">
        <v>562.66015500000003</v>
      </c>
      <c r="E10" s="10">
        <v>534.52714724999998</v>
      </c>
      <c r="F10" s="10">
        <v>636.0873052275</v>
      </c>
    </row>
    <row r="11" spans="1:10" x14ac:dyDescent="0.2">
      <c r="B11" s="11" t="s">
        <v>26</v>
      </c>
      <c r="C11" s="10">
        <v>538.19667000000015</v>
      </c>
      <c r="D11" s="10">
        <v>618.92617050000013</v>
      </c>
      <c r="E11" s="10">
        <v>587.97986197500006</v>
      </c>
      <c r="F11" s="10">
        <v>699.69603575025008</v>
      </c>
    </row>
    <row r="12" spans="1:10" x14ac:dyDescent="0.2">
      <c r="B12" s="11" t="s">
        <v>27</v>
      </c>
      <c r="C12" s="10">
        <v>592.01633700000002</v>
      </c>
      <c r="D12" s="10">
        <v>680.81878755000002</v>
      </c>
      <c r="E12" s="10">
        <v>646.77784817249994</v>
      </c>
      <c r="F12" s="10">
        <v>769.66563932527492</v>
      </c>
    </row>
    <row r="13" spans="1:10" x14ac:dyDescent="0.2">
      <c r="B13" s="11" t="s">
        <v>6</v>
      </c>
      <c r="C13" s="10">
        <v>651.21797070000002</v>
      </c>
      <c r="D13" s="10">
        <v>748.90066630499996</v>
      </c>
      <c r="E13" s="10">
        <v>711.45563298974992</v>
      </c>
      <c r="F13" s="10">
        <v>846.63220325780242</v>
      </c>
    </row>
    <row r="14" spans="1:10" x14ac:dyDescent="0.2">
      <c r="B14" s="11" t="s">
        <v>7</v>
      </c>
      <c r="C14" s="10">
        <v>716.33976777000021</v>
      </c>
      <c r="D14" s="10">
        <v>823.79073293550016</v>
      </c>
      <c r="E14" s="10">
        <v>782.60119628872508</v>
      </c>
      <c r="F14" s="10">
        <v>931.29542358358276</v>
      </c>
    </row>
    <row r="15" spans="1:10" x14ac:dyDescent="0.2">
      <c r="B15" s="11" t="s">
        <v>8</v>
      </c>
      <c r="C15" s="10">
        <v>787.97374454700036</v>
      </c>
      <c r="D15" s="10">
        <v>906.16980622905032</v>
      </c>
      <c r="E15" s="10">
        <v>860.86131591759772</v>
      </c>
      <c r="F15" s="10">
        <v>1024.4249659419413</v>
      </c>
    </row>
    <row r="16" spans="1:10" x14ac:dyDescent="0.2">
      <c r="B16" s="11" t="s">
        <v>9</v>
      </c>
      <c r="C16" s="10">
        <v>866.77111900170041</v>
      </c>
      <c r="D16" s="10">
        <v>996.78678685195541</v>
      </c>
      <c r="E16" s="10">
        <v>946.94744750935763</v>
      </c>
      <c r="F16" s="10">
        <v>1126.8674625361355</v>
      </c>
    </row>
    <row r="17" spans="2:26" x14ac:dyDescent="0.2">
      <c r="B17" s="11" t="s">
        <v>10</v>
      </c>
      <c r="C17" s="10">
        <v>953.4482309018706</v>
      </c>
      <c r="D17" s="10">
        <v>1096.4654655371512</v>
      </c>
      <c r="E17" s="10">
        <v>1041.6421922602935</v>
      </c>
      <c r="F17" s="10">
        <v>1239.5542087897493</v>
      </c>
    </row>
    <row r="18" spans="2:26" x14ac:dyDescent="0.2">
      <c r="B18" s="11" t="s">
        <v>11</v>
      </c>
      <c r="C18" s="10">
        <v>1048.7930539920578</v>
      </c>
      <c r="D18" s="10">
        <v>1206.1120120908663</v>
      </c>
      <c r="E18" s="10">
        <v>1145.806411486323</v>
      </c>
      <c r="F18" s="10">
        <v>1363.5096296687243</v>
      </c>
    </row>
    <row r="19" spans="2:26" x14ac:dyDescent="0.2">
      <c r="B19" s="11" t="s">
        <v>12</v>
      </c>
      <c r="C19" s="10">
        <v>1153.6723593912636</v>
      </c>
      <c r="D19" s="10">
        <v>1326.7232132999532</v>
      </c>
      <c r="E19" s="10">
        <v>1260.3870526349554</v>
      </c>
      <c r="F19" s="10">
        <v>1499.8605926355967</v>
      </c>
    </row>
    <row r="20" spans="2:26" x14ac:dyDescent="0.2">
      <c r="B20" s="11" t="s">
        <v>13</v>
      </c>
      <c r="C20" s="10">
        <v>1038.3051234521372</v>
      </c>
      <c r="D20" s="10">
        <v>1194.0508919699578</v>
      </c>
      <c r="E20" s="10">
        <v>1134.3483473714598</v>
      </c>
      <c r="F20" s="10">
        <v>1349.8745333720371</v>
      </c>
    </row>
    <row r="21" spans="2:26" x14ac:dyDescent="0.2">
      <c r="B21" s="11" t="s">
        <v>14</v>
      </c>
      <c r="C21" s="10">
        <v>1349.7966604877784</v>
      </c>
      <c r="D21" s="10">
        <v>1552.266159560945</v>
      </c>
      <c r="E21" s="10">
        <v>1474.6528515828977</v>
      </c>
      <c r="F21" s="10">
        <v>1754.8368933836482</v>
      </c>
    </row>
    <row r="22" spans="2:26" x14ac:dyDescent="0.2">
      <c r="B22" s="11" t="s">
        <v>15</v>
      </c>
      <c r="C22" s="10">
        <v>1754.7356586341118</v>
      </c>
      <c r="D22" s="10">
        <v>2017.9460074292285</v>
      </c>
      <c r="E22" s="10">
        <v>1917.0487070577669</v>
      </c>
      <c r="F22" s="10">
        <v>2281.2879613987425</v>
      </c>
    </row>
    <row r="23" spans="2:26" x14ac:dyDescent="0.2">
      <c r="B23" s="11" t="s">
        <v>16</v>
      </c>
      <c r="C23" s="10">
        <v>2281.1563562243459</v>
      </c>
      <c r="D23" s="10">
        <v>2623.3298096579974</v>
      </c>
      <c r="E23" s="10">
        <v>2492.1633191750975</v>
      </c>
      <c r="F23" s="10">
        <v>2965.674349818366</v>
      </c>
    </row>
    <row r="24" spans="2:26" x14ac:dyDescent="0.2">
      <c r="B24" s="11" t="s">
        <v>17</v>
      </c>
      <c r="C24" s="10">
        <v>1330</v>
      </c>
      <c r="D24" s="10">
        <v>1529.4999999999998</v>
      </c>
      <c r="E24" s="10">
        <v>1453.0249999999996</v>
      </c>
      <c r="F24" s="10">
        <v>1729.0997499999994</v>
      </c>
    </row>
    <row r="25" spans="2:26" ht="24" x14ac:dyDescent="0.3">
      <c r="B25" s="11" t="s">
        <v>18</v>
      </c>
      <c r="C25" s="10">
        <v>1468.2</v>
      </c>
      <c r="D25" s="10">
        <v>1688.4299999999998</v>
      </c>
      <c r="E25" s="10">
        <v>1604.0084999999997</v>
      </c>
      <c r="F25" s="10">
        <v>1908.7701149999996</v>
      </c>
      <c r="H25" s="16"/>
      <c r="I25" s="16" t="s">
        <v>68</v>
      </c>
      <c r="J25" s="16"/>
      <c r="K25" s="16"/>
      <c r="L25" s="16"/>
      <c r="M25" s="16"/>
      <c r="N25" s="16"/>
      <c r="O25" s="16"/>
      <c r="P25" s="16"/>
      <c r="Q25" s="16"/>
      <c r="R25" s="16"/>
      <c r="S25" s="16"/>
      <c r="T25" s="16"/>
      <c r="U25" s="16"/>
      <c r="V25" s="15"/>
      <c r="W25" s="15"/>
      <c r="X25" s="15"/>
      <c r="Y25" s="15"/>
      <c r="Z25" s="15"/>
    </row>
    <row r="28" spans="2:26" x14ac:dyDescent="0.2">
      <c r="I28" s="36" t="s">
        <v>1</v>
      </c>
      <c r="J28" s="36" t="s">
        <v>31</v>
      </c>
      <c r="K28" s="36" t="s">
        <v>4</v>
      </c>
    </row>
    <row r="29" spans="2:26" x14ac:dyDescent="0.2">
      <c r="I29" s="11" t="s">
        <v>20</v>
      </c>
      <c r="J29" s="40">
        <v>2020</v>
      </c>
      <c r="K29" s="37" cm="1">
        <f t="array" ref="K29">_xlfn.XLOOKUP(I29,B4:B25,_xlfn.XLOOKUP(J29,C3:F3,C4:F25,"Not Found",0))</f>
        <v>1425.405726</v>
      </c>
    </row>
    <row r="30" spans="2:26" x14ac:dyDescent="0.2">
      <c r="I30" s="11" t="s">
        <v>23</v>
      </c>
      <c r="J30" s="40">
        <v>2022</v>
      </c>
      <c r="K30" s="37" cm="1">
        <f t="array" ref="K30">_xlfn.XLOOKUP(I30,$B$4:$B$25,_xlfn.XLOOKUP(J30,C3:F3,$C$4:$F$25,"Not Found",0))</f>
        <v>2387.3913706911258</v>
      </c>
    </row>
    <row r="31" spans="2:26" x14ac:dyDescent="0.2">
      <c r="I31" s="11" t="s">
        <v>24</v>
      </c>
      <c r="J31" s="40">
        <v>2019</v>
      </c>
      <c r="K31" s="37" cm="1">
        <f t="array" ref="K31">_xlfn.XLOOKUP(I31,$B$4:$B$25,_xlfn.XLOOKUP(J31,$C$3:$F$3,$C$4:$F$25,"Not Found",0))</f>
        <v>2093.4378113477173</v>
      </c>
    </row>
    <row r="32" spans="2:26" x14ac:dyDescent="0.2">
      <c r="I32" s="11" t="s">
        <v>25</v>
      </c>
      <c r="J32" s="40">
        <v>2020</v>
      </c>
      <c r="K32" s="37" cm="1">
        <f t="array" ref="K32">_xlfn.XLOOKUP(I32,$B$4:$B$25,_xlfn.XLOOKUP(J32,$C$3:$F$3,$C$4:$F$25,"Not Found",0))</f>
        <v>562.66015500000003</v>
      </c>
    </row>
    <row r="33" spans="9:11" x14ac:dyDescent="0.2">
      <c r="I33" s="11" t="s">
        <v>26</v>
      </c>
      <c r="J33" s="40">
        <v>2021</v>
      </c>
      <c r="K33" s="37" cm="1">
        <f t="array" ref="K33">_xlfn.XLOOKUP(I33,$B$4:$B$25,_xlfn.XLOOKUP(J33,$C$3:$F$3,$C$4:$F$25,"Not Found",0))</f>
        <v>587.97986197500006</v>
      </c>
    </row>
    <row r="34" spans="9:11" x14ac:dyDescent="0.2">
      <c r="I34" s="11" t="s">
        <v>27</v>
      </c>
      <c r="J34" s="40">
        <v>2020</v>
      </c>
      <c r="K34" s="37" cm="1">
        <f t="array" ref="K34">_xlfn.XLOOKUP(I34,$B$4:$B$25,_xlfn.XLOOKUP(J34,$C$3:$F$3,$C$4:$F$25,"Not Found",0))</f>
        <v>680.81878755000002</v>
      </c>
    </row>
    <row r="35" spans="9:11" x14ac:dyDescent="0.2">
      <c r="I35" s="11" t="s">
        <v>6</v>
      </c>
      <c r="J35" s="40">
        <v>2019</v>
      </c>
      <c r="K35" s="37" cm="1">
        <f t="array" ref="K35">_xlfn.XLOOKUP(I35,$B$4:$B$25,_xlfn.XLOOKUP(J35,$C$3:$F$3,$C$4:$F$25,"Not Found",0))</f>
        <v>651.21797070000002</v>
      </c>
    </row>
    <row r="36" spans="9:11" x14ac:dyDescent="0.2">
      <c r="I36" s="11" t="s">
        <v>7</v>
      </c>
      <c r="J36" s="40">
        <v>2022</v>
      </c>
      <c r="K36" s="37" cm="1">
        <f t="array" ref="K36">_xlfn.XLOOKUP(I36,$B$4:$B$25,_xlfn.XLOOKUP(J36,$C$3:$F$3,$C$4:$F$25,"Not Found",0))</f>
        <v>931.29542358358276</v>
      </c>
    </row>
    <row r="37" spans="9:11" x14ac:dyDescent="0.2">
      <c r="I37" s="11" t="s">
        <v>8</v>
      </c>
      <c r="J37" s="40">
        <v>2021</v>
      </c>
      <c r="K37" s="37" cm="1">
        <f t="array" ref="K37">_xlfn.XLOOKUP(I37,$B$4:$B$25,_xlfn.XLOOKUP(J37,$C$3:$F$3,$C$4:$F$25,"Not Found",0))</f>
        <v>860.86131591759772</v>
      </c>
    </row>
    <row r="38" spans="9:11" x14ac:dyDescent="0.2">
      <c r="I38" s="11" t="s">
        <v>9</v>
      </c>
      <c r="J38" s="40">
        <v>2019</v>
      </c>
      <c r="K38" s="37" cm="1">
        <f t="array" ref="K38">_xlfn.XLOOKUP(I38,$B$4:$B$25,_xlfn.XLOOKUP(J38,$C$3:$F$3,$C$4:$F$25,"Not Found",0))</f>
        <v>866.77111900170041</v>
      </c>
    </row>
    <row r="39" spans="9:11" x14ac:dyDescent="0.2">
      <c r="I39" s="11" t="s">
        <v>10</v>
      </c>
      <c r="J39" s="40">
        <v>2022</v>
      </c>
      <c r="K39" s="37" cm="1">
        <f t="array" ref="K39">_xlfn.XLOOKUP(I39,$B$4:$B$25,_xlfn.XLOOKUP(J39,$C$3:$F$3,$C$4:$F$25,"Not Found",0))</f>
        <v>1239.5542087897493</v>
      </c>
    </row>
    <row r="40" spans="9:11" x14ac:dyDescent="0.2">
      <c r="I40" s="11" t="s">
        <v>11</v>
      </c>
      <c r="J40" s="40">
        <v>2021</v>
      </c>
      <c r="K40" s="37" cm="1">
        <f t="array" ref="K40">_xlfn.XLOOKUP(I40,$B$4:$B$25,_xlfn.XLOOKUP(J40,$C$3:$F$3,$C$4:$F$25,"Not Found",0))</f>
        <v>1145.806411486323</v>
      </c>
    </row>
    <row r="41" spans="9:11" x14ac:dyDescent="0.2">
      <c r="I41" s="11" t="s">
        <v>15</v>
      </c>
      <c r="J41" s="40">
        <v>2019</v>
      </c>
      <c r="K41" s="37" cm="1">
        <f t="array" ref="K41">_xlfn.XLOOKUP(I41,$B$4:$B$25,_xlfn.XLOOKUP(J41,$C$3:$F$3,$C$4:$F$25,"Not Found",0))</f>
        <v>1754.7356586341118</v>
      </c>
    </row>
    <row r="42" spans="9:11" x14ac:dyDescent="0.2">
      <c r="I42" s="11" t="s">
        <v>16</v>
      </c>
      <c r="J42" s="40">
        <v>2022</v>
      </c>
      <c r="K42" s="37" cm="1">
        <f t="array" ref="K42">_xlfn.XLOOKUP(I42,$B$4:$B$25,_xlfn.XLOOKUP(J42,$C$3:$F$3,$C$4:$F$25,"Not Found",0))</f>
        <v>2965.674349818366</v>
      </c>
    </row>
    <row r="43" spans="9:11" x14ac:dyDescent="0.2">
      <c r="I43" s="11" t="s">
        <v>17</v>
      </c>
      <c r="J43" s="40">
        <v>2020</v>
      </c>
      <c r="K43" s="37" cm="1">
        <f t="array" ref="K43">_xlfn.XLOOKUP(I43,$B$4:$B$25,_xlfn.XLOOKUP(J43,$C$3:$F$3,$C$4:$F$25,"Not Found",0))</f>
        <v>1529.4999999999998</v>
      </c>
    </row>
    <row r="44" spans="9:11" x14ac:dyDescent="0.2">
      <c r="I44" s="11" t="s">
        <v>15</v>
      </c>
      <c r="J44" s="40">
        <v>2019</v>
      </c>
      <c r="K44" s="37" cm="1">
        <f t="array" ref="K44">_xlfn.XLOOKUP(I44,$B$4:$B$25,_xlfn.XLOOKUP(J44,$C$3:$F$3,$C$4:$F$25,"Not Found",0))</f>
        <v>1754.7356586341118</v>
      </c>
    </row>
  </sheetData>
  <mergeCells count="1">
    <mergeCell ref="B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5328F-26FA-5047-A452-389F261A909B}">
  <dimension ref="A1:X44"/>
  <sheetViews>
    <sheetView showGridLines="0" workbookViewId="0">
      <selection activeCell="S9" sqref="S9"/>
    </sheetView>
  </sheetViews>
  <sheetFormatPr baseColWidth="10" defaultColWidth="10.6640625" defaultRowHeight="16" x14ac:dyDescent="0.2"/>
  <cols>
    <col min="2" max="2" width="15.5" bestFit="1" customWidth="1"/>
    <col min="5" max="5" width="11.6640625" bestFit="1" customWidth="1"/>
    <col min="6" max="6" width="11.1640625" bestFit="1" customWidth="1"/>
    <col min="7" max="7" width="6.83203125" customWidth="1"/>
    <col min="9" max="9" width="12.33203125" bestFit="1" customWidth="1"/>
    <col min="10" max="10" width="11.1640625" bestFit="1" customWidth="1"/>
  </cols>
  <sheetData>
    <row r="1" spans="1:11" x14ac:dyDescent="0.2">
      <c r="A1" t="s">
        <v>0</v>
      </c>
      <c r="G1" s="20"/>
      <c r="H1" s="20"/>
      <c r="I1" s="20"/>
      <c r="J1" s="20"/>
    </row>
    <row r="2" spans="1:11" x14ac:dyDescent="0.2">
      <c r="B2" s="45" t="s">
        <v>29</v>
      </c>
      <c r="C2" s="45"/>
      <c r="D2" s="45"/>
      <c r="E2" s="45"/>
      <c r="F2" s="45"/>
      <c r="G2" s="20"/>
      <c r="H2" s="47"/>
      <c r="I2" s="47"/>
      <c r="J2" s="47"/>
    </row>
    <row r="3" spans="1:11" x14ac:dyDescent="0.2">
      <c r="B3" s="12" t="s">
        <v>30</v>
      </c>
      <c r="C3" s="13">
        <v>2019</v>
      </c>
      <c r="D3" s="13">
        <v>2020</v>
      </c>
      <c r="E3" s="13">
        <f>D3+1</f>
        <v>2021</v>
      </c>
      <c r="F3" s="13">
        <f t="shared" ref="F3" si="0">E3+1</f>
        <v>2022</v>
      </c>
      <c r="G3" s="20"/>
      <c r="H3" s="38"/>
      <c r="I3" s="38"/>
      <c r="J3" s="38"/>
    </row>
    <row r="4" spans="1:11" x14ac:dyDescent="0.2">
      <c r="B4" t="s">
        <v>20</v>
      </c>
      <c r="C4" s="10">
        <v>1087.2660000000001</v>
      </c>
      <c r="D4" s="10">
        <v>1250.3559</v>
      </c>
      <c r="E4" s="10">
        <v>1187.838105</v>
      </c>
      <c r="F4" s="10">
        <v>1413.52734495</v>
      </c>
      <c r="G4" s="20"/>
      <c r="H4" s="38"/>
      <c r="I4" s="38"/>
      <c r="J4" s="39"/>
    </row>
    <row r="5" spans="1:11" x14ac:dyDescent="0.2">
      <c r="B5" t="s">
        <v>20</v>
      </c>
      <c r="C5" s="10">
        <v>1239.48324</v>
      </c>
      <c r="D5" s="10">
        <v>1425.405726</v>
      </c>
      <c r="E5" s="10">
        <v>1354.1354397</v>
      </c>
      <c r="F5" s="10">
        <v>1611.4211732429999</v>
      </c>
      <c r="G5" s="20"/>
      <c r="H5" s="20"/>
      <c r="I5" s="20"/>
      <c r="J5" s="20"/>
    </row>
    <row r="6" spans="1:11" x14ac:dyDescent="0.2">
      <c r="B6" t="s">
        <v>20</v>
      </c>
      <c r="C6" s="10">
        <v>1413.0108935999999</v>
      </c>
      <c r="D6" s="10">
        <v>1624.9625276399997</v>
      </c>
      <c r="E6" s="10">
        <v>1543.7144012579997</v>
      </c>
      <c r="F6" s="10">
        <v>1837.0201374970195</v>
      </c>
      <c r="G6" s="20"/>
      <c r="H6" s="47"/>
      <c r="I6" s="47"/>
      <c r="J6" s="47"/>
    </row>
    <row r="7" spans="1:11" x14ac:dyDescent="0.2">
      <c r="B7" t="s">
        <v>20</v>
      </c>
      <c r="C7" s="10">
        <v>1610.8324187039998</v>
      </c>
      <c r="D7" s="10">
        <v>1852.4572815095996</v>
      </c>
      <c r="E7" s="10">
        <v>1759.8344174341196</v>
      </c>
      <c r="F7" s="10">
        <v>2094.202956746602</v>
      </c>
      <c r="G7" s="20"/>
      <c r="H7" s="38"/>
      <c r="I7" s="38"/>
      <c r="J7" s="38"/>
    </row>
    <row r="8" spans="1:11" x14ac:dyDescent="0.2">
      <c r="B8" t="s">
        <v>21</v>
      </c>
      <c r="C8" s="10">
        <v>1836.3489573225595</v>
      </c>
      <c r="D8" s="10">
        <v>2111.801300920943</v>
      </c>
      <c r="E8" s="10">
        <v>2006.2112358748957</v>
      </c>
      <c r="F8" s="10">
        <v>2387.3913706911258</v>
      </c>
      <c r="G8" s="20"/>
      <c r="H8" s="38"/>
      <c r="I8" s="38"/>
      <c r="J8" s="39"/>
      <c r="K8" s="14"/>
    </row>
    <row r="9" spans="1:11" x14ac:dyDescent="0.2">
      <c r="B9" t="s">
        <v>24</v>
      </c>
      <c r="C9" s="10">
        <v>2093.4378113477173</v>
      </c>
      <c r="D9" s="10">
        <v>2407.4534830498746</v>
      </c>
      <c r="E9" s="10">
        <v>2287.0808088973808</v>
      </c>
      <c r="F9" s="10">
        <v>2721.6261625878833</v>
      </c>
    </row>
    <row r="10" spans="1:11" x14ac:dyDescent="0.2">
      <c r="B10" t="s">
        <v>24</v>
      </c>
      <c r="C10" s="10">
        <v>489.26970000000006</v>
      </c>
      <c r="D10" s="10">
        <v>562.66015500000003</v>
      </c>
      <c r="E10" s="10">
        <v>534.52714724999998</v>
      </c>
      <c r="F10" s="10">
        <v>636.0873052275</v>
      </c>
    </row>
    <row r="11" spans="1:11" x14ac:dyDescent="0.2">
      <c r="B11" t="s">
        <v>24</v>
      </c>
      <c r="C11" s="10">
        <v>538.19667000000015</v>
      </c>
      <c r="D11" s="10">
        <v>618.92617050000013</v>
      </c>
      <c r="E11" s="10">
        <v>587.97986197500006</v>
      </c>
      <c r="F11" s="10">
        <v>699.69603575025008</v>
      </c>
    </row>
    <row r="12" spans="1:11" x14ac:dyDescent="0.2">
      <c r="B12" t="s">
        <v>27</v>
      </c>
      <c r="C12" s="10">
        <v>592.01633700000002</v>
      </c>
      <c r="D12" s="10">
        <v>680.81878755000002</v>
      </c>
      <c r="E12" s="10">
        <v>646.77784817249994</v>
      </c>
      <c r="F12" s="10">
        <v>769.66563932527492</v>
      </c>
    </row>
    <row r="13" spans="1:11" x14ac:dyDescent="0.2">
      <c r="B13" t="s">
        <v>6</v>
      </c>
      <c r="C13" s="10">
        <v>651.21797070000002</v>
      </c>
      <c r="D13" s="10">
        <v>748.90066630499996</v>
      </c>
      <c r="E13" s="10">
        <v>711.45563298974992</v>
      </c>
      <c r="F13" s="10">
        <v>846.63220325780242</v>
      </c>
    </row>
    <row r="14" spans="1:11" x14ac:dyDescent="0.2">
      <c r="B14" t="s">
        <v>6</v>
      </c>
      <c r="C14" s="10">
        <v>716.33976777000021</v>
      </c>
      <c r="D14" s="10">
        <v>823.79073293550016</v>
      </c>
      <c r="E14" s="10">
        <v>782.60119628872508</v>
      </c>
      <c r="F14" s="10">
        <v>931.29542358358276</v>
      </c>
    </row>
    <row r="15" spans="1:11" x14ac:dyDescent="0.2">
      <c r="B15" t="s">
        <v>6</v>
      </c>
      <c r="C15" s="10">
        <v>787.97374454700036</v>
      </c>
      <c r="D15" s="10">
        <v>906.16980622905032</v>
      </c>
      <c r="E15" s="10">
        <v>860.86131591759772</v>
      </c>
      <c r="F15" s="10">
        <v>1024.4249659419413</v>
      </c>
    </row>
    <row r="16" spans="1:11" x14ac:dyDescent="0.2">
      <c r="B16" t="s">
        <v>6</v>
      </c>
      <c r="C16" s="10">
        <v>866.77111900170041</v>
      </c>
      <c r="D16" s="10">
        <v>996.78678685195541</v>
      </c>
      <c r="E16" s="10">
        <v>946.94744750935763</v>
      </c>
      <c r="F16" s="10">
        <v>1126.8674625361355</v>
      </c>
    </row>
    <row r="17" spans="2:24" x14ac:dyDescent="0.2">
      <c r="B17" t="s">
        <v>6</v>
      </c>
      <c r="C17" s="10">
        <v>953.4482309018706</v>
      </c>
      <c r="D17" s="10">
        <v>1096.4654655371512</v>
      </c>
      <c r="E17" s="10">
        <v>1041.6421922602935</v>
      </c>
      <c r="F17" s="10">
        <v>1239.5542087897493</v>
      </c>
    </row>
    <row r="18" spans="2:24" x14ac:dyDescent="0.2">
      <c r="B18" t="s">
        <v>6</v>
      </c>
      <c r="C18" s="10">
        <v>1048.7930539920578</v>
      </c>
      <c r="D18" s="10">
        <v>1206.1120120908663</v>
      </c>
      <c r="E18" s="10">
        <v>1145.806411486323</v>
      </c>
      <c r="F18" s="10">
        <v>1363.5096296687243</v>
      </c>
    </row>
    <row r="19" spans="2:24" x14ac:dyDescent="0.2">
      <c r="B19" t="s">
        <v>12</v>
      </c>
      <c r="C19" s="10">
        <v>1153.6723593912636</v>
      </c>
      <c r="D19" s="10">
        <v>1326.7232132999532</v>
      </c>
      <c r="E19" s="10">
        <v>1260.3870526349554</v>
      </c>
      <c r="F19" s="10">
        <v>1499.8605926355967</v>
      </c>
    </row>
    <row r="20" spans="2:24" ht="24" x14ac:dyDescent="0.3">
      <c r="B20" t="s">
        <v>12</v>
      </c>
      <c r="C20" s="10">
        <v>1038.3051234521372</v>
      </c>
      <c r="D20" s="10">
        <v>1194.0508919699578</v>
      </c>
      <c r="E20" s="10">
        <v>1134.3483473714598</v>
      </c>
      <c r="F20" s="10">
        <v>1349.8745333720371</v>
      </c>
      <c r="H20" s="32" t="s">
        <v>63</v>
      </c>
      <c r="I20" s="32"/>
      <c r="J20" s="32"/>
      <c r="K20" s="32"/>
      <c r="L20" s="32"/>
      <c r="M20" s="32"/>
      <c r="N20" s="32"/>
      <c r="O20" s="32"/>
      <c r="P20" s="32"/>
      <c r="Q20" s="32"/>
      <c r="R20" s="32"/>
      <c r="S20" s="31"/>
      <c r="T20" s="31"/>
      <c r="U20" s="31"/>
      <c r="V20" s="31"/>
      <c r="W20" s="31"/>
      <c r="X20" s="15"/>
    </row>
    <row r="21" spans="2:24" x14ac:dyDescent="0.2">
      <c r="B21" t="s">
        <v>12</v>
      </c>
      <c r="C21" s="10">
        <v>1349.7966604877784</v>
      </c>
      <c r="D21" s="10">
        <v>1552.266159560945</v>
      </c>
      <c r="E21" s="10">
        <v>1474.6528515828977</v>
      </c>
      <c r="F21" s="10">
        <v>1754.8368933836482</v>
      </c>
    </row>
    <row r="22" spans="2:24" x14ac:dyDescent="0.2">
      <c r="B22" t="s">
        <v>12</v>
      </c>
      <c r="C22" s="10">
        <v>1754.7356586341118</v>
      </c>
      <c r="D22" s="10">
        <v>2017.9460074292285</v>
      </c>
      <c r="E22" s="10">
        <v>1917.0487070577669</v>
      </c>
      <c r="F22" s="10">
        <v>2281.2879613987425</v>
      </c>
    </row>
    <row r="23" spans="2:24" x14ac:dyDescent="0.2">
      <c r="B23" t="s">
        <v>12</v>
      </c>
      <c r="C23" s="10">
        <v>2281.1563562243459</v>
      </c>
      <c r="D23" s="10">
        <v>2623.3298096579974</v>
      </c>
      <c r="E23" s="10">
        <v>2492.1633191750975</v>
      </c>
      <c r="F23" s="10">
        <v>2965.674349818366</v>
      </c>
    </row>
    <row r="24" spans="2:24" x14ac:dyDescent="0.2">
      <c r="B24" t="s">
        <v>12</v>
      </c>
      <c r="C24" s="10">
        <v>1330</v>
      </c>
      <c r="D24" s="10">
        <v>1529.4999999999998</v>
      </c>
      <c r="E24" s="10">
        <v>1453.0249999999996</v>
      </c>
      <c r="F24" s="10">
        <v>1729.0997499999994</v>
      </c>
    </row>
    <row r="25" spans="2:24" x14ac:dyDescent="0.2">
      <c r="B25" t="s">
        <v>12</v>
      </c>
      <c r="C25" s="10">
        <v>1468.2</v>
      </c>
      <c r="D25" s="10">
        <v>1688.4299999999998</v>
      </c>
      <c r="E25" s="10">
        <v>1604.0084999999997</v>
      </c>
      <c r="F25" s="10">
        <v>1908.7701149999996</v>
      </c>
    </row>
    <row r="26" spans="2:24" x14ac:dyDescent="0.2">
      <c r="H26" s="45" t="s">
        <v>28</v>
      </c>
      <c r="I26" s="45"/>
      <c r="J26" s="45"/>
      <c r="P26" s="45" t="s">
        <v>32</v>
      </c>
      <c r="Q26" s="45"/>
      <c r="R26" s="45"/>
    </row>
    <row r="27" spans="2:24" x14ac:dyDescent="0.2">
      <c r="H27" s="13" t="s">
        <v>1</v>
      </c>
      <c r="I27" s="13" t="s">
        <v>31</v>
      </c>
      <c r="J27" s="13" t="s">
        <v>4</v>
      </c>
      <c r="P27" s="13" t="s">
        <v>1</v>
      </c>
      <c r="Q27" s="13" t="s">
        <v>31</v>
      </c>
      <c r="R27" s="13" t="s">
        <v>4</v>
      </c>
    </row>
    <row r="28" spans="2:24" x14ac:dyDescent="0.2">
      <c r="H28" s="11" t="s">
        <v>20</v>
      </c>
      <c r="I28" s="40">
        <v>2020</v>
      </c>
      <c r="J28" s="41" cm="1">
        <f t="array" ref="J28">_xlfn.XLOOKUP(H28,$B$4:$B$25,_xlfn.XLOOKUP(I28,$C$3:$F$3,$C$4:$F$25,0))</f>
        <v>1250.3559</v>
      </c>
      <c r="P28" s="11" t="s">
        <v>20</v>
      </c>
      <c r="Q28" s="40">
        <v>2020</v>
      </c>
      <c r="R28" s="30" cm="1">
        <f t="array" ref="R28">SUM(_xlfn._xlws.FILTER(_xlfn._xlws.FILTER($C$4:$F$25,$B$4:$B$25=P28),$C$3:$F$3=Q28))</f>
        <v>6153.1814351495996</v>
      </c>
    </row>
    <row r="29" spans="2:24" x14ac:dyDescent="0.2">
      <c r="H29" t="s">
        <v>24</v>
      </c>
      <c r="I29" s="40">
        <v>2022</v>
      </c>
      <c r="J29" s="41" cm="1">
        <f t="array" ref="J29">_xlfn.XLOOKUP(H29,$B$4:$B$25,_xlfn.XLOOKUP(I29,$C$3:$F$3,$C$4:$F$25,0))</f>
        <v>2721.6261625878833</v>
      </c>
      <c r="P29" t="s">
        <v>24</v>
      </c>
      <c r="Q29" s="40">
        <v>2022</v>
      </c>
      <c r="R29" s="30" cm="1">
        <f t="array" ref="R29">SUM(_xlfn._xlws.FILTER(_xlfn._xlws.FILTER($C$4:$F$25,$B$4:$B$25=P29),$C$3:$F$3=Q29))</f>
        <v>4057.4095035656337</v>
      </c>
    </row>
    <row r="30" spans="2:24" x14ac:dyDescent="0.2">
      <c r="H30" t="s">
        <v>6</v>
      </c>
      <c r="I30" s="40">
        <v>2019</v>
      </c>
      <c r="J30" s="41" cm="1">
        <f t="array" ref="J30">_xlfn.XLOOKUP(H30,$B$4:$B$25,_xlfn.XLOOKUP(I30,$C$3:$F$3,$C$4:$F$25,0))</f>
        <v>651.21797070000002</v>
      </c>
      <c r="P30" t="s">
        <v>6</v>
      </c>
      <c r="Q30" s="40">
        <v>2019</v>
      </c>
      <c r="R30" s="30" cm="1">
        <f t="array" ref="R30">SUM(_xlfn._xlws.FILTER(_xlfn._xlws.FILTER($C$4:$F$25,$B$4:$B$25=P30),$C$3:$F$3=Q30))</f>
        <v>5024.5438869126292</v>
      </c>
    </row>
    <row r="31" spans="2:24" x14ac:dyDescent="0.2">
      <c r="H31" t="s">
        <v>12</v>
      </c>
      <c r="I31" s="40">
        <v>2020</v>
      </c>
      <c r="J31" s="41" cm="1">
        <f t="array" ref="J31">_xlfn.XLOOKUP(H31,$B$4:$B$25,_xlfn.XLOOKUP(I31,$C$3:$F$3,$C$4:$F$25,0))</f>
        <v>1326.7232132999532</v>
      </c>
      <c r="P31" t="s">
        <v>12</v>
      </c>
      <c r="Q31" s="40">
        <v>2020</v>
      </c>
      <c r="R31" s="30" cm="1">
        <f t="array" ref="R31">SUM(_xlfn._xlws.FILTER(_xlfn._xlws.FILTER($C$4:$F$25,$B$4:$B$25=P31),$C$3:$F$3=Q31))</f>
        <v>11932.246081918081</v>
      </c>
    </row>
    <row r="32" spans="2:24" x14ac:dyDescent="0.2">
      <c r="H32" t="s">
        <v>21</v>
      </c>
      <c r="I32" s="40">
        <v>2021</v>
      </c>
      <c r="J32" s="41" cm="1">
        <f t="array" ref="J32">_xlfn.XLOOKUP(H32,$B$4:$B$25,_xlfn.XLOOKUP(I32,$C$3:$F$3,$C$4:$F$25,0))</f>
        <v>2006.2112358748957</v>
      </c>
      <c r="P32" t="s">
        <v>21</v>
      </c>
      <c r="Q32" s="40">
        <v>2021</v>
      </c>
      <c r="R32" s="30" cm="1">
        <f t="array" ref="R32">SUM(_xlfn._xlws.FILTER(_xlfn._xlws.FILTER($C$4:$F$25,$B$4:$B$25=P32),$C$3:$F$3=Q32))</f>
        <v>2006.2112358748957</v>
      </c>
    </row>
    <row r="33" spans="3:18" x14ac:dyDescent="0.2">
      <c r="H33" t="s">
        <v>27</v>
      </c>
      <c r="I33" s="40">
        <v>2020</v>
      </c>
      <c r="J33" s="41" cm="1">
        <f t="array" ref="J33">_xlfn.XLOOKUP(H33,$B$4:$B$25,_xlfn.XLOOKUP(I33,$C$3:$F$3,$C$4:$F$25,0))</f>
        <v>680.81878755000002</v>
      </c>
      <c r="P33" t="s">
        <v>27</v>
      </c>
      <c r="Q33" s="40">
        <v>2020</v>
      </c>
      <c r="R33" s="30" cm="1">
        <f t="array" ref="R33">SUM(_xlfn._xlws.FILTER(_xlfn._xlws.FILTER($C$4:$F$25,$B$4:$B$25=P33),$C$3:$F$3=Q33))</f>
        <v>680.81878755000002</v>
      </c>
    </row>
    <row r="34" spans="3:18" x14ac:dyDescent="0.2">
      <c r="H34" t="s">
        <v>12</v>
      </c>
      <c r="I34" s="40">
        <v>2022</v>
      </c>
      <c r="J34" s="41" cm="1">
        <f t="array" ref="J34">_xlfn.XLOOKUP(H34,$B$4:$B$25,_xlfn.XLOOKUP(I34,$C$3:$F$3,$C$4:$F$25,0))</f>
        <v>1499.8605926355967</v>
      </c>
      <c r="P34" s="11"/>
      <c r="Q34" s="40"/>
    </row>
    <row r="35" spans="3:18" x14ac:dyDescent="0.2">
      <c r="I35" s="40"/>
      <c r="P35" s="11"/>
      <c r="Q35" s="40"/>
    </row>
    <row r="36" spans="3:18" x14ac:dyDescent="0.2">
      <c r="I36" s="40"/>
      <c r="P36" s="11"/>
      <c r="Q36" s="40"/>
    </row>
    <row r="37" spans="3:18" x14ac:dyDescent="0.2">
      <c r="C37" s="10"/>
      <c r="E37" s="10"/>
      <c r="I37" s="40"/>
      <c r="P37" s="11"/>
      <c r="Q37" s="40"/>
    </row>
    <row r="38" spans="3:18" x14ac:dyDescent="0.2">
      <c r="C38" s="10"/>
      <c r="E38" s="10"/>
      <c r="I38" s="40"/>
      <c r="P38" s="11"/>
      <c r="Q38" s="40"/>
    </row>
    <row r="39" spans="3:18" x14ac:dyDescent="0.2">
      <c r="C39" s="10"/>
      <c r="E39" s="10"/>
      <c r="I39" s="40"/>
      <c r="P39" s="11"/>
      <c r="Q39" s="40"/>
    </row>
    <row r="40" spans="3:18" x14ac:dyDescent="0.2">
      <c r="C40" s="10"/>
      <c r="E40" s="10"/>
      <c r="I40" s="40"/>
      <c r="P40" s="11"/>
      <c r="Q40" s="40"/>
    </row>
    <row r="41" spans="3:18" x14ac:dyDescent="0.2">
      <c r="C41" s="2"/>
      <c r="E41" s="10"/>
      <c r="I41" s="40"/>
      <c r="P41" s="11"/>
      <c r="Q41" s="40"/>
    </row>
    <row r="42" spans="3:18" x14ac:dyDescent="0.2">
      <c r="E42" s="10"/>
      <c r="I42" s="40"/>
      <c r="P42" s="11"/>
      <c r="Q42" s="40"/>
    </row>
    <row r="43" spans="3:18" x14ac:dyDescent="0.2">
      <c r="E43" s="10"/>
      <c r="I43" s="40"/>
      <c r="P43" s="11"/>
      <c r="Q43" s="40"/>
    </row>
    <row r="44" spans="3:18" x14ac:dyDescent="0.2">
      <c r="E44" s="2"/>
    </row>
  </sheetData>
  <mergeCells count="5">
    <mergeCell ref="B2:F2"/>
    <mergeCell ref="H2:J2"/>
    <mergeCell ref="H6:J6"/>
    <mergeCell ref="H26:J26"/>
    <mergeCell ref="P26:R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Vlookup</vt:lpstr>
      <vt:lpstr>Hlookup</vt:lpstr>
      <vt:lpstr>Xlookup</vt:lpstr>
      <vt:lpstr>Xlookup 2</vt:lpstr>
      <vt:lpstr>Xlookup 3</vt:lpstr>
      <vt:lpstr>Xlookup 4</vt:lpstr>
      <vt:lpstr>Xlookup 5</vt:lpstr>
      <vt:lpstr>SumFilter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2022-08-01T09:40:24Z</dcterms:created>
  <dcterms:modified xsi:type="dcterms:W3CDTF">2023-05-22T19:28:08Z</dcterms:modified>
</cp:coreProperties>
</file>