
<file path=[Content_Types].xml><?xml version="1.0" encoding="utf-8"?>
<Types xmlns="http://schemas.openxmlformats.org/package/2006/content-types">
  <Override PartName="/xl/_rels/workbook.xml.rels" ContentType="application/vnd.openxmlformats-package.relationships+xml"/>
  <Override PartName="/xl/comments2.xml" ContentType="application/vnd.openxmlformats-officedocument.spreadsheetml.comments+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2.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vmlDrawing2.vml" ContentType="application/vnd.openxmlformats-officedocument.vmlDrawing"/>
  <Override PartName="/xl/drawings/drawing1.xml" ContentType="application/vnd.openxmlformats-officedocument.drawing+xml"/>
  <Override PartName="/xl/drawings/vmlDrawing1.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21 FacSalList" sheetId="1" state="visible" r:id="rId2"/>
    <sheet name="21 FacultyScales" sheetId="2" state="visible" r:id="rId3"/>
    <sheet name="Fields in FacSalList" sheetId="3" state="visible" r:id="rId4"/>
  </sheets>
  <definedNames>
    <definedName function="false" hidden="true" localSheetId="0" name="_xlnm._FilterDatabase" vbProcedure="false">'21 FacSalList'!$A$1:$AO$251</definedName>
    <definedName function="false" hidden="false" name="AdjunctAsst2_2" vbProcedure="false">#REF!</definedName>
    <definedName function="false" hidden="false" name="DeptLookup" vbProcedure="false">#REF!</definedName>
    <definedName function="false" hidden="false" name="FacSalListLookup" vbProcedure="false">'21 FacSalList'!$E:$AO</definedName>
    <definedName function="false" hidden="false" name="InstScale" vbProcedure="false">'21 FacultyScales'!$M$7:$O$18</definedName>
    <definedName function="false" hidden="false" name="PTScale" vbProcedure="false">'21 FacultyScales'!$H$7:$J$29</definedName>
    <definedName function="false" hidden="false" name="RegScale" vbProcedure="false">'21 FacultyScales'!$C$7:$E$54</definedName>
    <definedName function="false" hidden="false" name="TableName" vbProcedure="false">"Dummy"</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H1" authorId="0">
      <text>
        <r>
          <rPr>
            <b val="true"/>
            <sz val="9"/>
            <color rgb="FF000000"/>
            <rFont val="Tahoma"/>
            <family val="2"/>
            <charset val="1"/>
          </rPr>
          <t xml:space="preserve">Julie N Christoph:
</t>
        </r>
        <r>
          <rPr>
            <sz val="9"/>
            <color rgb="FF000000"/>
            <rFont val="Tahoma"/>
            <family val="2"/>
            <charset val="1"/>
          </rPr>
          <t xml:space="preserve">New as of 2019.</t>
        </r>
      </text>
    </comment>
    <comment ref="U148" authorId="0">
      <text>
        <r>
          <rPr>
            <b val="true"/>
            <sz val="9"/>
            <color rgb="FF000000"/>
            <rFont val="Tahoma"/>
            <family val="2"/>
            <charset val="1"/>
          </rPr>
          <t xml:space="preserve">Martin Jackson:
</t>
        </r>
        <r>
          <rPr>
            <sz val="9"/>
            <color rgb="FF000000"/>
            <rFont val="Tahoma"/>
            <family val="2"/>
            <charset val="1"/>
          </rPr>
          <t xml:space="preserve">Delayed promotion eval in 2020 due to serving on FAC. Will start year at Assc 8.  Assuming positive eval, will get supersede to Full 1.  Will also get backpay for 2019.</t>
        </r>
      </text>
    </comment>
    <comment ref="U219" authorId="0">
      <text>
        <r>
          <rPr>
            <b val="true"/>
            <sz val="9"/>
            <color rgb="FF000000"/>
            <rFont val="Tahoma"/>
            <family val="2"/>
            <charset val="1"/>
          </rPr>
          <t xml:space="preserve">Martin Jackson:
</t>
        </r>
        <r>
          <rPr>
            <sz val="9"/>
            <color rgb="FF000000"/>
            <rFont val="Tahoma"/>
            <family val="2"/>
            <charset val="1"/>
          </rPr>
          <t xml:space="preserve">Delayed promotion eval in 2020 due to serving on FAC. Will start year at Assc 8.  Assuming positive eval, will get supersede to Full 1.  Will also get backpay for 2019.</t>
        </r>
      </text>
    </comment>
    <comment ref="AF148" authorId="0">
      <text>
        <r>
          <rPr>
            <b val="true"/>
            <sz val="9"/>
            <color rgb="FF000000"/>
            <rFont val="Tahoma"/>
            <family val="2"/>
            <charset val="1"/>
          </rPr>
          <t xml:space="preserve">Martin Jackson:
</t>
        </r>
        <r>
          <rPr>
            <sz val="9"/>
            <color rgb="FF000000"/>
            <rFont val="Tahoma"/>
            <family val="2"/>
            <charset val="1"/>
          </rPr>
          <t xml:space="preserve">Delayed promotion eval in 2020 due to serving on FAC. Will start year at Assc 8.  Assuming positive eval, will get supersede to Full 1.  Will also get backpay for 2019.</t>
        </r>
      </text>
    </comment>
    <comment ref="AF219" authorId="0">
      <text>
        <r>
          <rPr>
            <b val="true"/>
            <sz val="9"/>
            <color rgb="FF000000"/>
            <rFont val="Tahoma"/>
            <family val="2"/>
            <charset val="1"/>
          </rPr>
          <t xml:space="preserve">Martin Jackson:
</t>
        </r>
        <r>
          <rPr>
            <sz val="9"/>
            <color rgb="FF000000"/>
            <rFont val="Tahoma"/>
            <family val="2"/>
            <charset val="1"/>
          </rPr>
          <t xml:space="preserve">Delayed promotion eval in 2020 due to serving on FAC. Will start year at Assc 8.  Assuming positive eval, will get supersede to Full 1.  Will also get backpay for 2019.</t>
        </r>
      </text>
    </comment>
  </commentList>
</comments>
</file>

<file path=xl/comments2.xml><?xml version="1.0" encoding="utf-8"?>
<comments xmlns="http://schemas.openxmlformats.org/spreadsheetml/2006/main" xmlns:xdr="http://schemas.openxmlformats.org/drawingml/2006/spreadsheetDrawing">
  <authors>
    <author> </author>
  </authors>
  <commentList>
    <comment ref="A3" authorId="0">
      <text>
        <r>
          <rPr>
            <b val="true"/>
            <sz val="9"/>
            <color rgb="FF000000"/>
            <rFont val="Tahoma"/>
            <family val="2"/>
            <charset val="1"/>
          </rPr>
          <t xml:space="preserve">Martin Jackson:
</t>
        </r>
        <r>
          <rPr>
            <sz val="9"/>
            <color rgb="FF000000"/>
            <rFont val="Tahoma"/>
            <family val="2"/>
            <charset val="1"/>
          </rPr>
          <t xml:space="preserve">Annually replace this value with last year's Assistant 1 salary.</t>
        </r>
      </text>
    </comment>
    <comment ref="A4" authorId="0">
      <text>
        <r>
          <rPr>
            <b val="true"/>
            <sz val="9"/>
            <color rgb="FF000000"/>
            <rFont val="Tahoma"/>
            <family val="2"/>
            <charset val="1"/>
          </rPr>
          <t xml:space="preserve">Martin Jackson:
</t>
        </r>
        <r>
          <rPr>
            <sz val="9"/>
            <color rgb="FF000000"/>
            <rFont val="Tahoma"/>
            <family val="2"/>
            <charset val="1"/>
          </rPr>
          <t xml:space="preserve">Pulls from across-the-board salary change on SalSum</t>
        </r>
      </text>
    </comment>
  </commentList>
</comments>
</file>

<file path=xl/sharedStrings.xml><?xml version="1.0" encoding="utf-8"?>
<sst xmlns="http://schemas.openxmlformats.org/spreadsheetml/2006/main" count="4385" uniqueCount="238">
  <si>
    <t xml:space="preserve">deptID</t>
  </si>
  <si>
    <t xml:space="preserve">deptName</t>
  </si>
  <si>
    <t xml:space="preserve">positionNumber</t>
  </si>
  <si>
    <t xml:space="preserve">upsID</t>
  </si>
  <si>
    <t xml:space="preserve">lastName</t>
  </si>
  <si>
    <t xml:space="preserve">firstName</t>
  </si>
  <si>
    <t xml:space="preserve">Type</t>
  </si>
  <si>
    <t xml:space="preserve">Category</t>
  </si>
  <si>
    <t xml:space="preserve">From Actions sheet</t>
  </si>
  <si>
    <t xml:space="preserve">To_2019</t>
  </si>
  <si>
    <t xml:space="preserve">Rank_2019</t>
  </si>
  <si>
    <t xml:space="preserve">Step_2019</t>
  </si>
  <si>
    <t xml:space="preserve">StepSpecial_2019</t>
  </si>
  <si>
    <t xml:space="preserve">StepYear_2019</t>
  </si>
  <si>
    <t xml:space="preserve">Scale_2019</t>
  </si>
  <si>
    <t xml:space="preserve">Include_2019</t>
  </si>
  <si>
    <t xml:space="preserve">BaseSalary_2019</t>
  </si>
  <si>
    <t xml:space="preserve">Adjustments_2019</t>
  </si>
  <si>
    <t xml:space="preserve">TotalSalary_2019</t>
  </si>
  <si>
    <t xml:space="preserve">2020 Start</t>
  </si>
  <si>
    <t xml:space="preserve">To_2020</t>
  </si>
  <si>
    <t xml:space="preserve">Rank_2020</t>
  </si>
  <si>
    <t xml:space="preserve">Step_2020</t>
  </si>
  <si>
    <t xml:space="preserve">StepSpecial_2020</t>
  </si>
  <si>
    <t xml:space="preserve">StepYear_2020</t>
  </si>
  <si>
    <t xml:space="preserve">Scale_2020</t>
  </si>
  <si>
    <t xml:space="preserve">Include_2020</t>
  </si>
  <si>
    <t xml:space="preserve">BaseSalary_2021</t>
  </si>
  <si>
    <t xml:space="preserve">Adjustments_2020</t>
  </si>
  <si>
    <t xml:space="preserve">TotalSalary_2020</t>
  </si>
  <si>
    <t xml:space="preserve">2021 Start</t>
  </si>
  <si>
    <t xml:space="preserve">To_2021</t>
  </si>
  <si>
    <t xml:space="preserve">rank</t>
  </si>
  <si>
    <t xml:space="preserve">step</t>
  </si>
  <si>
    <t xml:space="preserve">StepSpecial_2021</t>
  </si>
  <si>
    <t xml:space="preserve">stepYear</t>
  </si>
  <si>
    <t xml:space="preserve">Scale_2021</t>
  </si>
  <si>
    <t xml:space="preserve">includeNext</t>
  </si>
  <si>
    <t xml:space="preserve">baseSalary</t>
  </si>
  <si>
    <t xml:space="preserve">adjVal</t>
  </si>
  <si>
    <t xml:space="preserve">totalSalary</t>
  </si>
  <si>
    <t xml:space="preserve">adjID</t>
  </si>
  <si>
    <t xml:space="preserve">operation</t>
  </si>
  <si>
    <t xml:space="preserve">description</t>
  </si>
  <si>
    <t xml:space="preserve">year</t>
  </si>
  <si>
    <t xml:space="preserve">A</t>
  </si>
  <si>
    <t xml:space="preserve">200</t>
  </si>
  <si>
    <t xml:space="preserve">T</t>
  </si>
  <si>
    <t xml:space="preserve">Stay</t>
  </si>
  <si>
    <t xml:space="preserve">Full</t>
  </si>
  <si>
    <t xml:space="preserve">RegScale</t>
  </si>
  <si>
    <t xml:space="preserve">y</t>
  </si>
  <si>
    <t xml:space="preserve">ToFull3</t>
  </si>
  <si>
    <t xml:space="preserve">+</t>
  </si>
  <si>
    <t xml:space="preserve">hello</t>
  </si>
  <si>
    <t xml:space="preserve">158</t>
  </si>
  <si>
    <t xml:space="preserve">Step</t>
  </si>
  <si>
    <t xml:space="preserve">Assc</t>
  </si>
  <si>
    <t xml:space="preserve">010</t>
  </si>
  <si>
    <t xml:space="preserve">410</t>
  </si>
  <si>
    <t xml:space="preserve">B</t>
  </si>
  <si>
    <t xml:space="preserve">438</t>
  </si>
  <si>
    <t xml:space="preserve">VAP1</t>
  </si>
  <si>
    <t xml:space="preserve">V-ON</t>
  </si>
  <si>
    <t xml:space="preserve">Asst</t>
  </si>
  <si>
    <t xml:space="preserve">t</t>
  </si>
  <si>
    <t xml:space="preserve">658</t>
  </si>
  <si>
    <t xml:space="preserve">ToAssc</t>
  </si>
  <si>
    <t xml:space="preserve">500</t>
  </si>
  <si>
    <t xml:space="preserve">100</t>
  </si>
  <si>
    <t xml:space="preserve">n</t>
  </si>
  <si>
    <t xml:space="preserve">ToFull2</t>
  </si>
  <si>
    <t xml:space="preserve">vacant</t>
  </si>
  <si>
    <t xml:space="preserve">110</t>
  </si>
  <si>
    <t xml:space="preserve">538</t>
  </si>
  <si>
    <t xml:space="preserve">ToFull1</t>
  </si>
  <si>
    <t xml:space="preserve">420</t>
  </si>
  <si>
    <t xml:space="preserve">C</t>
  </si>
  <si>
    <t xml:space="preserve">038</t>
  </si>
  <si>
    <t xml:space="preserve">120</t>
  </si>
  <si>
    <t xml:space="preserve">430</t>
  </si>
  <si>
    <t xml:space="preserve">D</t>
  </si>
  <si>
    <t xml:space="preserve">833</t>
  </si>
  <si>
    <t xml:space="preserve">900</t>
  </si>
  <si>
    <t xml:space="preserve">258</t>
  </si>
  <si>
    <t xml:space="preserve">VAP3</t>
  </si>
  <si>
    <t xml:space="preserve">New</t>
  </si>
  <si>
    <t xml:space="preserve">600</t>
  </si>
  <si>
    <t xml:space="preserve">F</t>
  </si>
  <si>
    <t xml:space="preserve">000</t>
  </si>
  <si>
    <t xml:space="preserve">800</t>
  </si>
  <si>
    <t xml:space="preserve">700</t>
  </si>
  <si>
    <t xml:space="preserve">930</t>
  </si>
  <si>
    <t xml:space="preserve">510</t>
  </si>
  <si>
    <t xml:space="preserve">400</t>
  </si>
  <si>
    <t xml:space="preserve">527</t>
  </si>
  <si>
    <t xml:space="preserve">G</t>
  </si>
  <si>
    <t xml:space="preserve">28</t>
  </si>
  <si>
    <t xml:space="preserve">869</t>
  </si>
  <si>
    <t xml:space="preserve">H</t>
  </si>
  <si>
    <t xml:space="preserve">225</t>
  </si>
  <si>
    <t xml:space="preserve">V-PN</t>
  </si>
  <si>
    <t xml:space="preserve">458</t>
  </si>
  <si>
    <t xml:space="preserve">300</t>
  </si>
  <si>
    <t xml:space="preserve">76</t>
  </si>
  <si>
    <t xml:space="preserve">VIN1</t>
  </si>
  <si>
    <t xml:space="preserve">Inst</t>
  </si>
  <si>
    <t xml:space="preserve">S</t>
  </si>
  <si>
    <t xml:space="preserve">020</t>
  </si>
  <si>
    <t xml:space="preserve">938</t>
  </si>
  <si>
    <t xml:space="preserve">638</t>
  </si>
  <si>
    <t xml:space="preserve">I</t>
  </si>
  <si>
    <t xml:space="preserve">520</t>
  </si>
  <si>
    <t xml:space="preserve">440</t>
  </si>
  <si>
    <t xml:space="preserve">627</t>
  </si>
  <si>
    <t xml:space="preserve">920</t>
  </si>
  <si>
    <t xml:space="preserve">338</t>
  </si>
  <si>
    <t xml:space="preserve">ToFull4</t>
  </si>
  <si>
    <t xml:space="preserve">738</t>
  </si>
  <si>
    <t xml:space="preserve">JTa</t>
  </si>
  <si>
    <t xml:space="preserve">InstScale</t>
  </si>
  <si>
    <t xml:space="preserve">J</t>
  </si>
  <si>
    <t xml:space="preserve">820</t>
  </si>
  <si>
    <t xml:space="preserve">449</t>
  </si>
  <si>
    <t xml:space="preserve">K</t>
  </si>
  <si>
    <t xml:space="preserve">210</t>
  </si>
  <si>
    <t xml:space="preserve">BB</t>
  </si>
  <si>
    <t xml:space="preserve">L</t>
  </si>
  <si>
    <t xml:space="preserve">M</t>
  </si>
  <si>
    <t xml:space="preserve">130</t>
  </si>
  <si>
    <t xml:space="preserve">555</t>
  </si>
  <si>
    <t xml:space="preserve">630</t>
  </si>
  <si>
    <t xml:space="preserve">N</t>
  </si>
  <si>
    <t xml:space="preserve">710</t>
  </si>
  <si>
    <t xml:space="preserve">393</t>
  </si>
  <si>
    <t xml:space="preserve">915</t>
  </si>
  <si>
    <t xml:space="preserve">VAP2</t>
  </si>
  <si>
    <t xml:space="preserve">720</t>
  </si>
  <si>
    <t xml:space="preserve">910</t>
  </si>
  <si>
    <t xml:space="preserve">APa</t>
  </si>
  <si>
    <t xml:space="preserve">810</t>
  </si>
  <si>
    <t xml:space="preserve">MP</t>
  </si>
  <si>
    <t xml:space="preserve">O</t>
  </si>
  <si>
    <t xml:space="preserve">610</t>
  </si>
  <si>
    <t xml:space="preserve">204</t>
  </si>
  <si>
    <t xml:space="preserve">230</t>
  </si>
  <si>
    <t xml:space="preserve">830</t>
  </si>
  <si>
    <t xml:space="preserve">P</t>
  </si>
  <si>
    <t xml:space="preserve">427</t>
  </si>
  <si>
    <t xml:space="preserve">Q</t>
  </si>
  <si>
    <t xml:space="preserve">220</t>
  </si>
  <si>
    <t xml:space="preserve">R</t>
  </si>
  <si>
    <t xml:space="preserve">740</t>
  </si>
  <si>
    <t xml:space="preserve">838</t>
  </si>
  <si>
    <t xml:space="preserve">730</t>
  </si>
  <si>
    <t xml:space="preserve">030</t>
  </si>
  <si>
    <t xml:space="preserve">Retire</t>
  </si>
  <si>
    <t xml:space="preserve">Vacant</t>
  </si>
  <si>
    <t xml:space="preserve">530</t>
  </si>
  <si>
    <t xml:space="preserve">U</t>
  </si>
  <si>
    <t xml:space="preserve">238</t>
  </si>
  <si>
    <t xml:space="preserve">V</t>
  </si>
  <si>
    <t xml:space="preserve">698</t>
  </si>
  <si>
    <t xml:space="preserve">VAP</t>
  </si>
  <si>
    <t xml:space="preserve">W</t>
  </si>
  <si>
    <t xml:space="preserve">X</t>
  </si>
  <si>
    <t xml:space="preserve">Y</t>
  </si>
  <si>
    <t xml:space="preserve">138</t>
  </si>
  <si>
    <t xml:space="preserve">SR</t>
  </si>
  <si>
    <t xml:space="preserve">AA</t>
  </si>
  <si>
    <t xml:space="preserve">310</t>
  </si>
  <si>
    <t xml:space="preserve">088</t>
  </si>
  <si>
    <t xml:space="preserve">CL</t>
  </si>
  <si>
    <t xml:space="preserve">CC</t>
  </si>
  <si>
    <t xml:space="preserve">KC</t>
  </si>
  <si>
    <t xml:space="preserve">DD</t>
  </si>
  <si>
    <t xml:space="preserve">581</t>
  </si>
  <si>
    <t xml:space="preserve">BG</t>
  </si>
  <si>
    <t xml:space="preserve">EE</t>
  </si>
  <si>
    <t xml:space="preserve">00</t>
  </si>
  <si>
    <t xml:space="preserve">AR</t>
  </si>
  <si>
    <t xml:space="preserve">640</t>
  </si>
  <si>
    <t xml:space="preserve">FF</t>
  </si>
  <si>
    <t xml:space="preserve">090</t>
  </si>
  <si>
    <t xml:space="preserve">502</t>
  </si>
  <si>
    <t xml:space="preserve">235</t>
  </si>
  <si>
    <t xml:space="preserve">GG</t>
  </si>
  <si>
    <t xml:space="preserve">HH</t>
  </si>
  <si>
    <t xml:space="preserve">II</t>
  </si>
  <si>
    <t xml:space="preserve">86</t>
  </si>
  <si>
    <t xml:space="preserve">649</t>
  </si>
  <si>
    <t xml:space="preserve">940</t>
  </si>
  <si>
    <t xml:space="preserve">344</t>
  </si>
  <si>
    <t xml:space="preserve">JJ</t>
  </si>
  <si>
    <t xml:space="preserve">ML</t>
  </si>
  <si>
    <t xml:space="preserve">LP</t>
  </si>
  <si>
    <t xml:space="preserve">FY2020 Faculty Salary Scale-DRAFT</t>
  </si>
  <si>
    <t xml:space="preserve">FY2020 Base</t>
  </si>
  <si>
    <t xml:space="preserve">Scale % increase</t>
  </si>
  <si>
    <t xml:space="preserve">FY2021 Base</t>
  </si>
  <si>
    <t xml:space="preserve">Rank</t>
  </si>
  <si>
    <t xml:space="preserve">RankStep</t>
  </si>
  <si>
    <t xml:space="preserve">Index</t>
  </si>
  <si>
    <t xml:space="preserve">Salary</t>
  </si>
  <si>
    <t xml:space="preserve">Field</t>
  </si>
  <si>
    <t xml:space="preserve">Description</t>
  </si>
  <si>
    <t xml:space="preserve">Values</t>
  </si>
  <si>
    <t xml:space="preserve">Code</t>
  </si>
  <si>
    <t xml:space="preserve">Banner department code</t>
  </si>
  <si>
    <t xml:space="preserve">Dept</t>
  </si>
  <si>
    <t xml:space="preserve">Department name</t>
  </si>
  <si>
    <t xml:space="preserve">Last</t>
  </si>
  <si>
    <t xml:space="preserve">Last name</t>
  </si>
  <si>
    <t xml:space="preserve">First</t>
  </si>
  <si>
    <t xml:space="preserve">First name</t>
  </si>
  <si>
    <t xml:space="preserve">Position type</t>
  </si>
  <si>
    <t xml:space="preserve">T: tenure-line</t>
  </si>
  <si>
    <t xml:space="preserve">I: Instructor</t>
  </si>
  <si>
    <t xml:space="preserve">CL: Clinical</t>
  </si>
  <si>
    <t xml:space="preserve">S: Shared</t>
  </si>
  <si>
    <t xml:space="preserve">VAPx: Visiting Assistant for x yrs</t>
  </si>
  <si>
    <t xml:space="preserve">VINx: Visiting Instructor for x yrs</t>
  </si>
  <si>
    <t xml:space="preserve">E: Emeritus</t>
  </si>
  <si>
    <t xml:space="preserve">CLAsst</t>
  </si>
  <si>
    <t xml:space="preserve">CLAssc</t>
  </si>
  <si>
    <t xml:space="preserve">Rank_Year</t>
  </si>
  <si>
    <t xml:space="preserve">Years in rank for Full and Inst</t>
  </si>
  <si>
    <t xml:space="preserve">Step in rank</t>
  </si>
  <si>
    <t xml:space="preserve">Step_Special</t>
  </si>
  <si>
    <t xml:space="preserve">Step in rank with special cases</t>
  </si>
  <si>
    <t xml:space="preserve">Step_Year</t>
  </si>
  <si>
    <t xml:space="preserve">Years in step for Full</t>
  </si>
  <si>
    <t xml:space="preserve">Eval</t>
  </si>
  <si>
    <t xml:space="preserve">Evaluation type</t>
  </si>
  <si>
    <t xml:space="preserve">Return</t>
  </si>
  <si>
    <t xml:space="preserve">Return to position in 2014: only those with "y" are included in the salary total</t>
  </si>
  <si>
    <t xml:space="preserve">Scale</t>
  </si>
  <si>
    <t xml:space="preserve">Scale (on 14FacultyScales) from which salary is pulled</t>
  </si>
</sst>
</file>

<file path=xl/styles.xml><?xml version="1.0" encoding="utf-8"?>
<styleSheet xmlns="http://schemas.openxmlformats.org/spreadsheetml/2006/main">
  <numFmts count="13">
    <numFmt numFmtId="164" formatCode="General"/>
    <numFmt numFmtId="165" formatCode="_(* #,##0.00_);_(* \(#,##0.00\);_(* \-??_);_(@_)"/>
    <numFmt numFmtId="166" formatCode="_(* #,##0_);_(* \(#,##0\);_(* \-_);_(@_)"/>
    <numFmt numFmtId="167" formatCode="_(\$* #,##0_);_(\$* \(#,##0\);_(\$* \-_);_(@_)"/>
    <numFmt numFmtId="168" formatCode="0%"/>
    <numFmt numFmtId="169" formatCode="_(* #,##0_);_(* \(#,##0\);_(* \-??_);_(@_)"/>
    <numFmt numFmtId="170" formatCode="\$#,##0"/>
    <numFmt numFmtId="171" formatCode="0.00%"/>
    <numFmt numFmtId="172" formatCode="0.000"/>
    <numFmt numFmtId="173" formatCode="0.00000"/>
    <numFmt numFmtId="174" formatCode="0.0%"/>
    <numFmt numFmtId="175" formatCode="_(\$* #,##0_);_(\$* \(#,##0\);_(\$* \-??_);_(@_)"/>
    <numFmt numFmtId="176" formatCode="0.0000"/>
  </numFmts>
  <fonts count="15">
    <font>
      <sz val="10"/>
      <name val="Arial"/>
      <family val="0"/>
      <charset val="1"/>
    </font>
    <font>
      <sz val="10"/>
      <name val="Arial"/>
      <family val="0"/>
    </font>
    <font>
      <sz val="10"/>
      <name val="Arial"/>
      <family val="0"/>
    </font>
    <font>
      <sz val="10"/>
      <name val="Arial"/>
      <family val="0"/>
    </font>
    <font>
      <sz val="12"/>
      <color rgb="FF000000"/>
      <name val="Calibri"/>
      <family val="2"/>
      <charset val="1"/>
    </font>
    <font>
      <sz val="11"/>
      <color rgb="FF000000"/>
      <name val="Calibri"/>
      <family val="2"/>
      <charset val="1"/>
    </font>
    <font>
      <sz val="11"/>
      <color rgb="FF800080"/>
      <name val="Calibri"/>
      <family val="2"/>
      <charset val="1"/>
    </font>
    <font>
      <sz val="11"/>
      <color rgb="FF006100"/>
      <name val="Calibri"/>
      <family val="2"/>
      <charset val="1"/>
    </font>
    <font>
      <sz val="11"/>
      <color rgb="FF3F3F76"/>
      <name val="Calibri"/>
      <family val="2"/>
      <charset val="1"/>
    </font>
    <font>
      <sz val="10"/>
      <name val="Arial"/>
      <family val="2"/>
      <charset val="1"/>
    </font>
    <font>
      <sz val="10"/>
      <name val="Arial Unicode MS"/>
      <family val="2"/>
      <charset val="1"/>
    </font>
    <font>
      <sz val="10"/>
      <color rgb="FFFF0000"/>
      <name val="Arial"/>
      <family val="2"/>
      <charset val="1"/>
    </font>
    <font>
      <sz val="10"/>
      <color rgb="FFFF0066"/>
      <name val="Arial"/>
      <family val="2"/>
      <charset val="1"/>
    </font>
    <font>
      <b val="true"/>
      <sz val="9"/>
      <color rgb="FF000000"/>
      <name val="Tahoma"/>
      <family val="2"/>
      <charset val="1"/>
    </font>
    <font>
      <sz val="9"/>
      <color rgb="FF000000"/>
      <name val="Tahoma"/>
      <family val="2"/>
      <charset val="1"/>
    </font>
  </fonts>
  <fills count="9">
    <fill>
      <patternFill patternType="none"/>
    </fill>
    <fill>
      <patternFill patternType="gray125"/>
    </fill>
    <fill>
      <patternFill patternType="solid">
        <fgColor rgb="FFF2DCDB"/>
        <bgColor rgb="FFFDEADA"/>
      </patternFill>
    </fill>
    <fill>
      <patternFill patternType="solid">
        <fgColor rgb="FFDBEEF4"/>
        <bgColor rgb="FFEEECE1"/>
      </patternFill>
    </fill>
    <fill>
      <patternFill patternType="solid">
        <fgColor rgb="FFFDEADA"/>
        <bgColor rgb="FFEEECE1"/>
      </patternFill>
    </fill>
    <fill>
      <patternFill patternType="solid">
        <fgColor rgb="FFFFC7CE"/>
        <bgColor rgb="FFFFCC99"/>
      </patternFill>
    </fill>
    <fill>
      <patternFill patternType="solid">
        <fgColor rgb="FFC6EFCE"/>
        <bgColor rgb="FFDBEEF4"/>
      </patternFill>
    </fill>
    <fill>
      <patternFill patternType="solid">
        <fgColor rgb="FFFFCC99"/>
        <bgColor rgb="FFFFC7CE"/>
      </patternFill>
    </fill>
    <fill>
      <patternFill patternType="solid">
        <fgColor rgb="FFEEECE1"/>
        <bgColor rgb="FFFDEADA"/>
      </patternFill>
    </fill>
  </fills>
  <borders count="10">
    <border diagonalUp="false" diagonalDown="false">
      <left/>
      <right/>
      <top/>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right/>
      <top/>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s>
  <cellStyleXfs count="7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4" fillId="4" borderId="0" applyFont="true" applyBorder="false" applyAlignment="true" applyProtection="false">
      <alignment horizontal="general" vertical="bottom" textRotation="0" wrapText="false" indent="0" shrinkToFit="false"/>
    </xf>
    <xf numFmtId="164" fontId="4" fillId="4"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4" fontId="7" fillId="6" borderId="0" applyFont="true" applyBorder="fals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9"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cellStyleXfs>
  <cellXfs count="6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15" applyFont="true" applyBorder="true" applyAlignment="true" applyProtection="true">
      <alignment horizontal="general" vertical="bottom" textRotation="0" wrapText="false" indent="0" shrinkToFit="false"/>
      <protection locked="true" hidden="false"/>
    </xf>
    <xf numFmtId="169" fontId="0" fillId="0" borderId="0" xfId="15" applyFont="true" applyBorder="true" applyAlignment="true" applyProtection="true">
      <alignment horizontal="general" vertical="bottom" textRotation="0" wrapText="false" indent="0" shrinkToFit="false"/>
      <protection locked="true" hidden="false"/>
    </xf>
    <xf numFmtId="164" fontId="0" fillId="0" borderId="0" xfId="15" applyFont="true" applyBorder="true" applyAlignment="true" applyProtection="true">
      <alignment horizontal="right" vertical="bottom" textRotation="0" wrapText="false" indent="0" shrinkToFit="false"/>
      <protection locked="true" hidden="false"/>
    </xf>
    <xf numFmtId="164" fontId="9" fillId="0" borderId="0" xfId="0" applyFont="true" applyBorder="true" applyAlignment="true" applyProtection="false">
      <alignment horizontal="general" vertical="top" textRotation="0" wrapText="true" indent="0" shrinkToFit="false"/>
      <protection locked="true" hidden="false"/>
    </xf>
    <xf numFmtId="164" fontId="9" fillId="0" borderId="0" xfId="0" applyFont="true" applyBorder="true" applyAlignment="true" applyProtection="false">
      <alignment horizontal="center" vertical="top" textRotation="0" wrapText="tru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9" fillId="0" borderId="0" xfId="15" applyFont="true" applyBorder="true" applyAlignment="true" applyProtection="true">
      <alignment horizontal="general" vertical="top" textRotation="0" wrapText="true" indent="0" shrinkToFit="false"/>
      <protection locked="true" hidden="false"/>
    </xf>
    <xf numFmtId="164" fontId="9" fillId="0" borderId="0" xfId="15" applyFont="true" applyBorder="true" applyAlignment="true" applyProtection="true">
      <alignment horizontal="right" vertical="top" textRotation="0" wrapText="true" indent="0" shrinkToFit="false"/>
      <protection locked="true" hidden="false"/>
    </xf>
    <xf numFmtId="164" fontId="0" fillId="0" borderId="0" xfId="0" applyFont="true" applyBorder="true" applyAlignment="false" applyProtection="true">
      <alignment horizontal="general" vertical="bottom" textRotation="0" wrapText="false" indent="0" shrinkToFit="false"/>
      <protection locked="false" hidden="false"/>
    </xf>
    <xf numFmtId="164" fontId="0" fillId="0" borderId="0" xfId="0" applyFont="true" applyBorder="true" applyAlignment="true" applyProtection="true">
      <alignment horizontal="center"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false" hidden="false"/>
    </xf>
    <xf numFmtId="169" fontId="0" fillId="0"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false" applyAlignment="false" applyProtection="true">
      <alignment horizontal="general" vertical="bottom" textRotation="0" wrapText="false" indent="0" shrinkToFit="false"/>
      <protection locked="false" hidden="false"/>
    </xf>
    <xf numFmtId="169" fontId="0" fillId="0" borderId="0" xfId="15" applyFont="true" applyBorder="true" applyAlignment="true" applyProtection="true">
      <alignment horizontal="general" vertical="bottom" textRotation="0" wrapText="false" indent="0" shrinkToFit="false"/>
      <protection locked="false" hidden="false"/>
    </xf>
    <xf numFmtId="164" fontId="9" fillId="0" borderId="0" xfId="0" applyFont="true" applyBorder="false" applyAlignment="true" applyProtection="true">
      <alignment horizontal="right" vertical="bottom" textRotation="0" wrapText="false" indent="0" shrinkToFit="false"/>
      <protection locked="fals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9" fontId="9" fillId="0" borderId="0" xfId="15" applyFont="true" applyBorder="true" applyAlignment="true" applyProtection="true">
      <alignment horizontal="general" vertical="bottom" textRotation="0" wrapText="false" indent="0" shrinkToFit="false"/>
      <protection locked="fals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5" fontId="0" fillId="0" borderId="0" xfId="15" applyFont="true" applyBorder="true" applyAlignment="true" applyProtection="true">
      <alignment horizontal="general" vertical="bottom" textRotation="0" wrapText="false" indent="0" shrinkToFit="false"/>
      <protection locked="false" hidden="false"/>
    </xf>
    <xf numFmtId="169" fontId="9" fillId="0"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11" fillId="0" borderId="0" xfId="0" applyFont="true" applyBorder="true" applyAlignment="false" applyProtection="false">
      <alignment horizontal="general" vertical="bottom" textRotation="0" wrapText="false" indent="0" shrinkToFit="false"/>
      <protection locked="true" hidden="false"/>
    </xf>
    <xf numFmtId="169" fontId="12" fillId="0" borderId="0" xfId="15" applyFont="true" applyBorder="true" applyAlignment="tru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70" fontId="0" fillId="0" borderId="0" xfId="15" applyFont="true" applyBorder="true" applyAlignment="true" applyProtection="true">
      <alignment horizontal="general" vertical="bottom" textRotation="0" wrapText="false" indent="0" shrinkToFit="false"/>
      <protection locked="true" hidden="false"/>
    </xf>
    <xf numFmtId="171" fontId="0" fillId="0" borderId="0" xfId="19" applyFont="true" applyBorder="true" applyAlignment="true" applyProtection="true">
      <alignment horizontal="general" vertical="bottom" textRotation="0" wrapText="false" indent="0" shrinkToFit="false"/>
      <protection locked="true" hidden="false"/>
    </xf>
    <xf numFmtId="170" fontId="0" fillId="0" borderId="2" xfId="15" applyFont="true" applyBorder="true" applyAlignment="true" applyProtection="true">
      <alignment horizontal="general" vertical="bottom" textRotation="0" wrapText="false" indent="0" shrinkToFit="false"/>
      <protection locked="true" hidden="false"/>
    </xf>
    <xf numFmtId="170" fontId="0" fillId="0" borderId="0" xfId="0" applyFont="false" applyBorder="false" applyAlignment="true" applyProtection="false">
      <alignment horizontal="right"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9" fillId="0" borderId="6"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true" applyAlignment="false" applyProtection="false">
      <alignment horizontal="general"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72" fontId="0" fillId="0" borderId="0" xfId="0" applyFont="false" applyBorder="false" applyAlignment="false" applyProtection="false">
      <alignment horizontal="general" vertical="bottom" textRotation="0" wrapText="false" indent="0" shrinkToFit="false"/>
      <protection locked="true" hidden="false"/>
    </xf>
    <xf numFmtId="173" fontId="0" fillId="0" borderId="0" xfId="0" applyFont="false" applyBorder="false" applyAlignment="false" applyProtection="false">
      <alignment horizontal="general" vertical="bottom" textRotation="0" wrapText="fals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70" fontId="0" fillId="0" borderId="7" xfId="15" applyFont="tru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false">
      <alignment horizontal="right"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74" fontId="0" fillId="0" borderId="0" xfId="0" applyFont="false" applyBorder="false" applyAlignment="false" applyProtection="false">
      <alignment horizontal="general" vertical="bottom" textRotation="0" wrapText="false" indent="0" shrinkToFit="false"/>
      <protection locked="true" hidden="false"/>
    </xf>
    <xf numFmtId="175" fontId="0" fillId="0" borderId="0" xfId="0" applyFont="false" applyBorder="false" applyAlignment="false" applyProtection="false">
      <alignment horizontal="general" vertical="bottom" textRotation="0" wrapText="false" indent="0" shrinkToFit="false"/>
      <protection locked="true" hidden="false"/>
    </xf>
    <xf numFmtId="176" fontId="0" fillId="0" borderId="0" xfId="0" applyFont="false" applyBorder="false" applyAlignment="false" applyProtection="false">
      <alignment horizontal="general" vertical="bottom" textRotation="0" wrapText="false" indent="0" shrinkToFit="false"/>
      <protection locked="true" hidden="false"/>
    </xf>
    <xf numFmtId="173" fontId="0" fillId="0" borderId="0" xfId="0" applyFont="fals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73" fontId="0" fillId="0" borderId="2" xfId="0" applyFont="false" applyBorder="true" applyAlignment="false" applyProtection="false">
      <alignment horizontal="general" vertical="bottom" textRotation="0" wrapText="false" indent="0" shrinkToFit="false"/>
      <protection locked="true" hidden="false"/>
    </xf>
    <xf numFmtId="170" fontId="0" fillId="0" borderId="9" xfId="15" applyFont="true" applyBorder="true" applyAlignment="true" applyProtection="tru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cellXfs>
  <cellStyles count="5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20% - Accent2 2" xfId="20" builtinId="53" customBuiltin="true"/>
    <cellStyle name="20% - Accent2 2 2" xfId="21" builtinId="53" customBuiltin="true"/>
    <cellStyle name="20% - Accent5 2" xfId="22" builtinId="53" customBuiltin="true"/>
    <cellStyle name="20% - Accent5 2 2" xfId="23" builtinId="53" customBuiltin="true"/>
    <cellStyle name="20% - Accent5 2 2 2" xfId="24" builtinId="53" customBuiltin="true"/>
    <cellStyle name="20% - Accent5 2 3" xfId="25" builtinId="53" customBuiltin="true"/>
    <cellStyle name="20% - Accent6 2" xfId="26" builtinId="53" customBuiltin="true"/>
    <cellStyle name="20% - Accent6 2 2" xfId="27" builtinId="53" customBuiltin="true"/>
    <cellStyle name="Bad 2" xfId="28" builtinId="53" customBuiltin="true"/>
    <cellStyle name="Comma 2" xfId="29" builtinId="53" customBuiltin="true"/>
    <cellStyle name="Comma 3" xfId="30" builtinId="53" customBuiltin="true"/>
    <cellStyle name="Comma 3 2" xfId="31" builtinId="53" customBuiltin="true"/>
    <cellStyle name="Comma 4" xfId="32" builtinId="53" customBuiltin="true"/>
    <cellStyle name="Comma 4 2" xfId="33" builtinId="53" customBuiltin="true"/>
    <cellStyle name="Comma [0] 2" xfId="34" builtinId="53" customBuiltin="true"/>
    <cellStyle name="Comma [0] 3" xfId="35" builtinId="53" customBuiltin="true"/>
    <cellStyle name="Comma [0] 4" xfId="36" builtinId="53" customBuiltin="true"/>
    <cellStyle name="Comma [0] 4 2" xfId="37" builtinId="53" customBuiltin="true"/>
    <cellStyle name="Currency [0] 2" xfId="38" builtinId="53" customBuiltin="true"/>
    <cellStyle name="Good 2" xfId="39" builtinId="53" customBuiltin="true"/>
    <cellStyle name="Input 2" xfId="40" builtinId="53" customBuiltin="true"/>
    <cellStyle name="Normal 10" xfId="41" builtinId="53" customBuiltin="true"/>
    <cellStyle name="Normal 11" xfId="42" builtinId="53" customBuiltin="true"/>
    <cellStyle name="Normal 12" xfId="43" builtinId="53" customBuiltin="true"/>
    <cellStyle name="Normal 13" xfId="44" builtinId="53" customBuiltin="true"/>
    <cellStyle name="Normal 13 2" xfId="45" builtinId="53" customBuiltin="true"/>
    <cellStyle name="Normal 13 2 2" xfId="46" builtinId="53" customBuiltin="true"/>
    <cellStyle name="Normal 13 3" xfId="47" builtinId="53" customBuiltin="true"/>
    <cellStyle name="Normal 14" xfId="48" builtinId="53" customBuiltin="true"/>
    <cellStyle name="Normal 14 2" xfId="49" builtinId="53" customBuiltin="true"/>
    <cellStyle name="Normal 15" xfId="50" builtinId="53" customBuiltin="true"/>
    <cellStyle name="Normal 15 2" xfId="51" builtinId="53" customBuiltin="true"/>
    <cellStyle name="Normal 15 2 2" xfId="52" builtinId="53" customBuiltin="true"/>
    <cellStyle name="Normal 15 3" xfId="53" builtinId="53" customBuiltin="true"/>
    <cellStyle name="Normal 16" xfId="54" builtinId="53" customBuiltin="true"/>
    <cellStyle name="Normal 16 2" xfId="55" builtinId="53" customBuiltin="true"/>
    <cellStyle name="Normal 17" xfId="56" builtinId="53" customBuiltin="true"/>
    <cellStyle name="Normal 18" xfId="57" builtinId="53" customBuiltin="true"/>
    <cellStyle name="Normal 2" xfId="58" builtinId="53" customBuiltin="true"/>
    <cellStyle name="Normal 2 2" xfId="59" builtinId="53" customBuiltin="true"/>
    <cellStyle name="Normal 2 2 2" xfId="60" builtinId="53" customBuiltin="true"/>
    <cellStyle name="Normal 3" xfId="61" builtinId="53" customBuiltin="true"/>
    <cellStyle name="Normal 4" xfId="62" builtinId="53" customBuiltin="true"/>
    <cellStyle name="Normal 5" xfId="63" builtinId="53" customBuiltin="true"/>
    <cellStyle name="Normal 6" xfId="64" builtinId="53" customBuiltin="true"/>
    <cellStyle name="Normal 7" xfId="65" builtinId="53" customBuiltin="true"/>
    <cellStyle name="Normal 8" xfId="66" builtinId="53" customBuiltin="true"/>
    <cellStyle name="Normal 9" xfId="67" builtinId="53" customBuiltin="true"/>
    <cellStyle name="Percent 2" xfId="68" builtinId="53" customBuiltin="true"/>
    <cellStyle name="Percent 2 2" xfId="69" builtinId="53" customBuiltin="true"/>
  </cellStyles>
  <colors>
    <indexedColors>
      <rgbColor rgb="FF000000"/>
      <rgbColor rgb="FFEEECE1"/>
      <rgbColor rgb="FFFF0000"/>
      <rgbColor rgb="FF00FF00"/>
      <rgbColor rgb="FF0000FF"/>
      <rgbColor rgb="FFFFFF00"/>
      <rgbColor rgb="FFFF0066"/>
      <rgbColor rgb="FF00FFFF"/>
      <rgbColor rgb="FF800000"/>
      <rgbColor rgb="FF006100"/>
      <rgbColor rgb="FF000080"/>
      <rgbColor rgb="FF808000"/>
      <rgbColor rgb="FF800080"/>
      <rgbColor rgb="FF008080"/>
      <rgbColor rgb="FFC3D69B"/>
      <rgbColor rgb="FF7F7F7F"/>
      <rgbColor rgb="FF9999FF"/>
      <rgbColor rgb="FF993366"/>
      <rgbColor rgb="FFFDEADA"/>
      <rgbColor rgb="FFDBEEF4"/>
      <rgbColor rgb="FF660066"/>
      <rgbColor rgb="FFFF8080"/>
      <rgbColor rgb="FF0066CC"/>
      <rgbColor rgb="FFF2DCDB"/>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C7CE"/>
      <rgbColor rgb="FFB3A2C7"/>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F3F76"/>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tabColor rgb="FFC3D69B"/>
    <pageSetUpPr fitToPage="false"/>
  </sheetPr>
  <dimension ref="A1:AS254"/>
  <sheetViews>
    <sheetView showFormulas="false" showGridLines="true" showRowColHeaders="true" showZeros="true" rightToLeft="false" tabSelected="true" showOutlineSymbols="true" defaultGridColor="true" view="normal" topLeftCell="T233" colorId="64" zoomScale="130" zoomScaleNormal="130" zoomScalePageLayoutView="100" workbookViewId="0">
      <selection pane="topLeft" activeCell="AR251" activeCellId="0" sqref="AR251"/>
    </sheetView>
  </sheetViews>
  <sheetFormatPr defaultRowHeight="12.8" zeroHeight="false" outlineLevelRow="0" outlineLevelCol="1"/>
  <cols>
    <col collapsed="false" customWidth="true" hidden="false" outlineLevel="1" max="1" min="1" style="1" width="6.01"/>
    <col collapsed="false" customWidth="true" hidden="false" outlineLevel="0" max="2" min="2" style="2" width="9.16"/>
    <col collapsed="false" customWidth="true" hidden="false" outlineLevel="0" max="4" min="3" style="1" width="9.16"/>
    <col collapsed="false" customWidth="true" hidden="false" outlineLevel="0" max="5" min="5" style="1" width="23.83"/>
    <col collapsed="false" customWidth="true" hidden="false" outlineLevel="0" max="6" min="6" style="1" width="16.83"/>
    <col collapsed="false" customWidth="true" hidden="false" outlineLevel="0" max="7" min="7" style="1" width="7"/>
    <col collapsed="false" customWidth="true" hidden="true" outlineLevel="0" max="8" min="8" style="1" width="7"/>
    <col collapsed="false" customWidth="true" hidden="true" outlineLevel="1" max="9" min="9" style="1" width="7"/>
    <col collapsed="false" customWidth="true" hidden="true" outlineLevel="1" max="10" min="10" style="3" width="7.83"/>
    <col collapsed="false" customWidth="true" hidden="true" outlineLevel="1" max="11" min="11" style="4" width="6.16"/>
    <col collapsed="false" customWidth="true" hidden="true" outlineLevel="1" max="12" min="12" style="4" width="5.16"/>
    <col collapsed="false" customWidth="true" hidden="true" outlineLevel="1" max="13" min="13" style="4" width="11.16"/>
    <col collapsed="false" customWidth="true" hidden="true" outlineLevel="1" max="14" min="14" style="3" width="9"/>
    <col collapsed="false" customWidth="true" hidden="true" outlineLevel="1" max="15" min="15" style="1" width="11.99"/>
    <col collapsed="false" customWidth="true" hidden="true" outlineLevel="1" max="16" min="16" style="1" width="6.16"/>
    <col collapsed="false" customWidth="true" hidden="true" outlineLevel="1" max="17" min="17" style="5" width="11.16"/>
    <col collapsed="false" customWidth="true" hidden="true" outlineLevel="1" max="18" min="18" style="5" width="10.84"/>
    <col collapsed="false" customWidth="true" hidden="true" outlineLevel="1" max="19" min="19" style="1" width="11.16"/>
    <col collapsed="false" customWidth="true" hidden="false" outlineLevel="0" max="20" min="20" style="1" width="7"/>
    <col collapsed="false" customWidth="true" hidden="true" outlineLevel="1" max="21" min="21" style="3" width="7.83"/>
    <col collapsed="false" customWidth="true" hidden="true" outlineLevel="1" max="22" min="22" style="4" width="6.16"/>
    <col collapsed="false" customWidth="true" hidden="true" outlineLevel="1" max="23" min="23" style="4" width="5.16"/>
    <col collapsed="false" customWidth="true" hidden="true" outlineLevel="1" max="24" min="24" style="6" width="11.16"/>
    <col collapsed="false" customWidth="true" hidden="true" outlineLevel="1" max="25" min="25" style="3" width="9"/>
    <col collapsed="false" customWidth="true" hidden="true" outlineLevel="1" max="26" min="26" style="1" width="11.99"/>
    <col collapsed="false" customWidth="true" hidden="true" outlineLevel="1" max="27" min="27" style="1" width="6.16"/>
    <col collapsed="false" customWidth="true" hidden="true" outlineLevel="1" max="28" min="28" style="5" width="11.16"/>
    <col collapsed="false" customWidth="true" hidden="true" outlineLevel="1" max="29" min="29" style="5" width="10.84"/>
    <col collapsed="false" customWidth="true" hidden="true" outlineLevel="1" max="30" min="30" style="1" width="11.16"/>
    <col collapsed="false" customWidth="true" hidden="false" outlineLevel="0" max="31" min="31" style="1" width="7"/>
    <col collapsed="false" customWidth="true" hidden="false" outlineLevel="0" max="32" min="32" style="3" width="7.83"/>
    <col collapsed="false" customWidth="true" hidden="false" outlineLevel="0" max="33" min="33" style="4" width="5.5"/>
    <col collapsed="false" customWidth="true" hidden="false" outlineLevel="0" max="34" min="34" style="4" width="5.16"/>
    <col collapsed="false" customWidth="true" hidden="false" outlineLevel="0" max="35" min="35" style="6" width="11.16"/>
    <col collapsed="false" customWidth="true" hidden="false" outlineLevel="0" max="36" min="36" style="3" width="9"/>
    <col collapsed="false" customWidth="true" hidden="false" outlineLevel="0" max="37" min="37" style="1" width="11.99"/>
    <col collapsed="false" customWidth="true" hidden="false" outlineLevel="0" max="38" min="38" style="1" width="6.16"/>
    <col collapsed="false" customWidth="true" hidden="false" outlineLevel="0" max="39" min="39" style="5" width="11.16"/>
    <col collapsed="false" customWidth="true" hidden="false" outlineLevel="0" max="40" min="40" style="5" width="10.84"/>
    <col collapsed="false" customWidth="true" hidden="false" outlineLevel="0" max="41" min="41" style="1" width="11.16"/>
    <col collapsed="false" customWidth="true" hidden="false" outlineLevel="0" max="1025" min="42" style="1" width="8.83"/>
  </cols>
  <sheetData>
    <row r="1" s="9" customFormat="true" ht="47.25" hidden="false" customHeight="true" outlineLevel="0" collapsed="false">
      <c r="A1" s="7" t="s">
        <v>0</v>
      </c>
      <c r="B1" s="8" t="s">
        <v>1</v>
      </c>
      <c r="C1" s="7" t="s">
        <v>2</v>
      </c>
      <c r="D1" s="9" t="s">
        <v>3</v>
      </c>
      <c r="E1" s="7" t="s">
        <v>4</v>
      </c>
      <c r="F1" s="7" t="s">
        <v>5</v>
      </c>
      <c r="G1" s="9" t="s">
        <v>6</v>
      </c>
      <c r="H1" s="7" t="s">
        <v>7</v>
      </c>
      <c r="I1" s="7" t="s">
        <v>8</v>
      </c>
      <c r="J1" s="10" t="s">
        <v>9</v>
      </c>
      <c r="K1" s="11" t="s">
        <v>10</v>
      </c>
      <c r="L1" s="11" t="s">
        <v>11</v>
      </c>
      <c r="M1" s="11" t="s">
        <v>12</v>
      </c>
      <c r="N1" s="10" t="s">
        <v>13</v>
      </c>
      <c r="O1" s="7" t="s">
        <v>14</v>
      </c>
      <c r="P1" s="7" t="s">
        <v>15</v>
      </c>
      <c r="Q1" s="10" t="s">
        <v>16</v>
      </c>
      <c r="R1" s="10" t="s">
        <v>17</v>
      </c>
      <c r="S1" s="7" t="s">
        <v>18</v>
      </c>
      <c r="T1" s="7" t="s">
        <v>19</v>
      </c>
      <c r="U1" s="10" t="s">
        <v>20</v>
      </c>
      <c r="V1" s="11" t="s">
        <v>21</v>
      </c>
      <c r="W1" s="11" t="s">
        <v>22</v>
      </c>
      <c r="X1" s="12" t="s">
        <v>23</v>
      </c>
      <c r="Y1" s="10" t="s">
        <v>24</v>
      </c>
      <c r="Z1" s="7" t="s">
        <v>25</v>
      </c>
      <c r="AA1" s="7" t="s">
        <v>26</v>
      </c>
      <c r="AB1" s="10" t="s">
        <v>27</v>
      </c>
      <c r="AC1" s="10" t="s">
        <v>28</v>
      </c>
      <c r="AD1" s="7" t="s">
        <v>29</v>
      </c>
      <c r="AE1" s="7" t="s">
        <v>30</v>
      </c>
      <c r="AF1" s="10" t="s">
        <v>31</v>
      </c>
      <c r="AG1" s="11" t="s">
        <v>32</v>
      </c>
      <c r="AH1" s="11" t="s">
        <v>33</v>
      </c>
      <c r="AI1" s="12" t="s">
        <v>34</v>
      </c>
      <c r="AJ1" s="10" t="s">
        <v>35</v>
      </c>
      <c r="AK1" s="7" t="s">
        <v>36</v>
      </c>
      <c r="AL1" s="7" t="s">
        <v>37</v>
      </c>
      <c r="AM1" s="10" t="s">
        <v>38</v>
      </c>
      <c r="AN1" s="10" t="s">
        <v>39</v>
      </c>
      <c r="AO1" s="7" t="s">
        <v>40</v>
      </c>
      <c r="AP1" s="9" t="s">
        <v>41</v>
      </c>
      <c r="AQ1" s="9" t="s">
        <v>42</v>
      </c>
      <c r="AR1" s="9" t="s">
        <v>43</v>
      </c>
      <c r="AS1" s="9" t="s">
        <v>44</v>
      </c>
    </row>
    <row r="2" customFormat="false" ht="12" hidden="false" customHeight="true" outlineLevel="0" collapsed="false">
      <c r="A2" s="13" t="n">
        <v>1</v>
      </c>
      <c r="B2" s="14" t="s">
        <v>45</v>
      </c>
      <c r="C2" s="13" t="n">
        <v>2</v>
      </c>
      <c r="D2" s="13" t="s">
        <v>46</v>
      </c>
      <c r="E2" s="13"/>
      <c r="F2" s="13"/>
      <c r="G2" s="13" t="s">
        <v>47</v>
      </c>
      <c r="H2" s="15" t="s">
        <v>47</v>
      </c>
      <c r="I2" s="16" t="e">
        <f aca="false">#N/A</f>
        <v>#N/A</v>
      </c>
      <c r="J2" s="3" t="s">
        <v>48</v>
      </c>
      <c r="K2" s="17" t="s">
        <v>49</v>
      </c>
      <c r="L2" s="17" t="n">
        <v>2</v>
      </c>
      <c r="M2" s="17" t="n">
        <v>2</v>
      </c>
      <c r="N2" s="3" t="n">
        <v>5</v>
      </c>
      <c r="O2" s="1" t="s">
        <v>50</v>
      </c>
      <c r="P2" s="13" t="s">
        <v>51</v>
      </c>
      <c r="Q2" s="18" t="n">
        <v>108910</v>
      </c>
      <c r="S2" s="16" t="n">
        <v>108910</v>
      </c>
      <c r="T2" s="16"/>
      <c r="U2" s="3" t="s">
        <v>52</v>
      </c>
      <c r="V2" s="17" t="s">
        <v>49</v>
      </c>
      <c r="W2" s="17" t="n">
        <v>3</v>
      </c>
      <c r="X2" s="19" t="n">
        <v>3</v>
      </c>
      <c r="Y2" s="3" t="n">
        <v>1</v>
      </c>
      <c r="Z2" s="1" t="s">
        <v>50</v>
      </c>
      <c r="AA2" s="13" t="s">
        <v>51</v>
      </c>
      <c r="AB2" s="18" t="n">
        <v>1711</v>
      </c>
      <c r="AD2" s="16" t="n">
        <v>117185</v>
      </c>
      <c r="AE2" s="16"/>
      <c r="AF2" s="20" t="s">
        <v>48</v>
      </c>
      <c r="AG2" s="17" t="str">
        <f aca="false">IF(AF2="Stay",V2,IF(AF2="Step",V2,IF(AF2="Retire","Asst",LOOKUP(AF2,{"New","ToAssc","ToFull1","ToFull2","ToFull3","ToFull4";"Asst","Assc","Full","Full","Full","Full"}))))</f>
        <v>Full</v>
      </c>
      <c r="AH2" s="17" t="n">
        <f aca="false">IF(AF2="Stay",W2,IF(AF2="Step",W2+1,IF(AF2="Retire",4,LOOKUP(AF2,{"New","ToAssc","ToFull1","ToFull2","ToFull3","ToFull4";4,1,1,2,3,4}))))</f>
        <v>3</v>
      </c>
      <c r="AI2" s="19" t="n">
        <f aca="false">IF(W2=X2,AH2,X2)</f>
        <v>3</v>
      </c>
      <c r="AJ2" s="3" t="n">
        <f aca="false">IF(AG2="Full",IF(OR(AF2="ToFull1",AF2="ToFull2",AF2="ToFull3",AF2="ToFull4"),1,Y2+1),"")</f>
        <v>2</v>
      </c>
      <c r="AK2" s="1" t="s">
        <v>50</v>
      </c>
      <c r="AL2" s="13" t="s">
        <v>51</v>
      </c>
      <c r="AM2" s="18" t="n">
        <f aca="true">IF(AK2="Vacant",0,VLOOKUP(AG2&amp;AI2,INDIRECT(AK2),3,0))</f>
        <v>1711</v>
      </c>
      <c r="AO2" s="16" t="n">
        <f aca="false">AM2+AN2</f>
        <v>1711</v>
      </c>
      <c r="AP2" s="1" t="n">
        <v>1</v>
      </c>
      <c r="AQ2" s="1" t="s">
        <v>53</v>
      </c>
      <c r="AR2" s="1" t="s">
        <v>54</v>
      </c>
      <c r="AS2" s="1" t="n">
        <v>2021</v>
      </c>
    </row>
    <row r="3" customFormat="false" ht="12" hidden="false" customHeight="true" outlineLevel="0" collapsed="false">
      <c r="A3" s="13" t="n">
        <v>1</v>
      </c>
      <c r="B3" s="14" t="s">
        <v>45</v>
      </c>
      <c r="C3" s="13" t="n">
        <v>1</v>
      </c>
      <c r="D3" s="13" t="s">
        <v>55</v>
      </c>
      <c r="E3" s="13"/>
      <c r="F3" s="13"/>
      <c r="G3" s="13" t="s">
        <v>47</v>
      </c>
      <c r="H3" s="15" t="s">
        <v>47</v>
      </c>
      <c r="I3" s="16" t="e">
        <f aca="false">#N/A</f>
        <v>#N/A</v>
      </c>
      <c r="J3" s="20" t="s">
        <v>56</v>
      </c>
      <c r="K3" s="17" t="s">
        <v>57</v>
      </c>
      <c r="L3" s="17" t="n">
        <v>4</v>
      </c>
      <c r="M3" s="17" t="n">
        <v>4</v>
      </c>
      <c r="O3" s="1" t="s">
        <v>50</v>
      </c>
      <c r="P3" s="13" t="s">
        <v>51</v>
      </c>
      <c r="Q3" s="18" t="n">
        <v>87258</v>
      </c>
      <c r="R3" s="18"/>
      <c r="S3" s="16" t="n">
        <v>87258</v>
      </c>
      <c r="T3" s="16"/>
      <c r="U3" s="20" t="s">
        <v>56</v>
      </c>
      <c r="V3" s="17" t="s">
        <v>57</v>
      </c>
      <c r="W3" s="17" t="n">
        <v>5</v>
      </c>
      <c r="X3" s="19" t="n">
        <v>5</v>
      </c>
      <c r="Z3" s="1" t="s">
        <v>50</v>
      </c>
      <c r="AA3" s="13" t="s">
        <v>51</v>
      </c>
      <c r="AB3" s="18" t="n">
        <v>1350</v>
      </c>
      <c r="AC3" s="18"/>
      <c r="AD3" s="16" t="n">
        <v>90810</v>
      </c>
      <c r="AE3" s="16"/>
      <c r="AF3" s="20" t="s">
        <v>56</v>
      </c>
      <c r="AG3" s="17" t="str">
        <f aca="false">IF(AF3="Stay",V3,IF(AF3="Step",V3,IF(AF3="Retire","Asst",LOOKUP(AF3,{"New","ToAssc","ToFull1","ToFull2","ToFull3","ToFull4";"Asst","Assc","Full","Full","Full","Full"}))))</f>
        <v>Assc</v>
      </c>
      <c r="AH3" s="17" t="n">
        <f aca="false">IF(AF3="Stay",W3,IF(AF3="Step",W3+1,IF(AF3="Retire",4,LOOKUP(AF3,{"New","ToAssc","ToFull1","ToFull2","ToFull3","ToFull4";4,1,1,2,3,4}))))</f>
        <v>6</v>
      </c>
      <c r="AI3" s="19" t="n">
        <f aca="false">IF(W3=X3,AH3,X3)</f>
        <v>6</v>
      </c>
      <c r="AJ3" s="3" t="str">
        <f aca="false">IF(AG3="Full",IF(OR(AF3="ToFull1",AF3="ToFull2",AF3="ToFull3",AF3="ToFull4"),1,Y3+1),"")</f>
        <v/>
      </c>
      <c r="AK3" s="1" t="s">
        <v>50</v>
      </c>
      <c r="AL3" s="13" t="s">
        <v>51</v>
      </c>
      <c r="AM3" s="18" t="n">
        <f aca="true">IF(AK3="Vacant",0,VLOOKUP(AG3&amp;AI3,INDIRECT(AK3),3,0))</f>
        <v>1350</v>
      </c>
      <c r="AN3" s="18"/>
      <c r="AO3" s="16" t="n">
        <f aca="false">AM3+AN3</f>
        <v>1350</v>
      </c>
      <c r="AP3" s="1" t="n">
        <v>2</v>
      </c>
      <c r="AQ3" s="1" t="s">
        <v>53</v>
      </c>
      <c r="AR3" s="1" t="s">
        <v>54</v>
      </c>
      <c r="AS3" s="1" t="n">
        <v>2021</v>
      </c>
    </row>
    <row r="4" customFormat="false" ht="12.75" hidden="false" customHeight="true" outlineLevel="0" collapsed="false">
      <c r="A4" s="13" t="n">
        <v>1</v>
      </c>
      <c r="B4" s="14" t="s">
        <v>45</v>
      </c>
      <c r="C4" s="13" t="n">
        <v>11</v>
      </c>
      <c r="D4" s="13" t="s">
        <v>58</v>
      </c>
      <c r="E4" s="13"/>
      <c r="F4" s="13"/>
      <c r="G4" s="13" t="s">
        <v>47</v>
      </c>
      <c r="H4" s="15" t="s">
        <v>47</v>
      </c>
      <c r="I4" s="16" t="e">
        <f aca="false">#N/A</f>
        <v>#N/A</v>
      </c>
      <c r="J4" s="3" t="s">
        <v>48</v>
      </c>
      <c r="K4" s="17" t="s">
        <v>49</v>
      </c>
      <c r="L4" s="17" t="n">
        <v>4</v>
      </c>
      <c r="M4" s="17" t="n">
        <v>4</v>
      </c>
      <c r="N4" s="3" t="n">
        <v>4</v>
      </c>
      <c r="O4" s="13" t="s">
        <v>50</v>
      </c>
      <c r="P4" s="13" t="s">
        <v>51</v>
      </c>
      <c r="Q4" s="18" t="n">
        <v>120515</v>
      </c>
      <c r="R4" s="18"/>
      <c r="S4" s="16" t="n">
        <v>120515</v>
      </c>
      <c r="T4" s="16"/>
      <c r="U4" s="3" t="s">
        <v>48</v>
      </c>
      <c r="V4" s="17" t="s">
        <v>49</v>
      </c>
      <c r="W4" s="17" t="n">
        <v>4</v>
      </c>
      <c r="X4" s="19" t="n">
        <v>4</v>
      </c>
      <c r="Y4" s="3" t="n">
        <v>5</v>
      </c>
      <c r="Z4" s="13" t="s">
        <v>50</v>
      </c>
      <c r="AA4" s="13" t="s">
        <v>51</v>
      </c>
      <c r="AB4" s="18" t="n">
        <v>1798</v>
      </c>
      <c r="AC4" s="18"/>
      <c r="AD4" s="16" t="n">
        <v>123167</v>
      </c>
      <c r="AE4" s="16"/>
      <c r="AF4" s="3" t="s">
        <v>48</v>
      </c>
      <c r="AG4" s="17" t="str">
        <f aca="false">IF(AF4="Stay",V4,IF(AF4="Step",V4,IF(AF4="Retire","Asst",LOOKUP(AF4,{"New","ToAssc","ToFull1","ToFull2","ToFull3","ToFull4";"Asst","Assc","Full","Full","Full","Full"}))))</f>
        <v>Full</v>
      </c>
      <c r="AH4" s="17" t="n">
        <f aca="false">IF(AF4="Stay",W4,IF(AF4="Step",W4+1,IF(AF4="Retire",4,LOOKUP(AF4,{"New","ToAssc","ToFull1","ToFull2","ToFull3","ToFull4";4,1,1,2,3,4}))))</f>
        <v>4</v>
      </c>
      <c r="AI4" s="19" t="n">
        <f aca="false">IF(W4=X4,AH4,X4)</f>
        <v>4</v>
      </c>
      <c r="AJ4" s="3" t="n">
        <f aca="false">IF(AG4="Full",IF(OR(AF4="ToFull1",AF4="ToFull2",AF4="ToFull3",AF4="ToFull4"),1,Y4+1),"")</f>
        <v>6</v>
      </c>
      <c r="AK4" s="13" t="s">
        <v>50</v>
      </c>
      <c r="AL4" s="13" t="s">
        <v>51</v>
      </c>
      <c r="AM4" s="18" t="n">
        <f aca="true">IF(AK4="Vacant",0,VLOOKUP(AG4&amp;AI4,INDIRECT(AK4),3,0))</f>
        <v>1798</v>
      </c>
      <c r="AN4" s="18"/>
      <c r="AO4" s="16" t="n">
        <f aca="false">AM4+AN4</f>
        <v>1798</v>
      </c>
      <c r="AP4" s="1" t="n">
        <v>3</v>
      </c>
      <c r="AQ4" s="1" t="s">
        <v>53</v>
      </c>
      <c r="AR4" s="1" t="s">
        <v>54</v>
      </c>
      <c r="AS4" s="1" t="n">
        <v>2021</v>
      </c>
    </row>
    <row r="5" customFormat="false" ht="12" hidden="false" customHeight="true" outlineLevel="0" collapsed="false">
      <c r="A5" s="13" t="n">
        <v>1</v>
      </c>
      <c r="B5" s="14" t="s">
        <v>45</v>
      </c>
      <c r="C5" s="13" t="n">
        <v>3</v>
      </c>
      <c r="D5" s="13" t="s">
        <v>59</v>
      </c>
      <c r="E5" s="13"/>
      <c r="F5" s="13"/>
      <c r="G5" s="13" t="s">
        <v>47</v>
      </c>
      <c r="H5" s="15" t="s">
        <v>47</v>
      </c>
      <c r="I5" s="16" t="e">
        <f aca="false">#N/A</f>
        <v>#N/A</v>
      </c>
      <c r="J5" s="20" t="s">
        <v>48</v>
      </c>
      <c r="K5" s="17" t="s">
        <v>49</v>
      </c>
      <c r="L5" s="17" t="n">
        <v>1</v>
      </c>
      <c r="M5" s="17" t="n">
        <v>1</v>
      </c>
      <c r="N5" s="3" t="n">
        <v>3</v>
      </c>
      <c r="O5" s="1" t="s">
        <v>50</v>
      </c>
      <c r="P5" s="13" t="s">
        <v>51</v>
      </c>
      <c r="Q5" s="18" t="n">
        <v>103293</v>
      </c>
      <c r="S5" s="16" t="n">
        <v>103293</v>
      </c>
      <c r="T5" s="16"/>
      <c r="U5" s="20" t="s">
        <v>48</v>
      </c>
      <c r="V5" s="17" t="s">
        <v>49</v>
      </c>
      <c r="W5" s="17" t="n">
        <v>1</v>
      </c>
      <c r="X5" s="19" t="n">
        <v>1</v>
      </c>
      <c r="Y5" s="3" t="n">
        <v>4</v>
      </c>
      <c r="Z5" s="1" t="s">
        <v>50</v>
      </c>
      <c r="AA5" s="13" t="s">
        <v>51</v>
      </c>
      <c r="AB5" s="18" t="n">
        <v>1541</v>
      </c>
      <c r="AD5" s="16" t="n">
        <v>105567</v>
      </c>
      <c r="AE5" s="16"/>
      <c r="AF5" s="20" t="s">
        <v>48</v>
      </c>
      <c r="AG5" s="17" t="str">
        <f aca="false">IF(AF5="Stay",V5,IF(AF5="Step",V5,IF(AF5="Retire","Asst",LOOKUP(AF5,{"New","ToAssc","ToFull1","ToFull2","ToFull3","ToFull4";"Asst","Assc","Full","Full","Full","Full"}))))</f>
        <v>Full</v>
      </c>
      <c r="AH5" s="17" t="n">
        <f aca="false">IF(AF5="Stay",W5,IF(AF5="Step",W5+1,IF(AF5="Retire",4,LOOKUP(AF5,{"New","ToAssc","ToFull1","ToFull2","ToFull3","ToFull4";4,1,1,2,3,4}))))</f>
        <v>1</v>
      </c>
      <c r="AI5" s="19" t="n">
        <f aca="false">IF(W5=X5,AH5,X5)</f>
        <v>1</v>
      </c>
      <c r="AJ5" s="3" t="n">
        <f aca="false">IF(AG5="Full",IF(OR(AF5="ToFull1",AF5="ToFull2",AF5="ToFull3",AF5="ToFull4"),1,Y5+1),"")</f>
        <v>5</v>
      </c>
      <c r="AK5" s="1" t="s">
        <v>50</v>
      </c>
      <c r="AL5" s="13" t="s">
        <v>51</v>
      </c>
      <c r="AM5" s="18" t="n">
        <f aca="true">IF(AK5="Vacant",0,VLOOKUP(AG5&amp;AI5,INDIRECT(AK5),3,0))</f>
        <v>1541</v>
      </c>
      <c r="AO5" s="16" t="n">
        <f aca="false">AM5+AN5</f>
        <v>1541</v>
      </c>
      <c r="AP5" s="1" t="n">
        <v>4</v>
      </c>
      <c r="AQ5" s="1" t="s">
        <v>53</v>
      </c>
      <c r="AR5" s="1" t="s">
        <v>54</v>
      </c>
      <c r="AS5" s="1" t="n">
        <v>2021</v>
      </c>
    </row>
    <row r="6" customFormat="false" ht="12" hidden="false" customHeight="true" outlineLevel="0" collapsed="false">
      <c r="A6" s="13" t="n">
        <v>2</v>
      </c>
      <c r="B6" s="14" t="s">
        <v>60</v>
      </c>
      <c r="C6" s="13"/>
      <c r="D6" s="13" t="s">
        <v>61</v>
      </c>
      <c r="E6" s="13"/>
      <c r="F6" s="13"/>
      <c r="G6" s="13" t="s">
        <v>62</v>
      </c>
      <c r="H6" s="15" t="s">
        <v>63</v>
      </c>
      <c r="I6" s="16" t="e">
        <f aca="false">#N/A</f>
        <v>#N/A</v>
      </c>
      <c r="J6" s="3" t="s">
        <v>48</v>
      </c>
      <c r="K6" s="17" t="s">
        <v>64</v>
      </c>
      <c r="L6" s="17" t="n">
        <v>7</v>
      </c>
      <c r="M6" s="17" t="n">
        <v>7</v>
      </c>
      <c r="O6" s="13" t="s">
        <v>50</v>
      </c>
      <c r="P6" s="15" t="s">
        <v>51</v>
      </c>
      <c r="Q6" s="18" t="n">
        <v>76598</v>
      </c>
      <c r="R6" s="18" t="n">
        <v>-38299</v>
      </c>
      <c r="S6" s="16" t="n">
        <v>38299</v>
      </c>
      <c r="T6" s="16"/>
      <c r="U6" s="3" t="s">
        <v>48</v>
      </c>
      <c r="V6" s="17" t="s">
        <v>64</v>
      </c>
      <c r="W6" s="17" t="n">
        <v>7</v>
      </c>
      <c r="X6" s="19" t="n">
        <v>7</v>
      </c>
      <c r="Z6" s="13" t="s">
        <v>50</v>
      </c>
      <c r="AA6" s="15" t="s">
        <v>51</v>
      </c>
      <c r="AB6" s="18" t="n">
        <v>1143</v>
      </c>
      <c r="AC6" s="18" t="n">
        <v>-13047.3333333333</v>
      </c>
      <c r="AD6" s="16" t="n">
        <v>65236.6666666667</v>
      </c>
      <c r="AE6" s="16"/>
      <c r="AF6" s="3" t="s">
        <v>48</v>
      </c>
      <c r="AG6" s="17" t="str">
        <f aca="false">IF(AF6="Stay",V6,IF(AF6="Step",V6,IF(AF6="Retire","Asst",LOOKUP(AF6,{"New","ToAssc","ToFull1","ToFull2","ToFull3","ToFull4";"Asst","Assc","Full","Full","Full","Full"}))))</f>
        <v>Asst</v>
      </c>
      <c r="AH6" s="17" t="n">
        <f aca="false">IF(AF6="Stay",W6,IF(AF6="Step",W6+1,IF(AF6="Retire",4,LOOKUP(AF6,{"New","ToAssc","ToFull1","ToFull2","ToFull3","ToFull4";4,1,1,2,3,4}))))</f>
        <v>7</v>
      </c>
      <c r="AI6" s="19" t="n">
        <f aca="false">IF(W6=X6,AH6,X6)</f>
        <v>7</v>
      </c>
      <c r="AJ6" s="3" t="str">
        <f aca="false">IF(AG6="Full",IF(OR(AF6="ToFull1",AF6="ToFull2",AF6="ToFull3",AF6="ToFull4"),1,Y6+1),"")</f>
        <v/>
      </c>
      <c r="AK6" s="13" t="s">
        <v>50</v>
      </c>
      <c r="AL6" s="15" t="s">
        <v>65</v>
      </c>
      <c r="AM6" s="18" t="n">
        <f aca="true">IF(AK6="Vacant",0,VLOOKUP(AG6&amp;AI6,INDIRECT(AK6),3,0))</f>
        <v>1143</v>
      </c>
      <c r="AN6" s="18" t="n">
        <f aca="false">-AM6*(1/6)</f>
        <v>-190.5</v>
      </c>
      <c r="AO6" s="16" t="n">
        <f aca="false">AM6+AN6</f>
        <v>952.5</v>
      </c>
      <c r="AP6" s="1" t="n">
        <v>5</v>
      </c>
      <c r="AQ6" s="1" t="s">
        <v>53</v>
      </c>
      <c r="AR6" s="1" t="s">
        <v>54</v>
      </c>
      <c r="AS6" s="1" t="n">
        <v>2021</v>
      </c>
    </row>
    <row r="7" customFormat="false" ht="12" hidden="false" customHeight="true" outlineLevel="0" collapsed="false">
      <c r="A7" s="13" t="n">
        <v>2</v>
      </c>
      <c r="B7" s="14" t="s">
        <v>60</v>
      </c>
      <c r="C7" s="13" t="n">
        <v>1311</v>
      </c>
      <c r="D7" s="13" t="s">
        <v>66</v>
      </c>
      <c r="E7" s="13"/>
      <c r="F7" s="13"/>
      <c r="G7" s="13" t="s">
        <v>47</v>
      </c>
      <c r="H7" s="15" t="s">
        <v>47</v>
      </c>
      <c r="I7" s="16" t="e">
        <f aca="false">#N/A</f>
        <v>#N/A</v>
      </c>
      <c r="J7" s="3" t="s">
        <v>56</v>
      </c>
      <c r="K7" s="17" t="s">
        <v>64</v>
      </c>
      <c r="L7" s="17" t="n">
        <v>7</v>
      </c>
      <c r="M7" s="17" t="n">
        <v>7</v>
      </c>
      <c r="O7" s="13" t="s">
        <v>50</v>
      </c>
      <c r="P7" s="13" t="s">
        <v>51</v>
      </c>
      <c r="Q7" s="18" t="n">
        <v>76598</v>
      </c>
      <c r="R7" s="18" t="n">
        <v>-25532.6666666667</v>
      </c>
      <c r="S7" s="16" t="n">
        <v>51065.3333333333</v>
      </c>
      <c r="T7" s="16"/>
      <c r="U7" s="3" t="s">
        <v>56</v>
      </c>
      <c r="V7" s="17" t="s">
        <v>64</v>
      </c>
      <c r="W7" s="17" t="n">
        <v>8</v>
      </c>
      <c r="X7" s="19" t="n">
        <v>8</v>
      </c>
      <c r="Z7" s="13" t="s">
        <v>50</v>
      </c>
      <c r="AA7" s="13" t="s">
        <v>51</v>
      </c>
      <c r="AB7" s="18" t="n">
        <v>1230</v>
      </c>
      <c r="AC7" s="18"/>
      <c r="AD7" s="16" t="n">
        <v>79915</v>
      </c>
      <c r="AE7" s="16"/>
      <c r="AF7" s="20" t="s">
        <v>67</v>
      </c>
      <c r="AG7" s="17" t="str">
        <f aca="false">IF(AF7="Stay",V7,IF(AF7="Step",V7,IF(AF7="Retire","Asst",LOOKUP(AF7,{"New","ToAssc","ToFull1","ToFull2","ToFull3","ToFull4";"Asst","Assc","Full","Full","Full","Full"}))))</f>
        <v>Assc</v>
      </c>
      <c r="AH7" s="17" t="n">
        <f aca="false">IF(AF7="Stay",W7,IF(AF7="Step",W7+1,IF(AF7="Retire",4,LOOKUP(AF7,{"New","ToAssc","ToFull1","ToFull2","ToFull3","ToFull4";4,1,1,2,3,4}))))</f>
        <v>1</v>
      </c>
      <c r="AI7" s="19" t="n">
        <f aca="false">IF(W7=X7,AH7,X7)</f>
        <v>1</v>
      </c>
      <c r="AJ7" s="3" t="str">
        <f aca="false">IF(AG7="Full",IF(OR(AF7="ToFull1",AF7="ToFull2",AF7="ToFull3",AF7="ToFull4"),1,Y7+1),"")</f>
        <v/>
      </c>
      <c r="AK7" s="13" t="s">
        <v>50</v>
      </c>
      <c r="AL7" s="13" t="s">
        <v>51</v>
      </c>
      <c r="AM7" s="18" t="n">
        <f aca="true">IF(AK7="Vacant",0,VLOOKUP(AG7&amp;AI7,INDIRECT(AK7),3,0))</f>
        <v>1230</v>
      </c>
      <c r="AN7" s="18"/>
      <c r="AO7" s="16" t="n">
        <f aca="false">AM7+AN7</f>
        <v>1230</v>
      </c>
      <c r="AP7" s="1" t="n">
        <v>6</v>
      </c>
      <c r="AQ7" s="1" t="s">
        <v>53</v>
      </c>
      <c r="AR7" s="1" t="s">
        <v>54</v>
      </c>
      <c r="AS7" s="1" t="n">
        <v>2021</v>
      </c>
    </row>
    <row r="8" customFormat="false" ht="12" hidden="false" customHeight="true" outlineLevel="0" collapsed="false">
      <c r="A8" s="13" t="n">
        <v>2</v>
      </c>
      <c r="B8" s="14" t="s">
        <v>60</v>
      </c>
      <c r="C8" s="13" t="n">
        <v>13</v>
      </c>
      <c r="D8" s="13" t="s">
        <v>68</v>
      </c>
      <c r="E8" s="13"/>
      <c r="F8" s="13"/>
      <c r="G8" s="13" t="s">
        <v>47</v>
      </c>
      <c r="H8" s="15" t="s">
        <v>47</v>
      </c>
      <c r="I8" s="16" t="e">
        <f aca="false">#N/A</f>
        <v>#N/A</v>
      </c>
      <c r="J8" s="20" t="s">
        <v>56</v>
      </c>
      <c r="K8" s="17" t="s">
        <v>64</v>
      </c>
      <c r="L8" s="17" t="n">
        <v>2</v>
      </c>
      <c r="M8" s="17" t="n">
        <v>2</v>
      </c>
      <c r="O8" s="15" t="s">
        <v>50</v>
      </c>
      <c r="P8" s="15" t="s">
        <v>51</v>
      </c>
      <c r="Q8" s="18" t="n">
        <v>68619</v>
      </c>
      <c r="R8" s="18"/>
      <c r="S8" s="16" t="n">
        <v>68619</v>
      </c>
      <c r="T8" s="16"/>
      <c r="U8" s="20" t="s">
        <v>56</v>
      </c>
      <c r="V8" s="17" t="s">
        <v>64</v>
      </c>
      <c r="W8" s="17" t="n">
        <v>3</v>
      </c>
      <c r="X8" s="19" t="n">
        <v>3</v>
      </c>
      <c r="Z8" s="15" t="s">
        <v>50</v>
      </c>
      <c r="AA8" s="15" t="s">
        <v>51</v>
      </c>
      <c r="AB8" s="18" t="n">
        <v>1071</v>
      </c>
      <c r="AC8" s="18"/>
      <c r="AD8" s="16" t="n">
        <v>71760</v>
      </c>
      <c r="AE8" s="16"/>
      <c r="AF8" s="20" t="s">
        <v>56</v>
      </c>
      <c r="AG8" s="17" t="str">
        <f aca="false">IF(AF8="Stay",V8,IF(AF8="Step",V8,IF(AF8="Retire","Asst",LOOKUP(AF8,{"New","ToAssc","ToFull1","ToFull2","ToFull3","ToFull4";"Asst","Assc","Full","Full","Full","Full"}))))</f>
        <v>Asst</v>
      </c>
      <c r="AH8" s="17" t="n">
        <f aca="false">IF(AF8="Stay",W8,IF(AF8="Step",W8+1,IF(AF8="Retire",4,LOOKUP(AF8,{"New","ToAssc","ToFull1","ToFull2","ToFull3","ToFull4";4,1,1,2,3,4}))))</f>
        <v>4</v>
      </c>
      <c r="AI8" s="19" t="n">
        <f aca="false">IF(W8=X8,AH8,X8)</f>
        <v>4</v>
      </c>
      <c r="AJ8" s="3" t="str">
        <f aca="false">IF(AG8="Full",IF(OR(AF8="ToFull1",AF8="ToFull2",AF8="ToFull3",AF8="ToFull4"),1,Y8+1),"")</f>
        <v/>
      </c>
      <c r="AK8" s="15" t="s">
        <v>50</v>
      </c>
      <c r="AL8" s="15" t="s">
        <v>51</v>
      </c>
      <c r="AM8" s="18" t="n">
        <f aca="true">IF(OR(AK8="Vacant",AK8="Admin",AK8="Leave"),0,VLOOKUP(AG8&amp;AI8,INDIRECT(AK8),3,0))</f>
        <v>1071</v>
      </c>
      <c r="AN8" s="18"/>
      <c r="AO8" s="16" t="n">
        <f aca="false">AM8+AN8</f>
        <v>1071</v>
      </c>
      <c r="AP8" s="1" t="n">
        <v>7</v>
      </c>
      <c r="AQ8" s="1" t="s">
        <v>53</v>
      </c>
      <c r="AR8" s="1" t="s">
        <v>54</v>
      </c>
      <c r="AS8" s="1" t="n">
        <v>2021</v>
      </c>
    </row>
    <row r="9" customFormat="false" ht="12" hidden="false" customHeight="true" outlineLevel="0" collapsed="false">
      <c r="A9" s="13" t="n">
        <v>2</v>
      </c>
      <c r="B9" s="14" t="s">
        <v>60</v>
      </c>
      <c r="C9" s="13" t="n">
        <v>18</v>
      </c>
      <c r="D9" s="13" t="s">
        <v>69</v>
      </c>
      <c r="E9" s="13"/>
      <c r="F9" s="13"/>
      <c r="G9" s="13" t="s">
        <v>47</v>
      </c>
      <c r="H9" s="15" t="s">
        <v>47</v>
      </c>
      <c r="I9" s="16" t="e">
        <f aca="false">#N/A</f>
        <v>#N/A</v>
      </c>
      <c r="J9" s="3" t="s">
        <v>56</v>
      </c>
      <c r="K9" s="17" t="s">
        <v>64</v>
      </c>
      <c r="L9" s="17" t="n">
        <v>5</v>
      </c>
      <c r="M9" s="17" t="n">
        <v>5</v>
      </c>
      <c r="O9" s="13" t="s">
        <v>50</v>
      </c>
      <c r="P9" s="13" t="s">
        <v>51</v>
      </c>
      <c r="Q9" s="18" t="n">
        <v>73407</v>
      </c>
      <c r="R9" s="18"/>
      <c r="S9" s="16" t="n">
        <v>73407</v>
      </c>
      <c r="T9" s="16"/>
      <c r="U9" s="3" t="s">
        <v>56</v>
      </c>
      <c r="V9" s="17" t="s">
        <v>64</v>
      </c>
      <c r="W9" s="17" t="n">
        <v>6</v>
      </c>
      <c r="X9" s="19" t="n">
        <v>6</v>
      </c>
      <c r="Z9" s="13" t="s">
        <v>50</v>
      </c>
      <c r="AA9" s="13" t="s">
        <v>51</v>
      </c>
      <c r="AB9" s="18" t="n">
        <v>1230</v>
      </c>
      <c r="AC9" s="18"/>
      <c r="AD9" s="16" t="n">
        <v>76654</v>
      </c>
      <c r="AE9" s="16"/>
      <c r="AF9" s="20" t="s">
        <v>67</v>
      </c>
      <c r="AG9" s="17" t="str">
        <f aca="false">IF(AF9="Stay",V9,IF(AF9="Step",V9,IF(AF9="Retire","Asst",LOOKUP(AF9,{"New","ToAssc","ToFull1","ToFull2","ToFull3","ToFull4";"Asst","Assc","Full","Full","Full","Full"}))))</f>
        <v>Assc</v>
      </c>
      <c r="AH9" s="17" t="n">
        <f aca="false">IF(AF9="Stay",W9,IF(AF9="Step",W9+1,IF(AF9="Retire",4,LOOKUP(AF9,{"New","ToAssc","ToFull1","ToFull2","ToFull3","ToFull4";4,1,1,2,3,4}))))</f>
        <v>1</v>
      </c>
      <c r="AI9" s="19" t="n">
        <f aca="false">IF(W9=X9,AH9,X9)</f>
        <v>1</v>
      </c>
      <c r="AJ9" s="3" t="str">
        <f aca="false">IF(AG9="Full",IF(OR(AF9="ToFull1",AF9="ToFull2",AF9="ToFull3",AF9="ToFull4"),1,Y9+1),"")</f>
        <v/>
      </c>
      <c r="AK9" s="13" t="s">
        <v>50</v>
      </c>
      <c r="AL9" s="13" t="s">
        <v>51</v>
      </c>
      <c r="AM9" s="18" t="n">
        <f aca="true">IF(AK9="Vacant",0,VLOOKUP(AG9&amp;AI9,INDIRECT(AK9),3,0))</f>
        <v>1230</v>
      </c>
      <c r="AN9" s="18"/>
      <c r="AO9" s="16" t="n">
        <f aca="false">AM9+AN9</f>
        <v>1230</v>
      </c>
      <c r="AP9" s="1" t="n">
        <v>8</v>
      </c>
      <c r="AQ9" s="1" t="s">
        <v>53</v>
      </c>
      <c r="AR9" s="1" t="s">
        <v>54</v>
      </c>
      <c r="AS9" s="1" t="n">
        <v>2021</v>
      </c>
    </row>
    <row r="10" customFormat="false" ht="12" hidden="false" customHeight="true" outlineLevel="0" collapsed="false">
      <c r="A10" s="13" t="n">
        <v>2</v>
      </c>
      <c r="B10" s="14" t="s">
        <v>60</v>
      </c>
      <c r="C10" s="13" t="n">
        <v>21</v>
      </c>
      <c r="D10" s="13" t="s">
        <v>46</v>
      </c>
      <c r="E10" s="13"/>
      <c r="F10" s="13"/>
      <c r="G10" s="13" t="s">
        <v>47</v>
      </c>
      <c r="H10" s="15" t="s">
        <v>47</v>
      </c>
      <c r="I10" s="16" t="e">
        <f aca="false">#N/A</f>
        <v>#N/A</v>
      </c>
      <c r="J10" s="3" t="s">
        <v>48</v>
      </c>
      <c r="K10" s="17" t="s">
        <v>49</v>
      </c>
      <c r="L10" s="17" t="n">
        <v>1</v>
      </c>
      <c r="M10" s="17" t="n">
        <v>1</v>
      </c>
      <c r="N10" s="3" t="n">
        <v>5</v>
      </c>
      <c r="O10" s="13" t="s">
        <v>50</v>
      </c>
      <c r="P10" s="15" t="s">
        <v>70</v>
      </c>
      <c r="Q10" s="18" t="n">
        <v>103293</v>
      </c>
      <c r="R10" s="18"/>
      <c r="S10" s="16" t="n">
        <v>103293</v>
      </c>
      <c r="T10" s="16"/>
      <c r="U10" s="3" t="s">
        <v>48</v>
      </c>
      <c r="V10" s="17" t="s">
        <v>49</v>
      </c>
      <c r="W10" s="17" t="n">
        <v>1</v>
      </c>
      <c r="X10" s="19" t="n">
        <v>1</v>
      </c>
      <c r="Y10" s="3" t="n">
        <v>6</v>
      </c>
      <c r="Z10" s="13" t="s">
        <v>50</v>
      </c>
      <c r="AA10" s="15" t="s">
        <v>70</v>
      </c>
      <c r="AB10" s="18" t="n">
        <v>1541</v>
      </c>
      <c r="AC10" s="18"/>
      <c r="AD10" s="16" t="n">
        <v>105567</v>
      </c>
      <c r="AE10" s="16"/>
      <c r="AF10" s="3" t="s">
        <v>48</v>
      </c>
      <c r="AG10" s="17" t="str">
        <f aca="false">IF(AF10="Stay",V10,IF(AF10="Step",V10,IF(AF10="Retire","Asst",LOOKUP(AF10,{"New","ToAssc","ToFull1","ToFull2","ToFull3","ToFull4";"Asst","Assc","Full","Full","Full","Full"}))))</f>
        <v>Full</v>
      </c>
      <c r="AH10" s="17" t="n">
        <f aca="false">IF(AF10="Stay",W10,IF(AF10="Step",W10+1,IF(AF10="Retire",4,LOOKUP(AF10,{"New","ToAssc","ToFull1","ToFull2","ToFull3","ToFull4";4,1,1,2,3,4}))))</f>
        <v>1</v>
      </c>
      <c r="AI10" s="19" t="n">
        <f aca="false">IF(W10=X10,AH10,X10)</f>
        <v>1</v>
      </c>
      <c r="AJ10" s="3" t="n">
        <f aca="false">IF(AG10="Full",IF(OR(AF10="ToFull1",AF10="ToFull2",AF10="ToFull3",AF10="ToFull4"),1,Y10+1),"")</f>
        <v>7</v>
      </c>
      <c r="AK10" s="13" t="s">
        <v>50</v>
      </c>
      <c r="AL10" s="15" t="s">
        <v>70</v>
      </c>
      <c r="AM10" s="18" t="n">
        <f aca="true">IF(AK10="Vacant",0,VLOOKUP(AG10&amp;AI10,INDIRECT(AK10),3,0))</f>
        <v>1541</v>
      </c>
      <c r="AN10" s="18"/>
      <c r="AO10" s="16" t="n">
        <f aca="false">AM10+AN10</f>
        <v>1541</v>
      </c>
      <c r="AP10" s="1" t="n">
        <v>9</v>
      </c>
      <c r="AQ10" s="1" t="s">
        <v>53</v>
      </c>
      <c r="AR10" s="1" t="s">
        <v>54</v>
      </c>
      <c r="AS10" s="1" t="n">
        <v>2021</v>
      </c>
    </row>
    <row r="11" customFormat="false" ht="12" hidden="false" customHeight="true" outlineLevel="0" collapsed="false">
      <c r="A11" s="13" t="n">
        <v>2</v>
      </c>
      <c r="B11" s="14" t="s">
        <v>60</v>
      </c>
      <c r="C11" s="13" t="n">
        <v>23</v>
      </c>
      <c r="D11" s="13" t="s">
        <v>68</v>
      </c>
      <c r="E11" s="13"/>
      <c r="F11" s="13"/>
      <c r="G11" s="13" t="s">
        <v>47</v>
      </c>
      <c r="H11" s="15" t="s">
        <v>47</v>
      </c>
      <c r="I11" s="16" t="e">
        <f aca="false">#N/A</f>
        <v>#N/A</v>
      </c>
      <c r="J11" s="3" t="s">
        <v>71</v>
      </c>
      <c r="K11" s="17" t="s">
        <v>49</v>
      </c>
      <c r="L11" s="17" t="n">
        <v>2</v>
      </c>
      <c r="M11" s="17" t="n">
        <v>2</v>
      </c>
      <c r="N11" s="3" t="n">
        <v>1</v>
      </c>
      <c r="O11" s="13" t="s">
        <v>50</v>
      </c>
      <c r="P11" s="13" t="s">
        <v>51</v>
      </c>
      <c r="Q11" s="18" t="n">
        <v>108910</v>
      </c>
      <c r="R11" s="18" t="n">
        <v>6500</v>
      </c>
      <c r="S11" s="16" t="n">
        <v>115410</v>
      </c>
      <c r="T11" s="16"/>
      <c r="U11" s="3" t="s">
        <v>48</v>
      </c>
      <c r="V11" s="17" t="s">
        <v>49</v>
      </c>
      <c r="W11" s="17" t="n">
        <v>2</v>
      </c>
      <c r="X11" s="19" t="n">
        <v>2</v>
      </c>
      <c r="Y11" s="3" t="n">
        <v>2</v>
      </c>
      <c r="Z11" s="13" t="s">
        <v>50</v>
      </c>
      <c r="AA11" s="13" t="s">
        <v>51</v>
      </c>
      <c r="AB11" s="18" t="n">
        <v>1625</v>
      </c>
      <c r="AC11" s="18" t="n">
        <v>6500</v>
      </c>
      <c r="AD11" s="16" t="n">
        <v>117807</v>
      </c>
      <c r="AE11" s="16"/>
      <c r="AF11" s="3" t="s">
        <v>48</v>
      </c>
      <c r="AG11" s="17" t="str">
        <f aca="false">IF(AF11="Stay",V11,IF(AF11="Step",V11,IF(AF11="Retire","Asst",LOOKUP(AF11,{"New","ToAssc","ToFull1","ToFull2","ToFull3","ToFull4";"Asst","Assc","Full","Full","Full","Full"}))))</f>
        <v>Full</v>
      </c>
      <c r="AH11" s="17" t="n">
        <f aca="false">IF(AF11="Stay",W11,IF(AF11="Step",W11+1,IF(AF11="Retire",4,LOOKUP(AF11,{"New","ToAssc","ToFull1","ToFull2","ToFull3","ToFull4";4,1,1,2,3,4}))))</f>
        <v>2</v>
      </c>
      <c r="AI11" s="19" t="n">
        <f aca="false">IF(W11=X11,AH11,X11)</f>
        <v>2</v>
      </c>
      <c r="AJ11" s="3" t="n">
        <f aca="false">IF(AG11="Full",IF(OR(AF11="ToFull1",AF11="ToFull2",AF11="ToFull3",AF11="ToFull4"),1,Y11+1),"")</f>
        <v>3</v>
      </c>
      <c r="AK11" s="13" t="s">
        <v>50</v>
      </c>
      <c r="AL11" s="13" t="s">
        <v>51</v>
      </c>
      <c r="AM11" s="18" t="n">
        <f aca="true">IF(AK11="Vacant",0,VLOOKUP(AG11&amp;AI11,INDIRECT(AK11),3,0))</f>
        <v>1625</v>
      </c>
      <c r="AN11" s="18" t="n">
        <f aca="false">30+35</f>
        <v>65</v>
      </c>
      <c r="AO11" s="16" t="n">
        <f aca="false">AM11+AN11</f>
        <v>1690</v>
      </c>
      <c r="AP11" s="1" t="n">
        <v>10</v>
      </c>
      <c r="AQ11" s="1" t="s">
        <v>53</v>
      </c>
      <c r="AR11" s="1" t="s">
        <v>54</v>
      </c>
      <c r="AS11" s="1" t="n">
        <v>2021</v>
      </c>
    </row>
    <row r="12" customFormat="false" ht="12" hidden="false" customHeight="true" outlineLevel="0" collapsed="false">
      <c r="A12" s="13" t="n">
        <v>2</v>
      </c>
      <c r="B12" s="14" t="s">
        <v>60</v>
      </c>
      <c r="C12" s="13" t="n">
        <v>19</v>
      </c>
      <c r="D12" s="13" t="e">
        <f aca="false">#N/A</f>
        <v>#N/A</v>
      </c>
      <c r="E12" s="15" t="s">
        <v>72</v>
      </c>
      <c r="F12" s="13"/>
      <c r="G12" s="13" t="s">
        <v>47</v>
      </c>
      <c r="H12" s="15" t="s">
        <v>47</v>
      </c>
      <c r="I12" s="16" t="e">
        <f aca="false">#N/A</f>
        <v>#N/A</v>
      </c>
      <c r="J12" s="3" t="s">
        <v>56</v>
      </c>
      <c r="K12" s="17" t="s">
        <v>57</v>
      </c>
      <c r="L12" s="17" t="n">
        <v>8</v>
      </c>
      <c r="M12" s="17" t="n">
        <v>8</v>
      </c>
      <c r="O12" s="13" t="s">
        <v>50</v>
      </c>
      <c r="P12" s="13" t="s">
        <v>51</v>
      </c>
      <c r="Q12" s="18" t="n">
        <v>92429</v>
      </c>
      <c r="R12" s="18"/>
      <c r="S12" s="16" t="n">
        <v>92429</v>
      </c>
      <c r="T12" s="16"/>
      <c r="U12" s="3" t="s">
        <v>56</v>
      </c>
      <c r="V12" s="17" t="s">
        <v>57</v>
      </c>
      <c r="W12" s="17" t="n">
        <v>9</v>
      </c>
      <c r="X12" s="19" t="n">
        <v>9</v>
      </c>
      <c r="Z12" s="13" t="s">
        <v>50</v>
      </c>
      <c r="AA12" s="13" t="s">
        <v>70</v>
      </c>
      <c r="AB12" s="18" t="n">
        <v>1390</v>
      </c>
      <c r="AC12" s="18"/>
      <c r="AD12" s="16" t="n">
        <v>94855</v>
      </c>
      <c r="AE12" s="16"/>
      <c r="AF12" s="3" t="s">
        <v>56</v>
      </c>
      <c r="AG12" s="17" t="str">
        <f aca="false">IF(AF12="Stay",V12,IF(AF12="Step",V12,IF(AF12="Retire","Asst",LOOKUP(AF12,{"New","ToAssc","ToFull1","ToFull2","ToFull3","ToFull4";"Asst","Assc","Full","Full","Full","Full"}))))</f>
        <v>Assc</v>
      </c>
      <c r="AH12" s="17" t="n">
        <f aca="false">IF(AF12="Stay",W12,IF(AF12="Step",W12+1,IF(AF12="Retire",4,LOOKUP(AF12,{"New","ToAssc","ToFull1","ToFull2","ToFull3","ToFull4";4,1,1,2,3,4}))))</f>
        <v>10</v>
      </c>
      <c r="AI12" s="19" t="n">
        <f aca="false">IF(W12=X12,AH12,X12)</f>
        <v>10</v>
      </c>
      <c r="AJ12" s="3" t="str">
        <f aca="false">IF(AG12="Full",IF(OR(AF12="ToFull1",AF12="ToFull2",AF12="ToFull3",AF12="ToFull4"),1,Y12+1),"")</f>
        <v/>
      </c>
      <c r="AK12" s="13" t="s">
        <v>50</v>
      </c>
      <c r="AL12" s="13" t="s">
        <v>70</v>
      </c>
      <c r="AM12" s="18" t="n">
        <f aca="true">IF(AK12="Vacant",0,VLOOKUP(AG12&amp;AI12,INDIRECT(AK12),3,0))</f>
        <v>1390</v>
      </c>
      <c r="AN12" s="18"/>
      <c r="AO12" s="16" t="n">
        <f aca="false">AM12+AN12</f>
        <v>1390</v>
      </c>
      <c r="AP12" s="1" t="n">
        <v>11</v>
      </c>
      <c r="AQ12" s="1" t="s">
        <v>53</v>
      </c>
      <c r="AR12" s="1" t="s">
        <v>54</v>
      </c>
      <c r="AS12" s="1" t="n">
        <v>2021</v>
      </c>
    </row>
    <row r="13" customFormat="false" ht="12" hidden="false" customHeight="true" outlineLevel="0" collapsed="false">
      <c r="A13" s="13" t="n">
        <v>2</v>
      </c>
      <c r="B13" s="14" t="s">
        <v>60</v>
      </c>
      <c r="C13" s="13" t="n">
        <v>14</v>
      </c>
      <c r="D13" s="13" t="s">
        <v>73</v>
      </c>
      <c r="E13" s="13"/>
      <c r="F13" s="13"/>
      <c r="G13" s="13" t="s">
        <v>47</v>
      </c>
      <c r="H13" s="15" t="s">
        <v>47</v>
      </c>
      <c r="I13" s="16" t="e">
        <f aca="false">#N/A</f>
        <v>#N/A</v>
      </c>
      <c r="J13" s="20" t="s">
        <v>48</v>
      </c>
      <c r="K13" s="17" t="s">
        <v>49</v>
      </c>
      <c r="L13" s="17" t="n">
        <v>1</v>
      </c>
      <c r="M13" s="17" t="n">
        <v>1</v>
      </c>
      <c r="N13" s="3" t="n">
        <v>4</v>
      </c>
      <c r="O13" s="13" t="s">
        <v>50</v>
      </c>
      <c r="P13" s="13" t="s">
        <v>51</v>
      </c>
      <c r="Q13" s="18" t="n">
        <v>103293</v>
      </c>
      <c r="R13" s="18"/>
      <c r="S13" s="16" t="n">
        <v>103293</v>
      </c>
      <c r="T13" s="16"/>
      <c r="U13" s="20" t="s">
        <v>48</v>
      </c>
      <c r="V13" s="17" t="s">
        <v>49</v>
      </c>
      <c r="W13" s="17" t="n">
        <v>1</v>
      </c>
      <c r="X13" s="19" t="n">
        <v>1</v>
      </c>
      <c r="Y13" s="3" t="n">
        <v>5</v>
      </c>
      <c r="Z13" s="13" t="s">
        <v>50</v>
      </c>
      <c r="AA13" s="13" t="s">
        <v>51</v>
      </c>
      <c r="AB13" s="18" t="n">
        <v>1541</v>
      </c>
      <c r="AC13" s="18"/>
      <c r="AD13" s="16" t="n">
        <v>105567</v>
      </c>
      <c r="AE13" s="16"/>
      <c r="AF13" s="20" t="s">
        <v>48</v>
      </c>
      <c r="AG13" s="17" t="str">
        <f aca="false">IF(AF13="Stay",V13,IF(AF13="Step",V13,IF(AF13="Retire","Asst",LOOKUP(AF13,{"New","ToAssc","ToFull1","ToFull2","ToFull3","ToFull4";"Asst","Assc","Full","Full","Full","Full"}))))</f>
        <v>Full</v>
      </c>
      <c r="AH13" s="17" t="n">
        <f aca="false">IF(AF13="Stay",W13,IF(AF13="Step",W13+1,IF(AF13="Retire",4,LOOKUP(AF13,{"New","ToAssc","ToFull1","ToFull2","ToFull3","ToFull4";4,1,1,2,3,4}))))</f>
        <v>1</v>
      </c>
      <c r="AI13" s="19" t="n">
        <f aca="false">IF(W13=X13,AH13,X13)</f>
        <v>1</v>
      </c>
      <c r="AJ13" s="3" t="n">
        <f aca="false">IF(AG13="Full",IF(OR(AF13="ToFull1",AF13="ToFull2",AF13="ToFull3",AF13="ToFull4"),1,Y13+1),"")</f>
        <v>6</v>
      </c>
      <c r="AK13" s="13" t="s">
        <v>50</v>
      </c>
      <c r="AL13" s="13" t="s">
        <v>51</v>
      </c>
      <c r="AM13" s="18" t="n">
        <f aca="true">IF(AK13="Vacant",0,VLOOKUP(AG13&amp;AI13,INDIRECT(AK13),3,0))</f>
        <v>1541</v>
      </c>
      <c r="AN13" s="18"/>
      <c r="AO13" s="16" t="n">
        <f aca="false">AM13+AN13</f>
        <v>1541</v>
      </c>
      <c r="AP13" s="1" t="n">
        <v>12</v>
      </c>
      <c r="AQ13" s="1" t="s">
        <v>53</v>
      </c>
      <c r="AR13" s="1" t="s">
        <v>54</v>
      </c>
      <c r="AS13" s="1" t="n">
        <v>2021</v>
      </c>
    </row>
    <row r="14" customFormat="false" ht="12" hidden="false" customHeight="true" outlineLevel="0" collapsed="false">
      <c r="A14" s="13" t="n">
        <v>2</v>
      </c>
      <c r="B14" s="14" t="s">
        <v>60</v>
      </c>
      <c r="C14" s="13" t="n">
        <v>20</v>
      </c>
      <c r="D14" s="13" t="s">
        <v>74</v>
      </c>
      <c r="E14" s="13"/>
      <c r="F14" s="13"/>
      <c r="G14" s="13" t="s">
        <v>47</v>
      </c>
      <c r="H14" s="15" t="s">
        <v>47</v>
      </c>
      <c r="I14" s="16" t="e">
        <f aca="false">#N/A</f>
        <v>#N/A</v>
      </c>
      <c r="J14" s="3" t="s">
        <v>56</v>
      </c>
      <c r="K14" s="17" t="s">
        <v>57</v>
      </c>
      <c r="L14" s="17" t="n">
        <v>5</v>
      </c>
      <c r="M14" s="17" t="n">
        <v>5</v>
      </c>
      <c r="O14" s="13" t="s">
        <v>50</v>
      </c>
      <c r="P14" s="13" t="s">
        <v>51</v>
      </c>
      <c r="Q14" s="18" t="n">
        <v>88854</v>
      </c>
      <c r="R14" s="18"/>
      <c r="S14" s="16" t="n">
        <v>88854</v>
      </c>
      <c r="T14" s="16"/>
      <c r="U14" s="3" t="s">
        <v>56</v>
      </c>
      <c r="V14" s="17" t="s">
        <v>57</v>
      </c>
      <c r="W14" s="17" t="n">
        <v>6</v>
      </c>
      <c r="X14" s="19" t="n">
        <v>6</v>
      </c>
      <c r="Z14" s="13" t="s">
        <v>50</v>
      </c>
      <c r="AA14" s="13" t="s">
        <v>51</v>
      </c>
      <c r="AB14" s="18" t="n">
        <v>1541</v>
      </c>
      <c r="AC14" s="18"/>
      <c r="AD14" s="16" t="n">
        <v>92441</v>
      </c>
      <c r="AE14" s="16"/>
      <c r="AF14" s="20" t="s">
        <v>75</v>
      </c>
      <c r="AG14" s="17" t="str">
        <f aca="false">IF(AF14="Stay",V14,IF(AF14="Step",V14,IF(AF14="Retire","Asst",LOOKUP(AF14,{"New","ToAssc","ToFull1","ToFull2","ToFull3","ToFull4";"Asst","Assc","Full","Full","Full","Full"}))))</f>
        <v>Full</v>
      </c>
      <c r="AH14" s="17" t="n">
        <f aca="false">IF(AF14="Stay",W14,IF(AF14="Step",W14+1,IF(AF14="Retire",4,LOOKUP(AF14,{"New","ToAssc","ToFull1","ToFull2","ToFull3","ToFull4";4,1,1,2,3,4}))))</f>
        <v>1</v>
      </c>
      <c r="AI14" s="19" t="n">
        <f aca="false">IF(W14=X14,AH14,X14)</f>
        <v>1</v>
      </c>
      <c r="AJ14" s="3" t="n">
        <f aca="false">IF(AG14="Full",IF(OR(AF14="ToFull1",AF14="ToFull2",AF14="ToFull3",AF14="ToFull4"),1,Y14+1),"")</f>
        <v>1</v>
      </c>
      <c r="AK14" s="13" t="s">
        <v>50</v>
      </c>
      <c r="AL14" s="13" t="s">
        <v>51</v>
      </c>
      <c r="AM14" s="18" t="n">
        <f aca="true">IF(AK14="Vacant",0,VLOOKUP(AG14&amp;AI14,INDIRECT(AK14),3,0))</f>
        <v>1541</v>
      </c>
      <c r="AN14" s="18"/>
      <c r="AO14" s="16" t="n">
        <f aca="false">AM14+AN14</f>
        <v>1541</v>
      </c>
      <c r="AP14" s="1" t="n">
        <v>13</v>
      </c>
      <c r="AQ14" s="1" t="s">
        <v>53</v>
      </c>
      <c r="AR14" s="1" t="s">
        <v>54</v>
      </c>
      <c r="AS14" s="1" t="n">
        <v>2021</v>
      </c>
    </row>
    <row r="15" customFormat="false" ht="12" hidden="false" customHeight="true" outlineLevel="0" collapsed="false">
      <c r="A15" s="13" t="n">
        <v>2</v>
      </c>
      <c r="B15" s="14" t="s">
        <v>60</v>
      </c>
      <c r="C15" s="13" t="n">
        <v>22</v>
      </c>
      <c r="D15" s="13" t="s">
        <v>76</v>
      </c>
      <c r="E15" s="15"/>
      <c r="F15" s="13"/>
      <c r="G15" s="13" t="s">
        <v>47</v>
      </c>
      <c r="H15" s="15" t="s">
        <v>47</v>
      </c>
      <c r="I15" s="16" t="e">
        <f aca="false">#N/A</f>
        <v>#N/A</v>
      </c>
      <c r="J15" s="3" t="s">
        <v>75</v>
      </c>
      <c r="K15" s="17" t="s">
        <v>49</v>
      </c>
      <c r="L15" s="17" t="n">
        <v>1</v>
      </c>
      <c r="M15" s="17" t="n">
        <v>1</v>
      </c>
      <c r="N15" s="3" t="n">
        <v>1</v>
      </c>
      <c r="O15" s="13" t="s">
        <v>50</v>
      </c>
      <c r="P15" s="13" t="s">
        <v>51</v>
      </c>
      <c r="Q15" s="18" t="n">
        <v>103293</v>
      </c>
      <c r="R15" s="18"/>
      <c r="S15" s="16" t="n">
        <v>103293</v>
      </c>
      <c r="T15" s="16"/>
      <c r="U15" s="3" t="s">
        <v>48</v>
      </c>
      <c r="V15" s="17" t="s">
        <v>49</v>
      </c>
      <c r="W15" s="17" t="n">
        <v>1</v>
      </c>
      <c r="X15" s="19" t="n">
        <v>1</v>
      </c>
      <c r="Y15" s="3" t="n">
        <v>2</v>
      </c>
      <c r="Z15" s="13" t="s">
        <v>50</v>
      </c>
      <c r="AA15" s="13" t="s">
        <v>51</v>
      </c>
      <c r="AB15" s="18" t="n">
        <v>1541</v>
      </c>
      <c r="AC15" s="18"/>
      <c r="AD15" s="16" t="n">
        <v>105567</v>
      </c>
      <c r="AE15" s="16"/>
      <c r="AF15" s="3" t="s">
        <v>48</v>
      </c>
      <c r="AG15" s="17" t="str">
        <f aca="false">IF(AF15="Stay",V15,IF(AF15="Step",V15,IF(AF15="Retire","Asst",LOOKUP(AF15,{"New","ToAssc","ToFull1","ToFull2","ToFull3","ToFull4";"Asst","Assc","Full","Full","Full","Full"}))))</f>
        <v>Full</v>
      </c>
      <c r="AH15" s="17" t="n">
        <f aca="false">IF(AF15="Stay",W15,IF(AF15="Step",W15+1,IF(AF15="Retire",4,LOOKUP(AF15,{"New","ToAssc","ToFull1","ToFull2","ToFull3","ToFull4";4,1,1,2,3,4}))))</f>
        <v>1</v>
      </c>
      <c r="AI15" s="19" t="n">
        <f aca="false">IF(W15=X15,AH15,X15)</f>
        <v>1</v>
      </c>
      <c r="AJ15" s="3" t="n">
        <f aca="false">IF(AG15="Full",IF(OR(AF15="ToFull1",AF15="ToFull2",AF15="ToFull3",AF15="ToFull4"),1,Y15+1),"")</f>
        <v>3</v>
      </c>
      <c r="AK15" s="13" t="s">
        <v>50</v>
      </c>
      <c r="AL15" s="13" t="s">
        <v>51</v>
      </c>
      <c r="AM15" s="18" t="n">
        <f aca="true">IF(AK15="Vacant",0,VLOOKUP(AG15&amp;AI15,INDIRECT(AK15),3,0))</f>
        <v>1541</v>
      </c>
      <c r="AN15" s="18"/>
      <c r="AO15" s="16" t="n">
        <f aca="false">AM15+AN15</f>
        <v>1541</v>
      </c>
      <c r="AP15" s="1" t="n">
        <v>14</v>
      </c>
      <c r="AQ15" s="1" t="s">
        <v>53</v>
      </c>
      <c r="AR15" s="1" t="s">
        <v>54</v>
      </c>
      <c r="AS15" s="1" t="n">
        <v>2021</v>
      </c>
    </row>
    <row r="16" customFormat="false" ht="12" hidden="false" customHeight="true" outlineLevel="0" collapsed="false">
      <c r="A16" s="13" t="n">
        <v>2</v>
      </c>
      <c r="B16" s="14" t="s">
        <v>60</v>
      </c>
      <c r="C16" s="13" t="n">
        <v>16</v>
      </c>
      <c r="D16" s="13" t="s">
        <v>68</v>
      </c>
      <c r="E16" s="13"/>
      <c r="F16" s="13"/>
      <c r="G16" s="13" t="s">
        <v>47</v>
      </c>
      <c r="H16" s="15" t="s">
        <v>47</v>
      </c>
      <c r="I16" s="16" t="e">
        <f aca="false">#N/A</f>
        <v>#N/A</v>
      </c>
      <c r="J16" s="20" t="s">
        <v>48</v>
      </c>
      <c r="K16" s="17" t="s">
        <v>49</v>
      </c>
      <c r="L16" s="17" t="n">
        <v>1</v>
      </c>
      <c r="M16" s="17" t="n">
        <v>1</v>
      </c>
      <c r="N16" s="3" t="n">
        <v>3</v>
      </c>
      <c r="O16" s="13" t="s">
        <v>50</v>
      </c>
      <c r="P16" s="13" t="s">
        <v>51</v>
      </c>
      <c r="Q16" s="18" t="n">
        <v>103293</v>
      </c>
      <c r="R16" s="18"/>
      <c r="S16" s="16" t="n">
        <v>103293</v>
      </c>
      <c r="T16" s="16"/>
      <c r="U16" s="20" t="s">
        <v>48</v>
      </c>
      <c r="V16" s="17" t="s">
        <v>49</v>
      </c>
      <c r="W16" s="17" t="n">
        <v>1</v>
      </c>
      <c r="X16" s="19" t="n">
        <v>1</v>
      </c>
      <c r="Y16" s="3" t="n">
        <v>4</v>
      </c>
      <c r="Z16" s="13" t="s">
        <v>50</v>
      </c>
      <c r="AA16" s="13" t="s">
        <v>51</v>
      </c>
      <c r="AB16" s="18" t="n">
        <v>1541</v>
      </c>
      <c r="AC16" s="18"/>
      <c r="AD16" s="16" t="n">
        <v>105567</v>
      </c>
      <c r="AE16" s="16"/>
      <c r="AF16" s="20" t="s">
        <v>48</v>
      </c>
      <c r="AG16" s="17" t="str">
        <f aca="false">IF(AF16="Stay",V16,IF(AF16="Step",V16,IF(AF16="Retire","Asst",LOOKUP(AF16,{"New","ToAssc","ToFull1","ToFull2","ToFull3","ToFull4";"Asst","Assc","Full","Full","Full","Full"}))))</f>
        <v>Full</v>
      </c>
      <c r="AH16" s="17" t="n">
        <f aca="false">IF(AF16="Stay",W16,IF(AF16="Step",W16+1,IF(AF16="Retire",4,LOOKUP(AF16,{"New","ToAssc","ToFull1","ToFull2","ToFull3","ToFull4";4,1,1,2,3,4}))))</f>
        <v>1</v>
      </c>
      <c r="AI16" s="19" t="n">
        <f aca="false">IF(W16=X16,AH16,X16)</f>
        <v>1</v>
      </c>
      <c r="AJ16" s="3" t="n">
        <f aca="false">IF(AG16="Full",IF(OR(AF16="ToFull1",AF16="ToFull2",AF16="ToFull3",AF16="ToFull4"),1,Y16+1),"")</f>
        <v>5</v>
      </c>
      <c r="AK16" s="13" t="s">
        <v>50</v>
      </c>
      <c r="AL16" s="13" t="s">
        <v>51</v>
      </c>
      <c r="AM16" s="18" t="n">
        <f aca="true">IF(AK16="Vacant",0,VLOOKUP(AG16&amp;AI16,INDIRECT(AK16),3,0))</f>
        <v>1541</v>
      </c>
      <c r="AN16" s="18"/>
      <c r="AO16" s="16" t="n">
        <f aca="false">AM16+AN16</f>
        <v>1541</v>
      </c>
      <c r="AP16" s="1" t="n">
        <v>15</v>
      </c>
      <c r="AQ16" s="1" t="s">
        <v>53</v>
      </c>
      <c r="AR16" s="1" t="s">
        <v>54</v>
      </c>
      <c r="AS16" s="1" t="n">
        <v>2021</v>
      </c>
    </row>
    <row r="17" customFormat="false" ht="12" hidden="false" customHeight="true" outlineLevel="0" collapsed="false">
      <c r="A17" s="13" t="n">
        <v>3</v>
      </c>
      <c r="B17" s="14" t="s">
        <v>77</v>
      </c>
      <c r="C17" s="13" t="n">
        <v>33</v>
      </c>
      <c r="D17" s="13" t="s">
        <v>78</v>
      </c>
      <c r="E17" s="13"/>
      <c r="F17" s="13"/>
      <c r="G17" s="13" t="s">
        <v>47</v>
      </c>
      <c r="H17" s="15" t="s">
        <v>47</v>
      </c>
      <c r="I17" s="16" t="e">
        <f aca="false">#N/A</f>
        <v>#N/A</v>
      </c>
      <c r="J17" s="20" t="s">
        <v>48</v>
      </c>
      <c r="K17" s="17" t="s">
        <v>49</v>
      </c>
      <c r="L17" s="17" t="n">
        <v>2</v>
      </c>
      <c r="M17" s="17" t="n">
        <v>2</v>
      </c>
      <c r="N17" s="3" t="n">
        <v>8</v>
      </c>
      <c r="O17" s="13" t="s">
        <v>50</v>
      </c>
      <c r="P17" s="13" t="s">
        <v>51</v>
      </c>
      <c r="Q17" s="18" t="n">
        <v>108910</v>
      </c>
      <c r="R17" s="18"/>
      <c r="S17" s="16" t="n">
        <v>108910</v>
      </c>
      <c r="T17" s="16"/>
      <c r="U17" s="20" t="s">
        <v>48</v>
      </c>
      <c r="V17" s="17" t="s">
        <v>49</v>
      </c>
      <c r="W17" s="17" t="n">
        <v>2</v>
      </c>
      <c r="X17" s="19" t="n">
        <v>2</v>
      </c>
      <c r="Y17" s="3" t="n">
        <v>9</v>
      </c>
      <c r="Z17" s="13" t="s">
        <v>50</v>
      </c>
      <c r="AA17" s="13" t="s">
        <v>51</v>
      </c>
      <c r="AB17" s="18" t="n">
        <v>1625</v>
      </c>
      <c r="AC17" s="18"/>
      <c r="AD17" s="16" t="n">
        <v>111307</v>
      </c>
      <c r="AE17" s="16"/>
      <c r="AF17" s="20" t="s">
        <v>48</v>
      </c>
      <c r="AG17" s="17" t="str">
        <f aca="false">IF(AF17="Stay",V17,IF(AF17="Step",V17,IF(AF17="Retire","Asst",LOOKUP(AF17,{"New","ToAssc","ToFull1","ToFull2","ToFull3","ToFull4";"Asst","Assc","Full","Full","Full","Full"}))))</f>
        <v>Full</v>
      </c>
      <c r="AH17" s="17" t="n">
        <f aca="false">IF(AF17="Stay",W17,IF(AF17="Step",W17+1,IF(AF17="Retire",4,LOOKUP(AF17,{"New","ToAssc","ToFull1","ToFull2","ToFull3","ToFull4";4,1,1,2,3,4}))))</f>
        <v>2</v>
      </c>
      <c r="AI17" s="19" t="n">
        <f aca="false">IF(W17=X17,AH17,X17)</f>
        <v>2</v>
      </c>
      <c r="AJ17" s="3" t="n">
        <f aca="false">IF(AG17="Full",IF(OR(AF17="ToFull1",AF17="ToFull2",AF17="ToFull3",AF17="ToFull4"),1,Y17+1),"")</f>
        <v>10</v>
      </c>
      <c r="AK17" s="13" t="s">
        <v>50</v>
      </c>
      <c r="AL17" s="13" t="s">
        <v>51</v>
      </c>
      <c r="AM17" s="18" t="n">
        <f aca="true">IF(AK17="Vacant",0,VLOOKUP(AG17&amp;AI17,INDIRECT(AK17),3,0))</f>
        <v>1625</v>
      </c>
      <c r="AN17" s="18"/>
      <c r="AO17" s="16" t="n">
        <f aca="false">AM17+AN17</f>
        <v>1625</v>
      </c>
      <c r="AP17" s="1" t="n">
        <v>16</v>
      </c>
      <c r="AQ17" s="1" t="s">
        <v>53</v>
      </c>
      <c r="AR17" s="1" t="s">
        <v>54</v>
      </c>
      <c r="AS17" s="1" t="n">
        <v>2021</v>
      </c>
    </row>
    <row r="18" customFormat="false" ht="12" hidden="false" customHeight="true" outlineLevel="0" collapsed="false">
      <c r="A18" s="13" t="n">
        <v>3</v>
      </c>
      <c r="B18" s="14" t="s">
        <v>77</v>
      </c>
      <c r="C18" s="13" t="n">
        <v>32</v>
      </c>
      <c r="D18" s="13" t="s">
        <v>79</v>
      </c>
      <c r="E18" s="13"/>
      <c r="F18" s="13"/>
      <c r="G18" s="13" t="s">
        <v>47</v>
      </c>
      <c r="H18" s="15" t="s">
        <v>47</v>
      </c>
      <c r="I18" s="16" t="e">
        <f aca="false">#N/A</f>
        <v>#N/A</v>
      </c>
      <c r="J18" s="3" t="s">
        <v>75</v>
      </c>
      <c r="K18" s="17" t="s">
        <v>49</v>
      </c>
      <c r="L18" s="17" t="n">
        <v>1</v>
      </c>
      <c r="M18" s="17" t="n">
        <v>1</v>
      </c>
      <c r="N18" s="3" t="n">
        <v>1</v>
      </c>
      <c r="O18" s="13" t="s">
        <v>50</v>
      </c>
      <c r="P18" s="13" t="s">
        <v>51</v>
      </c>
      <c r="Q18" s="18" t="n">
        <v>103293</v>
      </c>
      <c r="R18" s="18"/>
      <c r="S18" s="16" t="n">
        <v>103293</v>
      </c>
      <c r="T18" s="16"/>
      <c r="U18" s="3" t="s">
        <v>48</v>
      </c>
      <c r="V18" s="17" t="s">
        <v>49</v>
      </c>
      <c r="W18" s="17" t="n">
        <v>1</v>
      </c>
      <c r="X18" s="19" t="n">
        <v>1</v>
      </c>
      <c r="Y18" s="3" t="n">
        <v>2</v>
      </c>
      <c r="Z18" s="13" t="s">
        <v>50</v>
      </c>
      <c r="AA18" s="13" t="s">
        <v>51</v>
      </c>
      <c r="AB18" s="18" t="n">
        <v>1541</v>
      </c>
      <c r="AC18" s="18"/>
      <c r="AD18" s="16" t="n">
        <v>105567</v>
      </c>
      <c r="AE18" s="16"/>
      <c r="AF18" s="3" t="s">
        <v>48</v>
      </c>
      <c r="AG18" s="17" t="str">
        <f aca="false">IF(AF18="Stay",V18,IF(AF18="Step",V18,IF(AF18="Retire","Asst",LOOKUP(AF18,{"New","ToAssc","ToFull1","ToFull2","ToFull3","ToFull4";"Asst","Assc","Full","Full","Full","Full"}))))</f>
        <v>Full</v>
      </c>
      <c r="AH18" s="17" t="n">
        <f aca="false">IF(AF18="Stay",W18,IF(AF18="Step",W18+1,IF(AF18="Retire",4,LOOKUP(AF18,{"New","ToAssc","ToFull1","ToFull2","ToFull3","ToFull4";4,1,1,2,3,4}))))</f>
        <v>1</v>
      </c>
      <c r="AI18" s="19" t="n">
        <f aca="false">IF(W18=X18,AH18,X18)</f>
        <v>1</v>
      </c>
      <c r="AJ18" s="3" t="n">
        <f aca="false">IF(AG18="Full",IF(OR(AF18="ToFull1",AF18="ToFull2",AF18="ToFull3",AF18="ToFull4"),1,Y18+1),"")</f>
        <v>3</v>
      </c>
      <c r="AK18" s="13" t="s">
        <v>50</v>
      </c>
      <c r="AL18" s="13" t="s">
        <v>51</v>
      </c>
      <c r="AM18" s="18" t="n">
        <f aca="true">IF(AK18="Vacant",0,VLOOKUP(AG18&amp;AI18,INDIRECT(AK18),3,0))</f>
        <v>1541</v>
      </c>
      <c r="AN18" s="18"/>
      <c r="AO18" s="16" t="n">
        <f aca="false">AM18+AN18</f>
        <v>1541</v>
      </c>
      <c r="AP18" s="1" t="n">
        <v>17</v>
      </c>
      <c r="AQ18" s="1" t="s">
        <v>53</v>
      </c>
      <c r="AR18" s="1" t="s">
        <v>54</v>
      </c>
      <c r="AS18" s="1" t="n">
        <v>2021</v>
      </c>
    </row>
    <row r="19" customFormat="false" ht="12" hidden="false" customHeight="true" outlineLevel="0" collapsed="false">
      <c r="A19" s="13" t="n">
        <v>3</v>
      </c>
      <c r="B19" s="14" t="s">
        <v>77</v>
      </c>
      <c r="C19" s="13" t="n">
        <v>1483</v>
      </c>
      <c r="D19" s="13" t="s">
        <v>46</v>
      </c>
      <c r="E19" s="13"/>
      <c r="F19" s="13"/>
      <c r="G19" s="13" t="s">
        <v>47</v>
      </c>
      <c r="H19" s="15" t="s">
        <v>47</v>
      </c>
      <c r="I19" s="16" t="e">
        <f aca="false">#N/A</f>
        <v>#N/A</v>
      </c>
      <c r="J19" s="20" t="s">
        <v>67</v>
      </c>
      <c r="K19" s="17" t="s">
        <v>57</v>
      </c>
      <c r="L19" s="17" t="n">
        <v>1</v>
      </c>
      <c r="M19" s="17" t="n">
        <v>1</v>
      </c>
      <c r="O19" s="13" t="s">
        <v>50</v>
      </c>
      <c r="P19" s="13" t="s">
        <v>51</v>
      </c>
      <c r="Q19" s="18" t="n">
        <v>82471</v>
      </c>
      <c r="R19" s="18"/>
      <c r="S19" s="16" t="n">
        <v>82471</v>
      </c>
      <c r="T19" s="16"/>
      <c r="U19" s="20" t="s">
        <v>56</v>
      </c>
      <c r="V19" s="17" t="s">
        <v>57</v>
      </c>
      <c r="W19" s="17" t="n">
        <v>2</v>
      </c>
      <c r="X19" s="19" t="n">
        <v>2</v>
      </c>
      <c r="Z19" s="13" t="s">
        <v>50</v>
      </c>
      <c r="AA19" s="13" t="s">
        <v>51</v>
      </c>
      <c r="AB19" s="18" t="n">
        <v>1278</v>
      </c>
      <c r="AC19" s="18"/>
      <c r="AD19" s="16" t="n">
        <v>85918</v>
      </c>
      <c r="AE19" s="16"/>
      <c r="AF19" s="20" t="s">
        <v>56</v>
      </c>
      <c r="AG19" s="17" t="str">
        <f aca="false">IF(AF19="Stay",V19,IF(AF19="Step",V19,IF(AF19="Retire","Asst",LOOKUP(AF19,{"New","ToAssc","ToFull1","ToFull2","ToFull3","ToFull4";"Asst","Assc","Full","Full","Full","Full"}))))</f>
        <v>Assc</v>
      </c>
      <c r="AH19" s="17" t="n">
        <f aca="false">IF(AF19="Stay",W19,IF(AF19="Step",W19+1,IF(AF19="Retire",4,LOOKUP(AF19,{"New","ToAssc","ToFull1","ToFull2","ToFull3","ToFull4";4,1,1,2,3,4}))))</f>
        <v>3</v>
      </c>
      <c r="AI19" s="19" t="n">
        <f aca="false">IF(W19=X19,AH19,X19)</f>
        <v>3</v>
      </c>
      <c r="AJ19" s="3" t="str">
        <f aca="false">IF(AG19="Full",IF(OR(AF19="ToFull1",AF19="ToFull2",AF19="ToFull3",AF19="ToFull4"),1,Y19+1),"")</f>
        <v/>
      </c>
      <c r="AK19" s="13" t="s">
        <v>50</v>
      </c>
      <c r="AL19" s="13" t="s">
        <v>51</v>
      </c>
      <c r="AM19" s="18" t="n">
        <f aca="true">IF(AK19="Vacant",0,VLOOKUP(AG19&amp;AI19,INDIRECT(AK19),3,0))</f>
        <v>1278</v>
      </c>
      <c r="AN19" s="18"/>
      <c r="AO19" s="16" t="n">
        <f aca="false">AM19+AN19</f>
        <v>1278</v>
      </c>
      <c r="AP19" s="1" t="n">
        <v>18</v>
      </c>
      <c r="AQ19" s="1" t="s">
        <v>53</v>
      </c>
      <c r="AR19" s="1" t="s">
        <v>54</v>
      </c>
      <c r="AS19" s="1" t="n">
        <v>2021</v>
      </c>
    </row>
    <row r="20" customFormat="false" ht="12" hidden="false" customHeight="true" outlineLevel="0" collapsed="false">
      <c r="A20" s="13" t="n">
        <v>3</v>
      </c>
      <c r="B20" s="14" t="s">
        <v>77</v>
      </c>
      <c r="C20" s="13" t="n">
        <v>34</v>
      </c>
      <c r="D20" s="13" t="s">
        <v>46</v>
      </c>
      <c r="E20" s="13"/>
      <c r="F20" s="13"/>
      <c r="G20" s="13" t="s">
        <v>47</v>
      </c>
      <c r="H20" s="15" t="s">
        <v>47</v>
      </c>
      <c r="I20" s="16" t="e">
        <f aca="false">#N/A</f>
        <v>#N/A</v>
      </c>
      <c r="J20" s="20" t="s">
        <v>56</v>
      </c>
      <c r="K20" s="17" t="s">
        <v>64</v>
      </c>
      <c r="L20" s="17" t="n">
        <v>4</v>
      </c>
      <c r="M20" s="17" t="n">
        <v>4</v>
      </c>
      <c r="O20" s="13" t="s">
        <v>50</v>
      </c>
      <c r="P20" s="13" t="s">
        <v>51</v>
      </c>
      <c r="Q20" s="18" t="n">
        <v>71811</v>
      </c>
      <c r="R20" s="18" t="n">
        <v>-35905.5</v>
      </c>
      <c r="S20" s="16" t="n">
        <v>35905.5</v>
      </c>
      <c r="T20" s="16"/>
      <c r="U20" s="20" t="s">
        <v>56</v>
      </c>
      <c r="V20" s="17" t="s">
        <v>64</v>
      </c>
      <c r="W20" s="17" t="n">
        <v>5</v>
      </c>
      <c r="X20" s="19" t="n">
        <v>5</v>
      </c>
      <c r="Z20" s="13" t="s">
        <v>50</v>
      </c>
      <c r="AA20" s="13" t="s">
        <v>51</v>
      </c>
      <c r="AB20" s="18" t="n">
        <v>1119</v>
      </c>
      <c r="AC20" s="18"/>
      <c r="AD20" s="16" t="n">
        <v>75023</v>
      </c>
      <c r="AE20" s="16"/>
      <c r="AF20" s="20" t="s">
        <v>56</v>
      </c>
      <c r="AG20" s="17" t="str">
        <f aca="false">IF(AF20="Stay",V20,IF(AF20="Step",V20,IF(AF20="Retire","Asst",LOOKUP(AF20,{"New","ToAssc","ToFull1","ToFull2","ToFull3","ToFull4";"Asst","Assc","Full","Full","Full","Full"}))))</f>
        <v>Asst</v>
      </c>
      <c r="AH20" s="17" t="n">
        <f aca="false">IF(AF20="Stay",W20,IF(AF20="Step",W20+1,IF(AF20="Retire",4,LOOKUP(AF20,{"New","ToAssc","ToFull1","ToFull2","ToFull3","ToFull4";4,1,1,2,3,4}))))</f>
        <v>6</v>
      </c>
      <c r="AI20" s="19" t="n">
        <f aca="false">IF(W20=X20,AH20,X20)</f>
        <v>6</v>
      </c>
      <c r="AJ20" s="3" t="str">
        <f aca="false">IF(AG20="Full",IF(OR(AF20="ToFull1",AF20="ToFull2",AF20="ToFull3",AF20="ToFull4"),1,Y20+1),"")</f>
        <v/>
      </c>
      <c r="AK20" s="13" t="s">
        <v>50</v>
      </c>
      <c r="AL20" s="13" t="s">
        <v>51</v>
      </c>
      <c r="AM20" s="18" t="n">
        <f aca="true">IF(AK20="Vacant",0,VLOOKUP(AG20&amp;AI20,INDIRECT(AK20),3,0))</f>
        <v>1119</v>
      </c>
      <c r="AN20" s="18"/>
      <c r="AO20" s="16" t="n">
        <f aca="false">AM20+AN20</f>
        <v>1119</v>
      </c>
      <c r="AP20" s="1" t="n">
        <v>19</v>
      </c>
      <c r="AQ20" s="1" t="s">
        <v>53</v>
      </c>
      <c r="AR20" s="1" t="s">
        <v>54</v>
      </c>
      <c r="AS20" s="1" t="n">
        <v>2021</v>
      </c>
    </row>
    <row r="21" customFormat="false" ht="12" hidden="false" customHeight="true" outlineLevel="0" collapsed="false">
      <c r="A21" s="13" t="n">
        <v>3</v>
      </c>
      <c r="B21" s="14" t="s">
        <v>77</v>
      </c>
      <c r="C21" s="13" t="n">
        <v>185</v>
      </c>
      <c r="D21" s="13" t="s">
        <v>80</v>
      </c>
      <c r="E21" s="13"/>
      <c r="F21" s="13"/>
      <c r="G21" s="13" t="s">
        <v>47</v>
      </c>
      <c r="H21" s="15" t="s">
        <v>47</v>
      </c>
      <c r="I21" s="16" t="e">
        <f aca="false">#N/A</f>
        <v>#N/A</v>
      </c>
      <c r="J21" s="3" t="s">
        <v>56</v>
      </c>
      <c r="K21" s="17" t="s">
        <v>57</v>
      </c>
      <c r="L21" s="17" t="n">
        <v>6</v>
      </c>
      <c r="M21" s="17" t="n">
        <v>6</v>
      </c>
      <c r="O21" s="13" t="s">
        <v>50</v>
      </c>
      <c r="P21" s="13" t="s">
        <v>51</v>
      </c>
      <c r="Q21" s="18" t="n">
        <v>90450</v>
      </c>
      <c r="R21" s="18"/>
      <c r="S21" s="16" t="n">
        <v>90450</v>
      </c>
      <c r="T21" s="16"/>
      <c r="U21" s="20" t="s">
        <v>75</v>
      </c>
      <c r="V21" s="17" t="s">
        <v>49</v>
      </c>
      <c r="W21" s="17" t="n">
        <v>1</v>
      </c>
      <c r="X21" s="19" t="n">
        <v>1</v>
      </c>
      <c r="Y21" s="3" t="n">
        <v>1</v>
      </c>
      <c r="Z21" s="13" t="s">
        <v>50</v>
      </c>
      <c r="AA21" s="13" t="s">
        <v>51</v>
      </c>
      <c r="AB21" s="18" t="n">
        <v>1541</v>
      </c>
      <c r="AC21" s="18"/>
      <c r="AD21" s="16" t="n">
        <v>105567</v>
      </c>
      <c r="AE21" s="16"/>
      <c r="AF21" s="20" t="s">
        <v>48</v>
      </c>
      <c r="AG21" s="17" t="str">
        <f aca="false">IF(AF21="Stay",V21,IF(AF21="Step",V21,IF(AF21="Retire","Asst",LOOKUP(AF21,{"New","ToAssc","ToFull1","ToFull2","ToFull3","ToFull4";"Asst","Assc","Full","Full","Full","Full"}))))</f>
        <v>Full</v>
      </c>
      <c r="AH21" s="17" t="n">
        <f aca="false">IF(AF21="Stay",W21,IF(AF21="Step",W21+1,IF(AF21="Retire",4,LOOKUP(AF21,{"New","ToAssc","ToFull1","ToFull2","ToFull3","ToFull4";4,1,1,2,3,4}))))</f>
        <v>1</v>
      </c>
      <c r="AI21" s="19" t="n">
        <f aca="false">IF(W21=X21,AH21,X21)</f>
        <v>1</v>
      </c>
      <c r="AJ21" s="3" t="n">
        <f aca="false">IF(AG21="Full",IF(OR(AF21="ToFull1",AF21="ToFull2",AF21="ToFull3",AF21="ToFull4"),1,Y21+1),"")</f>
        <v>2</v>
      </c>
      <c r="AK21" s="13" t="s">
        <v>50</v>
      </c>
      <c r="AL21" s="13" t="s">
        <v>51</v>
      </c>
      <c r="AM21" s="18" t="n">
        <f aca="true">IF(AK21="Vacant",0,VLOOKUP(AG21&amp;AI21,INDIRECT(AK21),3,0))</f>
        <v>1541</v>
      </c>
      <c r="AN21" s="18"/>
      <c r="AO21" s="16" t="n">
        <f aca="false">AM21+AN21</f>
        <v>1541</v>
      </c>
      <c r="AP21" s="1" t="n">
        <v>20</v>
      </c>
      <c r="AQ21" s="1" t="s">
        <v>53</v>
      </c>
      <c r="AR21" s="1" t="s">
        <v>54</v>
      </c>
      <c r="AS21" s="1" t="n">
        <v>2021</v>
      </c>
    </row>
    <row r="22" customFormat="false" ht="12" hidden="false" customHeight="true" outlineLevel="0" collapsed="false">
      <c r="A22" s="13" t="n">
        <v>4</v>
      </c>
      <c r="B22" s="14" t="s">
        <v>81</v>
      </c>
      <c r="C22" s="13"/>
      <c r="D22" s="13" t="s">
        <v>46</v>
      </c>
      <c r="E22" s="13"/>
      <c r="F22" s="13"/>
      <c r="G22" s="13" t="s">
        <v>62</v>
      </c>
      <c r="H22" s="15" t="s">
        <v>63</v>
      </c>
      <c r="I22" s="16" t="e">
        <f aca="false">#N/A</f>
        <v>#N/A</v>
      </c>
      <c r="J22" s="20" t="s">
        <v>48</v>
      </c>
      <c r="K22" s="17" t="s">
        <v>64</v>
      </c>
      <c r="L22" s="17" t="n">
        <v>7</v>
      </c>
      <c r="M22" s="17" t="n">
        <v>7</v>
      </c>
      <c r="O22" s="13" t="s">
        <v>50</v>
      </c>
      <c r="P22" s="15" t="s">
        <v>51</v>
      </c>
      <c r="Q22" s="18" t="n">
        <v>76598</v>
      </c>
      <c r="R22" s="18"/>
      <c r="S22" s="16" t="n">
        <v>76598</v>
      </c>
      <c r="T22" s="16"/>
      <c r="U22" s="20" t="s">
        <v>48</v>
      </c>
      <c r="V22" s="17" t="s">
        <v>64</v>
      </c>
      <c r="W22" s="17" t="n">
        <v>7</v>
      </c>
      <c r="X22" s="19" t="n">
        <v>7</v>
      </c>
      <c r="Z22" s="13" t="s">
        <v>50</v>
      </c>
      <c r="AA22" s="15" t="s">
        <v>51</v>
      </c>
      <c r="AB22" s="18" t="n">
        <v>1143</v>
      </c>
      <c r="AC22" s="18"/>
      <c r="AD22" s="16" t="n">
        <v>78284</v>
      </c>
      <c r="AE22" s="16"/>
      <c r="AF22" s="20" t="s">
        <v>48</v>
      </c>
      <c r="AG22" s="17" t="str">
        <f aca="false">IF(AF22="Stay",V22,IF(AF22="Step",V22,IF(AF22="Retire","Asst",LOOKUP(AF22,{"New","ToAssc","ToFull1","ToFull2","ToFull3","ToFull4";"Asst","Assc","Full","Full","Full","Full"}))))</f>
        <v>Asst</v>
      </c>
      <c r="AH22" s="17" t="n">
        <f aca="false">IF(AF22="Stay",W22,IF(AF22="Step",W22+1,IF(AF22="Retire",4,LOOKUP(AF22,{"New","ToAssc","ToFull1","ToFull2","ToFull3","ToFull4";4,1,1,2,3,4}))))</f>
        <v>7</v>
      </c>
      <c r="AI22" s="19" t="n">
        <f aca="false">IF(W22=X22,AH22,X22)</f>
        <v>7</v>
      </c>
      <c r="AJ22" s="3" t="str">
        <f aca="false">IF(AG22="Full",IF(OR(AF22="ToFull1",AF22="ToFull2",AF22="ToFull3",AF22="ToFull4"),1,Y22+1),"")</f>
        <v/>
      </c>
      <c r="AK22" s="13" t="s">
        <v>50</v>
      </c>
      <c r="AL22" s="15" t="s">
        <v>65</v>
      </c>
      <c r="AM22" s="18" t="n">
        <f aca="true">IF(AK22="Vacant",0,VLOOKUP(AG22&amp;AI22,INDIRECT(AK22),3,0))</f>
        <v>1143</v>
      </c>
      <c r="AN22" s="18"/>
      <c r="AO22" s="16" t="n">
        <f aca="false">AM22+AN22</f>
        <v>1143</v>
      </c>
      <c r="AP22" s="1" t="n">
        <v>21</v>
      </c>
      <c r="AQ22" s="1" t="s">
        <v>53</v>
      </c>
      <c r="AR22" s="1" t="s">
        <v>54</v>
      </c>
      <c r="AS22" s="1" t="n">
        <v>2021</v>
      </c>
    </row>
    <row r="23" customFormat="false" ht="12" hidden="false" customHeight="true" outlineLevel="0" collapsed="false">
      <c r="A23" s="13" t="n">
        <v>4</v>
      </c>
      <c r="B23" s="14" t="s">
        <v>81</v>
      </c>
      <c r="C23" s="13" t="n">
        <v>40</v>
      </c>
      <c r="D23" s="13" t="s">
        <v>82</v>
      </c>
      <c r="E23" s="13"/>
      <c r="F23" s="13"/>
      <c r="G23" s="13" t="s">
        <v>47</v>
      </c>
      <c r="H23" s="15" t="s">
        <v>47</v>
      </c>
      <c r="I23" s="16" t="e">
        <f aca="false">#N/A</f>
        <v>#N/A</v>
      </c>
      <c r="J23" s="3" t="s">
        <v>52</v>
      </c>
      <c r="K23" s="17" t="s">
        <v>49</v>
      </c>
      <c r="L23" s="17" t="n">
        <v>3</v>
      </c>
      <c r="M23" s="17" t="n">
        <v>3</v>
      </c>
      <c r="N23" s="3" t="n">
        <v>1</v>
      </c>
      <c r="O23" s="13" t="s">
        <v>50</v>
      </c>
      <c r="P23" s="13" t="s">
        <v>51</v>
      </c>
      <c r="Q23" s="18" t="n">
        <v>114661</v>
      </c>
      <c r="R23" s="18" t="n">
        <v>20000</v>
      </c>
      <c r="S23" s="16" t="n">
        <v>134661</v>
      </c>
      <c r="T23" s="16"/>
      <c r="U23" s="3" t="s">
        <v>48</v>
      </c>
      <c r="V23" s="17" t="s">
        <v>49</v>
      </c>
      <c r="W23" s="17" t="n">
        <v>3</v>
      </c>
      <c r="X23" s="19" t="n">
        <v>3</v>
      </c>
      <c r="Y23" s="3" t="n">
        <v>2</v>
      </c>
      <c r="Z23" s="13" t="s">
        <v>50</v>
      </c>
      <c r="AA23" s="13" t="s">
        <v>51</v>
      </c>
      <c r="AB23" s="18" t="n">
        <v>1711</v>
      </c>
      <c r="AC23" s="18" t="n">
        <v>20000</v>
      </c>
      <c r="AD23" s="16" t="n">
        <v>137185</v>
      </c>
      <c r="AE23" s="16"/>
      <c r="AF23" s="3" t="s">
        <v>48</v>
      </c>
      <c r="AG23" s="17" t="str">
        <f aca="false">IF(AF23="Stay",V23,IF(AF23="Step",V23,IF(AF23="Retire","Asst",LOOKUP(AF23,{"New","ToAssc","ToFull1","ToFull2","ToFull3","ToFull4";"Asst","Assc","Full","Full","Full","Full"}))))</f>
        <v>Full</v>
      </c>
      <c r="AH23" s="17" t="n">
        <f aca="false">IF(AF23="Stay",W23,IF(AF23="Step",W23+1,IF(AF23="Retire",4,LOOKUP(AF23,{"New","ToAssc","ToFull1","ToFull2","ToFull3","ToFull4";4,1,1,2,3,4}))))</f>
        <v>3</v>
      </c>
      <c r="AI23" s="19" t="n">
        <f aca="false">IF(W23=X23,AH23,X23)</f>
        <v>3</v>
      </c>
      <c r="AJ23" s="3" t="n">
        <f aca="false">IF(AG23="Full",IF(OR(AF23="ToFull1",AF23="ToFull2",AF23="ToFull3",AF23="ToFull4"),1,Y23+1),"")</f>
        <v>3</v>
      </c>
      <c r="AK23" s="13" t="s">
        <v>50</v>
      </c>
      <c r="AL23" s="13" t="s">
        <v>51</v>
      </c>
      <c r="AM23" s="18" t="n">
        <f aca="true">IF(AK23="Vacant",0,VLOOKUP(AG23&amp;AI23,INDIRECT(AK23),3,0))</f>
        <v>1711</v>
      </c>
      <c r="AN23" s="18" t="n">
        <v>200</v>
      </c>
      <c r="AO23" s="16" t="n">
        <f aca="false">AM23+AN23</f>
        <v>1911</v>
      </c>
      <c r="AP23" s="1" t="n">
        <v>22</v>
      </c>
      <c r="AQ23" s="1" t="s">
        <v>53</v>
      </c>
      <c r="AR23" s="1" t="s">
        <v>54</v>
      </c>
      <c r="AS23" s="1" t="n">
        <v>2021</v>
      </c>
    </row>
    <row r="24" customFormat="false" ht="12" hidden="false" customHeight="true" outlineLevel="0" collapsed="false">
      <c r="A24" s="13" t="n">
        <v>4</v>
      </c>
      <c r="B24" s="14" t="s">
        <v>81</v>
      </c>
      <c r="C24" s="13" t="n">
        <v>37</v>
      </c>
      <c r="D24" s="13" t="s">
        <v>73</v>
      </c>
      <c r="E24" s="13"/>
      <c r="F24" s="13"/>
      <c r="G24" s="13" t="s">
        <v>47</v>
      </c>
      <c r="H24" s="15" t="s">
        <v>47</v>
      </c>
      <c r="I24" s="16" t="e">
        <f aca="false">#N/A</f>
        <v>#N/A</v>
      </c>
      <c r="J24" s="20" t="s">
        <v>48</v>
      </c>
      <c r="K24" s="17" t="s">
        <v>49</v>
      </c>
      <c r="L24" s="17" t="n">
        <v>2</v>
      </c>
      <c r="M24" s="17" t="n">
        <v>2</v>
      </c>
      <c r="N24" s="3" t="n">
        <v>3</v>
      </c>
      <c r="O24" s="13" t="s">
        <v>50</v>
      </c>
      <c r="P24" s="13" t="s">
        <v>51</v>
      </c>
      <c r="Q24" s="18" t="n">
        <v>108910</v>
      </c>
      <c r="R24" s="18"/>
      <c r="S24" s="16" t="n">
        <v>108910</v>
      </c>
      <c r="T24" s="16"/>
      <c r="U24" s="20" t="s">
        <v>48</v>
      </c>
      <c r="V24" s="17" t="s">
        <v>49</v>
      </c>
      <c r="W24" s="17" t="n">
        <v>2</v>
      </c>
      <c r="X24" s="19" t="n">
        <v>2</v>
      </c>
      <c r="Y24" s="3" t="n">
        <v>4</v>
      </c>
      <c r="Z24" s="13" t="s">
        <v>50</v>
      </c>
      <c r="AA24" s="13" t="s">
        <v>51</v>
      </c>
      <c r="AB24" s="18" t="n">
        <v>1625</v>
      </c>
      <c r="AC24" s="18"/>
      <c r="AD24" s="16" t="n">
        <v>111307</v>
      </c>
      <c r="AE24" s="16"/>
      <c r="AF24" s="20" t="s">
        <v>48</v>
      </c>
      <c r="AG24" s="17" t="str">
        <f aca="false">IF(AF24="Stay",V24,IF(AF24="Step",V24,IF(AF24="Retire","Asst",LOOKUP(AF24,{"New","ToAssc","ToFull1","ToFull2","ToFull3","ToFull4";"Asst","Assc","Full","Full","Full","Full"}))))</f>
        <v>Full</v>
      </c>
      <c r="AH24" s="17" t="n">
        <f aca="false">IF(AF24="Stay",W24,IF(AF24="Step",W24+1,IF(AF24="Retire",4,LOOKUP(AF24,{"New","ToAssc","ToFull1","ToFull2","ToFull3","ToFull4";4,1,1,2,3,4}))))</f>
        <v>2</v>
      </c>
      <c r="AI24" s="19" t="n">
        <f aca="false">IF(W24=X24,AH24,X24)</f>
        <v>2</v>
      </c>
      <c r="AJ24" s="3" t="n">
        <f aca="false">IF(AG24="Full",IF(OR(AF24="ToFull1",AF24="ToFull2",AF24="ToFull3",AF24="ToFull4"),1,Y24+1),"")</f>
        <v>5</v>
      </c>
      <c r="AK24" s="13" t="s">
        <v>50</v>
      </c>
      <c r="AL24" s="13" t="s">
        <v>51</v>
      </c>
      <c r="AM24" s="18" t="n">
        <f aca="true">IF(AK24="Vacant",0,VLOOKUP(AG24&amp;AI24,INDIRECT(AK24),3,0))</f>
        <v>1625</v>
      </c>
      <c r="AN24" s="18"/>
      <c r="AO24" s="16" t="n">
        <f aca="false">AM24+AN24</f>
        <v>1625</v>
      </c>
      <c r="AP24" s="1" t="n">
        <v>23</v>
      </c>
      <c r="AQ24" s="1" t="s">
        <v>53</v>
      </c>
      <c r="AR24" s="1" t="s">
        <v>54</v>
      </c>
      <c r="AS24" s="1" t="n">
        <v>2021</v>
      </c>
    </row>
    <row r="25" customFormat="false" ht="12" hidden="false" customHeight="true" outlineLevel="0" collapsed="false">
      <c r="A25" s="13" t="n">
        <v>4</v>
      </c>
      <c r="B25" s="14" t="s">
        <v>81</v>
      </c>
      <c r="C25" s="13" t="n">
        <v>39</v>
      </c>
      <c r="D25" s="13" t="s">
        <v>83</v>
      </c>
      <c r="E25" s="13"/>
      <c r="F25" s="13"/>
      <c r="G25" s="13" t="s">
        <v>47</v>
      </c>
      <c r="H25" s="15" t="s">
        <v>47</v>
      </c>
      <c r="I25" s="16" t="e">
        <f aca="false">#N/A</f>
        <v>#N/A</v>
      </c>
      <c r="J25" s="20" t="s">
        <v>48</v>
      </c>
      <c r="K25" s="17" t="s">
        <v>49</v>
      </c>
      <c r="L25" s="17" t="n">
        <v>1</v>
      </c>
      <c r="M25" s="17" t="n">
        <v>1</v>
      </c>
      <c r="N25" s="3" t="n">
        <v>2</v>
      </c>
      <c r="O25" s="13" t="s">
        <v>50</v>
      </c>
      <c r="P25" s="13" t="s">
        <v>51</v>
      </c>
      <c r="Q25" s="18" t="n">
        <v>103293</v>
      </c>
      <c r="R25" s="18"/>
      <c r="S25" s="16" t="n">
        <v>103293</v>
      </c>
      <c r="T25" s="16"/>
      <c r="U25" s="20" t="s">
        <v>48</v>
      </c>
      <c r="V25" s="17" t="s">
        <v>49</v>
      </c>
      <c r="W25" s="17" t="n">
        <v>1</v>
      </c>
      <c r="X25" s="19" t="n">
        <v>1</v>
      </c>
      <c r="Y25" s="3" t="n">
        <v>3</v>
      </c>
      <c r="Z25" s="13" t="s">
        <v>50</v>
      </c>
      <c r="AA25" s="13" t="s">
        <v>51</v>
      </c>
      <c r="AB25" s="18" t="n">
        <v>1541</v>
      </c>
      <c r="AC25" s="18"/>
      <c r="AD25" s="16" t="n">
        <v>105567</v>
      </c>
      <c r="AE25" s="16"/>
      <c r="AF25" s="20" t="s">
        <v>48</v>
      </c>
      <c r="AG25" s="17" t="str">
        <f aca="false">IF(AF25="Stay",V25,IF(AF25="Step",V25,IF(AF25="Retire","Asst",LOOKUP(AF25,{"New","ToAssc","ToFull1","ToFull2","ToFull3","ToFull4";"Asst","Assc","Full","Full","Full","Full"}))))</f>
        <v>Full</v>
      </c>
      <c r="AH25" s="17" t="n">
        <f aca="false">IF(AF25="Stay",W25,IF(AF25="Step",W25+1,IF(AF25="Retire",4,LOOKUP(AF25,{"New","ToAssc","ToFull1","ToFull2","ToFull3","ToFull4";4,1,1,2,3,4}))))</f>
        <v>1</v>
      </c>
      <c r="AI25" s="19" t="n">
        <f aca="false">IF(W25=X25,AH25,X25)</f>
        <v>1</v>
      </c>
      <c r="AJ25" s="3" t="n">
        <f aca="false">IF(AG25="Full",IF(OR(AF25="ToFull1",AF25="ToFull2",AF25="ToFull3",AF25="ToFull4"),1,Y25+1),"")</f>
        <v>4</v>
      </c>
      <c r="AK25" s="13" t="s">
        <v>50</v>
      </c>
      <c r="AL25" s="13" t="s">
        <v>51</v>
      </c>
      <c r="AM25" s="18" t="n">
        <f aca="true">IF(AK25="Vacant",0,VLOOKUP(AG25&amp;AI25,INDIRECT(AK25),3,0))</f>
        <v>1541</v>
      </c>
      <c r="AN25" s="18"/>
      <c r="AO25" s="16" t="n">
        <f aca="false">AM25+AN25</f>
        <v>1541</v>
      </c>
      <c r="AP25" s="1" t="n">
        <v>24</v>
      </c>
      <c r="AQ25" s="1" t="s">
        <v>53</v>
      </c>
      <c r="AR25" s="1" t="s">
        <v>54</v>
      </c>
      <c r="AS25" s="1" t="n">
        <v>2021</v>
      </c>
    </row>
    <row r="26" customFormat="false" ht="12" hidden="false" customHeight="true" outlineLevel="0" collapsed="false">
      <c r="A26" s="13" t="n">
        <v>4</v>
      </c>
      <c r="B26" s="14" t="s">
        <v>81</v>
      </c>
      <c r="C26" s="13" t="n">
        <v>41</v>
      </c>
      <c r="D26" s="13" t="s">
        <v>79</v>
      </c>
      <c r="E26" s="13"/>
      <c r="F26" s="13"/>
      <c r="G26" s="13" t="s">
        <v>47</v>
      </c>
      <c r="H26" s="15" t="s">
        <v>47</v>
      </c>
      <c r="I26" s="16" t="e">
        <f aca="false">#N/A</f>
        <v>#N/A</v>
      </c>
      <c r="J26" s="3" t="s">
        <v>48</v>
      </c>
      <c r="K26" s="17" t="s">
        <v>49</v>
      </c>
      <c r="L26" s="17" t="n">
        <v>1</v>
      </c>
      <c r="M26" s="17" t="n">
        <v>1</v>
      </c>
      <c r="N26" s="3" t="n">
        <v>5</v>
      </c>
      <c r="O26" s="13" t="s">
        <v>50</v>
      </c>
      <c r="P26" s="13" t="s">
        <v>51</v>
      </c>
      <c r="Q26" s="18" t="n">
        <v>103293</v>
      </c>
      <c r="R26" s="21" t="n">
        <v>6000</v>
      </c>
      <c r="S26" s="16" t="n">
        <v>109293</v>
      </c>
      <c r="T26" s="16"/>
      <c r="U26" s="20" t="s">
        <v>71</v>
      </c>
      <c r="V26" s="17" t="s">
        <v>49</v>
      </c>
      <c r="W26" s="17" t="n">
        <v>2</v>
      </c>
      <c r="X26" s="19" t="n">
        <v>2</v>
      </c>
      <c r="Y26" s="3" t="n">
        <v>1</v>
      </c>
      <c r="Z26" s="13" t="s">
        <v>50</v>
      </c>
      <c r="AA26" s="13" t="s">
        <v>51</v>
      </c>
      <c r="AB26" s="18" t="n">
        <v>1625</v>
      </c>
      <c r="AC26" s="21"/>
      <c r="AD26" s="16" t="n">
        <v>111307</v>
      </c>
      <c r="AE26" s="16"/>
      <c r="AF26" s="20" t="s">
        <v>48</v>
      </c>
      <c r="AG26" s="17" t="str">
        <f aca="false">IF(AF26="Stay",V26,IF(AF26="Step",V26,IF(AF26="Retire","Asst",LOOKUP(AF26,{"New","ToAssc","ToFull1","ToFull2","ToFull3","ToFull4";"Asst","Assc","Full","Full","Full","Full"}))))</f>
        <v>Full</v>
      </c>
      <c r="AH26" s="17" t="n">
        <f aca="false">IF(AF26="Stay",W26,IF(AF26="Step",W26+1,IF(AF26="Retire",4,LOOKUP(AF26,{"New","ToAssc","ToFull1","ToFull2","ToFull3","ToFull4";4,1,1,2,3,4}))))</f>
        <v>2</v>
      </c>
      <c r="AI26" s="19" t="n">
        <f aca="false">IF(W26=X26,AH26,X26)</f>
        <v>2</v>
      </c>
      <c r="AJ26" s="3" t="n">
        <f aca="false">IF(AG26="Full",IF(OR(AF26="ToFull1",AF26="ToFull2",AF26="ToFull3",AF26="ToFull4"),1,Y26+1),"")</f>
        <v>2</v>
      </c>
      <c r="AK26" s="13" t="s">
        <v>50</v>
      </c>
      <c r="AL26" s="13" t="s">
        <v>51</v>
      </c>
      <c r="AM26" s="18" t="n">
        <f aca="true">IF(AK26="Vacant",0,VLOOKUP(AG26&amp;AI26,INDIRECT(AK26),3,0))</f>
        <v>1625</v>
      </c>
      <c r="AN26" s="21"/>
      <c r="AO26" s="16" t="n">
        <f aca="false">AM26+AN26</f>
        <v>1625</v>
      </c>
      <c r="AP26" s="1" t="n">
        <v>25</v>
      </c>
      <c r="AQ26" s="1" t="s">
        <v>53</v>
      </c>
      <c r="AR26" s="1" t="s">
        <v>54</v>
      </c>
      <c r="AS26" s="1" t="n">
        <v>2021</v>
      </c>
    </row>
    <row r="27" customFormat="false" ht="12" hidden="false" customHeight="true" outlineLevel="0" collapsed="false">
      <c r="A27" s="13" t="n">
        <v>4</v>
      </c>
      <c r="B27" s="14" t="s">
        <v>81</v>
      </c>
      <c r="C27" s="13"/>
      <c r="D27" s="13" t="s">
        <v>84</v>
      </c>
      <c r="E27" s="20"/>
      <c r="F27" s="20"/>
      <c r="G27" s="13" t="s">
        <v>85</v>
      </c>
      <c r="H27" s="15" t="s">
        <v>63</v>
      </c>
      <c r="I27" s="16"/>
      <c r="J27" s="20" t="s">
        <v>86</v>
      </c>
      <c r="K27" s="17" t="s">
        <v>57</v>
      </c>
      <c r="L27" s="17" t="n">
        <v>7</v>
      </c>
      <c r="M27" s="17" t="n">
        <v>7</v>
      </c>
      <c r="O27" s="13" t="s">
        <v>50</v>
      </c>
      <c r="P27" s="15" t="s">
        <v>51</v>
      </c>
      <c r="Q27" s="18" t="n">
        <v>92046</v>
      </c>
      <c r="R27" s="18"/>
      <c r="S27" s="16" t="n">
        <v>92046</v>
      </c>
      <c r="T27" s="16"/>
      <c r="U27" s="20" t="s">
        <v>56</v>
      </c>
      <c r="V27" s="17" t="s">
        <v>57</v>
      </c>
      <c r="W27" s="17" t="n">
        <v>8</v>
      </c>
      <c r="X27" s="19" t="n">
        <v>8</v>
      </c>
      <c r="Z27" s="13" t="s">
        <v>50</v>
      </c>
      <c r="AA27" s="15" t="s">
        <v>51</v>
      </c>
      <c r="AB27" s="18" t="n">
        <v>1385</v>
      </c>
      <c r="AC27" s="18"/>
      <c r="AD27" s="16" t="n">
        <v>94464</v>
      </c>
      <c r="AE27" s="16"/>
      <c r="AF27" s="20" t="s">
        <v>56</v>
      </c>
      <c r="AG27" s="17" t="str">
        <f aca="false">IF(AF27="Stay",V27,IF(AF27="Step",V27,IF(AF27="Retire","Asst",LOOKUP(AF27,{"New","ToAssc","ToFull1","ToFull2","ToFull3","ToFull4";"Asst","Assc","Full","Full","Full","Full"}))))</f>
        <v>Assc</v>
      </c>
      <c r="AH27" s="17" t="n">
        <f aca="false">IF(AF27="Stay",W27,IF(AF27="Step",W27+1,IF(AF27="Retire",4,LOOKUP(AF27,{"New","ToAssc","ToFull1","ToFull2","ToFull3","ToFull4";4,1,1,2,3,4}))))</f>
        <v>9</v>
      </c>
      <c r="AI27" s="19" t="n">
        <f aca="false">IF(W27=X27,AH27,X27)</f>
        <v>9</v>
      </c>
      <c r="AJ27" s="3" t="str">
        <f aca="false">IF(AG27="Full",IF(OR(AF27="ToFull1",AF27="ToFull2",AF27="ToFull3",AF27="ToFull4"),1,Y27+1),"")</f>
        <v/>
      </c>
      <c r="AK27" s="13" t="s">
        <v>50</v>
      </c>
      <c r="AL27" s="15" t="s">
        <v>51</v>
      </c>
      <c r="AM27" s="18" t="n">
        <f aca="true">IF(AK27="Vacant",0,VLOOKUP(AG27&amp;AI27,INDIRECT(AK27),3,0))</f>
        <v>1385</v>
      </c>
      <c r="AN27" s="18"/>
      <c r="AO27" s="16" t="n">
        <f aca="false">AM27+AN27</f>
        <v>1385</v>
      </c>
      <c r="AP27" s="1" t="n">
        <v>26</v>
      </c>
      <c r="AQ27" s="1" t="s">
        <v>53</v>
      </c>
      <c r="AR27" s="1" t="s">
        <v>54</v>
      </c>
      <c r="AS27" s="1" t="n">
        <v>2021</v>
      </c>
    </row>
    <row r="28" customFormat="false" ht="12" hidden="false" customHeight="true" outlineLevel="0" collapsed="false">
      <c r="A28" s="13" t="n">
        <v>4</v>
      </c>
      <c r="B28" s="14" t="s">
        <v>81</v>
      </c>
      <c r="C28" s="13" t="n">
        <v>38</v>
      </c>
      <c r="D28" s="13" t="s">
        <v>87</v>
      </c>
      <c r="E28" s="15"/>
      <c r="F28" s="13"/>
      <c r="G28" s="13" t="s">
        <v>47</v>
      </c>
      <c r="H28" s="15" t="s">
        <v>47</v>
      </c>
      <c r="I28" s="16" t="e">
        <f aca="false">#N/A</f>
        <v>#N/A</v>
      </c>
      <c r="J28" s="20" t="s">
        <v>86</v>
      </c>
      <c r="K28" s="17" t="s">
        <v>64</v>
      </c>
      <c r="L28" s="17" t="n">
        <v>1</v>
      </c>
      <c r="M28" s="17" t="n">
        <v>1</v>
      </c>
      <c r="O28" s="13" t="s">
        <v>50</v>
      </c>
      <c r="P28" s="15" t="s">
        <v>51</v>
      </c>
      <c r="Q28" s="18" t="n">
        <v>67024</v>
      </c>
      <c r="R28" s="18"/>
      <c r="S28" s="16" t="n">
        <v>67024</v>
      </c>
      <c r="T28" s="16"/>
      <c r="U28" s="20" t="s">
        <v>56</v>
      </c>
      <c r="V28" s="17" t="s">
        <v>64</v>
      </c>
      <c r="W28" s="17" t="n">
        <v>2</v>
      </c>
      <c r="X28" s="19" t="n">
        <v>2</v>
      </c>
      <c r="Z28" s="13" t="s">
        <v>50</v>
      </c>
      <c r="AA28" s="15" t="s">
        <v>51</v>
      </c>
      <c r="AB28" s="18" t="n">
        <v>1048</v>
      </c>
      <c r="AC28" s="18"/>
      <c r="AD28" s="16" t="n">
        <v>70129</v>
      </c>
      <c r="AE28" s="16"/>
      <c r="AF28" s="20" t="s">
        <v>56</v>
      </c>
      <c r="AG28" s="17" t="str">
        <f aca="false">IF(AF28="Stay",V28,IF(AF28="Step",V28,IF(AF28="Retire","Asst",LOOKUP(AF28,{"New","ToAssc","ToFull1","ToFull2","ToFull3","ToFull4";"Asst","Assc","Full","Full","Full","Full"}))))</f>
        <v>Asst</v>
      </c>
      <c r="AH28" s="17" t="n">
        <f aca="false">IF(AF28="Stay",W28,IF(AF28="Step",W28+1,IF(AF28="Retire",4,LOOKUP(AF28,{"New","ToAssc","ToFull1","ToFull2","ToFull3","ToFull4";4,1,1,2,3,4}))))</f>
        <v>3</v>
      </c>
      <c r="AI28" s="19" t="n">
        <f aca="false">IF(W28=X28,AH28,X28)</f>
        <v>3</v>
      </c>
      <c r="AJ28" s="3" t="str">
        <f aca="false">IF(AG28="Full",IF(OR(AF28="ToFull1",AF28="ToFull2",AF28="ToFull3",AF28="ToFull4"),1,Y28+1),"")</f>
        <v/>
      </c>
      <c r="AK28" s="13" t="s">
        <v>50</v>
      </c>
      <c r="AL28" s="15" t="s">
        <v>51</v>
      </c>
      <c r="AM28" s="18" t="n">
        <f aca="true">IF(AK28="Vacant",0,VLOOKUP(AG28&amp;AI28,INDIRECT(AK28),3,0))</f>
        <v>1048</v>
      </c>
      <c r="AN28" s="18"/>
      <c r="AO28" s="16" t="n">
        <f aca="false">AM28+AN28</f>
        <v>1048</v>
      </c>
      <c r="AP28" s="1" t="n">
        <v>27</v>
      </c>
      <c r="AQ28" s="1" t="s">
        <v>53</v>
      </c>
      <c r="AR28" s="1" t="s">
        <v>54</v>
      </c>
      <c r="AS28" s="1" t="n">
        <v>2021</v>
      </c>
    </row>
    <row r="29" customFormat="false" ht="12" hidden="false" customHeight="true" outlineLevel="0" collapsed="false">
      <c r="A29" s="13" t="n">
        <v>4</v>
      </c>
      <c r="B29" s="14" t="s">
        <v>81</v>
      </c>
      <c r="C29" s="13" t="n">
        <v>9</v>
      </c>
      <c r="D29" s="13" t="s">
        <v>68</v>
      </c>
      <c r="E29" s="15"/>
      <c r="F29" s="13"/>
      <c r="G29" s="13" t="s">
        <v>47</v>
      </c>
      <c r="H29" s="15" t="s">
        <v>47</v>
      </c>
      <c r="I29" s="16" t="e">
        <f aca="false">#N/A</f>
        <v>#N/A</v>
      </c>
      <c r="J29" s="20" t="s">
        <v>56</v>
      </c>
      <c r="K29" s="17" t="s">
        <v>64</v>
      </c>
      <c r="L29" s="17" t="n">
        <v>2</v>
      </c>
      <c r="M29" s="17" t="n">
        <v>2</v>
      </c>
      <c r="O29" s="13" t="s">
        <v>50</v>
      </c>
      <c r="P29" s="15" t="s">
        <v>51</v>
      </c>
      <c r="Q29" s="18" t="n">
        <v>68619</v>
      </c>
      <c r="R29" s="18" t="n">
        <v>-500</v>
      </c>
      <c r="S29" s="16" t="n">
        <v>68119</v>
      </c>
      <c r="T29" s="16"/>
      <c r="U29" s="20" t="s">
        <v>56</v>
      </c>
      <c r="V29" s="17" t="s">
        <v>64</v>
      </c>
      <c r="W29" s="17" t="n">
        <v>3</v>
      </c>
      <c r="X29" s="19" t="n">
        <v>3</v>
      </c>
      <c r="Z29" s="13" t="s">
        <v>50</v>
      </c>
      <c r="AA29" s="15" t="s">
        <v>51</v>
      </c>
      <c r="AB29" s="18" t="n">
        <v>1071</v>
      </c>
      <c r="AC29" s="18" t="n">
        <v>-500</v>
      </c>
      <c r="AD29" s="16" t="n">
        <v>71260</v>
      </c>
      <c r="AE29" s="16"/>
      <c r="AF29" s="20" t="s">
        <v>56</v>
      </c>
      <c r="AG29" s="17" t="str">
        <f aca="false">IF(AF29="Stay",V29,IF(AF29="Step",V29,IF(AF29="Retire","Asst",LOOKUP(AF29,{"New","ToAssc","ToFull1","ToFull2","ToFull3","ToFull4";"Asst","Assc","Full","Full","Full","Full"}))))</f>
        <v>Asst</v>
      </c>
      <c r="AH29" s="17" t="n">
        <f aca="false">IF(AF29="Stay",W29,IF(AF29="Step",W29+1,IF(AF29="Retire",4,LOOKUP(AF29,{"New","ToAssc","ToFull1","ToFull2","ToFull3","ToFull4";4,1,1,2,3,4}))))</f>
        <v>4</v>
      </c>
      <c r="AI29" s="19" t="n">
        <f aca="false">IF(W29=X29,AH29,X29)</f>
        <v>4</v>
      </c>
      <c r="AJ29" s="3" t="str">
        <f aca="false">IF(AG29="Full",IF(OR(AF29="ToFull1",AF29="ToFull2",AF29="ToFull3",AF29="ToFull4"),1,Y29+1),"")</f>
        <v/>
      </c>
      <c r="AK29" s="13" t="s">
        <v>50</v>
      </c>
      <c r="AL29" s="15" t="s">
        <v>51</v>
      </c>
      <c r="AM29" s="18" t="n">
        <f aca="true">IF(AK29="Vacant",0,VLOOKUP(AG29&amp;AI29,INDIRECT(AK29),3,0))</f>
        <v>1071</v>
      </c>
      <c r="AN29" s="18" t="n">
        <f aca="false">-50</f>
        <v>-50</v>
      </c>
      <c r="AO29" s="16" t="n">
        <f aca="false">AM29+AN29</f>
        <v>1021</v>
      </c>
      <c r="AP29" s="1" t="n">
        <v>28</v>
      </c>
      <c r="AQ29" s="1" t="s">
        <v>53</v>
      </c>
      <c r="AR29" s="1" t="s">
        <v>54</v>
      </c>
      <c r="AS29" s="1" t="n">
        <v>2021</v>
      </c>
    </row>
    <row r="30" customFormat="false" ht="12" hidden="false" customHeight="true" outlineLevel="0" collapsed="false">
      <c r="A30" s="13" t="n">
        <v>6</v>
      </c>
      <c r="B30" s="14" t="s">
        <v>88</v>
      </c>
      <c r="C30" s="13" t="n">
        <v>45</v>
      </c>
      <c r="D30" s="13" t="s">
        <v>89</v>
      </c>
      <c r="E30" s="13"/>
      <c r="F30" s="13"/>
      <c r="G30" s="13" t="s">
        <v>47</v>
      </c>
      <c r="H30" s="15" t="s">
        <v>47</v>
      </c>
      <c r="I30" s="16" t="e">
        <f aca="false">#N/A</f>
        <v>#N/A</v>
      </c>
      <c r="J30" s="3" t="s">
        <v>56</v>
      </c>
      <c r="K30" s="17" t="s">
        <v>64</v>
      </c>
      <c r="L30" s="17" t="n">
        <v>6</v>
      </c>
      <c r="M30" s="17" t="n">
        <v>6</v>
      </c>
      <c r="O30" s="13" t="s">
        <v>50</v>
      </c>
      <c r="P30" s="13" t="s">
        <v>51</v>
      </c>
      <c r="Q30" s="18" t="n">
        <v>75003</v>
      </c>
      <c r="R30" s="18"/>
      <c r="S30" s="16" t="n">
        <v>75003</v>
      </c>
      <c r="T30" s="16"/>
      <c r="U30" s="20" t="s">
        <v>67</v>
      </c>
      <c r="V30" s="17" t="s">
        <v>57</v>
      </c>
      <c r="W30" s="17" t="n">
        <v>1</v>
      </c>
      <c r="X30" s="19" t="n">
        <v>1</v>
      </c>
      <c r="Z30" s="13" t="s">
        <v>50</v>
      </c>
      <c r="AA30" s="13" t="s">
        <v>51</v>
      </c>
      <c r="AB30" s="18" t="n">
        <v>1254</v>
      </c>
      <c r="AC30" s="18"/>
      <c r="AD30" s="16" t="n">
        <v>84286</v>
      </c>
      <c r="AE30" s="16"/>
      <c r="AF30" s="20" t="s">
        <v>56</v>
      </c>
      <c r="AG30" s="17" t="str">
        <f aca="false">IF(AF30="Stay",V30,IF(AF30="Step",V30,IF(AF30="Retire","Asst",LOOKUP(AF30,{"New","ToAssc","ToFull1","ToFull2","ToFull3","ToFull4";"Asst","Assc","Full","Full","Full","Full"}))))</f>
        <v>Assc</v>
      </c>
      <c r="AH30" s="17" t="n">
        <f aca="false">IF(AF30="Stay",W30,IF(AF30="Step",W30+1,IF(AF30="Retire",4,LOOKUP(AF30,{"New","ToAssc","ToFull1","ToFull2","ToFull3","ToFull4";4,1,1,2,3,4}))))</f>
        <v>2</v>
      </c>
      <c r="AI30" s="19" t="n">
        <f aca="false">IF(W30=X30,AH30,X30)</f>
        <v>2</v>
      </c>
      <c r="AJ30" s="3" t="str">
        <f aca="false">IF(AG30="Full",IF(OR(AF30="ToFull1",AF30="ToFull2",AF30="ToFull3",AF30="ToFull4"),1,Y30+1),"")</f>
        <v/>
      </c>
      <c r="AK30" s="13" t="s">
        <v>50</v>
      </c>
      <c r="AL30" s="13" t="s">
        <v>51</v>
      </c>
      <c r="AM30" s="18" t="n">
        <f aca="true">IF(AK30="Vacant",0,VLOOKUP(AG30&amp;AI30,INDIRECT(AK30),3,0))</f>
        <v>1254</v>
      </c>
      <c r="AN30" s="18"/>
      <c r="AO30" s="16" t="n">
        <f aca="false">AM30+AN30</f>
        <v>1254</v>
      </c>
      <c r="AP30" s="1" t="n">
        <v>29</v>
      </c>
      <c r="AQ30" s="1" t="s">
        <v>53</v>
      </c>
      <c r="AR30" s="1" t="s">
        <v>54</v>
      </c>
      <c r="AS30" s="1" t="n">
        <v>2021</v>
      </c>
    </row>
    <row r="31" customFormat="false" ht="12" hidden="false" customHeight="true" outlineLevel="0" collapsed="false">
      <c r="A31" s="13" t="n">
        <v>6</v>
      </c>
      <c r="B31" s="14" t="s">
        <v>88</v>
      </c>
      <c r="C31" s="13"/>
      <c r="D31" s="13" t="s">
        <v>90</v>
      </c>
      <c r="E31" s="15"/>
      <c r="F31" s="13"/>
      <c r="G31" s="15" t="s">
        <v>62</v>
      </c>
      <c r="H31" s="15" t="s">
        <v>63</v>
      </c>
      <c r="I31" s="16" t="e">
        <f aca="false">#N/A</f>
        <v>#N/A</v>
      </c>
      <c r="J31" s="20" t="s">
        <v>86</v>
      </c>
      <c r="K31" s="17" t="s">
        <v>64</v>
      </c>
      <c r="L31" s="17" t="n">
        <v>1</v>
      </c>
      <c r="M31" s="17" t="n">
        <v>1</v>
      </c>
      <c r="O31" s="13" t="s">
        <v>50</v>
      </c>
      <c r="P31" s="15" t="s">
        <v>51</v>
      </c>
      <c r="Q31" s="18" t="n">
        <v>67024</v>
      </c>
      <c r="R31" s="18" t="n">
        <v>-500</v>
      </c>
      <c r="S31" s="16" t="n">
        <v>66524</v>
      </c>
      <c r="T31" s="16"/>
      <c r="U31" s="22" t="s">
        <v>86</v>
      </c>
      <c r="V31" s="17" t="s">
        <v>64</v>
      </c>
      <c r="W31" s="17" t="n">
        <v>1</v>
      </c>
      <c r="X31" s="19" t="n">
        <v>1</v>
      </c>
      <c r="Z31" s="13" t="s">
        <v>50</v>
      </c>
      <c r="AA31" s="15" t="s">
        <v>51</v>
      </c>
      <c r="AB31" s="18" t="n">
        <v>1024</v>
      </c>
      <c r="AC31" s="18"/>
      <c r="AD31" s="16" t="n">
        <v>68499</v>
      </c>
      <c r="AE31" s="16"/>
      <c r="AF31" s="20" t="s">
        <v>56</v>
      </c>
      <c r="AG31" s="17" t="str">
        <f aca="false">IF(AF31="Stay",V31,IF(AF31="Step",V31,IF(AF31="Retire","Asst",LOOKUP(AF31,{"New","ToAssc","ToFull1","ToFull2","ToFull3","ToFull4";"Asst","Assc","Full","Full","Full","Full"}))))</f>
        <v>Asst</v>
      </c>
      <c r="AH31" s="17" t="n">
        <f aca="false">IF(AF31="Stay",W31,IF(AF31="Step",W31+1,IF(AF31="Retire",4,LOOKUP(AF31,{"New","ToAssc","ToFull1","ToFull2","ToFull3","ToFull4";4,1,1,2,3,4}))))</f>
        <v>2</v>
      </c>
      <c r="AI31" s="19" t="n">
        <f aca="false">IF(W31=X31,AH31,X31)</f>
        <v>2</v>
      </c>
      <c r="AJ31" s="3" t="str">
        <f aca="false">IF(AG31="Full",IF(OR(AF31="ToFull1",AF31="ToFull2",AF31="ToFull3",AF31="ToFull4"),1,Y31+1),"")</f>
        <v/>
      </c>
      <c r="AK31" s="13" t="s">
        <v>50</v>
      </c>
      <c r="AL31" s="15" t="s">
        <v>65</v>
      </c>
      <c r="AM31" s="18" t="n">
        <f aca="true">IF(AK31="Vacant",0,VLOOKUP(AG31&amp;AI31,INDIRECT(AK31),3,0))</f>
        <v>1024</v>
      </c>
      <c r="AN31" s="18"/>
      <c r="AO31" s="16" t="n">
        <f aca="false">AM31+AN31</f>
        <v>1024</v>
      </c>
      <c r="AP31" s="1" t="n">
        <v>30</v>
      </c>
      <c r="AQ31" s="1" t="s">
        <v>53</v>
      </c>
      <c r="AR31" s="1" t="s">
        <v>54</v>
      </c>
      <c r="AS31" s="1" t="n">
        <v>2021</v>
      </c>
    </row>
    <row r="32" customFormat="false" ht="12" hidden="false" customHeight="true" outlineLevel="0" collapsed="false">
      <c r="A32" s="13" t="n">
        <v>6</v>
      </c>
      <c r="B32" s="14" t="s">
        <v>88</v>
      </c>
      <c r="C32" s="13" t="n">
        <v>44</v>
      </c>
      <c r="D32" s="13" t="s">
        <v>91</v>
      </c>
      <c r="E32" s="13"/>
      <c r="F32" s="13"/>
      <c r="G32" s="13" t="s">
        <v>47</v>
      </c>
      <c r="H32" s="15" t="s">
        <v>47</v>
      </c>
      <c r="I32" s="16" t="e">
        <f aca="false">#N/A</f>
        <v>#N/A</v>
      </c>
      <c r="J32" s="3" t="s">
        <v>48</v>
      </c>
      <c r="K32" s="17" t="s">
        <v>49</v>
      </c>
      <c r="L32" s="17" t="n">
        <v>4</v>
      </c>
      <c r="M32" s="17" t="n">
        <v>4</v>
      </c>
      <c r="N32" s="3" t="n">
        <v>4</v>
      </c>
      <c r="O32" s="13" t="s">
        <v>50</v>
      </c>
      <c r="P32" s="13" t="s">
        <v>51</v>
      </c>
      <c r="Q32" s="18" t="n">
        <v>120515</v>
      </c>
      <c r="R32" s="18" t="n">
        <v>-36671.6666666667</v>
      </c>
      <c r="S32" s="16" t="n">
        <v>83843.3333333333</v>
      </c>
      <c r="T32" s="16"/>
      <c r="U32" s="20" t="s">
        <v>86</v>
      </c>
      <c r="V32" s="17" t="s">
        <v>64</v>
      </c>
      <c r="W32" s="17" t="n">
        <v>3</v>
      </c>
      <c r="X32" s="19" t="n">
        <v>3</v>
      </c>
      <c r="Z32" s="13" t="s">
        <v>50</v>
      </c>
      <c r="AA32" s="13" t="s">
        <v>51</v>
      </c>
      <c r="AB32" s="18" t="n">
        <v>1071</v>
      </c>
      <c r="AC32" s="18"/>
      <c r="AD32" s="16" t="n">
        <v>71760</v>
      </c>
      <c r="AE32" s="16"/>
      <c r="AF32" s="20" t="s">
        <v>56</v>
      </c>
      <c r="AG32" s="17" t="str">
        <f aca="false">IF(AF32="Stay",V32,IF(AF32="Step",V32,IF(AF32="Retire","Asst",LOOKUP(AF32,{"New","ToAssc","ToFull1","ToFull2","ToFull3","ToFull4";"Asst","Assc","Full","Full","Full","Full"}))))</f>
        <v>Asst</v>
      </c>
      <c r="AH32" s="17" t="n">
        <f aca="false">IF(AF32="Stay",W32,IF(AF32="Step",W32+1,IF(AF32="Retire",4,LOOKUP(AF32,{"New","ToAssc","ToFull1","ToFull2","ToFull3","ToFull4";4,1,1,2,3,4}))))</f>
        <v>4</v>
      </c>
      <c r="AI32" s="19" t="n">
        <f aca="false">IF(W32=X32,AH32,X32)</f>
        <v>4</v>
      </c>
      <c r="AJ32" s="3" t="str">
        <f aca="false">IF(AG32="Full",IF(OR(AF32="ToFull1",AF32="ToFull2",AF32="ToFull3",AF32="ToFull4"),1,Y32+1),"")</f>
        <v/>
      </c>
      <c r="AK32" s="13" t="s">
        <v>50</v>
      </c>
      <c r="AL32" s="13" t="s">
        <v>51</v>
      </c>
      <c r="AM32" s="18" t="n">
        <f aca="true">IF(AK32="Vacant",0,VLOOKUP(AG32&amp;AI32,INDIRECT(AK32),3,0))</f>
        <v>1071</v>
      </c>
      <c r="AN32" s="18"/>
      <c r="AO32" s="16" t="n">
        <f aca="false">AM32+AN32</f>
        <v>1071</v>
      </c>
      <c r="AP32" s="1" t="n">
        <v>31</v>
      </c>
      <c r="AQ32" s="1" t="s">
        <v>53</v>
      </c>
      <c r="AR32" s="1" t="s">
        <v>54</v>
      </c>
      <c r="AS32" s="1" t="n">
        <v>2021</v>
      </c>
    </row>
    <row r="33" customFormat="false" ht="12" hidden="false" customHeight="true" outlineLevel="0" collapsed="false">
      <c r="A33" s="13" t="n">
        <v>6</v>
      </c>
      <c r="B33" s="14" t="s">
        <v>88</v>
      </c>
      <c r="C33" s="13" t="n">
        <v>48</v>
      </c>
      <c r="D33" s="13" t="s">
        <v>92</v>
      </c>
      <c r="E33" s="13"/>
      <c r="F33" s="13"/>
      <c r="G33" s="13" t="s">
        <v>47</v>
      </c>
      <c r="H33" s="15" t="s">
        <v>47</v>
      </c>
      <c r="I33" s="16" t="e">
        <f aca="false">#N/A</f>
        <v>#N/A</v>
      </c>
      <c r="J33" s="20" t="s">
        <v>56</v>
      </c>
      <c r="K33" s="17" t="s">
        <v>57</v>
      </c>
      <c r="L33" s="17" t="n">
        <v>4</v>
      </c>
      <c r="M33" s="17" t="n">
        <v>4</v>
      </c>
      <c r="O33" s="13" t="s">
        <v>50</v>
      </c>
      <c r="P33" s="13" t="s">
        <v>51</v>
      </c>
      <c r="Q33" s="18" t="n">
        <v>87258</v>
      </c>
      <c r="R33" s="18"/>
      <c r="S33" s="16" t="n">
        <v>87258</v>
      </c>
      <c r="T33" s="16"/>
      <c r="U33" s="20" t="s">
        <v>56</v>
      </c>
      <c r="V33" s="17" t="s">
        <v>57</v>
      </c>
      <c r="W33" s="17" t="n">
        <v>5</v>
      </c>
      <c r="X33" s="19" t="n">
        <v>5</v>
      </c>
      <c r="Z33" s="13" t="s">
        <v>50</v>
      </c>
      <c r="AA33" s="13" t="s">
        <v>51</v>
      </c>
      <c r="AB33" s="18" t="n">
        <v>1350</v>
      </c>
      <c r="AC33" s="18"/>
      <c r="AD33" s="16" t="n">
        <v>90810</v>
      </c>
      <c r="AE33" s="16"/>
      <c r="AF33" s="20" t="s">
        <v>56</v>
      </c>
      <c r="AG33" s="17" t="str">
        <f aca="false">IF(AF33="Stay",V33,IF(AF33="Step",V33,IF(AF33="Retire","Asst",LOOKUP(AF33,{"New","ToAssc","ToFull1","ToFull2","ToFull3","ToFull4";"Asst","Assc","Full","Full","Full","Full"}))))</f>
        <v>Assc</v>
      </c>
      <c r="AH33" s="17" t="n">
        <f aca="false">IF(AF33="Stay",W33,IF(AF33="Step",W33+1,IF(AF33="Retire",4,LOOKUP(AF33,{"New","ToAssc","ToFull1","ToFull2","ToFull3","ToFull4";4,1,1,2,3,4}))))</f>
        <v>6</v>
      </c>
      <c r="AI33" s="19" t="n">
        <f aca="false">IF(W33=X33,AH33,X33)</f>
        <v>6</v>
      </c>
      <c r="AJ33" s="3" t="str">
        <f aca="false">IF(AG33="Full",IF(OR(AF33="ToFull1",AF33="ToFull2",AF33="ToFull3",AF33="ToFull4"),1,Y33+1),"")</f>
        <v/>
      </c>
      <c r="AK33" s="13" t="s">
        <v>50</v>
      </c>
      <c r="AL33" s="13" t="s">
        <v>51</v>
      </c>
      <c r="AM33" s="18" t="n">
        <f aca="true">IF(AK33="Vacant",0,VLOOKUP(AG33&amp;AI33,INDIRECT(AK33),3,0))</f>
        <v>1350</v>
      </c>
      <c r="AN33" s="18"/>
      <c r="AO33" s="16" t="n">
        <f aca="false">AM33+AN33</f>
        <v>1350</v>
      </c>
      <c r="AP33" s="1" t="n">
        <v>32</v>
      </c>
      <c r="AQ33" s="1" t="s">
        <v>53</v>
      </c>
      <c r="AR33" s="1" t="s">
        <v>54</v>
      </c>
      <c r="AS33" s="1" t="n">
        <v>2021</v>
      </c>
    </row>
    <row r="34" customFormat="false" ht="12" hidden="false" customHeight="true" outlineLevel="0" collapsed="false">
      <c r="A34" s="13" t="n">
        <v>6</v>
      </c>
      <c r="B34" s="14" t="s">
        <v>88</v>
      </c>
      <c r="C34" s="13" t="n">
        <v>177</v>
      </c>
      <c r="D34" s="13" t="s">
        <v>90</v>
      </c>
      <c r="E34" s="13"/>
      <c r="F34" s="13"/>
      <c r="G34" s="13" t="s">
        <v>47</v>
      </c>
      <c r="H34" s="15" t="s">
        <v>47</v>
      </c>
      <c r="I34" s="16" t="e">
        <f aca="false">#N/A</f>
        <v>#N/A</v>
      </c>
      <c r="J34" s="20" t="s">
        <v>48</v>
      </c>
      <c r="K34" s="17" t="s">
        <v>49</v>
      </c>
      <c r="L34" s="17" t="n">
        <v>2</v>
      </c>
      <c r="M34" s="17" t="n">
        <v>2</v>
      </c>
      <c r="N34" s="3" t="n">
        <v>3</v>
      </c>
      <c r="O34" s="13" t="s">
        <v>50</v>
      </c>
      <c r="P34" s="13" t="s">
        <v>51</v>
      </c>
      <c r="Q34" s="18" t="n">
        <v>108910</v>
      </c>
      <c r="R34" s="18"/>
      <c r="S34" s="16" t="n">
        <v>108910</v>
      </c>
      <c r="T34" s="16"/>
      <c r="U34" s="20" t="s">
        <v>48</v>
      </c>
      <c r="V34" s="17" t="s">
        <v>49</v>
      </c>
      <c r="W34" s="17" t="n">
        <v>2</v>
      </c>
      <c r="X34" s="19" t="n">
        <v>2</v>
      </c>
      <c r="Y34" s="3" t="n">
        <v>4</v>
      </c>
      <c r="Z34" s="13" t="s">
        <v>50</v>
      </c>
      <c r="AA34" s="13" t="s">
        <v>51</v>
      </c>
      <c r="AB34" s="18" t="n">
        <v>1625</v>
      </c>
      <c r="AC34" s="18"/>
      <c r="AD34" s="16" t="n">
        <v>111307</v>
      </c>
      <c r="AE34" s="16"/>
      <c r="AF34" s="20" t="s">
        <v>48</v>
      </c>
      <c r="AG34" s="17" t="str">
        <f aca="false">IF(AF34="Stay",V34,IF(AF34="Step",V34,IF(AF34="Retire","Asst",LOOKUP(AF34,{"New","ToAssc","ToFull1","ToFull2","ToFull3","ToFull4";"Asst","Assc","Full","Full","Full","Full"}))))</f>
        <v>Full</v>
      </c>
      <c r="AH34" s="17" t="n">
        <f aca="false">IF(AF34="Stay",W34,IF(AF34="Step",W34+1,IF(AF34="Retire",4,LOOKUP(AF34,{"New","ToAssc","ToFull1","ToFull2","ToFull3","ToFull4";4,1,1,2,3,4}))))</f>
        <v>2</v>
      </c>
      <c r="AI34" s="19" t="n">
        <f aca="false">IF(W34=X34,AH34,X34)</f>
        <v>2</v>
      </c>
      <c r="AJ34" s="3" t="n">
        <f aca="false">IF(AG34="Full",IF(OR(AF34="ToFull1",AF34="ToFull2",AF34="ToFull3",AF34="ToFull4"),1,Y34+1),"")</f>
        <v>5</v>
      </c>
      <c r="AK34" s="13" t="s">
        <v>50</v>
      </c>
      <c r="AL34" s="13" t="s">
        <v>51</v>
      </c>
      <c r="AM34" s="18" t="n">
        <f aca="true">IF(AK34="Vacant",0,VLOOKUP(AG34&amp;AI34,INDIRECT(AK34),3,0))</f>
        <v>1625</v>
      </c>
      <c r="AN34" s="18"/>
      <c r="AO34" s="16" t="n">
        <f aca="false">AM34+AN34</f>
        <v>1625</v>
      </c>
      <c r="AP34" s="1" t="n">
        <v>33</v>
      </c>
      <c r="AQ34" s="1" t="s">
        <v>53</v>
      </c>
      <c r="AR34" s="1" t="s">
        <v>54</v>
      </c>
      <c r="AS34" s="1" t="n">
        <v>2021</v>
      </c>
    </row>
    <row r="35" customFormat="false" ht="12" hidden="false" customHeight="true" outlineLevel="0" collapsed="false">
      <c r="A35" s="13" t="n">
        <v>6</v>
      </c>
      <c r="B35" s="14" t="s">
        <v>88</v>
      </c>
      <c r="C35" s="13" t="n">
        <v>176</v>
      </c>
      <c r="D35" s="13" t="s">
        <v>93</v>
      </c>
      <c r="E35" s="13"/>
      <c r="F35" s="13"/>
      <c r="G35" s="13" t="s">
        <v>47</v>
      </c>
      <c r="H35" s="15" t="s">
        <v>47</v>
      </c>
      <c r="I35" s="16" t="e">
        <f aca="false">#N/A</f>
        <v>#N/A</v>
      </c>
      <c r="J35" s="20" t="s">
        <v>48</v>
      </c>
      <c r="K35" s="17" t="s">
        <v>49</v>
      </c>
      <c r="L35" s="17" t="n">
        <v>4</v>
      </c>
      <c r="M35" s="17" t="n">
        <v>4</v>
      </c>
      <c r="N35" s="3" t="n">
        <v>7</v>
      </c>
      <c r="O35" s="13" t="s">
        <v>50</v>
      </c>
      <c r="P35" s="13" t="s">
        <v>51</v>
      </c>
      <c r="Q35" s="18" t="n">
        <v>120515</v>
      </c>
      <c r="R35" s="18" t="n">
        <v>3500</v>
      </c>
      <c r="S35" s="16" t="n">
        <v>124015</v>
      </c>
      <c r="T35" s="16"/>
      <c r="U35" s="20" t="s">
        <v>48</v>
      </c>
      <c r="V35" s="17" t="s">
        <v>49</v>
      </c>
      <c r="W35" s="17" t="n">
        <v>4</v>
      </c>
      <c r="X35" s="19" t="n">
        <v>4</v>
      </c>
      <c r="Y35" s="3" t="n">
        <v>8</v>
      </c>
      <c r="Z35" s="13" t="s">
        <v>50</v>
      </c>
      <c r="AA35" s="13" t="s">
        <v>51</v>
      </c>
      <c r="AB35" s="18" t="n">
        <v>1798</v>
      </c>
      <c r="AC35" s="18" t="n">
        <v>9500</v>
      </c>
      <c r="AD35" s="16" t="n">
        <v>132667</v>
      </c>
      <c r="AE35" s="16"/>
      <c r="AF35" s="20" t="s">
        <v>48</v>
      </c>
      <c r="AG35" s="17" t="str">
        <f aca="false">IF(AF35="Stay",V35,IF(AF35="Step",V35,IF(AF35="Retire","Asst",LOOKUP(AF35,{"New","ToAssc","ToFull1","ToFull2","ToFull3","ToFull4";"Asst","Assc","Full","Full","Full","Full"}))))</f>
        <v>Full</v>
      </c>
      <c r="AH35" s="17" t="n">
        <f aca="false">IF(AF35="Stay",W35,IF(AF35="Step",W35+1,IF(AF35="Retire",4,LOOKUP(AF35,{"New","ToAssc","ToFull1","ToFull2","ToFull3","ToFull4";4,1,1,2,3,4}))))</f>
        <v>4</v>
      </c>
      <c r="AI35" s="19" t="n">
        <f aca="false">IF(W35=X35,AH35,X35)</f>
        <v>4</v>
      </c>
      <c r="AJ35" s="3" t="n">
        <f aca="false">IF(AG35="Full",IF(OR(AF35="ToFull1",AF35="ToFull2",AF35="ToFull3",AF35="ToFull4"),1,Y35+1),"")</f>
        <v>9</v>
      </c>
      <c r="AK35" s="13" t="s">
        <v>50</v>
      </c>
      <c r="AL35" s="13" t="s">
        <v>51</v>
      </c>
      <c r="AM35" s="18" t="n">
        <f aca="true">IF(AK35="Vacant",0,VLOOKUP(AG35&amp;AI35,INDIRECT(AK35),3,0))</f>
        <v>1798</v>
      </c>
      <c r="AN35" s="18" t="n">
        <f aca="false">35+60</f>
        <v>95</v>
      </c>
      <c r="AO35" s="16" t="n">
        <f aca="false">AM35+AN35</f>
        <v>1893</v>
      </c>
      <c r="AP35" s="1" t="n">
        <v>34</v>
      </c>
      <c r="AQ35" s="1" t="s">
        <v>53</v>
      </c>
      <c r="AR35" s="1" t="s">
        <v>54</v>
      </c>
      <c r="AS35" s="1" t="n">
        <v>2021</v>
      </c>
    </row>
    <row r="36" customFormat="false" ht="12" hidden="false" customHeight="true" outlineLevel="0" collapsed="false">
      <c r="A36" s="13" t="n">
        <v>6</v>
      </c>
      <c r="B36" s="14" t="s">
        <v>88</v>
      </c>
      <c r="C36" s="13" t="n">
        <v>1511</v>
      </c>
      <c r="D36" s="13" t="s">
        <v>94</v>
      </c>
      <c r="E36" s="13"/>
      <c r="F36" s="13"/>
      <c r="G36" s="13" t="s">
        <v>47</v>
      </c>
      <c r="H36" s="13"/>
      <c r="I36" s="16" t="e">
        <f aca="false">#N/A</f>
        <v>#N/A</v>
      </c>
      <c r="J36" s="20" t="s">
        <v>48</v>
      </c>
      <c r="K36" s="17" t="s">
        <v>49</v>
      </c>
      <c r="L36" s="17" t="n">
        <v>1</v>
      </c>
      <c r="M36" s="17" t="n">
        <v>1</v>
      </c>
      <c r="N36" s="3" t="n">
        <v>4</v>
      </c>
      <c r="O36" s="13" t="s">
        <v>50</v>
      </c>
      <c r="P36" s="15" t="s">
        <v>70</v>
      </c>
      <c r="Q36" s="18" t="n">
        <v>103293</v>
      </c>
      <c r="R36" s="18" t="n">
        <v>11477</v>
      </c>
      <c r="S36" s="16" t="n">
        <v>114770</v>
      </c>
      <c r="T36" s="16"/>
      <c r="U36" s="20" t="s">
        <v>48</v>
      </c>
      <c r="V36" s="17" t="s">
        <v>49</v>
      </c>
      <c r="W36" s="17" t="n">
        <v>1</v>
      </c>
      <c r="X36" s="19" t="n">
        <v>1</v>
      </c>
      <c r="Y36" s="3" t="n">
        <v>5</v>
      </c>
      <c r="Z36" s="13" t="s">
        <v>50</v>
      </c>
      <c r="AA36" s="15" t="s">
        <v>70</v>
      </c>
      <c r="AB36" s="18" t="n">
        <v>1541</v>
      </c>
      <c r="AC36" s="18" t="n">
        <v>11729.6666666667</v>
      </c>
      <c r="AD36" s="16" t="n">
        <v>117296.666666667</v>
      </c>
      <c r="AE36" s="16"/>
      <c r="AF36" s="20" t="s">
        <v>48</v>
      </c>
      <c r="AG36" s="17" t="str">
        <f aca="false">IF(AF36="Stay",V36,IF(AF36="Step",V36,IF(AF36="Retire","Asst",LOOKUP(AF36,{"New","ToAssc","ToFull1","ToFull2","ToFull3","ToFull4";"Asst","Assc","Full","Full","Full","Full"}))))</f>
        <v>Full</v>
      </c>
      <c r="AH36" s="17" t="n">
        <f aca="false">IF(AF36="Stay",W36,IF(AF36="Step",W36+1,IF(AF36="Retire",4,LOOKUP(AF36,{"New","ToAssc","ToFull1","ToFull2","ToFull3","ToFull4";4,1,1,2,3,4}))))</f>
        <v>1</v>
      </c>
      <c r="AI36" s="19" t="n">
        <f aca="false">IF(W36=X36,AH36,X36)</f>
        <v>1</v>
      </c>
      <c r="AJ36" s="3" t="n">
        <f aca="false">IF(AG36="Full",IF(OR(AF36="ToFull1",AF36="ToFull2",AF36="ToFull3",AF36="ToFull4"),1,Y36+1),"")</f>
        <v>6</v>
      </c>
      <c r="AK36" s="13" t="s">
        <v>50</v>
      </c>
      <c r="AL36" s="15" t="s">
        <v>70</v>
      </c>
      <c r="AM36" s="18" t="n">
        <f aca="true">IF(AK36="Vacant",0,VLOOKUP(AG36&amp;AI36,INDIRECT(AK36),3,0))</f>
        <v>1541</v>
      </c>
      <c r="AN36" s="18" t="n">
        <f aca="false">AM36*(1/9)</f>
        <v>171.222222222222</v>
      </c>
      <c r="AO36" s="16" t="n">
        <f aca="false">AM36+AN36</f>
        <v>1712.22222222222</v>
      </c>
      <c r="AP36" s="1" t="n">
        <v>35</v>
      </c>
      <c r="AQ36" s="1" t="s">
        <v>53</v>
      </c>
      <c r="AR36" s="1" t="s">
        <v>54</v>
      </c>
      <c r="AS36" s="1" t="n">
        <v>2021</v>
      </c>
    </row>
    <row r="37" customFormat="false" ht="12" hidden="false" customHeight="true" outlineLevel="0" collapsed="false">
      <c r="A37" s="13" t="n">
        <v>6</v>
      </c>
      <c r="B37" s="14" t="s">
        <v>88</v>
      </c>
      <c r="C37" s="13" t="n">
        <v>49</v>
      </c>
      <c r="D37" s="13" t="s">
        <v>95</v>
      </c>
      <c r="E37" s="13"/>
      <c r="F37" s="13"/>
      <c r="G37" s="13" t="s">
        <v>47</v>
      </c>
      <c r="H37" s="15" t="s">
        <v>47</v>
      </c>
      <c r="I37" s="16" t="e">
        <f aca="false">#N/A</f>
        <v>#N/A</v>
      </c>
      <c r="J37" s="20" t="s">
        <v>48</v>
      </c>
      <c r="K37" s="17" t="s">
        <v>49</v>
      </c>
      <c r="L37" s="17" t="n">
        <v>3</v>
      </c>
      <c r="M37" s="17" t="n">
        <v>3</v>
      </c>
      <c r="N37" s="3" t="n">
        <v>3</v>
      </c>
      <c r="O37" s="13" t="s">
        <v>50</v>
      </c>
      <c r="P37" s="13" t="s">
        <v>51</v>
      </c>
      <c r="Q37" s="18" t="n">
        <v>114661</v>
      </c>
      <c r="R37" s="18"/>
      <c r="S37" s="16" t="n">
        <v>114661</v>
      </c>
      <c r="T37" s="16"/>
      <c r="U37" s="20" t="s">
        <v>48</v>
      </c>
      <c r="V37" s="17" t="s">
        <v>49</v>
      </c>
      <c r="W37" s="17" t="n">
        <v>3</v>
      </c>
      <c r="X37" s="19" t="n">
        <v>3</v>
      </c>
      <c r="Y37" s="3" t="n">
        <v>4</v>
      </c>
      <c r="Z37" s="13" t="s">
        <v>50</v>
      </c>
      <c r="AA37" s="13" t="s">
        <v>51</v>
      </c>
      <c r="AB37" s="18" t="n">
        <v>1711</v>
      </c>
      <c r="AC37" s="18"/>
      <c r="AD37" s="16" t="n">
        <v>117185</v>
      </c>
      <c r="AE37" s="16"/>
      <c r="AF37" s="20" t="s">
        <v>48</v>
      </c>
      <c r="AG37" s="17" t="str">
        <f aca="false">IF(AF37="Stay",V37,IF(AF37="Step",V37,IF(AF37="Retire","Asst",LOOKUP(AF37,{"New","ToAssc","ToFull1","ToFull2","ToFull3","ToFull4";"Asst","Assc","Full","Full","Full","Full"}))))</f>
        <v>Full</v>
      </c>
      <c r="AH37" s="17" t="n">
        <f aca="false">IF(AF37="Stay",W37,IF(AF37="Step",W37+1,IF(AF37="Retire",4,LOOKUP(AF37,{"New","ToAssc","ToFull1","ToFull2","ToFull3","ToFull4";4,1,1,2,3,4}))))</f>
        <v>3</v>
      </c>
      <c r="AI37" s="19" t="n">
        <f aca="false">IF(W37=X37,AH37,X37)</f>
        <v>3</v>
      </c>
      <c r="AJ37" s="3" t="n">
        <f aca="false">IF(AG37="Full",IF(OR(AF37="ToFull1",AF37="ToFull2",AF37="ToFull3",AF37="ToFull4"),1,Y37+1),"")</f>
        <v>5</v>
      </c>
      <c r="AK37" s="13" t="s">
        <v>50</v>
      </c>
      <c r="AL37" s="13" t="s">
        <v>51</v>
      </c>
      <c r="AM37" s="18" t="n">
        <f aca="true">IF(AK37="Vacant",0,VLOOKUP(AG37&amp;AI37,INDIRECT(AK37),3,0))</f>
        <v>1711</v>
      </c>
      <c r="AN37" s="18"/>
      <c r="AO37" s="16" t="n">
        <f aca="false">AM37+AN37</f>
        <v>1711</v>
      </c>
      <c r="AP37" s="1" t="n">
        <v>36</v>
      </c>
      <c r="AQ37" s="1" t="s">
        <v>53</v>
      </c>
      <c r="AR37" s="1" t="s">
        <v>54</v>
      </c>
      <c r="AS37" s="1" t="n">
        <v>2021</v>
      </c>
    </row>
    <row r="38" customFormat="false" ht="12" hidden="false" customHeight="true" outlineLevel="0" collapsed="false">
      <c r="A38" s="13" t="n">
        <v>7</v>
      </c>
      <c r="B38" s="14" t="s">
        <v>96</v>
      </c>
      <c r="C38" s="13" t="n">
        <v>50</v>
      </c>
      <c r="D38" s="13" t="s">
        <v>89</v>
      </c>
      <c r="E38" s="13"/>
      <c r="F38" s="13"/>
      <c r="G38" s="13" t="s">
        <v>47</v>
      </c>
      <c r="H38" s="15" t="s">
        <v>47</v>
      </c>
      <c r="I38" s="16" t="e">
        <f aca="false">#N/A</f>
        <v>#N/A</v>
      </c>
      <c r="J38" s="3" t="s">
        <v>71</v>
      </c>
      <c r="K38" s="17" t="s">
        <v>49</v>
      </c>
      <c r="L38" s="17" t="n">
        <v>2</v>
      </c>
      <c r="M38" s="17" t="n">
        <v>2</v>
      </c>
      <c r="N38" s="3" t="n">
        <v>1</v>
      </c>
      <c r="O38" s="13" t="s">
        <v>50</v>
      </c>
      <c r="P38" s="13" t="s">
        <v>51</v>
      </c>
      <c r="Q38" s="18" t="n">
        <v>108910</v>
      </c>
      <c r="R38" s="18" t="n">
        <v>3500</v>
      </c>
      <c r="S38" s="16" t="n">
        <v>112410</v>
      </c>
      <c r="T38" s="16"/>
      <c r="U38" s="3" t="s">
        <v>48</v>
      </c>
      <c r="V38" s="17" t="s">
        <v>49</v>
      </c>
      <c r="W38" s="17" t="n">
        <v>2</v>
      </c>
      <c r="X38" s="19" t="n">
        <v>2</v>
      </c>
      <c r="Y38" s="3" t="n">
        <v>2</v>
      </c>
      <c r="Z38" s="13" t="s">
        <v>50</v>
      </c>
      <c r="AA38" s="13" t="s">
        <v>51</v>
      </c>
      <c r="AB38" s="18" t="n">
        <v>1625</v>
      </c>
      <c r="AC38" s="18" t="n">
        <v>3500</v>
      </c>
      <c r="AD38" s="16" t="n">
        <v>114807</v>
      </c>
      <c r="AE38" s="16"/>
      <c r="AF38" s="3" t="s">
        <v>48</v>
      </c>
      <c r="AG38" s="17" t="str">
        <f aca="false">IF(AF38="Stay",V38,IF(AF38="Step",V38,IF(AF38="Retire","Asst",LOOKUP(AF38,{"New","ToAssc","ToFull1","ToFull2","ToFull3","ToFull4";"Asst","Assc","Full","Full","Full","Full"}))))</f>
        <v>Full</v>
      </c>
      <c r="AH38" s="17" t="n">
        <f aca="false">IF(AF38="Stay",W38,IF(AF38="Step",W38+1,IF(AF38="Retire",4,LOOKUP(AF38,{"New","ToAssc","ToFull1","ToFull2","ToFull3","ToFull4";4,1,1,2,3,4}))))</f>
        <v>2</v>
      </c>
      <c r="AI38" s="19" t="n">
        <f aca="false">IF(W38=X38,AH38,X38)</f>
        <v>2</v>
      </c>
      <c r="AJ38" s="3" t="n">
        <f aca="false">IF(AG38="Full",IF(OR(AF38="ToFull1",AF38="ToFull2",AF38="ToFull3",AF38="ToFull4"),1,Y38+1),"")</f>
        <v>3</v>
      </c>
      <c r="AK38" s="13" t="s">
        <v>50</v>
      </c>
      <c r="AL38" s="13" t="s">
        <v>51</v>
      </c>
      <c r="AM38" s="18" t="n">
        <f aca="true">IF(AK38="Vacant",0,VLOOKUP(AG38&amp;AI38,INDIRECT(AK38),3,0))</f>
        <v>1625</v>
      </c>
      <c r="AN38" s="18" t="n">
        <f aca="false">35</f>
        <v>35</v>
      </c>
      <c r="AO38" s="16" t="n">
        <f aca="false">AM38+AN38</f>
        <v>1660</v>
      </c>
      <c r="AP38" s="1" t="n">
        <v>37</v>
      </c>
      <c r="AQ38" s="1" t="s">
        <v>53</v>
      </c>
      <c r="AR38" s="1" t="s">
        <v>54</v>
      </c>
      <c r="AS38" s="1" t="n">
        <v>2021</v>
      </c>
    </row>
    <row r="39" customFormat="false" ht="12" hidden="false" customHeight="true" outlineLevel="0" collapsed="false">
      <c r="A39" s="13" t="n">
        <v>7</v>
      </c>
      <c r="B39" s="14" t="s">
        <v>96</v>
      </c>
      <c r="C39" s="13" t="n">
        <v>178</v>
      </c>
      <c r="D39" s="13" t="s">
        <v>97</v>
      </c>
      <c r="E39" s="13"/>
      <c r="F39" s="13"/>
      <c r="G39" s="13" t="s">
        <v>47</v>
      </c>
      <c r="H39" s="15" t="s">
        <v>47</v>
      </c>
      <c r="I39" s="16" t="e">
        <f aca="false">#N/A</f>
        <v>#N/A</v>
      </c>
      <c r="J39" s="3" t="s">
        <v>56</v>
      </c>
      <c r="K39" s="17" t="s">
        <v>57</v>
      </c>
      <c r="L39" s="17" t="n">
        <v>5</v>
      </c>
      <c r="M39" s="17" t="n">
        <v>5</v>
      </c>
      <c r="O39" s="13" t="s">
        <v>50</v>
      </c>
      <c r="P39" s="13" t="s">
        <v>51</v>
      </c>
      <c r="Q39" s="18" t="n">
        <v>88854</v>
      </c>
      <c r="R39" s="18"/>
      <c r="S39" s="16" t="n">
        <v>88854</v>
      </c>
      <c r="T39" s="16"/>
      <c r="U39" s="3" t="s">
        <v>56</v>
      </c>
      <c r="V39" s="17" t="s">
        <v>57</v>
      </c>
      <c r="W39" s="17" t="n">
        <v>6</v>
      </c>
      <c r="X39" s="19" t="n">
        <v>6</v>
      </c>
      <c r="Z39" s="13" t="s">
        <v>50</v>
      </c>
      <c r="AA39" s="13" t="s">
        <v>51</v>
      </c>
      <c r="AB39" s="18" t="n">
        <v>1541</v>
      </c>
      <c r="AC39" s="18"/>
      <c r="AD39" s="16" t="n">
        <v>92441</v>
      </c>
      <c r="AE39" s="16"/>
      <c r="AF39" s="3" t="s">
        <v>75</v>
      </c>
      <c r="AG39" s="17" t="str">
        <f aca="false">IF(AF39="Stay",V39,IF(AF39="Step",V39,IF(AF39="Retire","Asst",LOOKUP(AF39,{"New","ToAssc","ToFull1","ToFull2","ToFull3","ToFull4";"Asst","Assc","Full","Full","Full","Full"}))))</f>
        <v>Full</v>
      </c>
      <c r="AH39" s="17" t="n">
        <f aca="false">IF(AF39="Stay",W39,IF(AF39="Step",W39+1,IF(AF39="Retire",4,LOOKUP(AF39,{"New","ToAssc","ToFull1","ToFull2","ToFull3","ToFull4";4,1,1,2,3,4}))))</f>
        <v>1</v>
      </c>
      <c r="AI39" s="19" t="n">
        <f aca="false">IF(W39=X39,AH39,X39)</f>
        <v>1</v>
      </c>
      <c r="AJ39" s="3" t="n">
        <f aca="false">IF(AG39="Full",IF(OR(AF39="ToFull1",AF39="ToFull2",AF39="ToFull3",AF39="ToFull4"),1,Y39+1),"")</f>
        <v>1</v>
      </c>
      <c r="AK39" s="13" t="s">
        <v>50</v>
      </c>
      <c r="AL39" s="13" t="s">
        <v>51</v>
      </c>
      <c r="AM39" s="18" t="n">
        <f aca="true">IF(AK39="Vacant",0,VLOOKUP(AG39&amp;AI39,INDIRECT(AK39),3,0))</f>
        <v>1541</v>
      </c>
      <c r="AN39" s="18"/>
      <c r="AO39" s="16" t="n">
        <f aca="false">AM39+AN39</f>
        <v>1541</v>
      </c>
      <c r="AP39" s="1" t="n">
        <v>38</v>
      </c>
      <c r="AQ39" s="1" t="s">
        <v>53</v>
      </c>
      <c r="AR39" s="1" t="s">
        <v>54</v>
      </c>
      <c r="AS39" s="1" t="n">
        <v>2021</v>
      </c>
    </row>
    <row r="40" customFormat="false" ht="12" hidden="false" customHeight="true" outlineLevel="0" collapsed="false">
      <c r="A40" s="13" t="n">
        <v>7</v>
      </c>
      <c r="B40" s="14" t="s">
        <v>96</v>
      </c>
      <c r="C40" s="13" t="n">
        <v>47</v>
      </c>
      <c r="D40" s="13" t="s">
        <v>91</v>
      </c>
      <c r="E40" s="15"/>
      <c r="F40" s="15"/>
      <c r="G40" s="13" t="s">
        <v>47</v>
      </c>
      <c r="H40" s="15" t="s">
        <v>47</v>
      </c>
      <c r="I40" s="16" t="e">
        <f aca="false">#N/A</f>
        <v>#N/A</v>
      </c>
      <c r="J40" s="3" t="s">
        <v>48</v>
      </c>
      <c r="K40" s="17" t="s">
        <v>49</v>
      </c>
      <c r="L40" s="17" t="n">
        <v>3</v>
      </c>
      <c r="M40" s="17" t="n">
        <v>3</v>
      </c>
      <c r="N40" s="3" t="n">
        <v>5</v>
      </c>
      <c r="O40" s="13" t="s">
        <v>50</v>
      </c>
      <c r="P40" s="13" t="s">
        <v>51</v>
      </c>
      <c r="Q40" s="18" t="n">
        <v>114661</v>
      </c>
      <c r="R40" s="18" t="n">
        <v>3500</v>
      </c>
      <c r="S40" s="16" t="n">
        <v>118161</v>
      </c>
      <c r="T40" s="16"/>
      <c r="U40" s="20" t="s">
        <v>86</v>
      </c>
      <c r="V40" s="17" t="s">
        <v>64</v>
      </c>
      <c r="W40" s="17" t="n">
        <v>4</v>
      </c>
      <c r="X40" s="19" t="n">
        <v>4</v>
      </c>
      <c r="Z40" s="13" t="s">
        <v>50</v>
      </c>
      <c r="AA40" s="13" t="s">
        <v>51</v>
      </c>
      <c r="AB40" s="18" t="n">
        <v>1095</v>
      </c>
      <c r="AC40" s="18"/>
      <c r="AD40" s="16" t="n">
        <v>73392</v>
      </c>
      <c r="AE40" s="16"/>
      <c r="AF40" s="20" t="s">
        <v>56</v>
      </c>
      <c r="AG40" s="17" t="str">
        <f aca="false">IF(AF40="Stay",V40,IF(AF40="Step",V40,IF(AF40="Retire","Asst",LOOKUP(AF40,{"New","ToAssc","ToFull1","ToFull2","ToFull3","ToFull4";"Asst","Assc","Full","Full","Full","Full"}))))</f>
        <v>Asst</v>
      </c>
      <c r="AH40" s="17" t="n">
        <f aca="false">IF(AF40="Stay",W40,IF(AF40="Step",W40+1,IF(AF40="Retire",4,LOOKUP(AF40,{"New","ToAssc","ToFull1","ToFull2","ToFull3","ToFull4";4,1,1,2,3,4}))))</f>
        <v>5</v>
      </c>
      <c r="AI40" s="19" t="n">
        <f aca="false">IF(W40=X40,AH40,X40)</f>
        <v>5</v>
      </c>
      <c r="AJ40" s="3" t="str">
        <f aca="false">IF(AG40="Full",IF(OR(AF40="ToFull1",AF40="ToFull2",AF40="ToFull3",AF40="ToFull4"),1,Y40+1),"")</f>
        <v/>
      </c>
      <c r="AK40" s="13" t="s">
        <v>50</v>
      </c>
      <c r="AL40" s="13" t="s">
        <v>51</v>
      </c>
      <c r="AM40" s="18" t="n">
        <f aca="true">IF(AK40="Vacant",0,VLOOKUP(AG40&amp;AI40,INDIRECT(AK40),3,0))</f>
        <v>1095</v>
      </c>
      <c r="AN40" s="18"/>
      <c r="AO40" s="16" t="n">
        <f aca="false">AM40+AN40</f>
        <v>1095</v>
      </c>
      <c r="AP40" s="1" t="n">
        <v>39</v>
      </c>
      <c r="AQ40" s="1" t="s">
        <v>53</v>
      </c>
      <c r="AR40" s="1" t="s">
        <v>54</v>
      </c>
      <c r="AS40" s="1" t="n">
        <v>2021</v>
      </c>
    </row>
    <row r="41" customFormat="false" ht="12" hidden="false" customHeight="true" outlineLevel="0" collapsed="false">
      <c r="A41" s="13" t="n">
        <v>7</v>
      </c>
      <c r="B41" s="14" t="s">
        <v>96</v>
      </c>
      <c r="C41" s="13" t="n">
        <v>46</v>
      </c>
      <c r="D41" s="13" t="s">
        <v>98</v>
      </c>
      <c r="E41" s="13"/>
      <c r="F41" s="13"/>
      <c r="G41" s="13" t="s">
        <v>47</v>
      </c>
      <c r="H41" s="15" t="s">
        <v>47</v>
      </c>
      <c r="I41" s="16" t="e">
        <f aca="false">#N/A</f>
        <v>#N/A</v>
      </c>
      <c r="J41" s="3" t="s">
        <v>56</v>
      </c>
      <c r="K41" s="17" t="s">
        <v>64</v>
      </c>
      <c r="L41" s="17" t="n">
        <v>8</v>
      </c>
      <c r="M41" s="17" t="n">
        <v>8</v>
      </c>
      <c r="O41" s="13" t="s">
        <v>50</v>
      </c>
      <c r="P41" s="13" t="s">
        <v>51</v>
      </c>
      <c r="Q41" s="18" t="n">
        <v>78194</v>
      </c>
      <c r="R41" s="18"/>
      <c r="S41" s="16" t="n">
        <v>78194</v>
      </c>
      <c r="T41" s="16"/>
      <c r="U41" s="20" t="s">
        <v>67</v>
      </c>
      <c r="V41" s="17" t="s">
        <v>57</v>
      </c>
      <c r="W41" s="17" t="n">
        <v>1</v>
      </c>
      <c r="X41" s="19" t="n">
        <v>1</v>
      </c>
      <c r="Z41" s="13" t="s">
        <v>50</v>
      </c>
      <c r="AA41" s="13" t="s">
        <v>51</v>
      </c>
      <c r="AB41" s="18" t="n">
        <v>1254</v>
      </c>
      <c r="AC41" s="18"/>
      <c r="AD41" s="16" t="n">
        <v>84286</v>
      </c>
      <c r="AE41" s="16"/>
      <c r="AF41" s="20" t="s">
        <v>56</v>
      </c>
      <c r="AG41" s="17" t="str">
        <f aca="false">IF(AF41="Stay",V41,IF(AF41="Step",V41,IF(AF41="Retire","Asst",LOOKUP(AF41,{"New","ToAssc","ToFull1","ToFull2","ToFull3","ToFull4";"Asst","Assc","Full","Full","Full","Full"}))))</f>
        <v>Assc</v>
      </c>
      <c r="AH41" s="17" t="n">
        <f aca="false">IF(AF41="Stay",W41,IF(AF41="Step",W41+1,IF(AF41="Retire",4,LOOKUP(AF41,{"New","ToAssc","ToFull1","ToFull2","ToFull3","ToFull4";4,1,1,2,3,4}))))</f>
        <v>2</v>
      </c>
      <c r="AI41" s="19" t="n">
        <f aca="false">IF(W41=X41,AH41,X41)</f>
        <v>2</v>
      </c>
      <c r="AJ41" s="3" t="str">
        <f aca="false">IF(AG41="Full",IF(OR(AF41="ToFull1",AF41="ToFull2",AF41="ToFull3",AF41="ToFull4"),1,Y41+1),"")</f>
        <v/>
      </c>
      <c r="AK41" s="13" t="s">
        <v>50</v>
      </c>
      <c r="AL41" s="13" t="s">
        <v>51</v>
      </c>
      <c r="AM41" s="18" t="n">
        <f aca="true">IF(AK41="Vacant",0,VLOOKUP(AG41&amp;AI41,INDIRECT(AK41),3,0))</f>
        <v>1254</v>
      </c>
      <c r="AN41" s="18"/>
      <c r="AO41" s="16" t="n">
        <f aca="false">AM41+AN41</f>
        <v>1254</v>
      </c>
      <c r="AP41" s="1" t="n">
        <v>40</v>
      </c>
      <c r="AQ41" s="1" t="s">
        <v>53</v>
      </c>
      <c r="AR41" s="1" t="s">
        <v>54</v>
      </c>
      <c r="AS41" s="1" t="n">
        <v>2021</v>
      </c>
    </row>
    <row r="42" customFormat="false" ht="12" hidden="false" customHeight="true" outlineLevel="0" collapsed="false">
      <c r="A42" s="13" t="n">
        <v>7</v>
      </c>
      <c r="B42" s="14" t="s">
        <v>96</v>
      </c>
      <c r="C42" s="13"/>
      <c r="D42" s="13" t="s">
        <v>90</v>
      </c>
      <c r="E42" s="15"/>
      <c r="F42" s="15"/>
      <c r="G42" s="15" t="s">
        <v>62</v>
      </c>
      <c r="H42" s="15" t="s">
        <v>63</v>
      </c>
      <c r="I42" s="16"/>
      <c r="K42" s="17"/>
      <c r="L42" s="17"/>
      <c r="M42" s="17"/>
      <c r="O42" s="13"/>
      <c r="P42" s="13"/>
      <c r="Q42" s="18"/>
      <c r="R42" s="18"/>
      <c r="S42" s="16"/>
      <c r="T42" s="16"/>
      <c r="U42" s="20" t="s">
        <v>86</v>
      </c>
      <c r="V42" s="17" t="s">
        <v>64</v>
      </c>
      <c r="W42" s="17" t="n">
        <v>3</v>
      </c>
      <c r="X42" s="19" t="n">
        <v>3</v>
      </c>
      <c r="Z42" s="13" t="s">
        <v>50</v>
      </c>
      <c r="AA42" s="13" t="s">
        <v>51</v>
      </c>
      <c r="AB42" s="18" t="n">
        <v>1071</v>
      </c>
      <c r="AC42" s="18" t="n">
        <v>-35880</v>
      </c>
      <c r="AD42" s="16" t="n">
        <v>35880</v>
      </c>
      <c r="AE42" s="16"/>
      <c r="AF42" s="20" t="s">
        <v>56</v>
      </c>
      <c r="AG42" s="17" t="str">
        <f aca="false">IF(AF42="Stay",V42,IF(AF42="Step",V42,IF(AF42="Retire","Asst",LOOKUP(AF42,{"New","ToAssc","ToFull1","ToFull2","ToFull3","ToFull4";"Asst","Assc","Full","Full","Full","Full"}))))</f>
        <v>Asst</v>
      </c>
      <c r="AH42" s="17" t="n">
        <f aca="false">IF(AF42="Stay",W42,IF(AF42="Step",W42+1,IF(AF42="Retire",4,LOOKUP(AF42,{"New","ToAssc","ToFull1","ToFull2","ToFull3","ToFull4";4,1,1,2,3,4}))))</f>
        <v>4</v>
      </c>
      <c r="AI42" s="19" t="n">
        <f aca="false">IF(W42=X42,AH42,X42)</f>
        <v>4</v>
      </c>
      <c r="AJ42" s="3" t="str">
        <f aca="false">IF(AG42="Full",IF(OR(AF42="ToFull1",AF42="ToFull2",AF42="ToFull3",AF42="ToFull4"),1,Y42+1),"")</f>
        <v/>
      </c>
      <c r="AK42" s="13" t="s">
        <v>50</v>
      </c>
      <c r="AL42" s="13" t="s">
        <v>51</v>
      </c>
      <c r="AM42" s="18" t="n">
        <f aca="true">IF(AK42="Vacant",0,VLOOKUP(AG42&amp;AI42,INDIRECT(AK42),3,0))</f>
        <v>1071</v>
      </c>
      <c r="AN42" s="18" t="n">
        <f aca="false">-AM42*(3/6)</f>
        <v>-535.5</v>
      </c>
      <c r="AO42" s="16" t="n">
        <f aca="false">AM42+AN42</f>
        <v>535.5</v>
      </c>
      <c r="AP42" s="1" t="n">
        <v>41</v>
      </c>
      <c r="AQ42" s="1" t="s">
        <v>53</v>
      </c>
      <c r="AR42" s="1" t="s">
        <v>54</v>
      </c>
      <c r="AS42" s="1" t="n">
        <v>2021</v>
      </c>
    </row>
    <row r="43" customFormat="false" ht="12" hidden="false" customHeight="true" outlineLevel="0" collapsed="false">
      <c r="A43" s="13" t="n">
        <v>8</v>
      </c>
      <c r="B43" s="14" t="s">
        <v>99</v>
      </c>
      <c r="C43" s="13"/>
      <c r="D43" s="13" t="s">
        <v>100</v>
      </c>
      <c r="E43" s="13"/>
      <c r="F43" s="13"/>
      <c r="G43" s="13" t="s">
        <v>62</v>
      </c>
      <c r="H43" s="15" t="s">
        <v>101</v>
      </c>
      <c r="I43" s="16" t="e">
        <f aca="false">#N/A</f>
        <v>#N/A</v>
      </c>
      <c r="J43" s="3" t="s">
        <v>48</v>
      </c>
      <c r="K43" s="17" t="s">
        <v>64</v>
      </c>
      <c r="L43" s="17" t="n">
        <v>7</v>
      </c>
      <c r="M43" s="17" t="n">
        <v>7</v>
      </c>
      <c r="O43" s="23" t="s">
        <v>50</v>
      </c>
      <c r="P43" s="15" t="s">
        <v>51</v>
      </c>
      <c r="Q43" s="18" t="n">
        <v>76598</v>
      </c>
      <c r="R43" s="18" t="n">
        <v>-6383.16666666667</v>
      </c>
      <c r="S43" s="16" t="n">
        <v>70214.8333333333</v>
      </c>
      <c r="T43" s="16"/>
      <c r="U43" s="3" t="s">
        <v>48</v>
      </c>
      <c r="V43" s="17" t="s">
        <v>64</v>
      </c>
      <c r="W43" s="17" t="n">
        <v>7</v>
      </c>
      <c r="X43" s="19" t="n">
        <v>7</v>
      </c>
      <c r="Z43" s="23" t="s">
        <v>50</v>
      </c>
      <c r="AA43" s="15" t="s">
        <v>51</v>
      </c>
      <c r="AB43" s="18" t="n">
        <v>1143</v>
      </c>
      <c r="AC43" s="18"/>
      <c r="AD43" s="16" t="n">
        <v>78284</v>
      </c>
      <c r="AE43" s="16"/>
      <c r="AF43" s="3" t="s">
        <v>48</v>
      </c>
      <c r="AG43" s="17" t="str">
        <f aca="false">IF(AF43="Stay",V43,IF(AF43="Step",V43,IF(AF43="Retire","Asst",LOOKUP(AF43,{"New","ToAssc","ToFull1","ToFull2","ToFull3","ToFull4";"Asst","Assc","Full","Full","Full","Full"}))))</f>
        <v>Asst</v>
      </c>
      <c r="AH43" s="17" t="n">
        <f aca="false">IF(AF43="Stay",W43,IF(AF43="Step",W43+1,IF(AF43="Retire",4,LOOKUP(AF43,{"New","ToAssc","ToFull1","ToFull2","ToFull3","ToFull4";4,1,1,2,3,4}))))</f>
        <v>7</v>
      </c>
      <c r="AI43" s="19" t="n">
        <f aca="false">IF(W43=X43,AH43,X43)</f>
        <v>7</v>
      </c>
      <c r="AJ43" s="3" t="str">
        <f aca="false">IF(AG43="Full",IF(OR(AF43="ToFull1",AF43="ToFull2",AF43="ToFull3",AF43="ToFull4"),1,Y43+1),"")</f>
        <v/>
      </c>
      <c r="AK43" s="23" t="s">
        <v>50</v>
      </c>
      <c r="AL43" s="15" t="s">
        <v>65</v>
      </c>
      <c r="AM43" s="18" t="n">
        <f aca="true">IF(AK43="Vacant",0,VLOOKUP(AG43&amp;AI43,INDIRECT(AK43),3,0))</f>
        <v>1143</v>
      </c>
      <c r="AN43" s="18"/>
      <c r="AO43" s="16" t="n">
        <f aca="false">AM43+AN43</f>
        <v>1143</v>
      </c>
      <c r="AP43" s="1" t="n">
        <v>42</v>
      </c>
      <c r="AQ43" s="1" t="s">
        <v>53</v>
      </c>
      <c r="AR43" s="1" t="s">
        <v>54</v>
      </c>
      <c r="AS43" s="1" t="n">
        <v>2021</v>
      </c>
    </row>
    <row r="44" customFormat="false" ht="12" hidden="false" customHeight="true" outlineLevel="0" collapsed="false">
      <c r="A44" s="13" t="n">
        <v>8</v>
      </c>
      <c r="B44" s="14" t="s">
        <v>99</v>
      </c>
      <c r="C44" s="13" t="n">
        <v>63</v>
      </c>
      <c r="D44" s="13" t="s">
        <v>102</v>
      </c>
      <c r="E44" s="13"/>
      <c r="F44" s="13"/>
      <c r="G44" s="15" t="s">
        <v>47</v>
      </c>
      <c r="H44" s="15" t="s">
        <v>47</v>
      </c>
      <c r="I44" s="16" t="e">
        <f aca="false">#N/A</f>
        <v>#N/A</v>
      </c>
      <c r="J44" s="3" t="s">
        <v>67</v>
      </c>
      <c r="K44" s="17" t="s">
        <v>57</v>
      </c>
      <c r="L44" s="17" t="n">
        <v>1</v>
      </c>
      <c r="M44" s="17" t="n">
        <v>1</v>
      </c>
      <c r="O44" s="23" t="s">
        <v>50</v>
      </c>
      <c r="P44" s="13" t="s">
        <v>51</v>
      </c>
      <c r="Q44" s="18" t="n">
        <v>82471</v>
      </c>
      <c r="R44" s="18"/>
      <c r="S44" s="16" t="n">
        <v>82471</v>
      </c>
      <c r="T44" s="16"/>
      <c r="U44" s="3" t="s">
        <v>56</v>
      </c>
      <c r="V44" s="17" t="s">
        <v>57</v>
      </c>
      <c r="W44" s="17" t="n">
        <v>2</v>
      </c>
      <c r="X44" s="19" t="n">
        <v>2</v>
      </c>
      <c r="Z44" s="23" t="s">
        <v>50</v>
      </c>
      <c r="AA44" s="13" t="s">
        <v>51</v>
      </c>
      <c r="AB44" s="18" t="n">
        <v>1278</v>
      </c>
      <c r="AC44" s="18"/>
      <c r="AD44" s="16" t="n">
        <v>85918</v>
      </c>
      <c r="AE44" s="16"/>
      <c r="AF44" s="3" t="s">
        <v>56</v>
      </c>
      <c r="AG44" s="17" t="str">
        <f aca="false">IF(AF44="Stay",V44,IF(AF44="Step",V44,IF(AF44="Retire","Asst",LOOKUP(AF44,{"New","ToAssc","ToFull1","ToFull2","ToFull3","ToFull4";"Asst","Assc","Full","Full","Full","Full"}))))</f>
        <v>Assc</v>
      </c>
      <c r="AH44" s="17" t="n">
        <f aca="false">IF(AF44="Stay",W44,IF(AF44="Step",W44+1,IF(AF44="Retire",4,LOOKUP(AF44,{"New","ToAssc","ToFull1","ToFull2","ToFull3","ToFull4";4,1,1,2,3,4}))))</f>
        <v>3</v>
      </c>
      <c r="AI44" s="19" t="n">
        <f aca="false">IF(W44=X44,AH44,X44)</f>
        <v>3</v>
      </c>
      <c r="AJ44" s="3" t="str">
        <f aca="false">IF(AG44="Full",IF(OR(AF44="ToFull1",AF44="ToFull2",AF44="ToFull3",AF44="ToFull4"),1,Y44+1),"")</f>
        <v/>
      </c>
      <c r="AK44" s="23" t="s">
        <v>50</v>
      </c>
      <c r="AL44" s="13" t="s">
        <v>51</v>
      </c>
      <c r="AM44" s="18" t="n">
        <f aca="true">IF(AK44="Vacant",0,VLOOKUP(AG44&amp;AI44,INDIRECT(AK44),3,0))</f>
        <v>1278</v>
      </c>
      <c r="AN44" s="18"/>
      <c r="AO44" s="16" t="n">
        <f aca="false">AM44+AN44</f>
        <v>1278</v>
      </c>
      <c r="AP44" s="1" t="n">
        <v>43</v>
      </c>
      <c r="AQ44" s="1" t="s">
        <v>53</v>
      </c>
      <c r="AR44" s="1" t="s">
        <v>54</v>
      </c>
      <c r="AS44" s="1" t="n">
        <v>2021</v>
      </c>
    </row>
    <row r="45" customFormat="false" ht="12" hidden="false" customHeight="true" outlineLevel="0" collapsed="false">
      <c r="A45" s="13" t="n">
        <v>8</v>
      </c>
      <c r="B45" s="14" t="s">
        <v>99</v>
      </c>
      <c r="C45" s="13" t="n">
        <v>179</v>
      </c>
      <c r="D45" s="13" t="s">
        <v>103</v>
      </c>
      <c r="E45" s="13"/>
      <c r="F45" s="13"/>
      <c r="G45" s="13" t="s">
        <v>47</v>
      </c>
      <c r="H45" s="15" t="s">
        <v>47</v>
      </c>
      <c r="I45" s="16" t="e">
        <f aca="false">#N/A</f>
        <v>#N/A</v>
      </c>
      <c r="J45" s="3" t="s">
        <v>48</v>
      </c>
      <c r="K45" s="17" t="s">
        <v>49</v>
      </c>
      <c r="L45" s="17" t="n">
        <v>2</v>
      </c>
      <c r="M45" s="17" t="n">
        <v>2</v>
      </c>
      <c r="N45" s="3" t="n">
        <v>5</v>
      </c>
      <c r="O45" s="23" t="s">
        <v>50</v>
      </c>
      <c r="P45" s="13" t="s">
        <v>51</v>
      </c>
      <c r="Q45" s="18" t="n">
        <v>108910</v>
      </c>
      <c r="R45" s="18" t="n">
        <v>-39207.6</v>
      </c>
      <c r="S45" s="16" t="n">
        <v>69702.4</v>
      </c>
      <c r="T45" s="16"/>
      <c r="U45" s="3" t="s">
        <v>52</v>
      </c>
      <c r="V45" s="17" t="s">
        <v>49</v>
      </c>
      <c r="W45" s="17" t="n">
        <v>3</v>
      </c>
      <c r="X45" s="19" t="n">
        <v>3</v>
      </c>
      <c r="Y45" s="3" t="n">
        <v>1</v>
      </c>
      <c r="Z45" s="23" t="s">
        <v>50</v>
      </c>
      <c r="AA45" s="13" t="s">
        <v>51</v>
      </c>
      <c r="AB45" s="18" t="n">
        <v>1798</v>
      </c>
      <c r="AC45" s="18" t="n">
        <v>-22655.7666666667</v>
      </c>
      <c r="AD45" s="16" t="n">
        <v>94529.2333333333</v>
      </c>
      <c r="AE45" s="16"/>
      <c r="AF45" s="20" t="s">
        <v>56</v>
      </c>
      <c r="AG45" s="17" t="str">
        <f aca="false">IF(AF45="Stay",V45,IF(AF45="Step",V45,IF(AF45="Retire","Asst",LOOKUP(AF45,{"New","ToAssc","ToFull1","ToFull2","ToFull3","ToFull4";"Asst","Assc","Full","Full","Full","Full"}))))</f>
        <v>Full</v>
      </c>
      <c r="AH45" s="17" t="n">
        <f aca="false">IF(AF45="Stay",W45,IF(AF45="Step",W45+1,IF(AF45="Retire",4,LOOKUP(AF45,{"New","ToAssc","ToFull1","ToFull2","ToFull3","ToFull4";4,1,1,2,3,4}))))</f>
        <v>4</v>
      </c>
      <c r="AI45" s="19" t="n">
        <f aca="false">IF(W45=X45,AH45,X45)</f>
        <v>4</v>
      </c>
      <c r="AJ45" s="3" t="n">
        <f aca="false">IF(AG45="Full",IF(OR(AF45="ToFull1",AF45="ToFull2",AF45="ToFull3",AF45="ToFull4"),1,Y45+1),"")</f>
        <v>2</v>
      </c>
      <c r="AK45" s="23" t="s">
        <v>50</v>
      </c>
      <c r="AL45" s="13" t="s">
        <v>51</v>
      </c>
      <c r="AM45" s="18" t="n">
        <f aca="true">IF(AK45="Vacant",0,VLOOKUP(AG45&amp;AI45,INDIRECT(AK45),3,0))</f>
        <v>1798</v>
      </c>
      <c r="AN45" s="18" t="n">
        <f aca="false">-AM45*(6-4)/6</f>
        <v>-599.333333333333</v>
      </c>
      <c r="AO45" s="16" t="n">
        <f aca="false">AM45+AN45</f>
        <v>1198.66666666667</v>
      </c>
      <c r="AP45" s="1" t="n">
        <v>44</v>
      </c>
      <c r="AQ45" s="1" t="s">
        <v>53</v>
      </c>
      <c r="AR45" s="1" t="s">
        <v>54</v>
      </c>
      <c r="AS45" s="1" t="n">
        <v>2021</v>
      </c>
    </row>
    <row r="46" customFormat="false" ht="12" hidden="false" customHeight="true" outlineLevel="0" collapsed="false">
      <c r="A46" s="13" t="n">
        <v>8</v>
      </c>
      <c r="B46" s="14" t="s">
        <v>99</v>
      </c>
      <c r="C46" s="13" t="n">
        <v>204</v>
      </c>
      <c r="D46" s="13" t="s">
        <v>69</v>
      </c>
      <c r="E46" s="13"/>
      <c r="F46" s="13"/>
      <c r="G46" s="13" t="s">
        <v>47</v>
      </c>
      <c r="H46" s="15" t="s">
        <v>47</v>
      </c>
      <c r="I46" s="16" t="e">
        <f aca="false">#N/A</f>
        <v>#N/A</v>
      </c>
      <c r="J46" s="3" t="s">
        <v>56</v>
      </c>
      <c r="K46" s="17" t="s">
        <v>64</v>
      </c>
      <c r="L46" s="17" t="n">
        <v>7</v>
      </c>
      <c r="M46" s="17" t="n">
        <v>7</v>
      </c>
      <c r="O46" s="13" t="s">
        <v>50</v>
      </c>
      <c r="P46" s="13" t="s">
        <v>51</v>
      </c>
      <c r="Q46" s="18" t="n">
        <v>76598</v>
      </c>
      <c r="R46" s="18"/>
      <c r="S46" s="16" t="n">
        <v>76598</v>
      </c>
      <c r="T46" s="16"/>
      <c r="U46" s="3" t="s">
        <v>56</v>
      </c>
      <c r="V46" s="17" t="s">
        <v>64</v>
      </c>
      <c r="W46" s="17" t="n">
        <v>8</v>
      </c>
      <c r="X46" s="19" t="n">
        <v>8</v>
      </c>
      <c r="Z46" s="13" t="s">
        <v>50</v>
      </c>
      <c r="AA46" s="13" t="s">
        <v>51</v>
      </c>
      <c r="AB46" s="18" t="n">
        <v>1230</v>
      </c>
      <c r="AC46" s="18"/>
      <c r="AD46" s="16" t="n">
        <v>79915</v>
      </c>
      <c r="AE46" s="16"/>
      <c r="AF46" s="20" t="s">
        <v>67</v>
      </c>
      <c r="AG46" s="17" t="str">
        <f aca="false">IF(AF46="Stay",V46,IF(AF46="Step",V46,IF(AF46="Retire","Asst",LOOKUP(AF46,{"New","ToAssc","ToFull1","ToFull2","ToFull3","ToFull4";"Asst","Assc","Full","Full","Full","Full"}))))</f>
        <v>Assc</v>
      </c>
      <c r="AH46" s="17" t="n">
        <f aca="false">IF(AF46="Stay",W46,IF(AF46="Step",W46+1,IF(AF46="Retire",4,LOOKUP(AF46,{"New","ToAssc","ToFull1","ToFull2","ToFull3","ToFull4";4,1,1,2,3,4}))))</f>
        <v>1</v>
      </c>
      <c r="AI46" s="19" t="n">
        <f aca="false">IF(W46=X46,AH46,X46)</f>
        <v>1</v>
      </c>
      <c r="AJ46" s="3" t="str">
        <f aca="false">IF(AG46="Full",IF(OR(AF46="ToFull1",AF46="ToFull2",AF46="ToFull3",AF46="ToFull4"),1,Y46+1),"")</f>
        <v/>
      </c>
      <c r="AK46" s="13" t="s">
        <v>50</v>
      </c>
      <c r="AL46" s="13" t="s">
        <v>51</v>
      </c>
      <c r="AM46" s="18" t="n">
        <f aca="true">IF(AK46="Vacant",0,VLOOKUP(AG46&amp;AI46,INDIRECT(AK46),3,0))</f>
        <v>1230</v>
      </c>
      <c r="AN46" s="18"/>
      <c r="AO46" s="16" t="n">
        <f aca="false">AM46+AN46</f>
        <v>1230</v>
      </c>
      <c r="AP46" s="1" t="n">
        <v>45</v>
      </c>
      <c r="AQ46" s="1" t="s">
        <v>53</v>
      </c>
      <c r="AR46" s="1" t="s">
        <v>54</v>
      </c>
      <c r="AS46" s="1" t="n">
        <v>2021</v>
      </c>
    </row>
    <row r="47" customFormat="false" ht="12" hidden="false" customHeight="true" outlineLevel="0" collapsed="false">
      <c r="A47" s="13" t="n">
        <v>8</v>
      </c>
      <c r="B47" s="14" t="s">
        <v>99</v>
      </c>
      <c r="C47" s="13" t="n">
        <v>64</v>
      </c>
      <c r="D47" s="13" t="s">
        <v>104</v>
      </c>
      <c r="E47" s="13"/>
      <c r="F47" s="13"/>
      <c r="G47" s="13" t="s">
        <v>47</v>
      </c>
      <c r="H47" s="15" t="s">
        <v>47</v>
      </c>
      <c r="I47" s="16" t="e">
        <f aca="false">#N/A</f>
        <v>#N/A</v>
      </c>
      <c r="J47" s="3" t="s">
        <v>56</v>
      </c>
      <c r="K47" s="17" t="s">
        <v>57</v>
      </c>
      <c r="L47" s="17" t="n">
        <v>5</v>
      </c>
      <c r="M47" s="17" t="n">
        <v>5</v>
      </c>
      <c r="O47" s="23" t="s">
        <v>50</v>
      </c>
      <c r="P47" s="13" t="s">
        <v>51</v>
      </c>
      <c r="Q47" s="18" t="n">
        <v>88854</v>
      </c>
      <c r="R47" s="18"/>
      <c r="S47" s="16" t="n">
        <v>88854</v>
      </c>
      <c r="T47" s="16"/>
      <c r="U47" s="3" t="s">
        <v>56</v>
      </c>
      <c r="V47" s="17" t="s">
        <v>57</v>
      </c>
      <c r="W47" s="17" t="n">
        <v>6</v>
      </c>
      <c r="X47" s="19" t="n">
        <v>6</v>
      </c>
      <c r="Z47" s="23" t="s">
        <v>50</v>
      </c>
      <c r="AA47" s="13" t="s">
        <v>51</v>
      </c>
      <c r="AB47" s="18" t="n">
        <v>1541</v>
      </c>
      <c r="AC47" s="18"/>
      <c r="AD47" s="16" t="n">
        <v>92441</v>
      </c>
      <c r="AE47" s="16"/>
      <c r="AF47" s="20" t="s">
        <v>75</v>
      </c>
      <c r="AG47" s="17" t="str">
        <f aca="false">IF(AF47="Stay",V47,IF(AF47="Step",V47,IF(AF47="Retire","Asst",LOOKUP(AF47,{"New","ToAssc","ToFull1","ToFull2","ToFull3","ToFull4";"Asst","Assc","Full","Full","Full","Full"}))))</f>
        <v>Full</v>
      </c>
      <c r="AH47" s="17" t="n">
        <f aca="false">IF(AF47="Stay",W47,IF(AF47="Step",W47+1,IF(AF47="Retire",4,LOOKUP(AF47,{"New","ToAssc","ToFull1","ToFull2","ToFull3","ToFull4";4,1,1,2,3,4}))))</f>
        <v>1</v>
      </c>
      <c r="AI47" s="19" t="n">
        <f aca="false">IF(W47=X47,AH47,X47)</f>
        <v>1</v>
      </c>
      <c r="AJ47" s="3" t="n">
        <f aca="false">IF(AG47="Full",IF(OR(AF47="ToFull1",AF47="ToFull2",AF47="ToFull3",AF47="ToFull4"),1,Y47+1),"")</f>
        <v>1</v>
      </c>
      <c r="AK47" s="23" t="s">
        <v>50</v>
      </c>
      <c r="AL47" s="13" t="s">
        <v>51</v>
      </c>
      <c r="AM47" s="18" t="n">
        <f aca="true">IF(AK47="Vacant",0,VLOOKUP(AG47&amp;AI47,INDIRECT(AK47),3,0))</f>
        <v>1541</v>
      </c>
      <c r="AN47" s="18"/>
      <c r="AO47" s="16" t="n">
        <f aca="false">AM47+AN47</f>
        <v>1541</v>
      </c>
      <c r="AP47" s="1" t="n">
        <v>46</v>
      </c>
      <c r="AQ47" s="1" t="s">
        <v>53</v>
      </c>
      <c r="AR47" s="1" t="s">
        <v>54</v>
      </c>
      <c r="AS47" s="1" t="n">
        <v>2021</v>
      </c>
    </row>
    <row r="48" customFormat="false" ht="12" hidden="false" customHeight="true" outlineLevel="0" collapsed="false">
      <c r="A48" s="13" t="n">
        <v>8</v>
      </c>
      <c r="B48" s="14" t="s">
        <v>99</v>
      </c>
      <c r="C48" s="13"/>
      <c r="D48" s="13" t="s">
        <v>68</v>
      </c>
      <c r="E48" s="15"/>
      <c r="F48" s="13"/>
      <c r="G48" s="13" t="s">
        <v>105</v>
      </c>
      <c r="H48" s="15" t="s">
        <v>101</v>
      </c>
      <c r="I48" s="16" t="e">
        <f aca="false">#N/A</f>
        <v>#N/A</v>
      </c>
      <c r="J48" s="20" t="s">
        <v>56</v>
      </c>
      <c r="K48" s="17" t="s">
        <v>106</v>
      </c>
      <c r="L48" s="17" t="n">
        <v>6</v>
      </c>
      <c r="M48" s="17" t="n">
        <v>6</v>
      </c>
      <c r="O48" s="23" t="s">
        <v>50</v>
      </c>
      <c r="P48" s="15" t="s">
        <v>51</v>
      </c>
      <c r="Q48" s="18" t="n">
        <v>61601</v>
      </c>
      <c r="R48" s="18" t="n">
        <v>-5133.41666666667</v>
      </c>
      <c r="S48" s="16" t="n">
        <v>56467.5833333333</v>
      </c>
      <c r="T48" s="16"/>
      <c r="U48" s="20" t="s">
        <v>56</v>
      </c>
      <c r="V48" s="17" t="s">
        <v>106</v>
      </c>
      <c r="W48" s="17" t="n">
        <v>7</v>
      </c>
      <c r="X48" s="19" t="n">
        <v>7</v>
      </c>
      <c r="Z48" s="23" t="s">
        <v>50</v>
      </c>
      <c r="AA48" s="15" t="s">
        <v>51</v>
      </c>
      <c r="AB48" s="18" t="n">
        <v>967</v>
      </c>
      <c r="AC48" s="18"/>
      <c r="AD48" s="16" t="n">
        <v>64614</v>
      </c>
      <c r="AE48" s="16"/>
      <c r="AF48" s="20" t="s">
        <v>56</v>
      </c>
      <c r="AG48" s="17" t="str">
        <f aca="false">IF(AF48="Stay",V48,IF(AF48="Step",V48,IF(AF48="Retire","Asst",LOOKUP(AF48,{"New","ToAssc","ToFull1","ToFull2","ToFull3","ToFull4";"Asst","Assc","Full","Full","Full","Full"}))))</f>
        <v>Inst</v>
      </c>
      <c r="AH48" s="17" t="n">
        <f aca="false">IF(AF48="Stay",W48,IF(AF48="Step",W48+1,IF(AF48="Retire",4,LOOKUP(AF48,{"New","ToAssc","ToFull1","ToFull2","ToFull3","ToFull4";4,1,1,2,3,4}))))</f>
        <v>8</v>
      </c>
      <c r="AI48" s="19" t="n">
        <f aca="false">IF(W48=X48,AH48,X48)</f>
        <v>8</v>
      </c>
      <c r="AJ48" s="3" t="str">
        <f aca="false">IF(AG48="Full",IF(OR(AF48="ToFull1",AF48="ToFull2",AF48="ToFull3",AF48="ToFull4"),1,Y48+1),"")</f>
        <v/>
      </c>
      <c r="AK48" s="23" t="s">
        <v>50</v>
      </c>
      <c r="AL48" s="15" t="s">
        <v>65</v>
      </c>
      <c r="AM48" s="18" t="n">
        <f aca="true">IF(AK48="Vacant",0,VLOOKUP(AG48&amp;AI48,INDIRECT(AK48),3,0))</f>
        <v>967</v>
      </c>
      <c r="AN48" s="18"/>
      <c r="AO48" s="16" t="n">
        <f aca="false">AM48+AN48</f>
        <v>967</v>
      </c>
      <c r="AP48" s="1" t="n">
        <v>47</v>
      </c>
      <c r="AQ48" s="1" t="s">
        <v>53</v>
      </c>
      <c r="AR48" s="1" t="s">
        <v>54</v>
      </c>
      <c r="AS48" s="1" t="n">
        <v>2021</v>
      </c>
    </row>
    <row r="49" customFormat="false" ht="11.25" hidden="false" customHeight="true" outlineLevel="0" collapsed="false">
      <c r="A49" s="13" t="n">
        <v>8</v>
      </c>
      <c r="B49" s="14" t="s">
        <v>99</v>
      </c>
      <c r="C49" s="13" t="n">
        <v>65</v>
      </c>
      <c r="D49" s="13" t="s">
        <v>92</v>
      </c>
      <c r="E49" s="13"/>
      <c r="F49" s="13"/>
      <c r="G49" s="13" t="s">
        <v>47</v>
      </c>
      <c r="H49" s="15" t="s">
        <v>47</v>
      </c>
      <c r="I49" s="16" t="e">
        <f aca="false">#N/A</f>
        <v>#N/A</v>
      </c>
      <c r="J49" s="20" t="s">
        <v>56</v>
      </c>
      <c r="K49" s="17" t="s">
        <v>57</v>
      </c>
      <c r="L49" s="17" t="n">
        <v>4</v>
      </c>
      <c r="M49" s="17" t="n">
        <v>4</v>
      </c>
      <c r="O49" s="23" t="s">
        <v>50</v>
      </c>
      <c r="P49" s="13" t="s">
        <v>51</v>
      </c>
      <c r="Q49" s="18" t="n">
        <v>87258</v>
      </c>
      <c r="R49" s="18"/>
      <c r="S49" s="16" t="n">
        <v>87258</v>
      </c>
      <c r="T49" s="16"/>
      <c r="U49" s="20" t="s">
        <v>56</v>
      </c>
      <c r="V49" s="17" t="s">
        <v>57</v>
      </c>
      <c r="W49" s="17" t="n">
        <v>5</v>
      </c>
      <c r="X49" s="19" t="n">
        <v>5</v>
      </c>
      <c r="Z49" s="23" t="s">
        <v>50</v>
      </c>
      <c r="AA49" s="13" t="s">
        <v>51</v>
      </c>
      <c r="AB49" s="18" t="n">
        <v>1350</v>
      </c>
      <c r="AC49" s="18"/>
      <c r="AD49" s="16" t="n">
        <v>90810</v>
      </c>
      <c r="AE49" s="16"/>
      <c r="AF49" s="20" t="s">
        <v>56</v>
      </c>
      <c r="AG49" s="17" t="str">
        <f aca="false">IF(AF49="Stay",V49,IF(AF49="Step",V49,IF(AF49="Retire","Asst",LOOKUP(AF49,{"New","ToAssc","ToFull1","ToFull2","ToFull3","ToFull4";"Asst","Assc","Full","Full","Full","Full"}))))</f>
        <v>Assc</v>
      </c>
      <c r="AH49" s="17" t="n">
        <f aca="false">IF(AF49="Stay",W49,IF(AF49="Step",W49+1,IF(AF49="Retire",4,LOOKUP(AF49,{"New","ToAssc","ToFull1","ToFull2","ToFull3","ToFull4";4,1,1,2,3,4}))))</f>
        <v>6</v>
      </c>
      <c r="AI49" s="19" t="n">
        <f aca="false">IF(W49=X49,AH49,X49)</f>
        <v>6</v>
      </c>
      <c r="AJ49" s="3" t="str">
        <f aca="false">IF(AG49="Full",IF(OR(AF49="ToFull1",AF49="ToFull2",AF49="ToFull3",AF49="ToFull4"),1,Y49+1),"")</f>
        <v/>
      </c>
      <c r="AK49" s="23" t="s">
        <v>50</v>
      </c>
      <c r="AL49" s="13" t="s">
        <v>51</v>
      </c>
      <c r="AM49" s="18" t="n">
        <f aca="true">IF(AK49="Vacant",0,VLOOKUP(AG49&amp;AI49,INDIRECT(AK49),3,0))</f>
        <v>1350</v>
      </c>
      <c r="AN49" s="18"/>
      <c r="AO49" s="16" t="n">
        <f aca="false">AM49+AN49</f>
        <v>1350</v>
      </c>
      <c r="AP49" s="1" t="n">
        <v>48</v>
      </c>
      <c r="AQ49" s="1" t="s">
        <v>53</v>
      </c>
      <c r="AR49" s="1" t="s">
        <v>54</v>
      </c>
      <c r="AS49" s="1" t="n">
        <v>2021</v>
      </c>
    </row>
    <row r="50" customFormat="false" ht="12" hidden="false" customHeight="true" outlineLevel="0" collapsed="false">
      <c r="A50" s="13" t="n">
        <v>8</v>
      </c>
      <c r="B50" s="14" t="s">
        <v>99</v>
      </c>
      <c r="C50" s="13" t="n">
        <v>66</v>
      </c>
      <c r="D50" s="13" t="s">
        <v>91</v>
      </c>
      <c r="E50" s="13"/>
      <c r="F50" s="13"/>
      <c r="G50" s="13" t="s">
        <v>47</v>
      </c>
      <c r="H50" s="15" t="s">
        <v>47</v>
      </c>
      <c r="I50" s="16" t="e">
        <f aca="false">#N/A</f>
        <v>#N/A</v>
      </c>
      <c r="J50" s="20" t="s">
        <v>86</v>
      </c>
      <c r="K50" s="17" t="s">
        <v>64</v>
      </c>
      <c r="L50" s="17" t="n">
        <v>4</v>
      </c>
      <c r="M50" s="17" t="n">
        <v>4</v>
      </c>
      <c r="O50" s="23" t="s">
        <v>50</v>
      </c>
      <c r="P50" s="15" t="s">
        <v>70</v>
      </c>
      <c r="Q50" s="18" t="n">
        <v>71811</v>
      </c>
      <c r="R50" s="18"/>
      <c r="S50" s="16" t="n">
        <v>71811</v>
      </c>
      <c r="T50" s="16"/>
      <c r="U50" s="20" t="s">
        <v>86</v>
      </c>
      <c r="V50" s="17" t="s">
        <v>64</v>
      </c>
      <c r="W50" s="17" t="n">
        <v>2</v>
      </c>
      <c r="X50" s="19" t="n">
        <v>2</v>
      </c>
      <c r="Z50" s="23" t="s">
        <v>50</v>
      </c>
      <c r="AA50" s="15" t="s">
        <v>51</v>
      </c>
      <c r="AB50" s="18" t="n">
        <v>1048</v>
      </c>
      <c r="AC50" s="18"/>
      <c r="AD50" s="16" t="n">
        <v>70129</v>
      </c>
      <c r="AE50" s="16"/>
      <c r="AF50" s="20" t="s">
        <v>56</v>
      </c>
      <c r="AG50" s="17" t="str">
        <f aca="false">IF(AF50="Stay",V50,IF(AF50="Step",V50,IF(AF50="Retire","Asst",LOOKUP(AF50,{"New","ToAssc","ToFull1","ToFull2","ToFull3","ToFull4";"Asst","Assc","Full","Full","Full","Full"}))))</f>
        <v>Asst</v>
      </c>
      <c r="AH50" s="17" t="n">
        <f aca="false">IF(AF50="Stay",W50,IF(AF50="Step",W50+1,IF(AF50="Retire",4,LOOKUP(AF50,{"New","ToAssc","ToFull1","ToFull2","ToFull3","ToFull4";4,1,1,2,3,4}))))</f>
        <v>3</v>
      </c>
      <c r="AI50" s="19" t="n">
        <f aca="false">IF(W50=X50,AH50,X50)</f>
        <v>3</v>
      </c>
      <c r="AJ50" s="3" t="str">
        <f aca="false">IF(AG50="Full",IF(OR(AF50="ToFull1",AF50="ToFull2",AF50="ToFull3",AF50="ToFull4"),1,Y50+1),"")</f>
        <v/>
      </c>
      <c r="AK50" s="23" t="s">
        <v>50</v>
      </c>
      <c r="AL50" s="15" t="s">
        <v>51</v>
      </c>
      <c r="AM50" s="18" t="n">
        <f aca="true">IF(AK50="Vacant",0,VLOOKUP(AG50&amp;AI50,INDIRECT(AK50),3,0))</f>
        <v>1048</v>
      </c>
      <c r="AN50" s="18"/>
      <c r="AO50" s="16" t="n">
        <f aca="false">AM50+AN50</f>
        <v>1048</v>
      </c>
      <c r="AP50" s="1" t="n">
        <v>49</v>
      </c>
      <c r="AQ50" s="1" t="s">
        <v>53</v>
      </c>
      <c r="AR50" s="1" t="s">
        <v>54</v>
      </c>
      <c r="AS50" s="1" t="n">
        <v>2021</v>
      </c>
    </row>
    <row r="51" customFormat="false" ht="12" hidden="false" customHeight="true" outlineLevel="0" collapsed="false">
      <c r="A51" s="13" t="n">
        <v>8</v>
      </c>
      <c r="B51" s="14" t="s">
        <v>99</v>
      </c>
      <c r="C51" s="13"/>
      <c r="D51" s="13" t="s">
        <v>103</v>
      </c>
      <c r="E51" s="13"/>
      <c r="F51" s="13"/>
      <c r="G51" s="13" t="s">
        <v>107</v>
      </c>
      <c r="H51" s="15" t="s">
        <v>47</v>
      </c>
      <c r="I51" s="16" t="e">
        <f aca="false">#N/A</f>
        <v>#N/A</v>
      </c>
      <c r="J51" s="3" t="s">
        <v>48</v>
      </c>
      <c r="K51" s="17" t="s">
        <v>49</v>
      </c>
      <c r="L51" s="17" t="n">
        <v>2</v>
      </c>
      <c r="M51" s="17" t="n">
        <v>2</v>
      </c>
      <c r="N51" s="3" t="n">
        <v>5</v>
      </c>
      <c r="O51" s="23" t="s">
        <v>50</v>
      </c>
      <c r="P51" s="13" t="s">
        <v>51</v>
      </c>
      <c r="Q51" s="18" t="n">
        <v>108910</v>
      </c>
      <c r="R51" s="18" t="n">
        <v>-39207.6</v>
      </c>
      <c r="S51" s="16" t="n">
        <v>69702.4</v>
      </c>
      <c r="T51" s="16"/>
      <c r="U51" s="20" t="s">
        <v>52</v>
      </c>
      <c r="V51" s="17" t="s">
        <v>49</v>
      </c>
      <c r="W51" s="17" t="n">
        <v>3</v>
      </c>
      <c r="X51" s="19" t="n">
        <v>3</v>
      </c>
      <c r="Y51" s="3" t="n">
        <v>1</v>
      </c>
      <c r="Z51" s="23" t="s">
        <v>50</v>
      </c>
      <c r="AA51" s="13" t="s">
        <v>51</v>
      </c>
      <c r="AB51" s="18" t="n">
        <v>1711</v>
      </c>
      <c r="AC51" s="18" t="n">
        <v>-48452.0166666667</v>
      </c>
      <c r="AD51" s="16" t="n">
        <v>68732.9833333333</v>
      </c>
      <c r="AE51" s="16"/>
      <c r="AF51" s="20" t="s">
        <v>48</v>
      </c>
      <c r="AG51" s="17" t="str">
        <f aca="false">IF(AF51="Stay",V51,IF(AF51="Step",V51,IF(AF51="Retire","Asst",LOOKUP(AF51,{"New","ToAssc","ToFull1","ToFull2","ToFull3","ToFull4";"Asst","Assc","Full","Full","Full","Full"}))))</f>
        <v>Full</v>
      </c>
      <c r="AH51" s="17" t="n">
        <f aca="false">IF(AF51="Stay",W51,IF(AF51="Step",W51+1,IF(AF51="Retire",4,LOOKUP(AF51,{"New","ToAssc","ToFull1","ToFull2","ToFull3","ToFull4";4,1,1,2,3,4}))))</f>
        <v>3</v>
      </c>
      <c r="AI51" s="19" t="n">
        <f aca="false">IF(W51=X51,AH51,X51)</f>
        <v>3</v>
      </c>
      <c r="AJ51" s="3" t="n">
        <f aca="false">IF(AG51="Full",IF(OR(AF51="ToFull1",AF51="ToFull2",AF51="ToFull3",AF51="ToFull4"),1,Y51+1),"")</f>
        <v>2</v>
      </c>
      <c r="AK51" s="23" t="s">
        <v>50</v>
      </c>
      <c r="AL51" s="13" t="s">
        <v>51</v>
      </c>
      <c r="AM51" s="18" t="n">
        <f aca="true">IF(AK51="Vacant",0,VLOOKUP(AG51&amp;AI51,INDIRECT(AK51),3,0))</f>
        <v>1711</v>
      </c>
      <c r="AN51" s="18" t="n">
        <f aca="false">-(AM51*(6-3)/6)+35</f>
        <v>-820.5</v>
      </c>
      <c r="AO51" s="16" t="n">
        <f aca="false">AM51+AN51</f>
        <v>890.5</v>
      </c>
      <c r="AP51" s="1" t="n">
        <v>50</v>
      </c>
      <c r="AQ51" s="1" t="s">
        <v>53</v>
      </c>
      <c r="AR51" s="1" t="s">
        <v>54</v>
      </c>
      <c r="AS51" s="1" t="n">
        <v>2021</v>
      </c>
    </row>
    <row r="52" customFormat="false" ht="12" hidden="false" customHeight="true" outlineLevel="0" collapsed="false">
      <c r="A52" s="13" t="n">
        <v>8</v>
      </c>
      <c r="B52" s="14" t="s">
        <v>99</v>
      </c>
      <c r="C52" s="13" t="n">
        <v>62</v>
      </c>
      <c r="D52" s="13" t="s">
        <v>108</v>
      </c>
      <c r="E52" s="13"/>
      <c r="F52" s="13"/>
      <c r="G52" s="13" t="s">
        <v>47</v>
      </c>
      <c r="H52" s="15" t="s">
        <v>47</v>
      </c>
      <c r="I52" s="16" t="e">
        <f aca="false">#N/A</f>
        <v>#N/A</v>
      </c>
      <c r="J52" s="20" t="s">
        <v>48</v>
      </c>
      <c r="K52" s="17" t="s">
        <v>49</v>
      </c>
      <c r="L52" s="17" t="n">
        <v>1</v>
      </c>
      <c r="M52" s="17" t="n">
        <v>1</v>
      </c>
      <c r="N52" s="3" t="n">
        <v>2</v>
      </c>
      <c r="O52" s="23" t="s">
        <v>50</v>
      </c>
      <c r="P52" s="13" t="s">
        <v>51</v>
      </c>
      <c r="Q52" s="18" t="n">
        <v>103293</v>
      </c>
      <c r="R52" s="18"/>
      <c r="S52" s="16" t="n">
        <v>103293</v>
      </c>
      <c r="T52" s="16"/>
      <c r="U52" s="20" t="s">
        <v>48</v>
      </c>
      <c r="V52" s="17" t="s">
        <v>49</v>
      </c>
      <c r="W52" s="17" t="n">
        <v>1</v>
      </c>
      <c r="X52" s="19" t="n">
        <v>1</v>
      </c>
      <c r="Y52" s="3" t="n">
        <v>3</v>
      </c>
      <c r="Z52" s="23" t="s">
        <v>50</v>
      </c>
      <c r="AA52" s="13" t="s">
        <v>51</v>
      </c>
      <c r="AB52" s="18" t="n">
        <v>1541</v>
      </c>
      <c r="AC52" s="18"/>
      <c r="AD52" s="16" t="n">
        <v>105567</v>
      </c>
      <c r="AE52" s="16"/>
      <c r="AF52" s="20" t="s">
        <v>48</v>
      </c>
      <c r="AG52" s="17" t="str">
        <f aca="false">IF(AF52="Stay",V52,IF(AF52="Step",V52,IF(AF52="Retire","Asst",LOOKUP(AF52,{"New","ToAssc","ToFull1","ToFull2","ToFull3","ToFull4";"Asst","Assc","Full","Full","Full","Full"}))))</f>
        <v>Full</v>
      </c>
      <c r="AH52" s="17" t="n">
        <f aca="false">IF(AF52="Stay",W52,IF(AF52="Step",W52+1,IF(AF52="Retire",4,LOOKUP(AF52,{"New","ToAssc","ToFull1","ToFull2","ToFull3","ToFull4";4,1,1,2,3,4}))))</f>
        <v>1</v>
      </c>
      <c r="AI52" s="19" t="n">
        <f aca="false">IF(W52=X52,AH52,X52)</f>
        <v>1</v>
      </c>
      <c r="AJ52" s="3" t="n">
        <f aca="false">IF(AG52="Full",IF(OR(AF52="ToFull1",AF52="ToFull2",AF52="ToFull3",AF52="ToFull4"),1,Y52+1),"")</f>
        <v>4</v>
      </c>
      <c r="AK52" s="23" t="s">
        <v>50</v>
      </c>
      <c r="AL52" s="13" t="s">
        <v>51</v>
      </c>
      <c r="AM52" s="18" t="n">
        <f aca="true">IF(AK52="Vacant",0,VLOOKUP(AG52&amp;AI52,INDIRECT(AK52),3,0))</f>
        <v>1541</v>
      </c>
      <c r="AN52" s="18"/>
      <c r="AO52" s="16" t="n">
        <f aca="false">AM52+AN52</f>
        <v>1541</v>
      </c>
      <c r="AP52" s="1" t="n">
        <v>51</v>
      </c>
      <c r="AQ52" s="1" t="s">
        <v>53</v>
      </c>
      <c r="AR52" s="1" t="s">
        <v>54</v>
      </c>
      <c r="AS52" s="1" t="n">
        <v>2021</v>
      </c>
    </row>
    <row r="53" customFormat="false" ht="12" hidden="false" customHeight="true" outlineLevel="0" collapsed="false">
      <c r="A53" s="13" t="n">
        <v>8</v>
      </c>
      <c r="B53" s="14" t="s">
        <v>99</v>
      </c>
      <c r="C53" s="13" t="n">
        <v>67</v>
      </c>
      <c r="D53" s="13" t="s">
        <v>109</v>
      </c>
      <c r="E53" s="13"/>
      <c r="F53" s="13"/>
      <c r="G53" s="13" t="s">
        <v>47</v>
      </c>
      <c r="H53" s="15" t="s">
        <v>47</v>
      </c>
      <c r="I53" s="16" t="e">
        <f aca="false">#N/A</f>
        <v>#N/A</v>
      </c>
      <c r="J53" s="20" t="s">
        <v>48</v>
      </c>
      <c r="K53" s="17" t="s">
        <v>49</v>
      </c>
      <c r="L53" s="17" t="n">
        <v>4</v>
      </c>
      <c r="M53" s="17" t="n">
        <v>4</v>
      </c>
      <c r="N53" s="3" t="n">
        <v>7</v>
      </c>
      <c r="O53" s="23" t="s">
        <v>50</v>
      </c>
      <c r="P53" s="13" t="s">
        <v>51</v>
      </c>
      <c r="Q53" s="18" t="n">
        <v>120515</v>
      </c>
      <c r="R53" s="18"/>
      <c r="S53" s="16" t="n">
        <v>120515</v>
      </c>
      <c r="T53" s="16"/>
      <c r="U53" s="20" t="s">
        <v>48</v>
      </c>
      <c r="V53" s="17" t="s">
        <v>49</v>
      </c>
      <c r="W53" s="17" t="n">
        <v>4</v>
      </c>
      <c r="X53" s="19" t="n">
        <v>4</v>
      </c>
      <c r="Y53" s="3" t="n">
        <v>8</v>
      </c>
      <c r="Z53" s="23" t="s">
        <v>50</v>
      </c>
      <c r="AA53" s="13" t="s">
        <v>51</v>
      </c>
      <c r="AB53" s="18" t="n">
        <v>1798</v>
      </c>
      <c r="AC53" s="18"/>
      <c r="AD53" s="16" t="n">
        <v>123167</v>
      </c>
      <c r="AE53" s="16"/>
      <c r="AF53" s="20" t="s">
        <v>48</v>
      </c>
      <c r="AG53" s="17" t="str">
        <f aca="false">IF(AF53="Stay",V53,IF(AF53="Step",V53,IF(AF53="Retire","Asst",LOOKUP(AF53,{"New","ToAssc","ToFull1","ToFull2","ToFull3","ToFull4";"Asst","Assc","Full","Full","Full","Full"}))))</f>
        <v>Full</v>
      </c>
      <c r="AH53" s="17" t="n">
        <f aca="false">IF(AF53="Stay",W53,IF(AF53="Step",W53+1,IF(AF53="Retire",4,LOOKUP(AF53,{"New","ToAssc","ToFull1","ToFull2","ToFull3","ToFull4";4,1,1,2,3,4}))))</f>
        <v>4</v>
      </c>
      <c r="AI53" s="19" t="n">
        <f aca="false">IF(W53=X53,AH53,X53)</f>
        <v>4</v>
      </c>
      <c r="AJ53" s="3" t="n">
        <f aca="false">IF(AG53="Full",IF(OR(AF53="ToFull1",AF53="ToFull2",AF53="ToFull3",AF53="ToFull4"),1,Y53+1),"")</f>
        <v>9</v>
      </c>
      <c r="AK53" s="23" t="s">
        <v>50</v>
      </c>
      <c r="AL53" s="13" t="s">
        <v>51</v>
      </c>
      <c r="AM53" s="18" t="n">
        <f aca="true">IF(AK53="Vacant",0,VLOOKUP(AG53&amp;AI53,INDIRECT(AK53),3,0))</f>
        <v>1798</v>
      </c>
      <c r="AN53" s="18"/>
      <c r="AO53" s="16" t="n">
        <f aca="false">AM53+AN53</f>
        <v>1798</v>
      </c>
      <c r="AP53" s="1" t="n">
        <v>52</v>
      </c>
      <c r="AQ53" s="1" t="s">
        <v>53</v>
      </c>
      <c r="AR53" s="1" t="s">
        <v>54</v>
      </c>
      <c r="AS53" s="1" t="n">
        <v>2021</v>
      </c>
    </row>
    <row r="54" customFormat="false" ht="12" hidden="false" customHeight="true" outlineLevel="0" collapsed="false">
      <c r="A54" s="13" t="n">
        <v>8</v>
      </c>
      <c r="B54" s="14" t="s">
        <v>99</v>
      </c>
      <c r="C54" s="13" t="n">
        <v>68</v>
      </c>
      <c r="D54" s="13" t="s">
        <v>110</v>
      </c>
      <c r="E54" s="13"/>
      <c r="F54" s="13"/>
      <c r="G54" s="13" t="s">
        <v>47</v>
      </c>
      <c r="H54" s="15" t="s">
        <v>47</v>
      </c>
      <c r="I54" s="16" t="e">
        <f aca="false">#N/A</f>
        <v>#N/A</v>
      </c>
      <c r="J54" s="20" t="s">
        <v>48</v>
      </c>
      <c r="K54" s="17" t="s">
        <v>49</v>
      </c>
      <c r="L54" s="17" t="n">
        <v>3</v>
      </c>
      <c r="M54" s="17" t="n">
        <v>3</v>
      </c>
      <c r="N54" s="3" t="n">
        <v>3</v>
      </c>
      <c r="O54" s="23" t="s">
        <v>50</v>
      </c>
      <c r="P54" s="13" t="s">
        <v>51</v>
      </c>
      <c r="Q54" s="18" t="n">
        <v>114661</v>
      </c>
      <c r="R54" s="18" t="n">
        <v>8500</v>
      </c>
      <c r="S54" s="16" t="n">
        <v>123161</v>
      </c>
      <c r="T54" s="16"/>
      <c r="U54" s="20" t="s">
        <v>48</v>
      </c>
      <c r="V54" s="17" t="s">
        <v>49</v>
      </c>
      <c r="W54" s="17" t="n">
        <v>3</v>
      </c>
      <c r="X54" s="19" t="n">
        <v>3</v>
      </c>
      <c r="Y54" s="3" t="n">
        <v>4</v>
      </c>
      <c r="Z54" s="23" t="s">
        <v>50</v>
      </c>
      <c r="AA54" s="13" t="s">
        <v>51</v>
      </c>
      <c r="AB54" s="18" t="n">
        <v>1711</v>
      </c>
      <c r="AC54" s="18" t="n">
        <v>8500</v>
      </c>
      <c r="AD54" s="16" t="n">
        <v>125685</v>
      </c>
      <c r="AE54" s="16"/>
      <c r="AF54" s="20" t="s">
        <v>48</v>
      </c>
      <c r="AG54" s="17" t="str">
        <f aca="false">IF(AF54="Stay",V54,IF(AF54="Step",V54,IF(AF54="Retire","Asst",LOOKUP(AF54,{"New","ToAssc","ToFull1","ToFull2","ToFull3","ToFull4";"Asst","Assc","Full","Full","Full","Full"}))))</f>
        <v>Full</v>
      </c>
      <c r="AH54" s="17" t="n">
        <f aca="false">IF(AF54="Stay",W54,IF(AF54="Step",W54+1,IF(AF54="Retire",4,LOOKUP(AF54,{"New","ToAssc","ToFull1","ToFull2","ToFull3","ToFull4";4,1,1,2,3,4}))))</f>
        <v>3</v>
      </c>
      <c r="AI54" s="19" t="n">
        <f aca="false">IF(W54=X54,AH54,X54)</f>
        <v>3</v>
      </c>
      <c r="AJ54" s="3" t="n">
        <f aca="false">IF(AG54="Full",IF(OR(AF54="ToFull1",AF54="ToFull2",AF54="ToFull3",AF54="ToFull4"),1,Y54+1),"")</f>
        <v>5</v>
      </c>
      <c r="AK54" s="23" t="s">
        <v>50</v>
      </c>
      <c r="AL54" s="13" t="s">
        <v>51</v>
      </c>
      <c r="AM54" s="18" t="n">
        <f aca="true">IF(AK54="Vacant",0,VLOOKUP(AG54&amp;AI54,INDIRECT(AK54),3,0))</f>
        <v>1711</v>
      </c>
      <c r="AN54" s="18" t="n">
        <f aca="false">35+50</f>
        <v>85</v>
      </c>
      <c r="AO54" s="16" t="n">
        <f aca="false">AM54+AN54</f>
        <v>1796</v>
      </c>
      <c r="AP54" s="1" t="n">
        <v>53</v>
      </c>
      <c r="AQ54" s="1" t="s">
        <v>53</v>
      </c>
      <c r="AR54" s="1" t="s">
        <v>54</v>
      </c>
      <c r="AS54" s="1" t="n">
        <v>2021</v>
      </c>
    </row>
    <row r="55" customFormat="false" ht="12" hidden="false" customHeight="true" outlineLevel="0" collapsed="false">
      <c r="A55" s="13" t="n">
        <v>9</v>
      </c>
      <c r="B55" s="14" t="s">
        <v>111</v>
      </c>
      <c r="C55" s="13"/>
      <c r="D55" s="13" t="s">
        <v>112</v>
      </c>
      <c r="E55" s="13"/>
      <c r="F55" s="13"/>
      <c r="G55" s="13" t="s">
        <v>62</v>
      </c>
      <c r="H55" s="15" t="s">
        <v>101</v>
      </c>
      <c r="I55" s="16" t="e">
        <f aca="false">#N/A</f>
        <v>#N/A</v>
      </c>
      <c r="J55" s="3" t="s">
        <v>48</v>
      </c>
      <c r="K55" s="17" t="s">
        <v>64</v>
      </c>
      <c r="L55" s="17" t="n">
        <v>7</v>
      </c>
      <c r="M55" s="17" t="n">
        <v>7</v>
      </c>
      <c r="O55" s="13" t="s">
        <v>50</v>
      </c>
      <c r="P55" s="15" t="s">
        <v>51</v>
      </c>
      <c r="Q55" s="18" t="n">
        <v>76598</v>
      </c>
      <c r="R55" s="18"/>
      <c r="S55" s="16" t="n">
        <v>76598</v>
      </c>
      <c r="T55" s="16"/>
      <c r="U55" s="3" t="s">
        <v>48</v>
      </c>
      <c r="V55" s="17" t="s">
        <v>64</v>
      </c>
      <c r="W55" s="17" t="n">
        <v>7</v>
      </c>
      <c r="X55" s="19" t="n">
        <v>7</v>
      </c>
      <c r="Z55" s="13" t="s">
        <v>50</v>
      </c>
      <c r="AA55" s="15" t="s">
        <v>51</v>
      </c>
      <c r="AB55" s="18" t="n">
        <v>1143</v>
      </c>
      <c r="AC55" s="18"/>
      <c r="AD55" s="16" t="n">
        <v>78284</v>
      </c>
      <c r="AE55" s="16"/>
      <c r="AF55" s="3" t="s">
        <v>48</v>
      </c>
      <c r="AG55" s="17" t="str">
        <f aca="false">IF(AF55="Stay",V55,IF(AF55="Step",V55,IF(AF55="Retire","Asst",LOOKUP(AF55,{"New","ToAssc","ToFull1","ToFull2","ToFull3","ToFull4";"Asst","Assc","Full","Full","Full","Full"}))))</f>
        <v>Asst</v>
      </c>
      <c r="AH55" s="17" t="n">
        <f aca="false">IF(AF55="Stay",W55,IF(AF55="Step",W55+1,IF(AF55="Retire",4,LOOKUP(AF55,{"New","ToAssc","ToFull1","ToFull2","ToFull3","ToFull4";4,1,1,2,3,4}))))</f>
        <v>7</v>
      </c>
      <c r="AI55" s="19" t="n">
        <f aca="false">IF(W55=X55,AH55,X55)</f>
        <v>7</v>
      </c>
      <c r="AJ55" s="3" t="str">
        <f aca="false">IF(AG55="Full",IF(OR(AF55="ToFull1",AF55="ToFull2",AF55="ToFull3",AF55="ToFull4"),1,Y55+1),"")</f>
        <v/>
      </c>
      <c r="AK55" s="13" t="s">
        <v>50</v>
      </c>
      <c r="AL55" s="15" t="s">
        <v>65</v>
      </c>
      <c r="AM55" s="18" t="n">
        <f aca="true">IF(AK55="Vacant",0,VLOOKUP(AG55&amp;AI55,INDIRECT(AK55),3,0))</f>
        <v>1143</v>
      </c>
      <c r="AN55" s="18"/>
      <c r="AO55" s="16" t="n">
        <f aca="false">AM55+AN55</f>
        <v>1143</v>
      </c>
      <c r="AP55" s="1" t="n">
        <v>54</v>
      </c>
      <c r="AQ55" s="1" t="s">
        <v>53</v>
      </c>
      <c r="AR55" s="1" t="s">
        <v>54</v>
      </c>
      <c r="AS55" s="1" t="n">
        <v>2021</v>
      </c>
    </row>
    <row r="56" customFormat="false" ht="12" hidden="false" customHeight="true" outlineLevel="0" collapsed="false">
      <c r="A56" s="13" t="n">
        <v>9</v>
      </c>
      <c r="B56" s="14" t="s">
        <v>111</v>
      </c>
      <c r="C56" s="13"/>
      <c r="D56" s="13" t="s">
        <v>113</v>
      </c>
      <c r="E56" s="13"/>
      <c r="F56" s="13"/>
      <c r="G56" s="15" t="s">
        <v>62</v>
      </c>
      <c r="H56" s="15" t="s">
        <v>63</v>
      </c>
      <c r="I56" s="16" t="e">
        <f aca="false">#N/A</f>
        <v>#N/A</v>
      </c>
      <c r="J56" s="20" t="s">
        <v>48</v>
      </c>
      <c r="K56" s="17" t="s">
        <v>64</v>
      </c>
      <c r="L56" s="17" t="n">
        <v>7</v>
      </c>
      <c r="M56" s="17" t="n">
        <v>7</v>
      </c>
      <c r="O56" s="13" t="s">
        <v>50</v>
      </c>
      <c r="P56" s="15" t="s">
        <v>51</v>
      </c>
      <c r="Q56" s="18" t="n">
        <v>76598</v>
      </c>
      <c r="R56" s="18" t="n">
        <v>-2170.27666666667</v>
      </c>
      <c r="S56" s="16" t="n">
        <v>74427.7233333333</v>
      </c>
      <c r="T56" s="16"/>
      <c r="U56" s="20" t="s">
        <v>48</v>
      </c>
      <c r="V56" s="17" t="s">
        <v>64</v>
      </c>
      <c r="W56" s="17" t="n">
        <v>7</v>
      </c>
      <c r="X56" s="19" t="n">
        <v>7</v>
      </c>
      <c r="Z56" s="13" t="s">
        <v>50</v>
      </c>
      <c r="AA56" s="15" t="s">
        <v>51</v>
      </c>
      <c r="AB56" s="18" t="n">
        <v>1143</v>
      </c>
      <c r="AC56" s="18"/>
      <c r="AD56" s="16" t="n">
        <v>78284</v>
      </c>
      <c r="AE56" s="16"/>
      <c r="AF56" s="20" t="s">
        <v>48</v>
      </c>
      <c r="AG56" s="17" t="str">
        <f aca="false">IF(AF56="Stay",V56,IF(AF56="Step",V56,IF(AF56="Retire","Asst",LOOKUP(AF56,{"New","ToAssc","ToFull1","ToFull2","ToFull3","ToFull4";"Asst","Assc","Full","Full","Full","Full"}))))</f>
        <v>Asst</v>
      </c>
      <c r="AH56" s="17" t="n">
        <f aca="false">IF(AF56="Stay",W56,IF(AF56="Step",W56+1,IF(AF56="Retire",4,LOOKUP(AF56,{"New","ToAssc","ToFull1","ToFull2","ToFull3","ToFull4";4,1,1,2,3,4}))))</f>
        <v>7</v>
      </c>
      <c r="AI56" s="19" t="n">
        <f aca="false">IF(W56=X56,AH56,X56)</f>
        <v>7</v>
      </c>
      <c r="AJ56" s="3" t="str">
        <f aca="false">IF(AG56="Full",IF(OR(AF56="ToFull1",AF56="ToFull2",AF56="ToFull3",AF56="ToFull4"),1,Y56+1),"")</f>
        <v/>
      </c>
      <c r="AK56" s="13" t="s">
        <v>50</v>
      </c>
      <c r="AL56" s="15" t="s">
        <v>65</v>
      </c>
      <c r="AM56" s="18" t="n">
        <f aca="true">IF(AK56="Vacant",0,VLOOKUP(AG56&amp;AI56,INDIRECT(AK56),3,0))</f>
        <v>1143</v>
      </c>
      <c r="AN56" s="18"/>
      <c r="AO56" s="16" t="n">
        <f aca="false">AM56+AN56</f>
        <v>1143</v>
      </c>
      <c r="AP56" s="1" t="n">
        <v>55</v>
      </c>
      <c r="AQ56" s="1" t="s">
        <v>53</v>
      </c>
      <c r="AR56" s="1" t="s">
        <v>54</v>
      </c>
      <c r="AS56" s="1" t="n">
        <v>2021</v>
      </c>
    </row>
    <row r="57" customFormat="false" ht="12" hidden="false" customHeight="true" outlineLevel="0" collapsed="false">
      <c r="A57" s="13" t="n">
        <v>9</v>
      </c>
      <c r="B57" s="14" t="s">
        <v>111</v>
      </c>
      <c r="C57" s="13" t="n">
        <v>200</v>
      </c>
      <c r="D57" s="13" t="s">
        <v>94</v>
      </c>
      <c r="E57" s="15"/>
      <c r="F57" s="13"/>
      <c r="G57" s="13" t="s">
        <v>47</v>
      </c>
      <c r="H57" s="15" t="s">
        <v>47</v>
      </c>
      <c r="I57" s="16" t="e">
        <f aca="false">#N/A</f>
        <v>#N/A</v>
      </c>
      <c r="J57" s="3" t="s">
        <v>48</v>
      </c>
      <c r="K57" s="17" t="s">
        <v>49</v>
      </c>
      <c r="L57" s="17" t="n">
        <v>1</v>
      </c>
      <c r="M57" s="17" t="n">
        <v>1</v>
      </c>
      <c r="N57" s="3" t="n">
        <v>5</v>
      </c>
      <c r="O57" s="13" t="s">
        <v>50</v>
      </c>
      <c r="P57" s="13" t="s">
        <v>51</v>
      </c>
      <c r="Q57" s="18" t="n">
        <v>103293</v>
      </c>
      <c r="R57" s="18"/>
      <c r="S57" s="16" t="n">
        <v>103293</v>
      </c>
      <c r="T57" s="16"/>
      <c r="U57" s="3" t="s">
        <v>71</v>
      </c>
      <c r="V57" s="17" t="s">
        <v>49</v>
      </c>
      <c r="W57" s="17" t="n">
        <v>2</v>
      </c>
      <c r="X57" s="19" t="n">
        <v>2</v>
      </c>
      <c r="Y57" s="3" t="n">
        <v>1</v>
      </c>
      <c r="Z57" s="13" t="s">
        <v>50</v>
      </c>
      <c r="AA57" s="13" t="s">
        <v>51</v>
      </c>
      <c r="AB57" s="18" t="n">
        <v>1625</v>
      </c>
      <c r="AC57" s="18"/>
      <c r="AD57" s="16" t="n">
        <v>111307</v>
      </c>
      <c r="AE57" s="16"/>
      <c r="AF57" s="20" t="s">
        <v>48</v>
      </c>
      <c r="AG57" s="17" t="str">
        <f aca="false">IF(AF57="Stay",V57,IF(AF57="Step",V57,IF(AF57="Retire","Asst",LOOKUP(AF57,{"New","ToAssc","ToFull1","ToFull2","ToFull3","ToFull4";"Asst","Assc","Full","Full","Full","Full"}))))</f>
        <v>Full</v>
      </c>
      <c r="AH57" s="17" t="n">
        <f aca="false">IF(AF57="Stay",W57,IF(AF57="Step",W57+1,IF(AF57="Retire",4,LOOKUP(AF57,{"New","ToAssc","ToFull1","ToFull2","ToFull3","ToFull4";4,1,1,2,3,4}))))</f>
        <v>2</v>
      </c>
      <c r="AI57" s="19" t="n">
        <f aca="false">IF(W57=X57,AH57,X57)</f>
        <v>2</v>
      </c>
      <c r="AJ57" s="3" t="n">
        <f aca="false">IF(AG57="Full",IF(OR(AF57="ToFull1",AF57="ToFull2",AF57="ToFull3",AF57="ToFull4"),1,Y57+1),"")</f>
        <v>2</v>
      </c>
      <c r="AK57" s="13" t="s">
        <v>50</v>
      </c>
      <c r="AL57" s="13" t="s">
        <v>51</v>
      </c>
      <c r="AM57" s="18" t="n">
        <f aca="true">IF(AK57="Vacant",0,VLOOKUP(AG57&amp;AI57,INDIRECT(AK57),3,0))</f>
        <v>1625</v>
      </c>
      <c r="AN57" s="18" t="n">
        <f aca="false">-AM57/2</f>
        <v>-812.5</v>
      </c>
      <c r="AO57" s="16" t="n">
        <f aca="false">AM57+AN57</f>
        <v>812.5</v>
      </c>
      <c r="AP57" s="1" t="n">
        <v>56</v>
      </c>
      <c r="AQ57" s="1" t="s">
        <v>53</v>
      </c>
      <c r="AR57" s="1" t="s">
        <v>54</v>
      </c>
      <c r="AS57" s="1" t="n">
        <v>2021</v>
      </c>
    </row>
    <row r="58" customFormat="false" ht="12" hidden="false" customHeight="true" outlineLevel="0" collapsed="false">
      <c r="A58" s="13" t="n">
        <v>9</v>
      </c>
      <c r="B58" s="14" t="s">
        <v>111</v>
      </c>
      <c r="C58" s="13" t="n">
        <v>56</v>
      </c>
      <c r="D58" s="13" t="s">
        <v>114</v>
      </c>
      <c r="E58" s="13"/>
      <c r="F58" s="13"/>
      <c r="G58" s="13" t="s">
        <v>47</v>
      </c>
      <c r="H58" s="15" t="s">
        <v>47</v>
      </c>
      <c r="I58" s="16" t="e">
        <f aca="false">#N/A</f>
        <v>#N/A</v>
      </c>
      <c r="J58" s="3" t="s">
        <v>48</v>
      </c>
      <c r="K58" s="17" t="s">
        <v>49</v>
      </c>
      <c r="L58" s="17" t="n">
        <v>2</v>
      </c>
      <c r="M58" s="17" t="n">
        <v>2</v>
      </c>
      <c r="N58" s="3" t="n">
        <v>5</v>
      </c>
      <c r="O58" s="13" t="s">
        <v>50</v>
      </c>
      <c r="P58" s="13" t="s">
        <v>51</v>
      </c>
      <c r="Q58" s="18" t="n">
        <v>108910</v>
      </c>
      <c r="R58" s="18"/>
      <c r="S58" s="16" t="n">
        <v>108910</v>
      </c>
      <c r="T58" s="16"/>
      <c r="U58" s="3" t="s">
        <v>52</v>
      </c>
      <c r="V58" s="17" t="s">
        <v>49</v>
      </c>
      <c r="W58" s="17" t="n">
        <v>3</v>
      </c>
      <c r="X58" s="19" t="n">
        <v>3</v>
      </c>
      <c r="Y58" s="3" t="n">
        <v>1</v>
      </c>
      <c r="Z58" s="13" t="s">
        <v>50</v>
      </c>
      <c r="AA58" s="13" t="s">
        <v>51</v>
      </c>
      <c r="AB58" s="18" t="n">
        <v>1711</v>
      </c>
      <c r="AC58" s="18"/>
      <c r="AD58" s="16" t="n">
        <v>117185</v>
      </c>
      <c r="AE58" s="16"/>
      <c r="AF58" s="20" t="s">
        <v>48</v>
      </c>
      <c r="AG58" s="17" t="str">
        <f aca="false">IF(AF58="Stay",V58,IF(AF58="Step",V58,IF(AF58="Retire","Asst",LOOKUP(AF58,{"New","ToAssc","ToFull1","ToFull2","ToFull3","ToFull4";"Asst","Assc","Full","Full","Full","Full"}))))</f>
        <v>Full</v>
      </c>
      <c r="AH58" s="17" t="n">
        <f aca="false">IF(AF58="Stay",W58,IF(AF58="Step",W58+1,IF(AF58="Retire",4,LOOKUP(AF58,{"New","ToAssc","ToFull1","ToFull2","ToFull3","ToFull4";4,1,1,2,3,4}))))</f>
        <v>3</v>
      </c>
      <c r="AI58" s="19" t="n">
        <f aca="false">IF(W58=X58,AH58,X58)</f>
        <v>3</v>
      </c>
      <c r="AJ58" s="3" t="n">
        <f aca="false">IF(AG58="Full",IF(OR(AF58="ToFull1",AF58="ToFull2",AF58="ToFull3",AF58="ToFull4"),1,Y58+1),"")</f>
        <v>2</v>
      </c>
      <c r="AK58" s="13" t="s">
        <v>50</v>
      </c>
      <c r="AL58" s="13" t="s">
        <v>51</v>
      </c>
      <c r="AM58" s="18" t="n">
        <f aca="true">IF(AK58="Vacant",0,VLOOKUP(AG58&amp;AI58,INDIRECT(AK58),3,0))</f>
        <v>1711</v>
      </c>
      <c r="AN58" s="18"/>
      <c r="AO58" s="16" t="n">
        <f aca="false">AM58+AN58</f>
        <v>1711</v>
      </c>
      <c r="AP58" s="1" t="n">
        <v>57</v>
      </c>
      <c r="AQ58" s="1" t="s">
        <v>53</v>
      </c>
      <c r="AR58" s="1" t="s">
        <v>54</v>
      </c>
      <c r="AS58" s="1" t="n">
        <v>2021</v>
      </c>
    </row>
    <row r="59" customFormat="false" ht="12" hidden="false" customHeight="true" outlineLevel="0" collapsed="false">
      <c r="A59" s="13" t="n">
        <v>9</v>
      </c>
      <c r="B59" s="14" t="s">
        <v>111</v>
      </c>
      <c r="C59" s="13" t="n">
        <v>201</v>
      </c>
      <c r="D59" s="13" t="s">
        <v>94</v>
      </c>
      <c r="E59" s="13"/>
      <c r="F59" s="13"/>
      <c r="G59" s="13" t="s">
        <v>47</v>
      </c>
      <c r="H59" s="15" t="s">
        <v>47</v>
      </c>
      <c r="I59" s="16" t="e">
        <f aca="false">#N/A</f>
        <v>#N/A</v>
      </c>
      <c r="J59" s="20" t="s">
        <v>56</v>
      </c>
      <c r="K59" s="17" t="s">
        <v>57</v>
      </c>
      <c r="L59" s="17" t="n">
        <v>4</v>
      </c>
      <c r="M59" s="17" t="n">
        <v>4</v>
      </c>
      <c r="O59" s="13" t="s">
        <v>50</v>
      </c>
      <c r="P59" s="13" t="s">
        <v>51</v>
      </c>
      <c r="Q59" s="18" t="n">
        <v>87258</v>
      </c>
      <c r="R59" s="18" t="n">
        <v>-43629</v>
      </c>
      <c r="S59" s="16" t="n">
        <v>43629</v>
      </c>
      <c r="T59" s="16"/>
      <c r="U59" s="20" t="s">
        <v>56</v>
      </c>
      <c r="V59" s="17" t="s">
        <v>57</v>
      </c>
      <c r="W59" s="17" t="n">
        <v>5</v>
      </c>
      <c r="X59" s="19" t="n">
        <v>5</v>
      </c>
      <c r="Z59" s="13" t="s">
        <v>50</v>
      </c>
      <c r="AA59" s="13" t="s">
        <v>51</v>
      </c>
      <c r="AB59" s="18" t="n">
        <v>1350</v>
      </c>
      <c r="AC59" s="18"/>
      <c r="AD59" s="16" t="n">
        <v>90810</v>
      </c>
      <c r="AE59" s="16"/>
      <c r="AF59" s="20" t="s">
        <v>56</v>
      </c>
      <c r="AG59" s="17" t="str">
        <f aca="false">IF(AF59="Stay",V59,IF(AF59="Step",V59,IF(AF59="Retire","Asst",LOOKUP(AF59,{"New","ToAssc","ToFull1","ToFull2","ToFull3","ToFull4";"Asst","Assc","Full","Full","Full","Full"}))))</f>
        <v>Assc</v>
      </c>
      <c r="AH59" s="17" t="n">
        <f aca="false">IF(AF59="Stay",W59,IF(AF59="Step",W59+1,IF(AF59="Retire",4,LOOKUP(AF59,{"New","ToAssc","ToFull1","ToFull2","ToFull3","ToFull4";4,1,1,2,3,4}))))</f>
        <v>6</v>
      </c>
      <c r="AI59" s="19" t="n">
        <f aca="false">IF(W59=X59,AH59,X59)</f>
        <v>6</v>
      </c>
      <c r="AJ59" s="3" t="str">
        <f aca="false">IF(AG59="Full",IF(OR(AF59="ToFull1",AF59="ToFull2",AF59="ToFull3",AF59="ToFull4"),1,Y59+1),"")</f>
        <v/>
      </c>
      <c r="AK59" s="13" t="s">
        <v>50</v>
      </c>
      <c r="AL59" s="13" t="s">
        <v>51</v>
      </c>
      <c r="AM59" s="18" t="n">
        <f aca="true">IF(AK59="Vacant",0,VLOOKUP(AG59&amp;AI59,INDIRECT(AK59),3,0))</f>
        <v>1350</v>
      </c>
      <c r="AN59" s="18"/>
      <c r="AO59" s="16" t="n">
        <f aca="false">AM59+AN59</f>
        <v>1350</v>
      </c>
      <c r="AP59" s="1" t="n">
        <v>58</v>
      </c>
      <c r="AQ59" s="1" t="s">
        <v>53</v>
      </c>
      <c r="AR59" s="1" t="s">
        <v>54</v>
      </c>
      <c r="AS59" s="1" t="n">
        <v>2021</v>
      </c>
    </row>
    <row r="60" customFormat="false" ht="12" hidden="false" customHeight="true" outlineLevel="0" collapsed="false">
      <c r="A60" s="13" t="n">
        <v>9</v>
      </c>
      <c r="B60" s="14" t="s">
        <v>111</v>
      </c>
      <c r="C60" s="13" t="n">
        <v>52</v>
      </c>
      <c r="D60" s="13" t="s">
        <v>115</v>
      </c>
      <c r="E60" s="13"/>
      <c r="F60" s="13"/>
      <c r="G60" s="13" t="s">
        <v>47</v>
      </c>
      <c r="H60" s="15" t="s">
        <v>47</v>
      </c>
      <c r="I60" s="16" t="e">
        <f aca="false">#N/A</f>
        <v>#N/A</v>
      </c>
      <c r="J60" s="20" t="s">
        <v>56</v>
      </c>
      <c r="K60" s="17" t="s">
        <v>57</v>
      </c>
      <c r="L60" s="17" t="n">
        <v>11</v>
      </c>
      <c r="M60" s="17" t="n">
        <v>11</v>
      </c>
      <c r="O60" s="13" t="s">
        <v>50</v>
      </c>
      <c r="P60" s="13" t="s">
        <v>51</v>
      </c>
      <c r="Q60" s="18" t="n">
        <v>93578</v>
      </c>
      <c r="R60" s="18"/>
      <c r="S60" s="16" t="n">
        <v>93578</v>
      </c>
      <c r="T60" s="16"/>
      <c r="U60" s="20" t="s">
        <v>56</v>
      </c>
      <c r="V60" s="17" t="s">
        <v>57</v>
      </c>
      <c r="W60" s="17" t="n">
        <v>12</v>
      </c>
      <c r="X60" s="19" t="n">
        <v>12</v>
      </c>
      <c r="Z60" s="13" t="s">
        <v>50</v>
      </c>
      <c r="AA60" s="13" t="s">
        <v>51</v>
      </c>
      <c r="AB60" s="18" t="n">
        <v>1408</v>
      </c>
      <c r="AC60" s="18"/>
      <c r="AD60" s="16" t="n">
        <v>96029</v>
      </c>
      <c r="AE60" s="16"/>
      <c r="AF60" s="20" t="s">
        <v>56</v>
      </c>
      <c r="AG60" s="17" t="str">
        <f aca="false">IF(AF60="Stay",V60,IF(AF60="Step",V60,IF(AF60="Retire","Asst",LOOKUP(AF60,{"New","ToAssc","ToFull1","ToFull2","ToFull3","ToFull4";"Asst","Assc","Full","Full","Full","Full"}))))</f>
        <v>Assc</v>
      </c>
      <c r="AH60" s="17" t="n">
        <f aca="false">IF(AF60="Stay",W60,IF(AF60="Step",W60+1,IF(AF60="Retire",4,LOOKUP(AF60,{"New","ToAssc","ToFull1","ToFull2","ToFull3","ToFull4";4,1,1,2,3,4}))))</f>
        <v>13</v>
      </c>
      <c r="AI60" s="19" t="n">
        <f aca="false">IF(W60=X60,AH60,X60)</f>
        <v>13</v>
      </c>
      <c r="AJ60" s="3" t="str">
        <f aca="false">IF(AG60="Full",IF(OR(AF60="ToFull1",AF60="ToFull2",AF60="ToFull3",AF60="ToFull4"),1,Y60+1),"")</f>
        <v/>
      </c>
      <c r="AK60" s="13" t="s">
        <v>50</v>
      </c>
      <c r="AL60" s="13" t="s">
        <v>51</v>
      </c>
      <c r="AM60" s="18" t="n">
        <f aca="true">IF(AK60="Vacant",0,VLOOKUP(AG60&amp;AI60,INDIRECT(AK60),3,0))</f>
        <v>1408</v>
      </c>
      <c r="AN60" s="18"/>
      <c r="AO60" s="16" t="n">
        <f aca="false">AM60+AN60</f>
        <v>1408</v>
      </c>
      <c r="AP60" s="1" t="n">
        <v>59</v>
      </c>
      <c r="AQ60" s="1" t="s">
        <v>53</v>
      </c>
      <c r="AR60" s="1" t="s">
        <v>54</v>
      </c>
      <c r="AS60" s="1" t="n">
        <v>2021</v>
      </c>
    </row>
    <row r="61" customFormat="false" ht="12" hidden="false" customHeight="true" outlineLevel="0" collapsed="false">
      <c r="A61" s="13" t="n">
        <v>9</v>
      </c>
      <c r="B61" s="14" t="s">
        <v>111</v>
      </c>
      <c r="C61" s="13" t="n">
        <v>53</v>
      </c>
      <c r="D61" s="13" t="s">
        <v>91</v>
      </c>
      <c r="E61" s="15"/>
      <c r="F61" s="13"/>
      <c r="G61" s="13" t="s">
        <v>47</v>
      </c>
      <c r="H61" s="13" t="s">
        <v>47</v>
      </c>
      <c r="I61" s="16" t="e">
        <f aca="false">#N/A</f>
        <v>#N/A</v>
      </c>
      <c r="J61" s="20" t="s">
        <v>86</v>
      </c>
      <c r="K61" s="17" t="s">
        <v>64</v>
      </c>
      <c r="L61" s="17" t="n">
        <v>4</v>
      </c>
      <c r="M61" s="17" t="n">
        <v>4</v>
      </c>
      <c r="O61" s="13" t="s">
        <v>50</v>
      </c>
      <c r="P61" s="15" t="s">
        <v>70</v>
      </c>
      <c r="Q61" s="18" t="n">
        <v>71811</v>
      </c>
      <c r="R61" s="18"/>
      <c r="S61" s="16" t="n">
        <v>71811</v>
      </c>
      <c r="T61" s="16"/>
      <c r="U61" s="20" t="s">
        <v>86</v>
      </c>
      <c r="V61" s="17" t="s">
        <v>64</v>
      </c>
      <c r="W61" s="17" t="n">
        <v>3</v>
      </c>
      <c r="X61" s="19" t="n">
        <v>3</v>
      </c>
      <c r="Z61" s="13" t="s">
        <v>50</v>
      </c>
      <c r="AA61" s="15" t="s">
        <v>51</v>
      </c>
      <c r="AB61" s="18" t="n">
        <v>1071</v>
      </c>
      <c r="AC61" s="18"/>
      <c r="AD61" s="16" t="n">
        <v>71760</v>
      </c>
      <c r="AE61" s="16"/>
      <c r="AF61" s="20" t="s">
        <v>56</v>
      </c>
      <c r="AG61" s="17" t="str">
        <f aca="false">IF(AF61="Stay",V61,IF(AF61="Step",V61,IF(AF61="Retire","Asst",LOOKUP(AF61,{"New","ToAssc","ToFull1","ToFull2","ToFull3","ToFull4";"Asst","Assc","Full","Full","Full","Full"}))))</f>
        <v>Asst</v>
      </c>
      <c r="AH61" s="17" t="n">
        <f aca="false">IF(AF61="Stay",W61,IF(AF61="Step",W61+1,IF(AF61="Retire",4,LOOKUP(AF61,{"New","ToAssc","ToFull1","ToFull2","ToFull3","ToFull4";4,1,1,2,3,4}))))</f>
        <v>4</v>
      </c>
      <c r="AI61" s="19" t="n">
        <f aca="false">IF(W61=X61,AH61,X61)</f>
        <v>4</v>
      </c>
      <c r="AJ61" s="3" t="str">
        <f aca="false">IF(AG61="Full",IF(OR(AF61="ToFull1",AF61="ToFull2",AF61="ToFull3",AF61="ToFull4"),1,Y61+1),"")</f>
        <v/>
      </c>
      <c r="AK61" s="13" t="s">
        <v>50</v>
      </c>
      <c r="AL61" s="15" t="s">
        <v>51</v>
      </c>
      <c r="AM61" s="18" t="n">
        <f aca="true">IF(AK61="Vacant",0,VLOOKUP(AG61&amp;AI61,INDIRECT(AK61),3,0))</f>
        <v>1071</v>
      </c>
      <c r="AN61" s="18"/>
      <c r="AO61" s="16" t="n">
        <f aca="false">AM61+AN61</f>
        <v>1071</v>
      </c>
      <c r="AP61" s="1" t="n">
        <v>60</v>
      </c>
      <c r="AQ61" s="1" t="s">
        <v>53</v>
      </c>
      <c r="AR61" s="1" t="s">
        <v>54</v>
      </c>
      <c r="AS61" s="1" t="n">
        <v>2021</v>
      </c>
    </row>
    <row r="62" customFormat="false" ht="12" hidden="false" customHeight="true" outlineLevel="0" collapsed="false">
      <c r="A62" s="13" t="n">
        <v>9</v>
      </c>
      <c r="B62" s="14" t="s">
        <v>111</v>
      </c>
      <c r="C62" s="13"/>
      <c r="D62" s="13" t="s">
        <v>90</v>
      </c>
      <c r="E62" s="15"/>
      <c r="F62" s="15"/>
      <c r="G62" s="15" t="s">
        <v>62</v>
      </c>
      <c r="H62" s="15" t="s">
        <v>63</v>
      </c>
      <c r="I62" s="16" t="e">
        <f aca="false">#N/A</f>
        <v>#N/A</v>
      </c>
      <c r="J62" s="20" t="s">
        <v>48</v>
      </c>
      <c r="K62" s="17" t="s">
        <v>64</v>
      </c>
      <c r="L62" s="17" t="n">
        <v>7</v>
      </c>
      <c r="M62" s="17" t="n">
        <v>7</v>
      </c>
      <c r="O62" s="13" t="s">
        <v>50</v>
      </c>
      <c r="P62" s="15" t="s">
        <v>51</v>
      </c>
      <c r="Q62" s="18" t="n">
        <v>76598</v>
      </c>
      <c r="R62" s="18" t="n">
        <v>-2170.27666666667</v>
      </c>
      <c r="S62" s="16" t="n">
        <v>74427.7233333333</v>
      </c>
      <c r="T62" s="16"/>
      <c r="U62" s="20" t="s">
        <v>86</v>
      </c>
      <c r="V62" s="17" t="s">
        <v>64</v>
      </c>
      <c r="W62" s="17" t="n">
        <v>3</v>
      </c>
      <c r="X62" s="19" t="n">
        <v>3</v>
      </c>
      <c r="Z62" s="13" t="s">
        <v>50</v>
      </c>
      <c r="AA62" s="15" t="s">
        <v>51</v>
      </c>
      <c r="AB62" s="18" t="n">
        <v>1071</v>
      </c>
      <c r="AC62" s="18"/>
      <c r="AD62" s="16" t="n">
        <v>71760</v>
      </c>
      <c r="AE62" s="16"/>
      <c r="AF62" s="20" t="s">
        <v>56</v>
      </c>
      <c r="AG62" s="17" t="str">
        <f aca="false">IF(AF62="Stay",V62,IF(AF62="Step",V62,IF(AF62="Retire","Asst",LOOKUP(AF62,{"New","ToAssc","ToFull1","ToFull2","ToFull3","ToFull4";"Asst","Assc","Full","Full","Full","Full"}))))</f>
        <v>Asst</v>
      </c>
      <c r="AH62" s="17" t="n">
        <f aca="false">IF(AF62="Stay",W62,IF(AF62="Step",W62+1,IF(AF62="Retire",4,LOOKUP(AF62,{"New","ToAssc","ToFull1","ToFull2","ToFull3","ToFull4";4,1,1,2,3,4}))))</f>
        <v>4</v>
      </c>
      <c r="AI62" s="19" t="n">
        <f aca="false">IF(W62=X62,AH62,X62)</f>
        <v>4</v>
      </c>
      <c r="AJ62" s="3" t="str">
        <f aca="false">IF(AG62="Full",IF(OR(AF62="ToFull1",AF62="ToFull2",AF62="ToFull3",AF62="ToFull4"),1,Y62+1),"")</f>
        <v/>
      </c>
      <c r="AK62" s="13" t="s">
        <v>50</v>
      </c>
      <c r="AL62" s="15" t="s">
        <v>70</v>
      </c>
      <c r="AM62" s="18" t="n">
        <f aca="true">IF(AK62="Vacant",0,VLOOKUP(AG62&amp;AI62,INDIRECT(AK62),3,0))</f>
        <v>1071</v>
      </c>
      <c r="AN62" s="18"/>
      <c r="AO62" s="16" t="n">
        <f aca="false">AM62+AN62</f>
        <v>1071</v>
      </c>
      <c r="AP62" s="1" t="n">
        <v>61</v>
      </c>
      <c r="AQ62" s="1" t="s">
        <v>53</v>
      </c>
      <c r="AR62" s="1" t="s">
        <v>54</v>
      </c>
      <c r="AS62" s="1" t="n">
        <v>2021</v>
      </c>
    </row>
    <row r="63" customFormat="false" ht="12" hidden="false" customHeight="true" outlineLevel="0" collapsed="false">
      <c r="A63" s="13" t="n">
        <v>9</v>
      </c>
      <c r="B63" s="14" t="s">
        <v>111</v>
      </c>
      <c r="C63" s="13" t="n">
        <v>55</v>
      </c>
      <c r="D63" s="13" t="s">
        <v>46</v>
      </c>
      <c r="E63" s="13"/>
      <c r="F63" s="13"/>
      <c r="G63" s="13" t="s">
        <v>47</v>
      </c>
      <c r="H63" s="15" t="s">
        <v>47</v>
      </c>
      <c r="I63" s="16" t="e">
        <f aca="false">#N/A</f>
        <v>#N/A</v>
      </c>
      <c r="J63" s="20" t="s">
        <v>67</v>
      </c>
      <c r="K63" s="17" t="s">
        <v>57</v>
      </c>
      <c r="L63" s="17" t="n">
        <v>1</v>
      </c>
      <c r="M63" s="17" t="n">
        <v>1</v>
      </c>
      <c r="O63" s="13" t="s">
        <v>50</v>
      </c>
      <c r="P63" s="13" t="s">
        <v>51</v>
      </c>
      <c r="Q63" s="18" t="n">
        <v>82471</v>
      </c>
      <c r="R63" s="18"/>
      <c r="S63" s="16" t="n">
        <v>82471</v>
      </c>
      <c r="T63" s="16"/>
      <c r="U63" s="22" t="s">
        <v>56</v>
      </c>
      <c r="V63" s="17" t="s">
        <v>57</v>
      </c>
      <c r="W63" s="17" t="n">
        <v>2</v>
      </c>
      <c r="X63" s="19" t="n">
        <v>2</v>
      </c>
      <c r="Z63" s="13" t="s">
        <v>50</v>
      </c>
      <c r="AA63" s="13" t="s">
        <v>51</v>
      </c>
      <c r="AB63" s="18" t="n">
        <v>1278</v>
      </c>
      <c r="AC63" s="18"/>
      <c r="AD63" s="16" t="n">
        <v>85918</v>
      </c>
      <c r="AE63" s="16"/>
      <c r="AF63" s="22" t="s">
        <v>56</v>
      </c>
      <c r="AG63" s="17" t="str">
        <f aca="false">IF(AF63="Stay",V63,IF(AF63="Step",V63,IF(AF63="Retire","Asst",LOOKUP(AF63,{"New","ToAssc","ToFull1","ToFull2","ToFull3","ToFull4";"Asst","Assc","Full","Full","Full","Full"}))))</f>
        <v>Assc</v>
      </c>
      <c r="AH63" s="17" t="n">
        <f aca="false">IF(AF63="Stay",W63,IF(AF63="Step",W63+1,IF(AF63="Retire",4,LOOKUP(AF63,{"New","ToAssc","ToFull1","ToFull2","ToFull3","ToFull4";4,1,1,2,3,4}))))</f>
        <v>3</v>
      </c>
      <c r="AI63" s="19" t="n">
        <f aca="false">IF(W63=X63,AH63,X63)</f>
        <v>3</v>
      </c>
      <c r="AJ63" s="3" t="str">
        <f aca="false">IF(AG63="Full",IF(OR(AF63="ToFull1",AF63="ToFull2",AF63="ToFull3",AF63="ToFull4"),1,Y63+1),"")</f>
        <v/>
      </c>
      <c r="AK63" s="13" t="s">
        <v>50</v>
      </c>
      <c r="AL63" s="13" t="s">
        <v>51</v>
      </c>
      <c r="AM63" s="18" t="n">
        <f aca="true">IF(AK63="Vacant",0,VLOOKUP(AG63&amp;AI63,INDIRECT(AK63),3,0))</f>
        <v>1278</v>
      </c>
      <c r="AN63" s="18"/>
      <c r="AO63" s="16" t="n">
        <f aca="false">AM63+AN63</f>
        <v>1278</v>
      </c>
      <c r="AP63" s="1" t="n">
        <v>62</v>
      </c>
      <c r="AQ63" s="1" t="s">
        <v>53</v>
      </c>
      <c r="AR63" s="1" t="s">
        <v>54</v>
      </c>
      <c r="AS63" s="1" t="n">
        <v>2021</v>
      </c>
    </row>
    <row r="64" customFormat="false" ht="12" hidden="false" customHeight="true" outlineLevel="0" collapsed="false">
      <c r="A64" s="13" t="n">
        <v>9</v>
      </c>
      <c r="B64" s="14" t="s">
        <v>111</v>
      </c>
      <c r="C64" s="13" t="n">
        <v>59</v>
      </c>
      <c r="D64" s="13" t="s">
        <v>46</v>
      </c>
      <c r="E64" s="13"/>
      <c r="F64" s="13"/>
      <c r="G64" s="13" t="s">
        <v>47</v>
      </c>
      <c r="H64" s="15" t="s">
        <v>47</v>
      </c>
      <c r="I64" s="16" t="e">
        <f aca="false">#N/A</f>
        <v>#N/A</v>
      </c>
      <c r="J64" s="20" t="s">
        <v>56</v>
      </c>
      <c r="K64" s="17" t="s">
        <v>64</v>
      </c>
      <c r="L64" s="17" t="n">
        <v>6</v>
      </c>
      <c r="M64" s="17" t="n">
        <v>6</v>
      </c>
      <c r="O64" s="15" t="s">
        <v>50</v>
      </c>
      <c r="P64" s="15" t="s">
        <v>51</v>
      </c>
      <c r="Q64" s="18" t="n">
        <v>75003</v>
      </c>
      <c r="R64" s="18"/>
      <c r="S64" s="16" t="n">
        <v>75003</v>
      </c>
      <c r="T64" s="16"/>
      <c r="U64" s="20" t="s">
        <v>56</v>
      </c>
      <c r="V64" s="17" t="s">
        <v>64</v>
      </c>
      <c r="W64" s="17" t="n">
        <v>7</v>
      </c>
      <c r="X64" s="19" t="n">
        <v>7</v>
      </c>
      <c r="Z64" s="15" t="s">
        <v>50</v>
      </c>
      <c r="AA64" s="15" t="s">
        <v>51</v>
      </c>
      <c r="AB64" s="18" t="n">
        <v>1230</v>
      </c>
      <c r="AC64" s="18"/>
      <c r="AD64" s="16" t="n">
        <v>78284</v>
      </c>
      <c r="AE64" s="16"/>
      <c r="AF64" s="20" t="s">
        <v>67</v>
      </c>
      <c r="AG64" s="17" t="str">
        <f aca="false">IF(AF64="Stay",V64,IF(AF64="Step",V64,IF(AF64="Retire","Asst",LOOKUP(AF64,{"New","ToAssc","ToFull1","ToFull2","ToFull3","ToFull4";"Asst","Assc","Full","Full","Full","Full"}))))</f>
        <v>Assc</v>
      </c>
      <c r="AH64" s="17" t="n">
        <f aca="false">IF(AF64="Stay",W64,IF(AF64="Step",W64+1,IF(AF64="Retire",4,LOOKUP(AF64,{"New","ToAssc","ToFull1","ToFull2","ToFull3","ToFull4";4,1,1,2,3,4}))))</f>
        <v>1</v>
      </c>
      <c r="AI64" s="19" t="n">
        <f aca="false">IF(W64=X64,AH64,X64)</f>
        <v>1</v>
      </c>
      <c r="AJ64" s="3" t="str">
        <f aca="false">IF(AG64="Full",IF(OR(AF64="ToFull1",AF64="ToFull2",AF64="ToFull3",AF64="ToFull4"),1,Y64+1),"")</f>
        <v/>
      </c>
      <c r="AK64" s="15" t="s">
        <v>50</v>
      </c>
      <c r="AL64" s="15" t="s">
        <v>51</v>
      </c>
      <c r="AM64" s="18" t="n">
        <f aca="true">IF(OR(AK64="Vacant",AK64="Admin",AK64="Leave"),0,VLOOKUP(AG64&amp;AI64,INDIRECT(AK64),3,0))</f>
        <v>1230</v>
      </c>
      <c r="AN64" s="18"/>
      <c r="AO64" s="16" t="n">
        <f aca="false">AM64+AN64</f>
        <v>1230</v>
      </c>
      <c r="AP64" s="1" t="n">
        <v>63</v>
      </c>
      <c r="AQ64" s="1" t="s">
        <v>53</v>
      </c>
      <c r="AR64" s="1" t="s">
        <v>54</v>
      </c>
      <c r="AS64" s="1" t="n">
        <v>2021</v>
      </c>
    </row>
    <row r="65" customFormat="false" ht="12" hidden="false" customHeight="true" outlineLevel="0" collapsed="false">
      <c r="A65" s="13" t="n">
        <v>9</v>
      </c>
      <c r="B65" s="14" t="s">
        <v>111</v>
      </c>
      <c r="C65" s="13" t="n">
        <v>57</v>
      </c>
      <c r="D65" s="13" t="s">
        <v>73</v>
      </c>
      <c r="E65" s="13"/>
      <c r="F65" s="13"/>
      <c r="G65" s="13" t="s">
        <v>47</v>
      </c>
      <c r="H65" s="15" t="s">
        <v>47</v>
      </c>
      <c r="I65" s="16" t="e">
        <f aca="false">#N/A</f>
        <v>#N/A</v>
      </c>
      <c r="J65" s="20" t="s">
        <v>48</v>
      </c>
      <c r="K65" s="17" t="s">
        <v>49</v>
      </c>
      <c r="L65" s="17" t="n">
        <v>3</v>
      </c>
      <c r="M65" s="17" t="n">
        <v>3</v>
      </c>
      <c r="N65" s="3" t="n">
        <v>2</v>
      </c>
      <c r="O65" s="13" t="s">
        <v>50</v>
      </c>
      <c r="P65" s="13" t="s">
        <v>51</v>
      </c>
      <c r="Q65" s="18" t="n">
        <v>114661</v>
      </c>
      <c r="R65" s="18"/>
      <c r="S65" s="16" t="n">
        <v>114661</v>
      </c>
      <c r="T65" s="16"/>
      <c r="U65" s="20" t="s">
        <v>48</v>
      </c>
      <c r="V65" s="17" t="s">
        <v>49</v>
      </c>
      <c r="W65" s="17" t="n">
        <v>3</v>
      </c>
      <c r="X65" s="19" t="n">
        <v>3</v>
      </c>
      <c r="Y65" s="3" t="n">
        <v>3</v>
      </c>
      <c r="Z65" s="13" t="s">
        <v>50</v>
      </c>
      <c r="AA65" s="13" t="s">
        <v>51</v>
      </c>
      <c r="AB65" s="18" t="n">
        <v>1711</v>
      </c>
      <c r="AC65" s="18"/>
      <c r="AD65" s="16" t="n">
        <v>117185</v>
      </c>
      <c r="AE65" s="16"/>
      <c r="AF65" s="20" t="s">
        <v>48</v>
      </c>
      <c r="AG65" s="17" t="str">
        <f aca="false">IF(AF65="Stay",V65,IF(AF65="Step",V65,IF(AF65="Retire","Asst",LOOKUP(AF65,{"New","ToAssc","ToFull1","ToFull2","ToFull3","ToFull4";"Asst","Assc","Full","Full","Full","Full"}))))</f>
        <v>Full</v>
      </c>
      <c r="AH65" s="17" t="n">
        <f aca="false">IF(AF65="Stay",W65,IF(AF65="Step",W65+1,IF(AF65="Retire",4,LOOKUP(AF65,{"New","ToAssc","ToFull1","ToFull2","ToFull3","ToFull4";4,1,1,2,3,4}))))</f>
        <v>3</v>
      </c>
      <c r="AI65" s="19" t="n">
        <f aca="false">IF(W65=X65,AH65,X65)</f>
        <v>3</v>
      </c>
      <c r="AJ65" s="3" t="n">
        <f aca="false">IF(AG65="Full",IF(OR(AF65="ToFull1",AF65="ToFull2",AF65="ToFull3",AF65="ToFull4"),1,Y65+1),"")</f>
        <v>4</v>
      </c>
      <c r="AK65" s="13" t="s">
        <v>50</v>
      </c>
      <c r="AL65" s="13" t="s">
        <v>51</v>
      </c>
      <c r="AM65" s="18" t="n">
        <f aca="true">IF(AK65="Vacant",0,VLOOKUP(AG65&amp;AI65,INDIRECT(AK65),3,0))</f>
        <v>1711</v>
      </c>
      <c r="AN65" s="18"/>
      <c r="AO65" s="16" t="n">
        <f aca="false">AM65+AN65</f>
        <v>1711</v>
      </c>
      <c r="AP65" s="1" t="n">
        <v>64</v>
      </c>
      <c r="AQ65" s="1" t="s">
        <v>53</v>
      </c>
      <c r="AR65" s="1" t="s">
        <v>54</v>
      </c>
      <c r="AS65" s="1" t="n">
        <v>2021</v>
      </c>
    </row>
    <row r="66" customFormat="false" ht="12" hidden="false" customHeight="true" outlineLevel="0" collapsed="false">
      <c r="A66" s="13" t="n">
        <v>9</v>
      </c>
      <c r="B66" s="14" t="s">
        <v>111</v>
      </c>
      <c r="C66" s="13" t="n">
        <v>54</v>
      </c>
      <c r="D66" s="13" t="s">
        <v>69</v>
      </c>
      <c r="E66" s="13"/>
      <c r="F66" s="13"/>
      <c r="G66" s="13" t="s">
        <v>47</v>
      </c>
      <c r="H66" s="15" t="s">
        <v>47</v>
      </c>
      <c r="I66" s="16" t="e">
        <f aca="false">#N/A</f>
        <v>#N/A</v>
      </c>
      <c r="J66" s="20" t="s">
        <v>48</v>
      </c>
      <c r="K66" s="17" t="s">
        <v>49</v>
      </c>
      <c r="L66" s="17" t="n">
        <v>2</v>
      </c>
      <c r="M66" s="17" t="n">
        <v>2</v>
      </c>
      <c r="N66" s="3" t="n">
        <v>3</v>
      </c>
      <c r="O66" s="13" t="s">
        <v>50</v>
      </c>
      <c r="P66" s="13" t="s">
        <v>51</v>
      </c>
      <c r="Q66" s="18" t="n">
        <v>108910</v>
      </c>
      <c r="R66" s="18" t="n">
        <v>5000</v>
      </c>
      <c r="S66" s="16" t="n">
        <v>113910</v>
      </c>
      <c r="T66" s="16"/>
      <c r="U66" s="20" t="s">
        <v>48</v>
      </c>
      <c r="V66" s="17" t="s">
        <v>49</v>
      </c>
      <c r="W66" s="17" t="n">
        <v>2</v>
      </c>
      <c r="X66" s="19" t="n">
        <v>2</v>
      </c>
      <c r="Y66" s="3" t="n">
        <v>4</v>
      </c>
      <c r="Z66" s="13" t="s">
        <v>50</v>
      </c>
      <c r="AA66" s="13" t="s">
        <v>51</v>
      </c>
      <c r="AB66" s="18" t="n">
        <v>1625</v>
      </c>
      <c r="AC66" s="18"/>
      <c r="AD66" s="16" t="n">
        <v>111307</v>
      </c>
      <c r="AE66" s="16"/>
      <c r="AF66" s="20" t="s">
        <v>48</v>
      </c>
      <c r="AG66" s="17" t="str">
        <f aca="false">IF(AF66="Stay",V66,IF(AF66="Step",V66,IF(AF66="Retire","Asst",LOOKUP(AF66,{"New","ToAssc","ToFull1","ToFull2","ToFull3","ToFull4";"Asst","Assc","Full","Full","Full","Full"}))))</f>
        <v>Full</v>
      </c>
      <c r="AH66" s="17" t="n">
        <f aca="false">IF(AF66="Stay",W66,IF(AF66="Step",W66+1,IF(AF66="Retire",4,LOOKUP(AF66,{"New","ToAssc","ToFull1","ToFull2","ToFull3","ToFull4";4,1,1,2,3,4}))))</f>
        <v>2</v>
      </c>
      <c r="AI66" s="19" t="n">
        <f aca="false">IF(W66=X66,AH66,X66)</f>
        <v>2</v>
      </c>
      <c r="AJ66" s="3" t="n">
        <f aca="false">IF(AG66="Full",IF(OR(AF66="ToFull1",AF66="ToFull2",AF66="ToFull3",AF66="ToFull4"),1,Y66+1),"")</f>
        <v>5</v>
      </c>
      <c r="AK66" s="13" t="s">
        <v>50</v>
      </c>
      <c r="AL66" s="13" t="s">
        <v>51</v>
      </c>
      <c r="AM66" s="18" t="n">
        <f aca="true">IF(AK66="Vacant",0,VLOOKUP(AG66&amp;AI66,INDIRECT(AK66),3,0))</f>
        <v>1625</v>
      </c>
      <c r="AN66" s="18"/>
      <c r="AO66" s="16" t="n">
        <f aca="false">AM66+AN66</f>
        <v>1625</v>
      </c>
      <c r="AP66" s="1" t="n">
        <v>65</v>
      </c>
      <c r="AQ66" s="1" t="s">
        <v>53</v>
      </c>
      <c r="AR66" s="1" t="s">
        <v>54</v>
      </c>
      <c r="AS66" s="1" t="n">
        <v>2021</v>
      </c>
    </row>
    <row r="67" customFormat="false" ht="12" hidden="false" customHeight="true" outlineLevel="0" collapsed="false">
      <c r="A67" s="13" t="n">
        <v>9</v>
      </c>
      <c r="B67" s="14" t="s">
        <v>111</v>
      </c>
      <c r="C67" s="13" t="n">
        <v>184</v>
      </c>
      <c r="D67" s="13" t="s">
        <v>93</v>
      </c>
      <c r="E67" s="13"/>
      <c r="F67" s="13"/>
      <c r="G67" s="13" t="s">
        <v>47</v>
      </c>
      <c r="H67" s="15" t="s">
        <v>47</v>
      </c>
      <c r="I67" s="16" t="e">
        <f aca="false">#N/A</f>
        <v>#N/A</v>
      </c>
      <c r="J67" s="20" t="s">
        <v>48</v>
      </c>
      <c r="K67" s="17" t="s">
        <v>49</v>
      </c>
      <c r="L67" s="17" t="n">
        <v>1</v>
      </c>
      <c r="M67" s="17" t="n">
        <v>1</v>
      </c>
      <c r="N67" s="3" t="n">
        <v>4</v>
      </c>
      <c r="O67" s="13" t="s">
        <v>50</v>
      </c>
      <c r="P67" s="13" t="s">
        <v>51</v>
      </c>
      <c r="Q67" s="18" t="n">
        <v>103293</v>
      </c>
      <c r="R67" s="18"/>
      <c r="S67" s="16" t="n">
        <v>103293</v>
      </c>
      <c r="T67" s="16"/>
      <c r="U67" s="20" t="s">
        <v>48</v>
      </c>
      <c r="V67" s="17" t="s">
        <v>49</v>
      </c>
      <c r="W67" s="17" t="n">
        <v>1</v>
      </c>
      <c r="X67" s="19" t="n">
        <v>1</v>
      </c>
      <c r="Y67" s="3" t="n">
        <v>5</v>
      </c>
      <c r="Z67" s="13" t="s">
        <v>50</v>
      </c>
      <c r="AA67" s="13" t="s">
        <v>51</v>
      </c>
      <c r="AB67" s="18" t="n">
        <v>1541</v>
      </c>
      <c r="AC67" s="18"/>
      <c r="AD67" s="16" t="n">
        <v>105567</v>
      </c>
      <c r="AE67" s="16"/>
      <c r="AF67" s="20" t="s">
        <v>48</v>
      </c>
      <c r="AG67" s="17" t="str">
        <f aca="false">IF(AF67="Stay",V67,IF(AF67="Step",V67,IF(AF67="Retire","Asst",LOOKUP(AF67,{"New","ToAssc","ToFull1","ToFull2","ToFull3","ToFull4";"Asst","Assc","Full","Full","Full","Full"}))))</f>
        <v>Full</v>
      </c>
      <c r="AH67" s="17" t="n">
        <f aca="false">IF(AF67="Stay",W67,IF(AF67="Step",W67+1,IF(AF67="Retire",4,LOOKUP(AF67,{"New","ToAssc","ToFull1","ToFull2","ToFull3","ToFull4";4,1,1,2,3,4}))))</f>
        <v>1</v>
      </c>
      <c r="AI67" s="19" t="n">
        <f aca="false">IF(W67=X67,AH67,X67)</f>
        <v>1</v>
      </c>
      <c r="AJ67" s="3" t="n">
        <f aca="false">IF(AG67="Full",IF(OR(AF67="ToFull1",AF67="ToFull2",AF67="ToFull3",AF67="ToFull4"),1,Y67+1),"")</f>
        <v>6</v>
      </c>
      <c r="AK67" s="13" t="s">
        <v>50</v>
      </c>
      <c r="AL67" s="13" t="s">
        <v>51</v>
      </c>
      <c r="AM67" s="18" t="n">
        <f aca="true">IF(AK67="Vacant",0,VLOOKUP(AG67&amp;AI67,INDIRECT(AK67),3,0))</f>
        <v>1541</v>
      </c>
      <c r="AN67" s="18"/>
      <c r="AO67" s="16" t="n">
        <f aca="false">AM67+AN67</f>
        <v>1541</v>
      </c>
      <c r="AP67" s="1" t="n">
        <v>66</v>
      </c>
      <c r="AQ67" s="1" t="s">
        <v>53</v>
      </c>
      <c r="AR67" s="1" t="s">
        <v>54</v>
      </c>
      <c r="AS67" s="1" t="n">
        <v>2021</v>
      </c>
    </row>
    <row r="68" customFormat="false" ht="12" hidden="false" customHeight="true" outlineLevel="0" collapsed="false">
      <c r="A68" s="13" t="n">
        <v>9</v>
      </c>
      <c r="B68" s="14" t="s">
        <v>111</v>
      </c>
      <c r="C68" s="13" t="n">
        <v>60</v>
      </c>
      <c r="D68" s="13" t="s">
        <v>73</v>
      </c>
      <c r="E68" s="13"/>
      <c r="F68" s="13"/>
      <c r="G68" s="13" t="s">
        <v>47</v>
      </c>
      <c r="H68" s="15" t="s">
        <v>47</v>
      </c>
      <c r="I68" s="16" t="e">
        <f aca="false">#N/A</f>
        <v>#N/A</v>
      </c>
      <c r="J68" s="20" t="s">
        <v>48</v>
      </c>
      <c r="K68" s="17" t="s">
        <v>49</v>
      </c>
      <c r="L68" s="17" t="n">
        <v>3</v>
      </c>
      <c r="M68" s="17" t="n">
        <v>3</v>
      </c>
      <c r="N68" s="3" t="n">
        <v>3</v>
      </c>
      <c r="O68" s="23" t="s">
        <v>50</v>
      </c>
      <c r="P68" s="13" t="s">
        <v>51</v>
      </c>
      <c r="Q68" s="18" t="n">
        <v>114661</v>
      </c>
      <c r="R68" s="18"/>
      <c r="S68" s="16" t="n">
        <v>114661</v>
      </c>
      <c r="T68" s="16"/>
      <c r="U68" s="20" t="s">
        <v>48</v>
      </c>
      <c r="V68" s="17" t="s">
        <v>49</v>
      </c>
      <c r="W68" s="17" t="n">
        <v>3</v>
      </c>
      <c r="X68" s="19" t="n">
        <v>3</v>
      </c>
      <c r="Y68" s="3" t="n">
        <v>4</v>
      </c>
      <c r="Z68" s="23" t="s">
        <v>50</v>
      </c>
      <c r="AA68" s="13" t="s">
        <v>51</v>
      </c>
      <c r="AB68" s="18" t="n">
        <v>1711</v>
      </c>
      <c r="AC68" s="18"/>
      <c r="AD68" s="16" t="n">
        <v>117185</v>
      </c>
      <c r="AE68" s="16"/>
      <c r="AF68" s="20" t="s">
        <v>48</v>
      </c>
      <c r="AG68" s="17" t="str">
        <f aca="false">IF(AF68="Stay",V68,IF(AF68="Step",V68,IF(AF68="Retire","Asst",LOOKUP(AF68,{"New","ToAssc","ToFull1","ToFull2","ToFull3","ToFull4";"Asst","Assc","Full","Full","Full","Full"}))))</f>
        <v>Full</v>
      </c>
      <c r="AH68" s="17" t="n">
        <f aca="false">IF(AF68="Stay",W68,IF(AF68="Step",W68+1,IF(AF68="Retire",4,LOOKUP(AF68,{"New","ToAssc","ToFull1","ToFull2","ToFull3","ToFull4";4,1,1,2,3,4}))))</f>
        <v>3</v>
      </c>
      <c r="AI68" s="19" t="n">
        <f aca="false">IF(W68=X68,AH68,X68)</f>
        <v>3</v>
      </c>
      <c r="AJ68" s="3" t="n">
        <f aca="false">IF(AG68="Full",IF(OR(AF68="ToFull1",AF68="ToFull2",AF68="ToFull3",AF68="ToFull4"),1,Y68+1),"")</f>
        <v>5</v>
      </c>
      <c r="AK68" s="23" t="s">
        <v>50</v>
      </c>
      <c r="AL68" s="13" t="s">
        <v>51</v>
      </c>
      <c r="AM68" s="18" t="n">
        <f aca="true">IF(AK68="Vacant",0,VLOOKUP(AG68&amp;AI68,INDIRECT(AK68),3,0))</f>
        <v>1711</v>
      </c>
      <c r="AN68" s="18"/>
      <c r="AO68" s="16" t="n">
        <f aca="false">AM68+AN68</f>
        <v>1711</v>
      </c>
      <c r="AP68" s="1" t="n">
        <v>67</v>
      </c>
      <c r="AQ68" s="1" t="s">
        <v>53</v>
      </c>
      <c r="AR68" s="1" t="s">
        <v>54</v>
      </c>
      <c r="AS68" s="1" t="n">
        <v>2021</v>
      </c>
    </row>
    <row r="69" customFormat="false" ht="12" hidden="false" customHeight="true" outlineLevel="0" collapsed="false">
      <c r="A69" s="13" t="n">
        <v>9</v>
      </c>
      <c r="B69" s="14" t="s">
        <v>111</v>
      </c>
      <c r="C69" s="13" t="n">
        <v>51</v>
      </c>
      <c r="D69" s="13" t="s">
        <v>73</v>
      </c>
      <c r="E69" s="13"/>
      <c r="F69" s="13"/>
      <c r="G69" s="13" t="s">
        <v>47</v>
      </c>
      <c r="H69" s="15" t="s">
        <v>47</v>
      </c>
      <c r="I69" s="16" t="e">
        <f aca="false">#N/A</f>
        <v>#N/A</v>
      </c>
      <c r="J69" s="3" t="s">
        <v>71</v>
      </c>
      <c r="K69" s="17" t="s">
        <v>49</v>
      </c>
      <c r="L69" s="17" t="n">
        <v>2</v>
      </c>
      <c r="M69" s="17" t="n">
        <v>2</v>
      </c>
      <c r="N69" s="3" t="n">
        <v>1</v>
      </c>
      <c r="O69" s="23" t="s">
        <v>50</v>
      </c>
      <c r="P69" s="13" t="s">
        <v>51</v>
      </c>
      <c r="Q69" s="18" t="n">
        <v>108910</v>
      </c>
      <c r="R69" s="18" t="n">
        <v>3500</v>
      </c>
      <c r="S69" s="16" t="n">
        <v>112410</v>
      </c>
      <c r="T69" s="16"/>
      <c r="U69" s="3" t="s">
        <v>48</v>
      </c>
      <c r="V69" s="17" t="s">
        <v>49</v>
      </c>
      <c r="W69" s="17" t="n">
        <v>2</v>
      </c>
      <c r="X69" s="19" t="n">
        <v>2</v>
      </c>
      <c r="Y69" s="3" t="n">
        <v>2</v>
      </c>
      <c r="Z69" s="23" t="s">
        <v>50</v>
      </c>
      <c r="AA69" s="13" t="s">
        <v>51</v>
      </c>
      <c r="AB69" s="18" t="n">
        <v>1625</v>
      </c>
      <c r="AC69" s="18" t="n">
        <v>8500</v>
      </c>
      <c r="AD69" s="16" t="n">
        <v>119807</v>
      </c>
      <c r="AE69" s="16"/>
      <c r="AF69" s="3" t="s">
        <v>48</v>
      </c>
      <c r="AG69" s="17" t="str">
        <f aca="false">IF(AF69="Stay",V69,IF(AF69="Step",V69,IF(AF69="Retire","Asst",LOOKUP(AF69,{"New","ToAssc","ToFull1","ToFull2","ToFull3","ToFull4";"Asst","Assc","Full","Full","Full","Full"}))))</f>
        <v>Full</v>
      </c>
      <c r="AH69" s="17" t="n">
        <f aca="false">IF(AF69="Stay",W69,IF(AF69="Step",W69+1,IF(AF69="Retire",4,LOOKUP(AF69,{"New","ToAssc","ToFull1","ToFull2","ToFull3","ToFull4";4,1,1,2,3,4}))))</f>
        <v>2</v>
      </c>
      <c r="AI69" s="19" t="n">
        <f aca="false">IF(W69=X69,AH69,X69)</f>
        <v>2</v>
      </c>
      <c r="AJ69" s="3" t="n">
        <f aca="false">IF(AG69="Full",IF(OR(AF69="ToFull1",AF69="ToFull2",AF69="ToFull3",AF69="ToFull4"),1,Y69+1),"")</f>
        <v>3</v>
      </c>
      <c r="AK69" s="23" t="s">
        <v>50</v>
      </c>
      <c r="AL69" s="13" t="s">
        <v>51</v>
      </c>
      <c r="AM69" s="18" t="n">
        <f aca="true">IF(AK69="Vacant",0,VLOOKUP(AG69&amp;AI69,INDIRECT(AK69),3,0))</f>
        <v>1625</v>
      </c>
      <c r="AN69" s="18" t="n">
        <f aca="false">35+50</f>
        <v>85</v>
      </c>
      <c r="AO69" s="16" t="n">
        <f aca="false">AM69+AN69</f>
        <v>1710</v>
      </c>
      <c r="AP69" s="1" t="n">
        <v>68</v>
      </c>
      <c r="AQ69" s="1" t="s">
        <v>53</v>
      </c>
      <c r="AR69" s="1" t="s">
        <v>54</v>
      </c>
      <c r="AS69" s="1" t="n">
        <v>2021</v>
      </c>
    </row>
    <row r="70" customFormat="false" ht="12" hidden="false" customHeight="true" outlineLevel="0" collapsed="false">
      <c r="A70" s="13" t="n">
        <v>9</v>
      </c>
      <c r="B70" s="14" t="s">
        <v>111</v>
      </c>
      <c r="C70" s="13" t="n">
        <v>58</v>
      </c>
      <c r="D70" s="13" t="s">
        <v>116</v>
      </c>
      <c r="E70" s="13"/>
      <c r="F70" s="13"/>
      <c r="G70" s="13" t="s">
        <v>47</v>
      </c>
      <c r="H70" s="15" t="s">
        <v>47</v>
      </c>
      <c r="I70" s="16" t="e">
        <f aca="false">#N/A</f>
        <v>#N/A</v>
      </c>
      <c r="J70" s="20" t="s">
        <v>48</v>
      </c>
      <c r="K70" s="17" t="s">
        <v>49</v>
      </c>
      <c r="L70" s="17" t="n">
        <v>3</v>
      </c>
      <c r="M70" s="17" t="n">
        <v>3</v>
      </c>
      <c r="N70" s="3" t="n">
        <v>4</v>
      </c>
      <c r="O70" s="23" t="s">
        <v>50</v>
      </c>
      <c r="P70" s="13" t="s">
        <v>51</v>
      </c>
      <c r="Q70" s="18" t="n">
        <v>114661</v>
      </c>
      <c r="R70" s="18" t="n">
        <v>3500</v>
      </c>
      <c r="S70" s="16" t="n">
        <v>118161</v>
      </c>
      <c r="T70" s="16"/>
      <c r="U70" s="20" t="s">
        <v>48</v>
      </c>
      <c r="V70" s="17" t="s">
        <v>49</v>
      </c>
      <c r="W70" s="17" t="n">
        <v>3</v>
      </c>
      <c r="X70" s="19" t="n">
        <v>3</v>
      </c>
      <c r="Y70" s="3" t="n">
        <v>5</v>
      </c>
      <c r="Z70" s="23" t="s">
        <v>50</v>
      </c>
      <c r="AA70" s="13" t="s">
        <v>51</v>
      </c>
      <c r="AB70" s="18" t="n">
        <v>1798</v>
      </c>
      <c r="AC70" s="18" t="n">
        <v>3500</v>
      </c>
      <c r="AD70" s="16" t="n">
        <v>120685</v>
      </c>
      <c r="AE70" s="16"/>
      <c r="AF70" s="20" t="s">
        <v>117</v>
      </c>
      <c r="AG70" s="17" t="str">
        <f aca="false">IF(AF70="Stay",V70,IF(AF70="Step",V70,IF(AF70="Retire","Asst",LOOKUP(AF70,{"New","ToAssc","ToFull1","ToFull2","ToFull3","ToFull4";"Asst","Assc","Full","Full","Full","Full"}))))</f>
        <v>Full</v>
      </c>
      <c r="AH70" s="17" t="n">
        <f aca="false">IF(AF70="Stay",W70,IF(AF70="Step",W70+1,IF(AF70="Retire",4,LOOKUP(AF70,{"New","ToAssc","ToFull1","ToFull2","ToFull3","ToFull4";4,1,1,2,3,4}))))</f>
        <v>4</v>
      </c>
      <c r="AI70" s="19" t="n">
        <f aca="false">IF(W70=X70,AH70,X70)</f>
        <v>4</v>
      </c>
      <c r="AJ70" s="3" t="n">
        <f aca="false">IF(AG70="Full",IF(OR(AF70="ToFull1",AF70="ToFull2",AF70="ToFull3",AF70="ToFull4"),1,Y70+1),"")</f>
        <v>1</v>
      </c>
      <c r="AK70" s="23" t="s">
        <v>50</v>
      </c>
      <c r="AL70" s="13" t="s">
        <v>51</v>
      </c>
      <c r="AM70" s="18" t="n">
        <f aca="true">IF(AK70="Vacant",0,VLOOKUP(AG70&amp;AI70,INDIRECT(AK70),3,0))</f>
        <v>1798</v>
      </c>
      <c r="AN70" s="18" t="n">
        <f aca="false">35</f>
        <v>35</v>
      </c>
      <c r="AO70" s="16" t="n">
        <f aca="false">AM70+AN70</f>
        <v>1833</v>
      </c>
      <c r="AP70" s="1" t="n">
        <v>69</v>
      </c>
      <c r="AQ70" s="1" t="s">
        <v>53</v>
      </c>
      <c r="AR70" s="1" t="s">
        <v>54</v>
      </c>
      <c r="AS70" s="1" t="n">
        <v>2021</v>
      </c>
    </row>
    <row r="71" customFormat="false" ht="12" hidden="false" customHeight="true" outlineLevel="0" collapsed="false">
      <c r="A71" s="13" t="n">
        <v>9</v>
      </c>
      <c r="B71" s="14" t="s">
        <v>111</v>
      </c>
      <c r="C71" s="13"/>
      <c r="D71" s="13" t="s">
        <v>118</v>
      </c>
      <c r="E71" s="13"/>
      <c r="F71" s="13"/>
      <c r="G71" s="13" t="s">
        <v>111</v>
      </c>
      <c r="H71" s="15" t="s">
        <v>111</v>
      </c>
      <c r="I71" s="16" t="e">
        <f aca="false">#N/A</f>
        <v>#N/A</v>
      </c>
      <c r="J71" s="20" t="s">
        <v>48</v>
      </c>
      <c r="K71" s="17" t="s">
        <v>106</v>
      </c>
      <c r="L71" s="17" t="n">
        <v>16</v>
      </c>
      <c r="M71" s="17" t="s">
        <v>119</v>
      </c>
      <c r="O71" s="13" t="s">
        <v>120</v>
      </c>
      <c r="P71" s="13" t="s">
        <v>51</v>
      </c>
      <c r="Q71" s="18" t="n">
        <v>84296</v>
      </c>
      <c r="R71" s="18"/>
      <c r="S71" s="16" t="n">
        <v>84296</v>
      </c>
      <c r="T71" s="16"/>
      <c r="U71" s="20" t="s">
        <v>48</v>
      </c>
      <c r="V71" s="17" t="s">
        <v>106</v>
      </c>
      <c r="W71" s="17" t="n">
        <v>16</v>
      </c>
      <c r="X71" s="19" t="s">
        <v>119</v>
      </c>
      <c r="Z71" s="13" t="s">
        <v>120</v>
      </c>
      <c r="AA71" s="13" t="s">
        <v>51</v>
      </c>
      <c r="AB71" s="18" t="n">
        <v>1258</v>
      </c>
      <c r="AC71" s="18"/>
      <c r="AD71" s="16" t="n">
        <v>86151</v>
      </c>
      <c r="AE71" s="16"/>
      <c r="AF71" s="20" t="s">
        <v>48</v>
      </c>
      <c r="AG71" s="17" t="str">
        <f aca="false">IF(AF71="Stay",V71,IF(AF71="Step",V71,IF(AF71="Retire","Asst",LOOKUP(AF71,{"New","ToAssc","ToFull1","ToFull2","ToFull3","ToFull4";"Asst","Assc","Full","Full","Full","Full"}))))</f>
        <v>Inst</v>
      </c>
      <c r="AH71" s="17" t="n">
        <f aca="false">IF(AF71="Stay",W71,IF(AF71="Step",W71+1,IF(AF71="Retire",4,LOOKUP(AF71,{"New","ToAssc","ToFull1","ToFull2","ToFull3","ToFull4";4,1,1,2,3,4}))))</f>
        <v>16</v>
      </c>
      <c r="AI71" s="19" t="n">
        <v>16</v>
      </c>
      <c r="AJ71" s="3" t="str">
        <f aca="false">IF(AG71="Full",IF(OR(AF71="ToFull1",AF71="ToFull2",AF71="ToFull3",AF71="ToFull4"),1,Y71+1),"")</f>
        <v/>
      </c>
      <c r="AK71" s="15" t="s">
        <v>50</v>
      </c>
      <c r="AL71" s="13" t="s">
        <v>51</v>
      </c>
      <c r="AM71" s="18" t="n">
        <f aca="true">IF(AK71="Vacant",0,VLOOKUP(AG71&amp;AI71,INDIRECT(AK71),3,0))</f>
        <v>1258</v>
      </c>
      <c r="AN71" s="18"/>
      <c r="AO71" s="16" t="n">
        <f aca="false">AM71+AN71</f>
        <v>1258</v>
      </c>
      <c r="AP71" s="1" t="n">
        <v>70</v>
      </c>
      <c r="AQ71" s="1" t="s">
        <v>53</v>
      </c>
      <c r="AR71" s="1" t="s">
        <v>54</v>
      </c>
      <c r="AS71" s="1" t="n">
        <v>2021</v>
      </c>
    </row>
    <row r="72" customFormat="false" ht="12" hidden="false" customHeight="true" outlineLevel="0" collapsed="false">
      <c r="A72" s="13" t="n">
        <v>10</v>
      </c>
      <c r="B72" s="14" t="s">
        <v>121</v>
      </c>
      <c r="C72" s="13" t="n">
        <v>6</v>
      </c>
      <c r="D72" s="13" t="s">
        <v>89</v>
      </c>
      <c r="E72" s="13"/>
      <c r="F72" s="13"/>
      <c r="G72" s="13" t="s">
        <v>47</v>
      </c>
      <c r="H72" s="15" t="s">
        <v>47</v>
      </c>
      <c r="I72" s="16" t="e">
        <f aca="false">#N/A</f>
        <v>#N/A</v>
      </c>
      <c r="J72" s="3" t="s">
        <v>56</v>
      </c>
      <c r="K72" s="17" t="s">
        <v>64</v>
      </c>
      <c r="L72" s="17" t="n">
        <v>8</v>
      </c>
      <c r="M72" s="17" t="n">
        <v>8</v>
      </c>
      <c r="O72" s="13" t="s">
        <v>50</v>
      </c>
      <c r="P72" s="13" t="s">
        <v>51</v>
      </c>
      <c r="Q72" s="18" t="n">
        <v>78194</v>
      </c>
      <c r="R72" s="18"/>
      <c r="S72" s="16" t="n">
        <v>78194</v>
      </c>
      <c r="T72" s="16"/>
      <c r="U72" s="20" t="s">
        <v>48</v>
      </c>
      <c r="V72" s="17" t="s">
        <v>64</v>
      </c>
      <c r="W72" s="17" t="n">
        <v>8</v>
      </c>
      <c r="X72" s="19" t="n">
        <v>8</v>
      </c>
      <c r="Z72" s="13" t="s">
        <v>50</v>
      </c>
      <c r="AA72" s="13" t="s">
        <v>51</v>
      </c>
      <c r="AB72" s="18" t="n">
        <v>1167</v>
      </c>
      <c r="AC72" s="18"/>
      <c r="AD72" s="16" t="n">
        <v>79915</v>
      </c>
      <c r="AE72" s="16"/>
      <c r="AF72" s="20" t="s">
        <v>48</v>
      </c>
      <c r="AG72" s="17" t="str">
        <f aca="false">IF(AF72="Stay",V72,IF(AF72="Step",V72,IF(AF72="Retire","Asst",LOOKUP(AF72,{"New","ToAssc","ToFull1","ToFull2","ToFull3","ToFull4";"Asst","Assc","Full","Full","Full","Full"}))))</f>
        <v>Asst</v>
      </c>
      <c r="AH72" s="17" t="n">
        <f aca="false">IF(AF72="Stay",W72,IF(AF72="Step",W72+1,IF(AF72="Retire",4,LOOKUP(AF72,{"New","ToAssc","ToFull1","ToFull2","ToFull3","ToFull4";4,1,1,2,3,4}))))</f>
        <v>8</v>
      </c>
      <c r="AI72" s="19" t="n">
        <f aca="false">IF(W72=X72,AH72,X72)</f>
        <v>8</v>
      </c>
      <c r="AJ72" s="3" t="str">
        <f aca="false">IF(AG72="Full",IF(OR(AF72="ToFull1",AF72="ToFull2",AF72="ToFull3",AF72="ToFull4"),1,Y72+1),"")</f>
        <v/>
      </c>
      <c r="AK72" s="13" t="s">
        <v>50</v>
      </c>
      <c r="AL72" s="13" t="s">
        <v>51</v>
      </c>
      <c r="AM72" s="18" t="n">
        <f aca="true">IF(AK72="Vacant",0,VLOOKUP(AG72&amp;AI72,INDIRECT(AK72),3,0))</f>
        <v>1167</v>
      </c>
      <c r="AN72" s="18"/>
      <c r="AO72" s="16" t="n">
        <f aca="false">AM72+AN72</f>
        <v>1167</v>
      </c>
      <c r="AP72" s="1" t="n">
        <v>71</v>
      </c>
      <c r="AQ72" s="1" t="s">
        <v>53</v>
      </c>
      <c r="AR72" s="1" t="s">
        <v>54</v>
      </c>
      <c r="AS72" s="1" t="n">
        <v>2021</v>
      </c>
    </row>
    <row r="73" customFormat="false" ht="12" hidden="false" customHeight="true" outlineLevel="0" collapsed="false">
      <c r="A73" s="13" t="n">
        <v>10</v>
      </c>
      <c r="B73" s="14" t="s">
        <v>121</v>
      </c>
      <c r="C73" s="13" t="n">
        <v>42</v>
      </c>
      <c r="D73" s="13" t="s">
        <v>87</v>
      </c>
      <c r="E73" s="13"/>
      <c r="F73" s="13"/>
      <c r="G73" s="13" t="s">
        <v>47</v>
      </c>
      <c r="H73" s="15" t="s">
        <v>47</v>
      </c>
      <c r="I73" s="16" t="e">
        <f aca="false">#N/A</f>
        <v>#N/A</v>
      </c>
      <c r="J73" s="3" t="s">
        <v>48</v>
      </c>
      <c r="K73" s="17" t="s">
        <v>49</v>
      </c>
      <c r="L73" s="17" t="n">
        <v>2</v>
      </c>
      <c r="M73" s="17" t="n">
        <v>2</v>
      </c>
      <c r="N73" s="3" t="n">
        <v>5</v>
      </c>
      <c r="O73" s="13" t="s">
        <v>50</v>
      </c>
      <c r="P73" s="13" t="s">
        <v>51</v>
      </c>
      <c r="Q73" s="18" t="n">
        <v>108910</v>
      </c>
      <c r="R73" s="18"/>
      <c r="S73" s="16" t="n">
        <v>108910</v>
      </c>
      <c r="T73" s="16"/>
      <c r="U73" s="3" t="s">
        <v>52</v>
      </c>
      <c r="V73" s="17" t="s">
        <v>49</v>
      </c>
      <c r="W73" s="17" t="n">
        <v>3</v>
      </c>
      <c r="X73" s="19" t="n">
        <v>3</v>
      </c>
      <c r="Y73" s="3" t="n">
        <v>1</v>
      </c>
      <c r="Z73" s="13" t="s">
        <v>50</v>
      </c>
      <c r="AA73" s="13" t="s">
        <v>51</v>
      </c>
      <c r="AB73" s="18" t="n">
        <v>1711</v>
      </c>
      <c r="AC73" s="18"/>
      <c r="AD73" s="16" t="n">
        <v>117185</v>
      </c>
      <c r="AE73" s="16"/>
      <c r="AF73" s="20" t="s">
        <v>48</v>
      </c>
      <c r="AG73" s="17" t="str">
        <f aca="false">IF(AF73="Stay",V73,IF(AF73="Step",V73,IF(AF73="Retire","Asst",LOOKUP(AF73,{"New","ToAssc","ToFull1","ToFull2","ToFull3","ToFull4";"Asst","Assc","Full","Full","Full","Full"}))))</f>
        <v>Full</v>
      </c>
      <c r="AH73" s="17" t="n">
        <f aca="false">IF(AF73="Stay",W73,IF(AF73="Step",W73+1,IF(AF73="Retire",4,LOOKUP(AF73,{"New","ToAssc","ToFull1","ToFull2","ToFull3","ToFull4";4,1,1,2,3,4}))))</f>
        <v>3</v>
      </c>
      <c r="AI73" s="19" t="n">
        <f aca="false">IF(W73=X73,AH73,X73)</f>
        <v>3</v>
      </c>
      <c r="AJ73" s="3" t="n">
        <f aca="false">IF(AG73="Full",IF(OR(AF73="ToFull1",AF73="ToFull2",AF73="ToFull3",AF73="ToFull4"),1,Y73+1),"")</f>
        <v>2</v>
      </c>
      <c r="AK73" s="13" t="s">
        <v>50</v>
      </c>
      <c r="AL73" s="13" t="s">
        <v>51</v>
      </c>
      <c r="AM73" s="18" t="n">
        <f aca="true">IF(AK73="Vacant",0,VLOOKUP(AG73&amp;AI73,INDIRECT(AK73),3,0))</f>
        <v>1711</v>
      </c>
      <c r="AN73" s="18"/>
      <c r="AO73" s="16" t="n">
        <f aca="false">AM73+AN73</f>
        <v>1711</v>
      </c>
      <c r="AP73" s="1" t="n">
        <v>72</v>
      </c>
      <c r="AQ73" s="1" t="s">
        <v>53</v>
      </c>
      <c r="AR73" s="1" t="s">
        <v>54</v>
      </c>
      <c r="AS73" s="1" t="n">
        <v>2021</v>
      </c>
    </row>
    <row r="74" customFormat="false" ht="12" hidden="false" customHeight="true" outlineLevel="0" collapsed="false">
      <c r="A74" s="13" t="n">
        <v>10</v>
      </c>
      <c r="B74" s="14" t="s">
        <v>121</v>
      </c>
      <c r="C74" s="13"/>
      <c r="D74" s="13" t="s">
        <v>91</v>
      </c>
      <c r="E74" s="13"/>
      <c r="F74" s="13"/>
      <c r="G74" s="13" t="s">
        <v>62</v>
      </c>
      <c r="H74" s="15" t="s">
        <v>63</v>
      </c>
      <c r="I74" s="16"/>
      <c r="J74" s="20"/>
      <c r="K74" s="17"/>
      <c r="L74" s="17"/>
      <c r="M74" s="17"/>
      <c r="O74" s="13"/>
      <c r="P74" s="13"/>
      <c r="Q74" s="18"/>
      <c r="R74" s="18"/>
      <c r="S74" s="16"/>
      <c r="T74" s="16"/>
      <c r="U74" s="20" t="s">
        <v>86</v>
      </c>
      <c r="V74" s="17" t="s">
        <v>64</v>
      </c>
      <c r="W74" s="17" t="n">
        <v>2</v>
      </c>
      <c r="X74" s="19" t="n">
        <v>2</v>
      </c>
      <c r="Z74" s="13" t="s">
        <v>50</v>
      </c>
      <c r="AA74" s="13" t="s">
        <v>51</v>
      </c>
      <c r="AB74" s="18" t="n">
        <v>1048</v>
      </c>
      <c r="AC74" s="18" t="n">
        <v>-11688.1666666667</v>
      </c>
      <c r="AD74" s="16" t="n">
        <v>58440.8333333333</v>
      </c>
      <c r="AE74" s="16"/>
      <c r="AF74" s="20" t="s">
        <v>56</v>
      </c>
      <c r="AG74" s="17" t="str">
        <f aca="false">IF(AF74="Stay",V74,IF(AF74="Step",V74,IF(AF74="Retire","Asst",LOOKUP(AF74,{"New","ToAssc","ToFull1","ToFull2","ToFull3","ToFull4";"Asst","Assc","Full","Full","Full","Full"}))))</f>
        <v>Asst</v>
      </c>
      <c r="AH74" s="17" t="n">
        <f aca="false">IF(AF74="Stay",W74,IF(AF74="Step",W74+1,IF(AF74="Retire",4,LOOKUP(AF74,{"New","ToAssc","ToFull1","ToFull2","ToFull3","ToFull4";4,1,1,2,3,4}))))</f>
        <v>3</v>
      </c>
      <c r="AI74" s="19" t="n">
        <f aca="false">IF(W74=X74,AH74,X74)</f>
        <v>3</v>
      </c>
      <c r="AJ74" s="3" t="str">
        <f aca="false">IF(AG74="Full",IF(OR(AF74="ToFull1",AF74="ToFull2",AF74="ToFull3",AF74="ToFull4"),1,Y74+1),"")</f>
        <v/>
      </c>
      <c r="AK74" s="13" t="s">
        <v>50</v>
      </c>
      <c r="AL74" s="15" t="s">
        <v>70</v>
      </c>
      <c r="AM74" s="18" t="n">
        <f aca="true">IF(AK74="Vacant",0,VLOOKUP(AG74&amp;AI74,INDIRECT(AK74),3,0))</f>
        <v>1048</v>
      </c>
      <c r="AN74" s="18" t="n">
        <f aca="false">-AM74/6</f>
        <v>-174.666666666667</v>
      </c>
      <c r="AO74" s="16" t="n">
        <f aca="false">AM74+AN74</f>
        <v>873.333333333333</v>
      </c>
      <c r="AP74" s="1" t="n">
        <v>73</v>
      </c>
      <c r="AQ74" s="1" t="s">
        <v>53</v>
      </c>
      <c r="AR74" s="1" t="s">
        <v>54</v>
      </c>
      <c r="AS74" s="1" t="n">
        <v>2021</v>
      </c>
    </row>
    <row r="75" customFormat="false" ht="12" hidden="false" customHeight="true" outlineLevel="0" collapsed="false">
      <c r="A75" s="13" t="n">
        <v>10</v>
      </c>
      <c r="B75" s="14" t="s">
        <v>121</v>
      </c>
      <c r="C75" s="13" t="n">
        <v>5</v>
      </c>
      <c r="D75" s="13" t="s">
        <v>87</v>
      </c>
      <c r="E75" s="13"/>
      <c r="F75" s="13"/>
      <c r="G75" s="13" t="s">
        <v>47</v>
      </c>
      <c r="H75" s="15" t="s">
        <v>47</v>
      </c>
      <c r="I75" s="16" t="e">
        <f aca="false">#N/A</f>
        <v>#N/A</v>
      </c>
      <c r="J75" s="20" t="s">
        <v>48</v>
      </c>
      <c r="K75" s="17" t="s">
        <v>49</v>
      </c>
      <c r="L75" s="17" t="n">
        <v>2</v>
      </c>
      <c r="M75" s="17" t="n">
        <v>2</v>
      </c>
      <c r="N75" s="3" t="n">
        <v>4</v>
      </c>
      <c r="O75" s="13" t="s">
        <v>50</v>
      </c>
      <c r="P75" s="13" t="s">
        <v>51</v>
      </c>
      <c r="Q75" s="18" t="n">
        <v>108910</v>
      </c>
      <c r="R75" s="18" t="n">
        <v>3500</v>
      </c>
      <c r="S75" s="16" t="n">
        <v>112410</v>
      </c>
      <c r="T75" s="16"/>
      <c r="U75" s="20" t="s">
        <v>48</v>
      </c>
      <c r="V75" s="17" t="s">
        <v>49</v>
      </c>
      <c r="W75" s="17" t="n">
        <v>2</v>
      </c>
      <c r="X75" s="19" t="n">
        <v>2</v>
      </c>
      <c r="Y75" s="3" t="n">
        <v>5</v>
      </c>
      <c r="Z75" s="13" t="s">
        <v>50</v>
      </c>
      <c r="AA75" s="13" t="s">
        <v>51</v>
      </c>
      <c r="AB75" s="18" t="n">
        <v>1625</v>
      </c>
      <c r="AC75" s="18" t="n">
        <v>3500</v>
      </c>
      <c r="AD75" s="16" t="n">
        <v>114807</v>
      </c>
      <c r="AE75" s="16"/>
      <c r="AF75" s="20" t="s">
        <v>48</v>
      </c>
      <c r="AG75" s="17" t="str">
        <f aca="false">IF(AF75="Stay",V75,IF(AF75="Step",V75,IF(AF75="Retire","Asst",LOOKUP(AF75,{"New","ToAssc","ToFull1","ToFull2","ToFull3","ToFull4";"Asst","Assc","Full","Full","Full","Full"}))))</f>
        <v>Full</v>
      </c>
      <c r="AH75" s="17" t="n">
        <f aca="false">IF(AF75="Stay",W75,IF(AF75="Step",W75+1,IF(AF75="Retire",4,LOOKUP(AF75,{"New","ToAssc","ToFull1","ToFull2","ToFull3","ToFull4";4,1,1,2,3,4}))))</f>
        <v>2</v>
      </c>
      <c r="AI75" s="19" t="n">
        <f aca="false">IF(W75=X75,AH75,X75)</f>
        <v>2</v>
      </c>
      <c r="AJ75" s="3" t="n">
        <f aca="false">IF(AG75="Full",IF(OR(AF75="ToFull1",AF75="ToFull2",AF75="ToFull3",AF75="ToFull4"),1,Y75+1),"")</f>
        <v>6</v>
      </c>
      <c r="AK75" s="13" t="s">
        <v>50</v>
      </c>
      <c r="AL75" s="13" t="s">
        <v>51</v>
      </c>
      <c r="AM75" s="18" t="n">
        <f aca="true">IF(AK75="Vacant",0,VLOOKUP(AG75&amp;AI75,INDIRECT(AK75),3,0))</f>
        <v>1625</v>
      </c>
      <c r="AN75" s="18" t="n">
        <f aca="false">35</f>
        <v>35</v>
      </c>
      <c r="AO75" s="16" t="n">
        <f aca="false">AM75+AN75</f>
        <v>1660</v>
      </c>
      <c r="AP75" s="1" t="n">
        <v>74</v>
      </c>
      <c r="AQ75" s="1" t="s">
        <v>53</v>
      </c>
      <c r="AR75" s="1" t="s">
        <v>54</v>
      </c>
      <c r="AS75" s="1" t="n">
        <v>2021</v>
      </c>
    </row>
    <row r="76" customFormat="false" ht="12" hidden="false" customHeight="true" outlineLevel="0" collapsed="false">
      <c r="A76" s="13" t="n">
        <v>10</v>
      </c>
      <c r="B76" s="14" t="s">
        <v>121</v>
      </c>
      <c r="C76" s="13" t="n">
        <v>7</v>
      </c>
      <c r="D76" s="13" t="s">
        <v>58</v>
      </c>
      <c r="E76" s="13"/>
      <c r="F76" s="13"/>
      <c r="G76" s="13" t="s">
        <v>47</v>
      </c>
      <c r="H76" s="15" t="s">
        <v>47</v>
      </c>
      <c r="I76" s="16" t="e">
        <f aca="false">#N/A</f>
        <v>#N/A</v>
      </c>
      <c r="J76" s="3" t="s">
        <v>75</v>
      </c>
      <c r="K76" s="17" t="s">
        <v>49</v>
      </c>
      <c r="L76" s="17" t="n">
        <v>1</v>
      </c>
      <c r="M76" s="17" t="n">
        <v>1</v>
      </c>
      <c r="N76" s="3" t="n">
        <v>1</v>
      </c>
      <c r="O76" s="13" t="s">
        <v>50</v>
      </c>
      <c r="P76" s="13" t="s">
        <v>51</v>
      </c>
      <c r="Q76" s="18" t="n">
        <v>103293</v>
      </c>
      <c r="R76" s="18"/>
      <c r="S76" s="16" t="n">
        <v>103293</v>
      </c>
      <c r="T76" s="16"/>
      <c r="U76" s="3" t="s">
        <v>48</v>
      </c>
      <c r="V76" s="17" t="s">
        <v>49</v>
      </c>
      <c r="W76" s="17" t="n">
        <v>1</v>
      </c>
      <c r="X76" s="19" t="n">
        <v>1</v>
      </c>
      <c r="Y76" s="3" t="n">
        <v>2</v>
      </c>
      <c r="Z76" s="13" t="s">
        <v>50</v>
      </c>
      <c r="AA76" s="13" t="s">
        <v>51</v>
      </c>
      <c r="AB76" s="18" t="n">
        <v>1541</v>
      </c>
      <c r="AC76" s="18"/>
      <c r="AD76" s="16" t="n">
        <v>105567</v>
      </c>
      <c r="AE76" s="16"/>
      <c r="AF76" s="3" t="s">
        <v>48</v>
      </c>
      <c r="AG76" s="17" t="str">
        <f aca="false">IF(AF76="Stay",V76,IF(AF76="Step",V76,IF(AF76="Retire","Asst",LOOKUP(AF76,{"New","ToAssc","ToFull1","ToFull2","ToFull3","ToFull4";"Asst","Assc","Full","Full","Full","Full"}))))</f>
        <v>Full</v>
      </c>
      <c r="AH76" s="17" t="n">
        <f aca="false">IF(AF76="Stay",W76,IF(AF76="Step",W76+1,IF(AF76="Retire",4,LOOKUP(AF76,{"New","ToAssc","ToFull1","ToFull2","ToFull3","ToFull4";4,1,1,2,3,4}))))</f>
        <v>1</v>
      </c>
      <c r="AI76" s="19" t="n">
        <f aca="false">IF(W76=X76,AH76,X76)</f>
        <v>1</v>
      </c>
      <c r="AJ76" s="3" t="n">
        <f aca="false">IF(AG76="Full",IF(OR(AF76="ToFull1",AF76="ToFull2",AF76="ToFull3",AF76="ToFull4"),1,Y76+1),"")</f>
        <v>3</v>
      </c>
      <c r="AK76" s="13" t="s">
        <v>50</v>
      </c>
      <c r="AL76" s="13" t="s">
        <v>51</v>
      </c>
      <c r="AM76" s="18" t="n">
        <f aca="true">IF(AK76="Vacant",0,VLOOKUP(AG76&amp;AI76,INDIRECT(AK76),3,0))</f>
        <v>1541</v>
      </c>
      <c r="AN76" s="18"/>
      <c r="AO76" s="16" t="n">
        <f aca="false">AM76+AN76</f>
        <v>1541</v>
      </c>
      <c r="AP76" s="1" t="n">
        <v>75</v>
      </c>
      <c r="AQ76" s="1" t="s">
        <v>53</v>
      </c>
      <c r="AR76" s="1" t="s">
        <v>54</v>
      </c>
      <c r="AS76" s="1" t="n">
        <v>2021</v>
      </c>
    </row>
    <row r="77" customFormat="false" ht="12" hidden="false" customHeight="true" outlineLevel="0" collapsed="false">
      <c r="A77" s="13" t="n">
        <v>10</v>
      </c>
      <c r="B77" s="14" t="s">
        <v>121</v>
      </c>
      <c r="C77" s="13" t="n">
        <v>10</v>
      </c>
      <c r="D77" s="13" t="s">
        <v>122</v>
      </c>
      <c r="E77" s="13"/>
      <c r="F77" s="13"/>
      <c r="G77" s="13" t="s">
        <v>47</v>
      </c>
      <c r="H77" s="15" t="s">
        <v>47</v>
      </c>
      <c r="I77" s="16" t="e">
        <f aca="false">#N/A</f>
        <v>#N/A</v>
      </c>
      <c r="J77" s="20" t="s">
        <v>48</v>
      </c>
      <c r="K77" s="17" t="s">
        <v>49</v>
      </c>
      <c r="L77" s="17" t="n">
        <v>1</v>
      </c>
      <c r="M77" s="17" t="n">
        <v>1</v>
      </c>
      <c r="N77" s="3" t="n">
        <v>3</v>
      </c>
      <c r="O77" s="13" t="s">
        <v>50</v>
      </c>
      <c r="P77" s="13" t="s">
        <v>51</v>
      </c>
      <c r="Q77" s="18" t="n">
        <v>103293</v>
      </c>
      <c r="R77" s="18"/>
      <c r="S77" s="16" t="n">
        <v>103293</v>
      </c>
      <c r="T77" s="16"/>
      <c r="U77" s="20" t="s">
        <v>48</v>
      </c>
      <c r="V77" s="17" t="s">
        <v>49</v>
      </c>
      <c r="W77" s="17" t="n">
        <v>1</v>
      </c>
      <c r="X77" s="19" t="n">
        <v>1</v>
      </c>
      <c r="Y77" s="3" t="n">
        <v>4</v>
      </c>
      <c r="Z77" s="13" t="s">
        <v>50</v>
      </c>
      <c r="AA77" s="13" t="s">
        <v>51</v>
      </c>
      <c r="AB77" s="18" t="n">
        <v>1541</v>
      </c>
      <c r="AC77" s="18"/>
      <c r="AD77" s="16" t="n">
        <v>105567</v>
      </c>
      <c r="AE77" s="16"/>
      <c r="AF77" s="20" t="s">
        <v>48</v>
      </c>
      <c r="AG77" s="17" t="str">
        <f aca="false">IF(AF77="Stay",V77,IF(AF77="Step",V77,IF(AF77="Retire","Asst",LOOKUP(AF77,{"New","ToAssc","ToFull1","ToFull2","ToFull3","ToFull4";"Asst","Assc","Full","Full","Full","Full"}))))</f>
        <v>Full</v>
      </c>
      <c r="AH77" s="17" t="n">
        <f aca="false">IF(AF77="Stay",W77,IF(AF77="Step",W77+1,IF(AF77="Retire",4,LOOKUP(AF77,{"New","ToAssc","ToFull1","ToFull2","ToFull3","ToFull4";4,1,1,2,3,4}))))</f>
        <v>1</v>
      </c>
      <c r="AI77" s="19" t="n">
        <f aca="false">IF(W77=X77,AH77,X77)</f>
        <v>1</v>
      </c>
      <c r="AJ77" s="3" t="n">
        <f aca="false">IF(AG77="Full",IF(OR(AF77="ToFull1",AF77="ToFull2",AF77="ToFull3",AF77="ToFull4"),1,Y77+1),"")</f>
        <v>5</v>
      </c>
      <c r="AK77" s="13" t="s">
        <v>50</v>
      </c>
      <c r="AL77" s="13" t="s">
        <v>51</v>
      </c>
      <c r="AM77" s="18" t="n">
        <f aca="true">IF(AK77="Vacant",0,VLOOKUP(AG77&amp;AI77,INDIRECT(AK77),3,0))</f>
        <v>1541</v>
      </c>
      <c r="AN77" s="18"/>
      <c r="AO77" s="16" t="n">
        <f aca="false">AM77+AN77</f>
        <v>1541</v>
      </c>
      <c r="AP77" s="1" t="n">
        <v>76</v>
      </c>
      <c r="AQ77" s="1" t="s">
        <v>53</v>
      </c>
      <c r="AR77" s="1" t="s">
        <v>54</v>
      </c>
      <c r="AS77" s="1" t="n">
        <v>2021</v>
      </c>
    </row>
    <row r="78" customFormat="false" ht="12" hidden="false" customHeight="true" outlineLevel="0" collapsed="false">
      <c r="A78" s="13" t="n">
        <v>10</v>
      </c>
      <c r="B78" s="14" t="s">
        <v>121</v>
      </c>
      <c r="C78" s="13" t="n">
        <v>8</v>
      </c>
      <c r="D78" s="13" t="s">
        <v>79</v>
      </c>
      <c r="E78" s="13"/>
      <c r="F78" s="13"/>
      <c r="G78" s="13" t="s">
        <v>47</v>
      </c>
      <c r="H78" s="15" t="s">
        <v>47</v>
      </c>
      <c r="I78" s="16" t="e">
        <f aca="false">#N/A</f>
        <v>#N/A</v>
      </c>
      <c r="J78" s="20" t="s">
        <v>48</v>
      </c>
      <c r="K78" s="17" t="s">
        <v>49</v>
      </c>
      <c r="L78" s="17" t="n">
        <v>1</v>
      </c>
      <c r="M78" s="17" t="n">
        <v>1</v>
      </c>
      <c r="N78" s="3" t="n">
        <v>2</v>
      </c>
      <c r="O78" s="13" t="s">
        <v>50</v>
      </c>
      <c r="P78" s="13" t="s">
        <v>51</v>
      </c>
      <c r="Q78" s="18" t="n">
        <v>103293</v>
      </c>
      <c r="R78" s="18"/>
      <c r="S78" s="16" t="n">
        <v>103293</v>
      </c>
      <c r="T78" s="16"/>
      <c r="U78" s="20" t="s">
        <v>48</v>
      </c>
      <c r="V78" s="17" t="s">
        <v>49</v>
      </c>
      <c r="W78" s="17" t="n">
        <v>1</v>
      </c>
      <c r="X78" s="19" t="n">
        <v>1</v>
      </c>
      <c r="Y78" s="3" t="n">
        <v>3</v>
      </c>
      <c r="Z78" s="13" t="s">
        <v>50</v>
      </c>
      <c r="AA78" s="13" t="s">
        <v>51</v>
      </c>
      <c r="AB78" s="18" t="n">
        <v>1541</v>
      </c>
      <c r="AC78" s="18"/>
      <c r="AD78" s="16" t="n">
        <v>105567</v>
      </c>
      <c r="AE78" s="16"/>
      <c r="AF78" s="20" t="s">
        <v>48</v>
      </c>
      <c r="AG78" s="17" t="str">
        <f aca="false">IF(AF78="Stay",V78,IF(AF78="Step",V78,IF(AF78="Retire","Asst",LOOKUP(AF78,{"New","ToAssc","ToFull1","ToFull2","ToFull3","ToFull4";"Asst","Assc","Full","Full","Full","Full"}))))</f>
        <v>Full</v>
      </c>
      <c r="AH78" s="17" t="n">
        <f aca="false">IF(AF78="Stay",W78,IF(AF78="Step",W78+1,IF(AF78="Retire",4,LOOKUP(AF78,{"New","ToAssc","ToFull1","ToFull2","ToFull3","ToFull4";4,1,1,2,3,4}))))</f>
        <v>1</v>
      </c>
      <c r="AI78" s="19" t="n">
        <f aca="false">IF(W78=X78,AH78,X78)</f>
        <v>1</v>
      </c>
      <c r="AJ78" s="3" t="n">
        <f aca="false">IF(AG78="Full",IF(OR(AF78="ToFull1",AF78="ToFull2",AF78="ToFull3",AF78="ToFull4"),1,Y78+1),"")</f>
        <v>4</v>
      </c>
      <c r="AK78" s="13" t="s">
        <v>50</v>
      </c>
      <c r="AL78" s="13" t="s">
        <v>51</v>
      </c>
      <c r="AM78" s="18" t="n">
        <f aca="true">IF(AK78="Vacant",0,VLOOKUP(AG78&amp;AI78,INDIRECT(AK78),3,0))</f>
        <v>1541</v>
      </c>
      <c r="AN78" s="18"/>
      <c r="AO78" s="16" t="n">
        <f aca="false">AM78+AN78</f>
        <v>1541</v>
      </c>
      <c r="AP78" s="1" t="n">
        <v>77</v>
      </c>
      <c r="AQ78" s="1" t="s">
        <v>53</v>
      </c>
      <c r="AR78" s="1" t="s">
        <v>54</v>
      </c>
      <c r="AS78" s="1" t="n">
        <v>2021</v>
      </c>
    </row>
    <row r="79" customFormat="false" ht="12" hidden="false" customHeight="true" outlineLevel="0" collapsed="false">
      <c r="A79" s="13" t="n">
        <v>10</v>
      </c>
      <c r="B79" s="14" t="s">
        <v>121</v>
      </c>
      <c r="C79" s="13" t="n">
        <v>4</v>
      </c>
      <c r="D79" s="13" t="s">
        <v>123</v>
      </c>
      <c r="E79" s="13"/>
      <c r="F79" s="13"/>
      <c r="G79" s="13" t="s">
        <v>47</v>
      </c>
      <c r="H79" s="15" t="s">
        <v>47</v>
      </c>
      <c r="I79" s="16" t="e">
        <f aca="false">#N/A</f>
        <v>#N/A</v>
      </c>
      <c r="J79" s="20" t="s">
        <v>48</v>
      </c>
      <c r="K79" s="17" t="s">
        <v>49</v>
      </c>
      <c r="L79" s="17" t="n">
        <v>1</v>
      </c>
      <c r="M79" s="17" t="n">
        <v>1</v>
      </c>
      <c r="N79" s="3" t="n">
        <v>3</v>
      </c>
      <c r="O79" s="13" t="s">
        <v>50</v>
      </c>
      <c r="P79" s="13" t="s">
        <v>51</v>
      </c>
      <c r="Q79" s="18" t="n">
        <v>103293</v>
      </c>
      <c r="R79" s="18"/>
      <c r="S79" s="16" t="n">
        <v>103293</v>
      </c>
      <c r="T79" s="16"/>
      <c r="U79" s="20" t="s">
        <v>48</v>
      </c>
      <c r="V79" s="17" t="s">
        <v>49</v>
      </c>
      <c r="W79" s="17" t="n">
        <v>1</v>
      </c>
      <c r="X79" s="19" t="n">
        <v>1</v>
      </c>
      <c r="Y79" s="3" t="n">
        <v>4</v>
      </c>
      <c r="Z79" s="13" t="s">
        <v>50</v>
      </c>
      <c r="AA79" s="13" t="s">
        <v>51</v>
      </c>
      <c r="AB79" s="18" t="n">
        <v>1541</v>
      </c>
      <c r="AC79" s="18"/>
      <c r="AD79" s="16" t="n">
        <v>105567</v>
      </c>
      <c r="AE79" s="16"/>
      <c r="AF79" s="20" t="s">
        <v>48</v>
      </c>
      <c r="AG79" s="17" t="str">
        <f aca="false">IF(AF79="Stay",V79,IF(AF79="Step",V79,IF(AF79="Retire","Asst",LOOKUP(AF79,{"New","ToAssc","ToFull1","ToFull2","ToFull3","ToFull4";"Asst","Assc","Full","Full","Full","Full"}))))</f>
        <v>Full</v>
      </c>
      <c r="AH79" s="17" t="n">
        <f aca="false">IF(AF79="Stay",W79,IF(AF79="Step",W79+1,IF(AF79="Retire",4,LOOKUP(AF79,{"New","ToAssc","ToFull1","ToFull2","ToFull3","ToFull4";4,1,1,2,3,4}))))</f>
        <v>1</v>
      </c>
      <c r="AI79" s="19" t="n">
        <f aca="false">IF(W79=X79,AH79,X79)</f>
        <v>1</v>
      </c>
      <c r="AJ79" s="3" t="n">
        <f aca="false">IF(AG79="Full",IF(OR(AF79="ToFull1",AF79="ToFull2",AF79="ToFull3",AF79="ToFull4"),1,Y79+1),"")</f>
        <v>5</v>
      </c>
      <c r="AK79" s="13" t="s">
        <v>50</v>
      </c>
      <c r="AL79" s="13" t="s">
        <v>51</v>
      </c>
      <c r="AM79" s="18" t="n">
        <f aca="true">IF(AK79="Vacant",0,VLOOKUP(AG79&amp;AI79,INDIRECT(AK79),3,0))</f>
        <v>1541</v>
      </c>
      <c r="AN79" s="18"/>
      <c r="AO79" s="16" t="n">
        <f aca="false">AM79+AN79</f>
        <v>1541</v>
      </c>
      <c r="AP79" s="1" t="n">
        <v>78</v>
      </c>
      <c r="AQ79" s="1" t="s">
        <v>53</v>
      </c>
      <c r="AR79" s="1" t="s">
        <v>54</v>
      </c>
      <c r="AS79" s="1" t="n">
        <v>2021</v>
      </c>
    </row>
    <row r="80" customFormat="false" ht="12" hidden="false" customHeight="true" outlineLevel="0" collapsed="false">
      <c r="A80" s="13" t="n">
        <v>11</v>
      </c>
      <c r="B80" s="14" t="s">
        <v>124</v>
      </c>
      <c r="C80" s="13"/>
      <c r="D80" s="13" t="s">
        <v>46</v>
      </c>
      <c r="E80" s="13"/>
      <c r="F80" s="15"/>
      <c r="G80" s="13" t="s">
        <v>62</v>
      </c>
      <c r="H80" s="15" t="s">
        <v>63</v>
      </c>
      <c r="I80" s="16" t="e">
        <f aca="false">#N/A</f>
        <v>#N/A</v>
      </c>
      <c r="J80" s="3" t="s">
        <v>48</v>
      </c>
      <c r="K80" s="17" t="s">
        <v>64</v>
      </c>
      <c r="L80" s="17" t="n">
        <v>7</v>
      </c>
      <c r="M80" s="17" t="n">
        <v>7</v>
      </c>
      <c r="O80" s="13" t="s">
        <v>50</v>
      </c>
      <c r="P80" s="15" t="s">
        <v>51</v>
      </c>
      <c r="Q80" s="18" t="n">
        <v>76598</v>
      </c>
      <c r="R80" s="18" t="n">
        <v>-12766.3333333333</v>
      </c>
      <c r="S80" s="16" t="n">
        <v>63831.6666666667</v>
      </c>
      <c r="T80" s="16"/>
      <c r="U80" s="3" t="s">
        <v>48</v>
      </c>
      <c r="V80" s="17" t="s">
        <v>64</v>
      </c>
      <c r="W80" s="17" t="n">
        <v>7</v>
      </c>
      <c r="X80" s="19" t="n">
        <v>7</v>
      </c>
      <c r="Z80" s="13" t="s">
        <v>50</v>
      </c>
      <c r="AA80" s="15" t="s">
        <v>51</v>
      </c>
      <c r="AB80" s="18" t="n">
        <v>1143</v>
      </c>
      <c r="AC80" s="18"/>
      <c r="AD80" s="16" t="n">
        <v>78284</v>
      </c>
      <c r="AE80" s="16"/>
      <c r="AF80" s="3" t="s">
        <v>48</v>
      </c>
      <c r="AG80" s="17" t="str">
        <f aca="false">IF(AF80="Stay",V80,IF(AF80="Step",V80,IF(AF80="Retire","Asst",LOOKUP(AF80,{"New","ToAssc","ToFull1","ToFull2","ToFull3","ToFull4";"Asst","Assc","Full","Full","Full","Full"}))))</f>
        <v>Asst</v>
      </c>
      <c r="AH80" s="17" t="n">
        <f aca="false">IF(AF80="Stay",W80,IF(AF80="Step",W80+1,IF(AF80="Retire",4,LOOKUP(AF80,{"New","ToAssc","ToFull1","ToFull2","ToFull3","ToFull4";4,1,1,2,3,4}))))</f>
        <v>7</v>
      </c>
      <c r="AI80" s="19" t="n">
        <f aca="false">IF(W80=X80,AH80,X80)</f>
        <v>7</v>
      </c>
      <c r="AJ80" s="3" t="str">
        <f aca="false">IF(AG80="Full",IF(OR(AF80="ToFull1",AF80="ToFull2",AF80="ToFull3",AF80="ToFull4"),1,Y80+1),"")</f>
        <v/>
      </c>
      <c r="AK80" s="13" t="s">
        <v>50</v>
      </c>
      <c r="AL80" s="15" t="s">
        <v>65</v>
      </c>
      <c r="AM80" s="18" t="n">
        <f aca="true">IF(AK80="Vacant",0,VLOOKUP(AG80&amp;AI80,INDIRECT(AK80),3,0))</f>
        <v>1143</v>
      </c>
      <c r="AN80" s="18"/>
      <c r="AO80" s="16" t="n">
        <f aca="false">AM80+AN80</f>
        <v>1143</v>
      </c>
      <c r="AP80" s="1" t="n">
        <v>79</v>
      </c>
      <c r="AQ80" s="1" t="s">
        <v>53</v>
      </c>
      <c r="AR80" s="1" t="s">
        <v>54</v>
      </c>
      <c r="AS80" s="1" t="n">
        <v>2021</v>
      </c>
    </row>
    <row r="81" customFormat="false" ht="12" hidden="false" customHeight="true" outlineLevel="0" collapsed="false">
      <c r="A81" s="13" t="n">
        <v>11</v>
      </c>
      <c r="B81" s="14" t="s">
        <v>124</v>
      </c>
      <c r="C81" s="13" t="n">
        <v>56</v>
      </c>
      <c r="D81" s="13" t="s">
        <v>125</v>
      </c>
      <c r="E81" s="13"/>
      <c r="F81" s="13"/>
      <c r="G81" s="13" t="s">
        <v>47</v>
      </c>
      <c r="H81" s="15" t="s">
        <v>47</v>
      </c>
      <c r="I81" s="16" t="e">
        <f aca="false">#N/A</f>
        <v>#N/A</v>
      </c>
      <c r="J81" s="20" t="s">
        <v>48</v>
      </c>
      <c r="K81" s="17" t="s">
        <v>49</v>
      </c>
      <c r="L81" s="17" t="n">
        <v>4</v>
      </c>
      <c r="M81" s="17" t="n">
        <v>4</v>
      </c>
      <c r="N81" s="3" t="n">
        <v>7</v>
      </c>
      <c r="O81" s="13" t="s">
        <v>50</v>
      </c>
      <c r="P81" s="13" t="s">
        <v>51</v>
      </c>
      <c r="Q81" s="18" t="n">
        <v>120515</v>
      </c>
      <c r="R81" s="18"/>
      <c r="S81" s="16" t="n">
        <v>120515</v>
      </c>
      <c r="T81" s="16"/>
      <c r="U81" s="20" t="s">
        <v>48</v>
      </c>
      <c r="V81" s="17" t="s">
        <v>49</v>
      </c>
      <c r="W81" s="17" t="n">
        <v>4</v>
      </c>
      <c r="X81" s="19" t="n">
        <v>4</v>
      </c>
      <c r="Y81" s="3" t="n">
        <v>8</v>
      </c>
      <c r="Z81" s="13" t="s">
        <v>50</v>
      </c>
      <c r="AA81" s="13" t="s">
        <v>51</v>
      </c>
      <c r="AB81" s="18" t="n">
        <v>1798</v>
      </c>
      <c r="AC81" s="18"/>
      <c r="AD81" s="16" t="n">
        <v>123167</v>
      </c>
      <c r="AE81" s="16"/>
      <c r="AF81" s="20" t="s">
        <v>48</v>
      </c>
      <c r="AG81" s="17" t="str">
        <f aca="false">IF(AF81="Stay",V81,IF(AF81="Step",V81,IF(AF81="Retire","Asst",LOOKUP(AF81,{"New","ToAssc","ToFull1","ToFull2","ToFull3","ToFull4";"Asst","Assc","Full","Full","Full","Full"}))))</f>
        <v>Full</v>
      </c>
      <c r="AH81" s="17" t="n">
        <f aca="false">IF(AF81="Stay",W81,IF(AF81="Step",W81+1,IF(AF81="Retire",4,LOOKUP(AF81,{"New","ToAssc","ToFull1","ToFull2","ToFull3","ToFull4";4,1,1,2,3,4}))))</f>
        <v>4</v>
      </c>
      <c r="AI81" s="19" t="n">
        <f aca="false">IF(W81=X81,AH81,X81)</f>
        <v>4</v>
      </c>
      <c r="AJ81" s="3" t="n">
        <f aca="false">IF(AG81="Full",IF(OR(AF81="ToFull1",AF81="ToFull2",AF81="ToFull3",AF81="ToFull4"),1,Y81+1),"")</f>
        <v>9</v>
      </c>
      <c r="AK81" s="13" t="s">
        <v>50</v>
      </c>
      <c r="AL81" s="13" t="s">
        <v>51</v>
      </c>
      <c r="AM81" s="18" t="n">
        <f aca="true">IF(AK81="Vacant",0,VLOOKUP(AG81&amp;AI81,INDIRECT(AK81),3,0))</f>
        <v>1798</v>
      </c>
      <c r="AN81" s="18"/>
      <c r="AO81" s="16" t="n">
        <f aca="false">AM81+AN81</f>
        <v>1798</v>
      </c>
      <c r="AP81" s="1" t="n">
        <v>80</v>
      </c>
      <c r="AQ81" s="1" t="s">
        <v>53</v>
      </c>
      <c r="AR81" s="1" t="s">
        <v>54</v>
      </c>
      <c r="AS81" s="1" t="n">
        <v>2021</v>
      </c>
    </row>
    <row r="82" customFormat="false" ht="12" hidden="false" customHeight="true" outlineLevel="0" collapsed="false">
      <c r="A82" s="13" t="n">
        <v>11</v>
      </c>
      <c r="B82" s="14" t="s">
        <v>124</v>
      </c>
      <c r="C82" s="13" t="n">
        <v>86</v>
      </c>
      <c r="D82" s="13" t="s">
        <v>90</v>
      </c>
      <c r="E82" s="13"/>
      <c r="F82" s="13"/>
      <c r="G82" s="13" t="s">
        <v>47</v>
      </c>
      <c r="H82" s="15" t="s">
        <v>47</v>
      </c>
      <c r="I82" s="16" t="e">
        <f aca="false">#N/A</f>
        <v>#N/A</v>
      </c>
      <c r="J82" s="3" t="s">
        <v>48</v>
      </c>
      <c r="K82" s="17" t="s">
        <v>49</v>
      </c>
      <c r="L82" s="17" t="n">
        <v>4</v>
      </c>
      <c r="M82" s="17" t="n">
        <v>4</v>
      </c>
      <c r="N82" s="3" t="n">
        <v>8</v>
      </c>
      <c r="O82" s="13" t="s">
        <v>50</v>
      </c>
      <c r="P82" s="13" t="s">
        <v>51</v>
      </c>
      <c r="Q82" s="18" t="n">
        <v>120515</v>
      </c>
      <c r="R82" s="18" t="n">
        <v>-58507.5</v>
      </c>
      <c r="S82" s="16" t="n">
        <v>62007.5</v>
      </c>
      <c r="T82" s="16"/>
      <c r="U82" s="3" t="s">
        <v>48</v>
      </c>
      <c r="V82" s="17" t="s">
        <v>49</v>
      </c>
      <c r="W82" s="17" t="n">
        <v>4</v>
      </c>
      <c r="X82" s="19" t="n">
        <v>4</v>
      </c>
      <c r="Y82" s="3" t="n">
        <v>9</v>
      </c>
      <c r="Z82" s="13" t="s">
        <v>50</v>
      </c>
      <c r="AA82" s="13" t="s">
        <v>51</v>
      </c>
      <c r="AB82" s="18" t="n">
        <v>1798</v>
      </c>
      <c r="AC82" s="18" t="n">
        <v>3500</v>
      </c>
      <c r="AD82" s="16" t="n">
        <v>126667</v>
      </c>
      <c r="AE82" s="16"/>
      <c r="AF82" s="3" t="s">
        <v>48</v>
      </c>
      <c r="AG82" s="17" t="str">
        <f aca="false">IF(AF82="Stay",V82,IF(AF82="Step",V82,IF(AF82="Retire","Asst",LOOKUP(AF82,{"New","ToAssc","ToFull1","ToFull2","ToFull3","ToFull4";"Asst","Assc","Full","Full","Full","Full"}))))</f>
        <v>Full</v>
      </c>
      <c r="AH82" s="17" t="n">
        <f aca="false">IF(AF82="Stay",W82,IF(AF82="Step",W82+1,IF(AF82="Retire",4,LOOKUP(AF82,{"New","ToAssc","ToFull1","ToFull2","ToFull3","ToFull4";4,1,1,2,3,4}))))</f>
        <v>4</v>
      </c>
      <c r="AI82" s="19" t="n">
        <f aca="false">IF(W82=X82,AH82,X82)</f>
        <v>4</v>
      </c>
      <c r="AJ82" s="3" t="n">
        <f aca="false">IF(AG82="Full",IF(OR(AF82="ToFull1",AF82="ToFull2",AF82="ToFull3",AF82="ToFull4"),1,Y82+1),"")</f>
        <v>10</v>
      </c>
      <c r="AK82" s="13" t="s">
        <v>50</v>
      </c>
      <c r="AL82" s="13" t="s">
        <v>51</v>
      </c>
      <c r="AM82" s="18" t="n">
        <f aca="true">IF(AK82="Vacant",0,VLOOKUP(AG82&amp;AI82,INDIRECT(AK82),3,0))</f>
        <v>1798</v>
      </c>
      <c r="AN82" s="18" t="n">
        <v>35</v>
      </c>
      <c r="AO82" s="16" t="n">
        <f aca="false">AM82+AN82</f>
        <v>1833</v>
      </c>
      <c r="AP82" s="1" t="n">
        <v>81</v>
      </c>
      <c r="AQ82" s="1" t="s">
        <v>53</v>
      </c>
      <c r="AR82" s="1" t="s">
        <v>54</v>
      </c>
      <c r="AS82" s="1" t="n">
        <v>2021</v>
      </c>
    </row>
    <row r="83" customFormat="false" ht="12" hidden="false" customHeight="true" outlineLevel="0" collapsed="false">
      <c r="A83" s="13" t="n">
        <v>11</v>
      </c>
      <c r="B83" s="14" t="s">
        <v>124</v>
      </c>
      <c r="C83" s="13" t="n">
        <v>88</v>
      </c>
      <c r="D83" s="13" t="s">
        <v>46</v>
      </c>
      <c r="E83" s="13"/>
      <c r="F83" s="13"/>
      <c r="G83" s="13" t="s">
        <v>47</v>
      </c>
      <c r="H83" s="15" t="s">
        <v>47</v>
      </c>
      <c r="I83" s="16" t="e">
        <f aca="false">#N/A</f>
        <v>#N/A</v>
      </c>
      <c r="J83" s="3" t="s">
        <v>48</v>
      </c>
      <c r="K83" s="17" t="s">
        <v>49</v>
      </c>
      <c r="L83" s="17" t="n">
        <v>4</v>
      </c>
      <c r="M83" s="17" t="n">
        <v>4</v>
      </c>
      <c r="N83" s="3" t="n">
        <v>10</v>
      </c>
      <c r="O83" s="13" t="s">
        <v>50</v>
      </c>
      <c r="P83" s="13" t="s">
        <v>51</v>
      </c>
      <c r="Q83" s="18" t="n">
        <v>120515</v>
      </c>
      <c r="R83" s="18" t="n">
        <v>3500</v>
      </c>
      <c r="S83" s="16" t="n">
        <v>124015</v>
      </c>
      <c r="T83" s="16"/>
      <c r="U83" s="3" t="s">
        <v>48</v>
      </c>
      <c r="V83" s="17" t="s">
        <v>49</v>
      </c>
      <c r="W83" s="17" t="n">
        <v>4</v>
      </c>
      <c r="X83" s="19" t="n">
        <v>4</v>
      </c>
      <c r="Y83" s="3" t="n">
        <v>11</v>
      </c>
      <c r="Z83" s="13" t="s">
        <v>50</v>
      </c>
      <c r="AA83" s="13" t="s">
        <v>51</v>
      </c>
      <c r="AB83" s="18" t="n">
        <v>1798</v>
      </c>
      <c r="AC83" s="18" t="n">
        <v>3500</v>
      </c>
      <c r="AD83" s="16" t="n">
        <v>126667</v>
      </c>
      <c r="AE83" s="16"/>
      <c r="AF83" s="3" t="s">
        <v>48</v>
      </c>
      <c r="AG83" s="17" t="str">
        <f aca="false">IF(AF83="Stay",V83,IF(AF83="Step",V83,IF(AF83="Retire","Asst",LOOKUP(AF83,{"New","ToAssc","ToFull1","ToFull2","ToFull3","ToFull4";"Asst","Assc","Full","Full","Full","Full"}))))</f>
        <v>Full</v>
      </c>
      <c r="AH83" s="17" t="n">
        <f aca="false">IF(AF83="Stay",W83,IF(AF83="Step",W83+1,IF(AF83="Retire",4,LOOKUP(AF83,{"New","ToAssc","ToFull1","ToFull2","ToFull3","ToFull4";4,1,1,2,3,4}))))</f>
        <v>4</v>
      </c>
      <c r="AI83" s="19" t="n">
        <f aca="false">IF(W83=X83,AH83,X83)</f>
        <v>4</v>
      </c>
      <c r="AJ83" s="3" t="n">
        <f aca="false">IF(AG83="Full",IF(OR(AF83="ToFull1",AF83="ToFull2",AF83="ToFull3",AF83="ToFull4"),1,Y83+1),"")</f>
        <v>12</v>
      </c>
      <c r="AK83" s="13" t="s">
        <v>50</v>
      </c>
      <c r="AL83" s="13" t="s">
        <v>51</v>
      </c>
      <c r="AM83" s="18" t="n">
        <f aca="true">IF(AK83="Vacant",0,VLOOKUP(AG83&amp;AI83,INDIRECT(AK83),3,0))</f>
        <v>1798</v>
      </c>
      <c r="AN83" s="18" t="n">
        <v>35</v>
      </c>
      <c r="AO83" s="16" t="n">
        <f aca="false">AM83+AN83</f>
        <v>1833</v>
      </c>
      <c r="AP83" s="1" t="n">
        <v>82</v>
      </c>
      <c r="AQ83" s="1" t="s">
        <v>53</v>
      </c>
      <c r="AR83" s="1" t="s">
        <v>54</v>
      </c>
      <c r="AS83" s="1" t="n">
        <v>2021</v>
      </c>
    </row>
    <row r="84" customFormat="false" ht="12" hidden="false" customHeight="true" outlineLevel="0" collapsed="false">
      <c r="A84" s="13" t="n">
        <v>11</v>
      </c>
      <c r="B84" s="14" t="s">
        <v>124</v>
      </c>
      <c r="C84" s="13" t="n">
        <v>74</v>
      </c>
      <c r="D84" s="13" t="s">
        <v>115</v>
      </c>
      <c r="E84" s="13"/>
      <c r="F84" s="13"/>
      <c r="G84" s="13" t="s">
        <v>47</v>
      </c>
      <c r="H84" s="15" t="s">
        <v>47</v>
      </c>
      <c r="I84" s="16" t="e">
        <f aca="false">#N/A</f>
        <v>#N/A</v>
      </c>
      <c r="J84" s="20" t="s">
        <v>48</v>
      </c>
      <c r="K84" s="17" t="s">
        <v>49</v>
      </c>
      <c r="L84" s="17" t="n">
        <v>1</v>
      </c>
      <c r="M84" s="17" t="n">
        <v>1</v>
      </c>
      <c r="N84" s="3" t="n">
        <v>2</v>
      </c>
      <c r="O84" s="13" t="s">
        <v>50</v>
      </c>
      <c r="P84" s="13" t="s">
        <v>51</v>
      </c>
      <c r="Q84" s="18" t="n">
        <v>103293</v>
      </c>
      <c r="R84" s="18"/>
      <c r="S84" s="16" t="n">
        <v>103293</v>
      </c>
      <c r="T84" s="16"/>
      <c r="U84" s="20" t="s">
        <v>48</v>
      </c>
      <c r="V84" s="17" t="s">
        <v>49</v>
      </c>
      <c r="W84" s="17" t="n">
        <v>1</v>
      </c>
      <c r="X84" s="19" t="n">
        <v>1</v>
      </c>
      <c r="Y84" s="3" t="n">
        <v>3</v>
      </c>
      <c r="Z84" s="13" t="s">
        <v>50</v>
      </c>
      <c r="AA84" s="13" t="s">
        <v>51</v>
      </c>
      <c r="AB84" s="18" t="n">
        <v>1541</v>
      </c>
      <c r="AC84" s="18"/>
      <c r="AD84" s="16" t="n">
        <v>105567</v>
      </c>
      <c r="AE84" s="16"/>
      <c r="AF84" s="20" t="s">
        <v>48</v>
      </c>
      <c r="AG84" s="17" t="str">
        <f aca="false">IF(AF84="Stay",V84,IF(AF84="Step",V84,IF(AF84="Retire","Asst",LOOKUP(AF84,{"New","ToAssc","ToFull1","ToFull2","ToFull3","ToFull4";"Asst","Assc","Full","Full","Full","Full"}))))</f>
        <v>Full</v>
      </c>
      <c r="AH84" s="17" t="n">
        <f aca="false">IF(AF84="Stay",W84,IF(AF84="Step",W84+1,IF(AF84="Retire",4,LOOKUP(AF84,{"New","ToAssc","ToFull1","ToFull2","ToFull3","ToFull4";4,1,1,2,3,4}))))</f>
        <v>1</v>
      </c>
      <c r="AI84" s="19" t="n">
        <f aca="false">IF(W84=X84,AH84,X84)</f>
        <v>1</v>
      </c>
      <c r="AJ84" s="3" t="n">
        <f aca="false">IF(AG84="Full",IF(OR(AF84="ToFull1",AF84="ToFull2",AF84="ToFull3",AF84="ToFull4"),1,Y84+1),"")</f>
        <v>4</v>
      </c>
      <c r="AK84" s="13" t="s">
        <v>50</v>
      </c>
      <c r="AL84" s="13" t="s">
        <v>51</v>
      </c>
      <c r="AM84" s="18" t="n">
        <f aca="true">IF(AK84="Vacant",0,VLOOKUP(AG84&amp;AI84,INDIRECT(AK84),3,0))</f>
        <v>1541</v>
      </c>
      <c r="AN84" s="18"/>
      <c r="AO84" s="16" t="n">
        <f aca="false">AM84+AN84</f>
        <v>1541</v>
      </c>
      <c r="AP84" s="1" t="n">
        <v>83</v>
      </c>
      <c r="AQ84" s="1" t="s">
        <v>53</v>
      </c>
      <c r="AR84" s="1" t="s">
        <v>54</v>
      </c>
      <c r="AS84" s="1" t="n">
        <v>2021</v>
      </c>
    </row>
    <row r="85" customFormat="false" ht="12" hidden="false" customHeight="true" outlineLevel="0" collapsed="false">
      <c r="A85" s="13" t="n">
        <v>11</v>
      </c>
      <c r="B85" s="14" t="s">
        <v>124</v>
      </c>
      <c r="C85" s="13" t="n">
        <v>90</v>
      </c>
      <c r="D85" s="13" t="s">
        <v>125</v>
      </c>
      <c r="E85" s="13"/>
      <c r="F85" s="13"/>
      <c r="G85" s="13" t="s">
        <v>47</v>
      </c>
      <c r="H85" s="15" t="s">
        <v>47</v>
      </c>
      <c r="I85" s="16" t="e">
        <f aca="false">#N/A</f>
        <v>#N/A</v>
      </c>
      <c r="J85" s="20" t="s">
        <v>48</v>
      </c>
      <c r="K85" s="17" t="s">
        <v>49</v>
      </c>
      <c r="L85" s="17" t="n">
        <v>1</v>
      </c>
      <c r="M85" s="17" t="n">
        <v>1</v>
      </c>
      <c r="N85" s="3" t="n">
        <v>2</v>
      </c>
      <c r="O85" s="13" t="s">
        <v>50</v>
      </c>
      <c r="P85" s="13" t="s">
        <v>51</v>
      </c>
      <c r="Q85" s="18" t="n">
        <v>103293</v>
      </c>
      <c r="R85" s="18"/>
      <c r="S85" s="16" t="n">
        <v>103293</v>
      </c>
      <c r="T85" s="16"/>
      <c r="U85" s="20" t="s">
        <v>48</v>
      </c>
      <c r="V85" s="17" t="s">
        <v>49</v>
      </c>
      <c r="W85" s="17" t="n">
        <v>1</v>
      </c>
      <c r="X85" s="19" t="n">
        <v>1</v>
      </c>
      <c r="Y85" s="3" t="n">
        <v>3</v>
      </c>
      <c r="Z85" s="13" t="s">
        <v>50</v>
      </c>
      <c r="AA85" s="13" t="s">
        <v>51</v>
      </c>
      <c r="AB85" s="18" t="n">
        <v>1541</v>
      </c>
      <c r="AC85" s="18"/>
      <c r="AD85" s="16" t="n">
        <v>105567</v>
      </c>
      <c r="AE85" s="16"/>
      <c r="AF85" s="20" t="s">
        <v>48</v>
      </c>
      <c r="AG85" s="17" t="str">
        <f aca="false">IF(AF85="Stay",V85,IF(AF85="Step",V85,IF(AF85="Retire","Asst",LOOKUP(AF85,{"New","ToAssc","ToFull1","ToFull2","ToFull3","ToFull4";"Asst","Assc","Full","Full","Full","Full"}))))</f>
        <v>Full</v>
      </c>
      <c r="AH85" s="17" t="n">
        <f aca="false">IF(AF85="Stay",W85,IF(AF85="Step",W85+1,IF(AF85="Retire",4,LOOKUP(AF85,{"New","ToAssc","ToFull1","ToFull2","ToFull3","ToFull4";4,1,1,2,3,4}))))</f>
        <v>1</v>
      </c>
      <c r="AI85" s="19" t="n">
        <f aca="false">IF(W85=X85,AH85,X85)</f>
        <v>1</v>
      </c>
      <c r="AJ85" s="3" t="n">
        <f aca="false">IF(AG85="Full",IF(OR(AF85="ToFull1",AF85="ToFull2",AF85="ToFull3",AF85="ToFull4"),1,Y85+1),"")</f>
        <v>4</v>
      </c>
      <c r="AK85" s="13" t="s">
        <v>50</v>
      </c>
      <c r="AL85" s="13" t="s">
        <v>51</v>
      </c>
      <c r="AM85" s="18" t="n">
        <f aca="true">IF(AK85="Vacant",0,VLOOKUP(AG85&amp;AI85,INDIRECT(AK85),3,0))</f>
        <v>1541</v>
      </c>
      <c r="AN85" s="18"/>
      <c r="AO85" s="16" t="n">
        <f aca="false">AM85+AN85</f>
        <v>1541</v>
      </c>
      <c r="AP85" s="1" t="n">
        <v>84</v>
      </c>
      <c r="AQ85" s="1" t="s">
        <v>53</v>
      </c>
      <c r="AR85" s="1" t="s">
        <v>54</v>
      </c>
      <c r="AS85" s="1" t="n">
        <v>2021</v>
      </c>
    </row>
    <row r="86" customFormat="false" ht="12" hidden="false" customHeight="true" outlineLevel="0" collapsed="false">
      <c r="A86" s="13" t="n">
        <v>11</v>
      </c>
      <c r="B86" s="14" t="s">
        <v>124</v>
      </c>
      <c r="C86" s="13"/>
      <c r="D86" s="13" t="s">
        <v>89</v>
      </c>
      <c r="E86" s="13"/>
      <c r="F86" s="13"/>
      <c r="G86" s="13" t="s">
        <v>111</v>
      </c>
      <c r="H86" s="15" t="s">
        <v>111</v>
      </c>
      <c r="I86" s="16" t="e">
        <f aca="false">#N/A</f>
        <v>#N/A</v>
      </c>
      <c r="J86" s="20" t="s">
        <v>48</v>
      </c>
      <c r="K86" s="17" t="s">
        <v>106</v>
      </c>
      <c r="L86" s="17" t="n">
        <v>15</v>
      </c>
      <c r="M86" s="17" t="s">
        <v>126</v>
      </c>
      <c r="O86" s="13" t="s">
        <v>120</v>
      </c>
      <c r="P86" s="13" t="s">
        <v>51</v>
      </c>
      <c r="Q86" s="18" t="n">
        <v>84914</v>
      </c>
      <c r="R86" s="18"/>
      <c r="S86" s="16" t="n">
        <v>84914</v>
      </c>
      <c r="T86" s="16"/>
      <c r="U86" s="20" t="s">
        <v>56</v>
      </c>
      <c r="V86" s="17" t="s">
        <v>106</v>
      </c>
      <c r="W86" s="17" t="n">
        <v>16</v>
      </c>
      <c r="X86" s="19" t="s">
        <v>126</v>
      </c>
      <c r="Z86" s="13" t="s">
        <v>120</v>
      </c>
      <c r="AA86" s="13" t="s">
        <v>51</v>
      </c>
      <c r="AB86" s="18" t="n">
        <v>1306</v>
      </c>
      <c r="AC86" s="18"/>
      <c r="AD86" s="16" t="n">
        <v>89464</v>
      </c>
      <c r="AE86" s="16"/>
      <c r="AF86" s="20" t="s">
        <v>56</v>
      </c>
      <c r="AG86" s="17" t="str">
        <f aca="false">IF(AF86="Stay",V86,IF(AF86="Step",V86,IF(AF86="Retire","Asst",LOOKUP(AF86,{"New","ToAssc","ToFull1","ToFull2","ToFull3","ToFull4";"Asst","Assc","Full","Full","Full","Full"}))))</f>
        <v>Inst</v>
      </c>
      <c r="AH86" s="17" t="n">
        <f aca="false">IF(AF86="Stay",W86,IF(AF86="Step",W86+1,IF(AF86="Retire",4,LOOKUP(AF86,{"New","ToAssc","ToFull1","ToFull2","ToFull3","ToFull4";4,1,1,2,3,4}))))</f>
        <v>17</v>
      </c>
      <c r="AI86" s="19" t="n">
        <v>17</v>
      </c>
      <c r="AJ86" s="3" t="str">
        <f aca="false">IF(AG86="Full",IF(OR(AF86="ToFull1",AF86="ToFull2",AF86="ToFull3",AF86="ToFull4"),1,Y86+1),"")</f>
        <v/>
      </c>
      <c r="AK86" s="15" t="s">
        <v>50</v>
      </c>
      <c r="AL86" s="13" t="s">
        <v>51</v>
      </c>
      <c r="AM86" s="18" t="n">
        <f aca="true">IF(AK86="Vacant",0,VLOOKUP(AG86&amp;AI86,INDIRECT(AK86),3,0))</f>
        <v>1306</v>
      </c>
      <c r="AN86" s="18"/>
      <c r="AO86" s="16" t="n">
        <f aca="false">AM86+AN86</f>
        <v>1306</v>
      </c>
      <c r="AP86" s="1" t="n">
        <v>85</v>
      </c>
      <c r="AQ86" s="1" t="s">
        <v>53</v>
      </c>
      <c r="AR86" s="1" t="s">
        <v>54</v>
      </c>
      <c r="AS86" s="1" t="n">
        <v>2021</v>
      </c>
    </row>
    <row r="87" customFormat="false" ht="12" hidden="false" customHeight="true" outlineLevel="0" collapsed="false">
      <c r="A87" s="13" t="n">
        <v>11</v>
      </c>
      <c r="B87" s="14" t="s">
        <v>124</v>
      </c>
      <c r="C87" s="13" t="n">
        <v>85</v>
      </c>
      <c r="D87" s="13" t="s">
        <v>55</v>
      </c>
      <c r="E87" s="13"/>
      <c r="F87" s="13"/>
      <c r="G87" s="13" t="s">
        <v>47</v>
      </c>
      <c r="H87" s="15" t="s">
        <v>47</v>
      </c>
      <c r="I87" s="16" t="e">
        <f aca="false">#N/A</f>
        <v>#N/A</v>
      </c>
      <c r="J87" s="20" t="s">
        <v>56</v>
      </c>
      <c r="K87" s="17" t="s">
        <v>57</v>
      </c>
      <c r="L87" s="17" t="n">
        <v>4</v>
      </c>
      <c r="M87" s="17" t="n">
        <v>4</v>
      </c>
      <c r="O87" s="13" t="s">
        <v>50</v>
      </c>
      <c r="P87" s="13" t="s">
        <v>51</v>
      </c>
      <c r="Q87" s="18" t="n">
        <v>87258</v>
      </c>
      <c r="R87" s="18"/>
      <c r="S87" s="16" t="n">
        <v>87258</v>
      </c>
      <c r="T87" s="16"/>
      <c r="U87" s="20" t="s">
        <v>56</v>
      </c>
      <c r="V87" s="17" t="s">
        <v>57</v>
      </c>
      <c r="W87" s="17" t="n">
        <v>5</v>
      </c>
      <c r="X87" s="19" t="n">
        <v>5</v>
      </c>
      <c r="Z87" s="13" t="s">
        <v>50</v>
      </c>
      <c r="AA87" s="13" t="s">
        <v>51</v>
      </c>
      <c r="AB87" s="18" t="n">
        <v>1350</v>
      </c>
      <c r="AC87" s="18"/>
      <c r="AD87" s="16" t="n">
        <v>90810</v>
      </c>
      <c r="AE87" s="16"/>
      <c r="AF87" s="20" t="s">
        <v>56</v>
      </c>
      <c r="AG87" s="17" t="str">
        <f aca="false">IF(AF87="Stay",V87,IF(AF87="Step",V87,IF(AF87="Retire","Asst",LOOKUP(AF87,{"New","ToAssc","ToFull1","ToFull2","ToFull3","ToFull4";"Asst","Assc","Full","Full","Full","Full"}))))</f>
        <v>Assc</v>
      </c>
      <c r="AH87" s="17" t="n">
        <f aca="false">IF(AF87="Stay",W87,IF(AF87="Step",W87+1,IF(AF87="Retire",4,LOOKUP(AF87,{"New","ToAssc","ToFull1","ToFull2","ToFull3","ToFull4";4,1,1,2,3,4}))))</f>
        <v>6</v>
      </c>
      <c r="AI87" s="19" t="n">
        <f aca="false">IF(W87=X87,AH87,X87)</f>
        <v>6</v>
      </c>
      <c r="AJ87" s="3" t="str">
        <f aca="false">IF(AG87="Full",IF(OR(AF87="ToFull1",AF87="ToFull2",AF87="ToFull3",AF87="ToFull4"),1,Y87+1),"")</f>
        <v/>
      </c>
      <c r="AK87" s="13" t="s">
        <v>50</v>
      </c>
      <c r="AL87" s="13" t="s">
        <v>51</v>
      </c>
      <c r="AM87" s="18" t="n">
        <f aca="true">IF(AK87="Vacant",0,VLOOKUP(AG87&amp;AI87,INDIRECT(AK87),3,0))</f>
        <v>1350</v>
      </c>
      <c r="AN87" s="18"/>
      <c r="AO87" s="16" t="n">
        <f aca="false">AM87+AN87</f>
        <v>1350</v>
      </c>
      <c r="AP87" s="1" t="n">
        <v>86</v>
      </c>
      <c r="AQ87" s="1" t="s">
        <v>53</v>
      </c>
      <c r="AR87" s="1" t="s">
        <v>54</v>
      </c>
      <c r="AS87" s="1" t="n">
        <v>2021</v>
      </c>
    </row>
    <row r="88" customFormat="false" ht="12" hidden="false" customHeight="true" outlineLevel="0" collapsed="false">
      <c r="A88" s="13" t="n">
        <v>11</v>
      </c>
      <c r="B88" s="14" t="s">
        <v>124</v>
      </c>
      <c r="C88" s="13" t="n">
        <v>1385</v>
      </c>
      <c r="D88" s="13" t="s">
        <v>69</v>
      </c>
      <c r="E88" s="13"/>
      <c r="F88" s="13"/>
      <c r="G88" s="13" t="s">
        <v>47</v>
      </c>
      <c r="H88" s="15" t="s">
        <v>47</v>
      </c>
      <c r="I88" s="16" t="e">
        <f aca="false">#N/A</f>
        <v>#N/A</v>
      </c>
      <c r="J88" s="20" t="s">
        <v>56</v>
      </c>
      <c r="K88" s="17" t="s">
        <v>57</v>
      </c>
      <c r="L88" s="17" t="n">
        <v>2</v>
      </c>
      <c r="M88" s="17" t="n">
        <v>2</v>
      </c>
      <c r="O88" s="13" t="s">
        <v>50</v>
      </c>
      <c r="P88" s="13" t="s">
        <v>51</v>
      </c>
      <c r="Q88" s="18" t="n">
        <v>84067</v>
      </c>
      <c r="R88" s="18"/>
      <c r="S88" s="16" t="n">
        <v>84067</v>
      </c>
      <c r="T88" s="16"/>
      <c r="U88" s="20" t="s">
        <v>56</v>
      </c>
      <c r="V88" s="17" t="s">
        <v>57</v>
      </c>
      <c r="W88" s="17" t="n">
        <v>3</v>
      </c>
      <c r="X88" s="19" t="n">
        <v>3</v>
      </c>
      <c r="Z88" s="13" t="s">
        <v>50</v>
      </c>
      <c r="AA88" s="13" t="s">
        <v>51</v>
      </c>
      <c r="AB88" s="18" t="n">
        <v>1302</v>
      </c>
      <c r="AC88" s="18"/>
      <c r="AD88" s="16" t="n">
        <v>87549</v>
      </c>
      <c r="AE88" s="16"/>
      <c r="AF88" s="20" t="s">
        <v>56</v>
      </c>
      <c r="AG88" s="17" t="str">
        <f aca="false">IF(AF88="Stay",V88,IF(AF88="Step",V88,IF(AF88="Retire","Asst",LOOKUP(AF88,{"New","ToAssc","ToFull1","ToFull2","ToFull3","ToFull4";"Asst","Assc","Full","Full","Full","Full"}))))</f>
        <v>Assc</v>
      </c>
      <c r="AH88" s="17" t="n">
        <f aca="false">IF(AF88="Stay",W88,IF(AF88="Step",W88+1,IF(AF88="Retire",4,LOOKUP(AF88,{"New","ToAssc","ToFull1","ToFull2","ToFull3","ToFull4";4,1,1,2,3,4}))))</f>
        <v>4</v>
      </c>
      <c r="AI88" s="19" t="n">
        <f aca="false">IF(W88=X88,AH88,X88)</f>
        <v>4</v>
      </c>
      <c r="AJ88" s="3" t="str">
        <f aca="false">IF(AG88="Full",IF(OR(AF88="ToFull1",AF88="ToFull2",AF88="ToFull3",AF88="ToFull4"),1,Y88+1),"")</f>
        <v/>
      </c>
      <c r="AK88" s="13" t="s">
        <v>50</v>
      </c>
      <c r="AL88" s="13" t="s">
        <v>51</v>
      </c>
      <c r="AM88" s="18" t="n">
        <f aca="true">IF(AK88="Vacant",0,VLOOKUP(AG88&amp;AI88,INDIRECT(AK88),3,0))</f>
        <v>1302</v>
      </c>
      <c r="AN88" s="18"/>
      <c r="AO88" s="16" t="n">
        <f aca="false">AM88+AN88</f>
        <v>1302</v>
      </c>
      <c r="AP88" s="1" t="n">
        <v>87</v>
      </c>
      <c r="AQ88" s="1" t="s">
        <v>53</v>
      </c>
      <c r="AR88" s="1" t="s">
        <v>54</v>
      </c>
      <c r="AS88" s="1" t="n">
        <v>2021</v>
      </c>
    </row>
    <row r="89" customFormat="false" ht="12" hidden="false" customHeight="true" outlineLevel="0" collapsed="false">
      <c r="A89" s="13" t="n">
        <v>12</v>
      </c>
      <c r="B89" s="14" t="s">
        <v>127</v>
      </c>
      <c r="C89" s="13" t="n">
        <v>183</v>
      </c>
      <c r="D89" s="13" t="s">
        <v>112</v>
      </c>
      <c r="E89" s="13"/>
      <c r="F89" s="13"/>
      <c r="G89" s="13" t="s">
        <v>47</v>
      </c>
      <c r="H89" s="15" t="s">
        <v>47</v>
      </c>
      <c r="I89" s="16" t="e">
        <f aca="false">#N/A</f>
        <v>#N/A</v>
      </c>
      <c r="J89" s="3" t="s">
        <v>75</v>
      </c>
      <c r="K89" s="17" t="s">
        <v>49</v>
      </c>
      <c r="L89" s="17" t="n">
        <v>1</v>
      </c>
      <c r="M89" s="17" t="n">
        <v>1</v>
      </c>
      <c r="N89" s="3" t="n">
        <v>1</v>
      </c>
      <c r="O89" s="13" t="s">
        <v>50</v>
      </c>
      <c r="P89" s="13" t="s">
        <v>51</v>
      </c>
      <c r="Q89" s="18" t="n">
        <v>103293</v>
      </c>
      <c r="R89" s="18"/>
      <c r="S89" s="16" t="n">
        <v>103293</v>
      </c>
      <c r="T89" s="16"/>
      <c r="U89" s="3" t="s">
        <v>48</v>
      </c>
      <c r="V89" s="17" t="s">
        <v>49</v>
      </c>
      <c r="W89" s="17" t="n">
        <v>1</v>
      </c>
      <c r="X89" s="19" t="n">
        <v>1</v>
      </c>
      <c r="Y89" s="3" t="n">
        <v>2</v>
      </c>
      <c r="Z89" s="13" t="s">
        <v>50</v>
      </c>
      <c r="AA89" s="13" t="s">
        <v>51</v>
      </c>
      <c r="AB89" s="18" t="n">
        <v>1541</v>
      </c>
      <c r="AC89" s="18"/>
      <c r="AD89" s="16" t="n">
        <v>105567</v>
      </c>
      <c r="AE89" s="16"/>
      <c r="AF89" s="3" t="s">
        <v>48</v>
      </c>
      <c r="AG89" s="17" t="str">
        <f aca="false">IF(AF89="Stay",V89,IF(AF89="Step",V89,IF(AF89="Retire","Asst",LOOKUP(AF89,{"New","ToAssc","ToFull1","ToFull2","ToFull3","ToFull4";"Asst","Assc","Full","Full","Full","Full"}))))</f>
        <v>Full</v>
      </c>
      <c r="AH89" s="17" t="n">
        <f aca="false">IF(AF89="Stay",W89,IF(AF89="Step",W89+1,IF(AF89="Retire",4,LOOKUP(AF89,{"New","ToAssc","ToFull1","ToFull2","ToFull3","ToFull4";4,1,1,2,3,4}))))</f>
        <v>1</v>
      </c>
      <c r="AI89" s="19" t="n">
        <f aca="false">IF(W89=X89,AH89,X89)</f>
        <v>1</v>
      </c>
      <c r="AJ89" s="3" t="n">
        <f aca="false">IF(AG89="Full",IF(OR(AF89="ToFull1",AF89="ToFull2",AF89="ToFull3",AF89="ToFull4"),1,Y89+1),"")</f>
        <v>3</v>
      </c>
      <c r="AK89" s="13" t="s">
        <v>50</v>
      </c>
      <c r="AL89" s="13" t="s">
        <v>51</v>
      </c>
      <c r="AM89" s="18" t="n">
        <f aca="true">IF(AK89="Vacant",0,VLOOKUP(AG89&amp;AI89,INDIRECT(AK89),3,0))</f>
        <v>1541</v>
      </c>
      <c r="AN89" s="18"/>
      <c r="AO89" s="16" t="n">
        <f aca="false">AM89+AN89</f>
        <v>1541</v>
      </c>
      <c r="AP89" s="1" t="n">
        <v>88</v>
      </c>
      <c r="AQ89" s="1" t="s">
        <v>53</v>
      </c>
      <c r="AR89" s="1" t="s">
        <v>54</v>
      </c>
      <c r="AS89" s="1" t="n">
        <v>2021</v>
      </c>
    </row>
    <row r="90" customFormat="false" ht="12" hidden="false" customHeight="true" outlineLevel="0" collapsed="false">
      <c r="A90" s="13" t="n">
        <v>12</v>
      </c>
      <c r="B90" s="14" t="s">
        <v>127</v>
      </c>
      <c r="C90" s="13" t="n">
        <v>175</v>
      </c>
      <c r="D90" s="13" t="s">
        <v>102</v>
      </c>
      <c r="E90" s="13"/>
      <c r="F90" s="13"/>
      <c r="G90" s="13" t="s">
        <v>47</v>
      </c>
      <c r="H90" s="15" t="s">
        <v>47</v>
      </c>
      <c r="I90" s="16" t="e">
        <f aca="false">#N/A</f>
        <v>#N/A</v>
      </c>
      <c r="J90" s="3" t="s">
        <v>56</v>
      </c>
      <c r="K90" s="17" t="s">
        <v>64</v>
      </c>
      <c r="L90" s="17" t="n">
        <v>7</v>
      </c>
      <c r="M90" s="17" t="n">
        <v>7</v>
      </c>
      <c r="O90" s="13" t="s">
        <v>50</v>
      </c>
      <c r="P90" s="13" t="s">
        <v>51</v>
      </c>
      <c r="Q90" s="18" t="n">
        <v>76598</v>
      </c>
      <c r="R90" s="18"/>
      <c r="S90" s="16" t="n">
        <v>76598</v>
      </c>
      <c r="T90" s="16"/>
      <c r="U90" s="20" t="s">
        <v>67</v>
      </c>
      <c r="V90" s="17" t="s">
        <v>57</v>
      </c>
      <c r="W90" s="17" t="n">
        <v>1</v>
      </c>
      <c r="X90" s="19" t="n">
        <v>1</v>
      </c>
      <c r="Z90" s="13" t="s">
        <v>50</v>
      </c>
      <c r="AA90" s="13" t="s">
        <v>51</v>
      </c>
      <c r="AB90" s="18" t="n">
        <v>1254</v>
      </c>
      <c r="AC90" s="18" t="n">
        <v>-14047.6666666667</v>
      </c>
      <c r="AD90" s="16" t="n">
        <v>70238.3333333333</v>
      </c>
      <c r="AE90" s="16"/>
      <c r="AF90" s="20" t="s">
        <v>56</v>
      </c>
      <c r="AG90" s="17" t="str">
        <f aca="false">IF(AF90="Stay",V90,IF(AF90="Step",V90,IF(AF90="Retire","Asst",LOOKUP(AF90,{"New","ToAssc","ToFull1","ToFull2","ToFull3","ToFull4";"Asst","Assc","Full","Full","Full","Full"}))))</f>
        <v>Assc</v>
      </c>
      <c r="AH90" s="17" t="n">
        <f aca="false">IF(AF90="Stay",W90,IF(AF90="Step",W90+1,IF(AF90="Retire",4,LOOKUP(AF90,{"New","ToAssc","ToFull1","ToFull2","ToFull3","ToFull4";4,1,1,2,3,4}))))</f>
        <v>2</v>
      </c>
      <c r="AI90" s="19" t="n">
        <f aca="false">IF(W90=X90,AH90,X90)</f>
        <v>2</v>
      </c>
      <c r="AJ90" s="3" t="str">
        <f aca="false">IF(AG90="Full",IF(OR(AF90="ToFull1",AF90="ToFull2",AF90="ToFull3",AF90="ToFull4"),1,Y90+1),"")</f>
        <v/>
      </c>
      <c r="AK90" s="13" t="s">
        <v>50</v>
      </c>
      <c r="AL90" s="13" t="s">
        <v>51</v>
      </c>
      <c r="AM90" s="18" t="n">
        <f aca="true">IF(AK90="Vacant",0,VLOOKUP(AG90&amp;AI90,INDIRECT(AK90),3,0))</f>
        <v>1254</v>
      </c>
      <c r="AN90" s="18" t="n">
        <f aca="false">-(AM90)*1/6</f>
        <v>-209</v>
      </c>
      <c r="AO90" s="16" t="n">
        <f aca="false">AM90+AN90</f>
        <v>1045</v>
      </c>
      <c r="AP90" s="1" t="n">
        <v>89</v>
      </c>
      <c r="AQ90" s="1" t="s">
        <v>53</v>
      </c>
      <c r="AR90" s="1" t="s">
        <v>54</v>
      </c>
      <c r="AS90" s="1" t="n">
        <v>2021</v>
      </c>
    </row>
    <row r="91" customFormat="false" ht="12" hidden="false" customHeight="true" outlineLevel="0" collapsed="false">
      <c r="A91" s="13" t="n">
        <v>13</v>
      </c>
      <c r="B91" s="14" t="s">
        <v>128</v>
      </c>
      <c r="C91" s="13" t="n">
        <v>97</v>
      </c>
      <c r="D91" s="13" t="s">
        <v>110</v>
      </c>
      <c r="E91" s="13"/>
      <c r="F91" s="13"/>
      <c r="G91" s="13" t="s">
        <v>47</v>
      </c>
      <c r="H91" s="15" t="s">
        <v>47</v>
      </c>
      <c r="I91" s="16" t="e">
        <f aca="false">#N/A</f>
        <v>#N/A</v>
      </c>
      <c r="J91" s="20" t="s">
        <v>48</v>
      </c>
      <c r="K91" s="17" t="s">
        <v>49</v>
      </c>
      <c r="L91" s="17" t="n">
        <v>4</v>
      </c>
      <c r="M91" s="17" t="n">
        <v>4</v>
      </c>
      <c r="N91" s="3" t="n">
        <v>3</v>
      </c>
      <c r="O91" s="13" t="s">
        <v>50</v>
      </c>
      <c r="P91" s="13" t="s">
        <v>51</v>
      </c>
      <c r="Q91" s="18" t="n">
        <v>120515</v>
      </c>
      <c r="R91" s="18" t="n">
        <v>3500</v>
      </c>
      <c r="S91" s="16" t="n">
        <v>124015</v>
      </c>
      <c r="T91" s="16"/>
      <c r="U91" s="20" t="s">
        <v>48</v>
      </c>
      <c r="V91" s="17" t="s">
        <v>49</v>
      </c>
      <c r="W91" s="17" t="n">
        <v>4</v>
      </c>
      <c r="X91" s="19" t="n">
        <v>4</v>
      </c>
      <c r="Y91" s="3" t="n">
        <v>4</v>
      </c>
      <c r="Z91" s="13" t="s">
        <v>50</v>
      </c>
      <c r="AA91" s="13" t="s">
        <v>51</v>
      </c>
      <c r="AB91" s="18" t="n">
        <v>1798</v>
      </c>
      <c r="AC91" s="18" t="n">
        <v>3500</v>
      </c>
      <c r="AD91" s="16" t="n">
        <v>126667</v>
      </c>
      <c r="AE91" s="16"/>
      <c r="AF91" s="20" t="s">
        <v>48</v>
      </c>
      <c r="AG91" s="17" t="str">
        <f aca="false">IF(AF91="Stay",V91,IF(AF91="Step",V91,IF(AF91="Retire","Asst",LOOKUP(AF91,{"New","ToAssc","ToFull1","ToFull2","ToFull3","ToFull4";"Asst","Assc","Full","Full","Full","Full"}))))</f>
        <v>Full</v>
      </c>
      <c r="AH91" s="17" t="n">
        <f aca="false">IF(AF91="Stay",W91,IF(AF91="Step",W91+1,IF(AF91="Retire",4,LOOKUP(AF91,{"New","ToAssc","ToFull1","ToFull2","ToFull3","ToFull4";4,1,1,2,3,4}))))</f>
        <v>4</v>
      </c>
      <c r="AI91" s="19" t="n">
        <f aca="false">IF(W91=X91,AH91,X91)</f>
        <v>4</v>
      </c>
      <c r="AJ91" s="3" t="n">
        <f aca="false">IF(AG91="Full",IF(OR(AF91="ToFull1",AF91="ToFull2",AF91="ToFull3",AF91="ToFull4"),1,Y91+1),"")</f>
        <v>5</v>
      </c>
      <c r="AK91" s="13" t="s">
        <v>50</v>
      </c>
      <c r="AL91" s="13" t="s">
        <v>51</v>
      </c>
      <c r="AM91" s="18" t="n">
        <f aca="true">IF(AK91="Vacant",0,VLOOKUP(AG91&amp;AI91,INDIRECT(AK91),3,0))</f>
        <v>1798</v>
      </c>
      <c r="AN91" s="18" t="n">
        <f aca="false">35</f>
        <v>35</v>
      </c>
      <c r="AO91" s="16" t="n">
        <f aca="false">AM91+AN91</f>
        <v>1833</v>
      </c>
      <c r="AP91" s="1" t="n">
        <v>90</v>
      </c>
      <c r="AQ91" s="1" t="s">
        <v>53</v>
      </c>
      <c r="AR91" s="1" t="s">
        <v>54</v>
      </c>
      <c r="AS91" s="1" t="n">
        <v>2021</v>
      </c>
    </row>
    <row r="92" customFormat="false" ht="12" hidden="false" customHeight="true" outlineLevel="0" collapsed="false">
      <c r="A92" s="13" t="n">
        <v>13</v>
      </c>
      <c r="B92" s="14" t="s">
        <v>128</v>
      </c>
      <c r="C92" s="13" t="n">
        <v>98</v>
      </c>
      <c r="D92" s="13" t="s">
        <v>103</v>
      </c>
      <c r="E92" s="13"/>
      <c r="F92" s="13"/>
      <c r="G92" s="13" t="s">
        <v>47</v>
      </c>
      <c r="H92" s="15" t="s">
        <v>47</v>
      </c>
      <c r="I92" s="16" t="e">
        <f aca="false">#N/A</f>
        <v>#N/A</v>
      </c>
      <c r="J92" s="20" t="s">
        <v>48</v>
      </c>
      <c r="K92" s="17" t="s">
        <v>49</v>
      </c>
      <c r="L92" s="17" t="n">
        <v>3</v>
      </c>
      <c r="M92" s="17" t="n">
        <v>3</v>
      </c>
      <c r="N92" s="3" t="n">
        <v>4</v>
      </c>
      <c r="O92" s="13" t="s">
        <v>50</v>
      </c>
      <c r="P92" s="13" t="s">
        <v>51</v>
      </c>
      <c r="Q92" s="18" t="n">
        <v>114661</v>
      </c>
      <c r="R92" s="18" t="n">
        <v>3500</v>
      </c>
      <c r="S92" s="16" t="n">
        <v>118161</v>
      </c>
      <c r="T92" s="16"/>
      <c r="U92" s="20" t="s">
        <v>48</v>
      </c>
      <c r="V92" s="17" t="s">
        <v>49</v>
      </c>
      <c r="W92" s="17" t="n">
        <v>3</v>
      </c>
      <c r="X92" s="19" t="n">
        <v>3</v>
      </c>
      <c r="Y92" s="3" t="n">
        <v>5</v>
      </c>
      <c r="Z92" s="13" t="s">
        <v>50</v>
      </c>
      <c r="AA92" s="13" t="s">
        <v>51</v>
      </c>
      <c r="AB92" s="18" t="n">
        <v>1711</v>
      </c>
      <c r="AC92" s="18" t="n">
        <v>3500</v>
      </c>
      <c r="AD92" s="16" t="n">
        <v>120685</v>
      </c>
      <c r="AE92" s="16"/>
      <c r="AF92" s="20" t="s">
        <v>48</v>
      </c>
      <c r="AG92" s="17" t="str">
        <f aca="false">IF(AF92="Stay",V92,IF(AF92="Step",V92,IF(AF92="Retire","Asst",LOOKUP(AF92,{"New","ToAssc","ToFull1","ToFull2","ToFull3","ToFull4";"Asst","Assc","Full","Full","Full","Full"}))))</f>
        <v>Full</v>
      </c>
      <c r="AH92" s="17" t="n">
        <f aca="false">IF(AF92="Stay",W92,IF(AF92="Step",W92+1,IF(AF92="Retire",4,LOOKUP(AF92,{"New","ToAssc","ToFull1","ToFull2","ToFull3","ToFull4";4,1,1,2,3,4}))))</f>
        <v>3</v>
      </c>
      <c r="AI92" s="19" t="n">
        <f aca="false">IF(W92=X92,AH92,X92)</f>
        <v>3</v>
      </c>
      <c r="AJ92" s="3" t="n">
        <f aca="false">IF(AG92="Full",IF(OR(AF92="ToFull1",AF92="ToFull2",AF92="ToFull3",AF92="ToFull4"),1,Y92+1),"")</f>
        <v>6</v>
      </c>
      <c r="AK92" s="13" t="s">
        <v>50</v>
      </c>
      <c r="AL92" s="13" t="s">
        <v>51</v>
      </c>
      <c r="AM92" s="18" t="n">
        <f aca="true">IF(AK92="Vacant",0,VLOOKUP(AG92&amp;AI92,INDIRECT(AK92),3,0))</f>
        <v>1711</v>
      </c>
      <c r="AN92" s="18" t="n">
        <f aca="false">35</f>
        <v>35</v>
      </c>
      <c r="AO92" s="16" t="n">
        <f aca="false">AM92+AN92</f>
        <v>1746</v>
      </c>
      <c r="AP92" s="1" t="n">
        <v>91</v>
      </c>
      <c r="AQ92" s="1" t="s">
        <v>53</v>
      </c>
      <c r="AR92" s="1" t="s">
        <v>54</v>
      </c>
      <c r="AS92" s="1" t="n">
        <v>2021</v>
      </c>
    </row>
    <row r="93" customFormat="false" ht="12" hidden="false" customHeight="true" outlineLevel="0" collapsed="false">
      <c r="A93" s="13" t="n">
        <v>13</v>
      </c>
      <c r="B93" s="14" t="s">
        <v>128</v>
      </c>
      <c r="C93" s="13" t="n">
        <v>91</v>
      </c>
      <c r="D93" s="13" t="s">
        <v>129</v>
      </c>
      <c r="E93" s="13"/>
      <c r="F93" s="13"/>
      <c r="G93" s="13" t="s">
        <v>47</v>
      </c>
      <c r="H93" s="15" t="s">
        <v>47</v>
      </c>
      <c r="I93" s="16" t="e">
        <f aca="false">#N/A</f>
        <v>#N/A</v>
      </c>
      <c r="J93" s="20" t="s">
        <v>48</v>
      </c>
      <c r="K93" s="17" t="s">
        <v>49</v>
      </c>
      <c r="L93" s="17" t="n">
        <v>1</v>
      </c>
      <c r="M93" s="17" t="n">
        <v>1</v>
      </c>
      <c r="N93" s="3" t="n">
        <v>3</v>
      </c>
      <c r="O93" s="13" t="s">
        <v>50</v>
      </c>
      <c r="P93" s="13" t="s">
        <v>51</v>
      </c>
      <c r="Q93" s="18" t="n">
        <v>103293</v>
      </c>
      <c r="R93" s="18"/>
      <c r="S93" s="16" t="n">
        <v>103293</v>
      </c>
      <c r="T93" s="16"/>
      <c r="U93" s="20" t="s">
        <v>48</v>
      </c>
      <c r="V93" s="17" t="s">
        <v>49</v>
      </c>
      <c r="W93" s="17" t="n">
        <v>1</v>
      </c>
      <c r="X93" s="19" t="n">
        <v>1</v>
      </c>
      <c r="Y93" s="3" t="n">
        <v>4</v>
      </c>
      <c r="Z93" s="13" t="s">
        <v>50</v>
      </c>
      <c r="AA93" s="13" t="s">
        <v>51</v>
      </c>
      <c r="AB93" s="18" t="n">
        <v>1541</v>
      </c>
      <c r="AC93" s="18"/>
      <c r="AD93" s="16" t="n">
        <v>105567</v>
      </c>
      <c r="AE93" s="16"/>
      <c r="AF93" s="20" t="s">
        <v>48</v>
      </c>
      <c r="AG93" s="17" t="str">
        <f aca="false">IF(AF93="Stay",V93,IF(AF93="Step",V93,IF(AF93="Retire","Asst",LOOKUP(AF93,{"New","ToAssc","ToFull1","ToFull2","ToFull3","ToFull4";"Asst","Assc","Full","Full","Full","Full"}))))</f>
        <v>Full</v>
      </c>
      <c r="AH93" s="17" t="n">
        <f aca="false">IF(AF93="Stay",W93,IF(AF93="Step",W93+1,IF(AF93="Retire",4,LOOKUP(AF93,{"New","ToAssc","ToFull1","ToFull2","ToFull3","ToFull4";4,1,1,2,3,4}))))</f>
        <v>1</v>
      </c>
      <c r="AI93" s="19" t="n">
        <f aca="false">IF(W93=X93,AH93,X93)</f>
        <v>1</v>
      </c>
      <c r="AJ93" s="3" t="n">
        <f aca="false">IF(AG93="Full",IF(OR(AF93="ToFull1",AF93="ToFull2",AF93="ToFull3",AF93="ToFull4"),1,Y93+1),"")</f>
        <v>5</v>
      </c>
      <c r="AK93" s="13" t="s">
        <v>50</v>
      </c>
      <c r="AL93" s="13" t="s">
        <v>51</v>
      </c>
      <c r="AM93" s="18" t="n">
        <f aca="true">IF(AK93="Vacant",0,VLOOKUP(AG93&amp;AI93,INDIRECT(AK93),3,0))</f>
        <v>1541</v>
      </c>
      <c r="AN93" s="18"/>
      <c r="AO93" s="16" t="n">
        <f aca="false">AM93+AN93</f>
        <v>1541</v>
      </c>
      <c r="AP93" s="1" t="n">
        <v>92</v>
      </c>
      <c r="AQ93" s="1" t="s">
        <v>53</v>
      </c>
      <c r="AR93" s="1" t="s">
        <v>54</v>
      </c>
      <c r="AS93" s="1" t="n">
        <v>2021</v>
      </c>
    </row>
    <row r="94" customFormat="false" ht="12" hidden="false" customHeight="true" outlineLevel="0" collapsed="false">
      <c r="A94" s="13" t="n">
        <v>13</v>
      </c>
      <c r="B94" s="14" t="s">
        <v>128</v>
      </c>
      <c r="C94" s="13" t="n">
        <v>96</v>
      </c>
      <c r="D94" s="13" t="s">
        <v>130</v>
      </c>
      <c r="E94" s="13"/>
      <c r="F94" s="13"/>
      <c r="G94" s="13" t="s">
        <v>47</v>
      </c>
      <c r="H94" s="15" t="s">
        <v>47</v>
      </c>
      <c r="I94" s="16" t="e">
        <f aca="false">#N/A</f>
        <v>#N/A</v>
      </c>
      <c r="J94" s="20" t="s">
        <v>56</v>
      </c>
      <c r="K94" s="17" t="s">
        <v>57</v>
      </c>
      <c r="L94" s="17" t="n">
        <v>4</v>
      </c>
      <c r="M94" s="17" t="n">
        <v>4</v>
      </c>
      <c r="O94" s="13" t="s">
        <v>50</v>
      </c>
      <c r="P94" s="13" t="s">
        <v>51</v>
      </c>
      <c r="Q94" s="18" t="n">
        <v>87258</v>
      </c>
      <c r="R94" s="18"/>
      <c r="S94" s="16" t="n">
        <v>87258</v>
      </c>
      <c r="T94" s="16"/>
      <c r="U94" s="20" t="s">
        <v>56</v>
      </c>
      <c r="V94" s="17" t="s">
        <v>57</v>
      </c>
      <c r="W94" s="17" t="n">
        <v>5</v>
      </c>
      <c r="X94" s="19" t="n">
        <v>5</v>
      </c>
      <c r="Z94" s="13" t="s">
        <v>50</v>
      </c>
      <c r="AA94" s="13" t="s">
        <v>51</v>
      </c>
      <c r="AB94" s="18" t="n">
        <v>1350</v>
      </c>
      <c r="AC94" s="18"/>
      <c r="AD94" s="16" t="n">
        <v>90810</v>
      </c>
      <c r="AE94" s="16"/>
      <c r="AF94" s="20" t="s">
        <v>56</v>
      </c>
      <c r="AG94" s="17" t="str">
        <f aca="false">IF(AF94="Stay",V94,IF(AF94="Step",V94,IF(AF94="Retire","Asst",LOOKUP(AF94,{"New","ToAssc","ToFull1","ToFull2","ToFull3","ToFull4";"Asst","Assc","Full","Full","Full","Full"}))))</f>
        <v>Assc</v>
      </c>
      <c r="AH94" s="17" t="n">
        <f aca="false">IF(AF94="Stay",W94,IF(AF94="Step",W94+1,IF(AF94="Retire",4,LOOKUP(AF94,{"New","ToAssc","ToFull1","ToFull2","ToFull3","ToFull4";4,1,1,2,3,4}))))</f>
        <v>6</v>
      </c>
      <c r="AI94" s="19" t="n">
        <f aca="false">IF(W94=X94,AH94,X94)</f>
        <v>6</v>
      </c>
      <c r="AJ94" s="3" t="str">
        <f aca="false">IF(AG94="Full",IF(OR(AF94="ToFull1",AF94="ToFull2",AF94="ToFull3",AF94="ToFull4"),1,Y94+1),"")</f>
        <v/>
      </c>
      <c r="AK94" s="13" t="s">
        <v>50</v>
      </c>
      <c r="AL94" s="13" t="s">
        <v>51</v>
      </c>
      <c r="AM94" s="18" t="n">
        <f aca="true">IF(AK94="Vacant",0,VLOOKUP(AG94&amp;AI94,INDIRECT(AK94),3,0))</f>
        <v>1350</v>
      </c>
      <c r="AN94" s="18"/>
      <c r="AO94" s="16" t="n">
        <f aca="false">AM94+AN94</f>
        <v>1350</v>
      </c>
      <c r="AP94" s="1" t="n">
        <v>93</v>
      </c>
      <c r="AQ94" s="1" t="s">
        <v>53</v>
      </c>
      <c r="AR94" s="1" t="s">
        <v>54</v>
      </c>
      <c r="AS94" s="1" t="n">
        <v>2021</v>
      </c>
    </row>
    <row r="95" customFormat="false" ht="12" hidden="false" customHeight="true" outlineLevel="0" collapsed="false">
      <c r="A95" s="13" t="n">
        <v>13</v>
      </c>
      <c r="B95" s="14" t="s">
        <v>128</v>
      </c>
      <c r="C95" s="13" t="n">
        <v>92</v>
      </c>
      <c r="D95" s="13" t="s">
        <v>46</v>
      </c>
      <c r="E95" s="15"/>
      <c r="F95" s="15"/>
      <c r="G95" s="13" t="s">
        <v>47</v>
      </c>
      <c r="H95" s="15" t="s">
        <v>47</v>
      </c>
      <c r="I95" s="16" t="e">
        <f aca="false">#N/A</f>
        <v>#N/A</v>
      </c>
      <c r="J95" s="20" t="s">
        <v>56</v>
      </c>
      <c r="K95" s="17" t="s">
        <v>64</v>
      </c>
      <c r="L95" s="17" t="n">
        <v>4</v>
      </c>
      <c r="M95" s="17" t="n">
        <v>4</v>
      </c>
      <c r="O95" s="13" t="s">
        <v>50</v>
      </c>
      <c r="P95" s="15" t="s">
        <v>51</v>
      </c>
      <c r="Q95" s="18" t="n">
        <v>71811</v>
      </c>
      <c r="R95" s="18"/>
      <c r="S95" s="16" t="n">
        <v>71811</v>
      </c>
      <c r="T95" s="16"/>
      <c r="U95" s="20" t="s">
        <v>56</v>
      </c>
      <c r="V95" s="17" t="s">
        <v>64</v>
      </c>
      <c r="W95" s="17" t="n">
        <v>5</v>
      </c>
      <c r="X95" s="19" t="n">
        <v>5</v>
      </c>
      <c r="Z95" s="13" t="s">
        <v>50</v>
      </c>
      <c r="AA95" s="15" t="s">
        <v>51</v>
      </c>
      <c r="AB95" s="18" t="n">
        <v>1230</v>
      </c>
      <c r="AC95" s="18"/>
      <c r="AD95" s="16" t="n">
        <v>75023</v>
      </c>
      <c r="AE95" s="16"/>
      <c r="AF95" s="20" t="s">
        <v>67</v>
      </c>
      <c r="AG95" s="17" t="str">
        <f aca="false">IF(AF95="Stay",V95,IF(AF95="Step",V95,IF(AF95="Retire","Asst",LOOKUP(AF95,{"New","ToAssc","ToFull1","ToFull2","ToFull3","ToFull4";"Asst","Assc","Full","Full","Full","Full"}))))</f>
        <v>Assc</v>
      </c>
      <c r="AH95" s="17" t="n">
        <f aca="false">IF(AF95="Stay",W95,IF(AF95="Step",W95+1,IF(AF95="Retire",4,LOOKUP(AF95,{"New","ToAssc","ToFull1","ToFull2","ToFull3","ToFull4";4,1,1,2,3,4}))))</f>
        <v>1</v>
      </c>
      <c r="AI95" s="19" t="n">
        <f aca="false">IF(W95=X95,AH95,X95)</f>
        <v>1</v>
      </c>
      <c r="AJ95" s="3" t="str">
        <f aca="false">IF(AG95="Full",IF(OR(AF95="ToFull1",AF95="ToFull2",AF95="ToFull3",AF95="ToFull4"),1,Y95+1),"")</f>
        <v/>
      </c>
      <c r="AK95" s="13" t="s">
        <v>50</v>
      </c>
      <c r="AL95" s="15" t="s">
        <v>51</v>
      </c>
      <c r="AM95" s="18" t="n">
        <f aca="true">IF(AK95="Vacant",0,VLOOKUP(AG95&amp;AI95,INDIRECT(AK95),3,0))</f>
        <v>1230</v>
      </c>
      <c r="AN95" s="18"/>
      <c r="AO95" s="16" t="n">
        <f aca="false">AM95+AN95</f>
        <v>1230</v>
      </c>
      <c r="AP95" s="1" t="n">
        <v>94</v>
      </c>
      <c r="AQ95" s="1" t="s">
        <v>53</v>
      </c>
      <c r="AR95" s="1" t="s">
        <v>54</v>
      </c>
      <c r="AS95" s="1" t="n">
        <v>2021</v>
      </c>
    </row>
    <row r="96" customFormat="false" ht="12" hidden="false" customHeight="true" outlineLevel="0" collapsed="false">
      <c r="A96" s="13" t="n">
        <v>13</v>
      </c>
      <c r="B96" s="14" t="s">
        <v>128</v>
      </c>
      <c r="C96" s="13" t="n">
        <v>93</v>
      </c>
      <c r="D96" s="13" t="s">
        <v>108</v>
      </c>
      <c r="E96" s="13"/>
      <c r="F96" s="13"/>
      <c r="G96" s="13" t="s">
        <v>47</v>
      </c>
      <c r="H96" s="15" t="s">
        <v>47</v>
      </c>
      <c r="I96" s="16" t="e">
        <f aca="false">#N/A</f>
        <v>#N/A</v>
      </c>
      <c r="J96" s="20" t="s">
        <v>48</v>
      </c>
      <c r="K96" s="17" t="s">
        <v>49</v>
      </c>
      <c r="L96" s="17" t="n">
        <v>1</v>
      </c>
      <c r="M96" s="17" t="n">
        <v>1</v>
      </c>
      <c r="N96" s="3" t="n">
        <v>2</v>
      </c>
      <c r="O96" s="13" t="s">
        <v>50</v>
      </c>
      <c r="P96" s="13" t="s">
        <v>51</v>
      </c>
      <c r="Q96" s="18" t="n">
        <v>103293</v>
      </c>
      <c r="R96" s="18"/>
      <c r="S96" s="16" t="n">
        <v>103293</v>
      </c>
      <c r="T96" s="16"/>
      <c r="U96" s="20" t="s">
        <v>48</v>
      </c>
      <c r="V96" s="17" t="s">
        <v>49</v>
      </c>
      <c r="W96" s="17" t="n">
        <v>1</v>
      </c>
      <c r="X96" s="19" t="n">
        <v>1</v>
      </c>
      <c r="Y96" s="3" t="n">
        <v>3</v>
      </c>
      <c r="Z96" s="13" t="s">
        <v>50</v>
      </c>
      <c r="AA96" s="13" t="s">
        <v>51</v>
      </c>
      <c r="AB96" s="18" t="n">
        <v>1541</v>
      </c>
      <c r="AC96" s="18"/>
      <c r="AD96" s="16" t="n">
        <v>105567</v>
      </c>
      <c r="AE96" s="16"/>
      <c r="AF96" s="20" t="s">
        <v>48</v>
      </c>
      <c r="AG96" s="17" t="str">
        <f aca="false">IF(AF96="Stay",V96,IF(AF96="Step",V96,IF(AF96="Retire","Asst",LOOKUP(AF96,{"New","ToAssc","ToFull1","ToFull2","ToFull3","ToFull4";"Asst","Assc","Full","Full","Full","Full"}))))</f>
        <v>Full</v>
      </c>
      <c r="AH96" s="17" t="n">
        <f aca="false">IF(AF96="Stay",W96,IF(AF96="Step",W96+1,IF(AF96="Retire",4,LOOKUP(AF96,{"New","ToAssc","ToFull1","ToFull2","ToFull3","ToFull4";4,1,1,2,3,4}))))</f>
        <v>1</v>
      </c>
      <c r="AI96" s="19" t="n">
        <f aca="false">IF(W96=X96,AH96,X96)</f>
        <v>1</v>
      </c>
      <c r="AJ96" s="3" t="n">
        <f aca="false">IF(AG96="Full",IF(OR(AF96="ToFull1",AF96="ToFull2",AF96="ToFull3",AF96="ToFull4"),1,Y96+1),"")</f>
        <v>4</v>
      </c>
      <c r="AK96" s="13" t="s">
        <v>50</v>
      </c>
      <c r="AL96" s="13" t="s">
        <v>51</v>
      </c>
      <c r="AM96" s="18" t="n">
        <f aca="true">IF(AK96="Vacant",0,VLOOKUP(AG96&amp;AI96,INDIRECT(AK96),3,0))</f>
        <v>1541</v>
      </c>
      <c r="AN96" s="18"/>
      <c r="AO96" s="16" t="n">
        <f aca="false">AM96+AN96</f>
        <v>1541</v>
      </c>
      <c r="AP96" s="1" t="n">
        <v>95</v>
      </c>
      <c r="AQ96" s="1" t="s">
        <v>53</v>
      </c>
      <c r="AR96" s="1" t="s">
        <v>54</v>
      </c>
      <c r="AS96" s="1" t="n">
        <v>2021</v>
      </c>
    </row>
    <row r="97" customFormat="false" ht="12" hidden="false" customHeight="true" outlineLevel="0" collapsed="false">
      <c r="A97" s="13" t="n">
        <v>13</v>
      </c>
      <c r="B97" s="14" t="s">
        <v>128</v>
      </c>
      <c r="C97" s="13" t="n">
        <v>94</v>
      </c>
      <c r="D97" s="13" t="s">
        <v>131</v>
      </c>
      <c r="E97" s="13"/>
      <c r="F97" s="13"/>
      <c r="G97" s="13" t="s">
        <v>47</v>
      </c>
      <c r="H97" s="15" t="s">
        <v>47</v>
      </c>
      <c r="I97" s="16" t="e">
        <f aca="false">#N/A</f>
        <v>#N/A</v>
      </c>
      <c r="J97" s="3" t="s">
        <v>75</v>
      </c>
      <c r="K97" s="17" t="s">
        <v>49</v>
      </c>
      <c r="L97" s="17" t="n">
        <v>1</v>
      </c>
      <c r="M97" s="17" t="n">
        <v>1</v>
      </c>
      <c r="N97" s="3" t="n">
        <v>1</v>
      </c>
      <c r="O97" s="13" t="s">
        <v>50</v>
      </c>
      <c r="P97" s="13" t="s">
        <v>51</v>
      </c>
      <c r="Q97" s="18" t="n">
        <v>103293</v>
      </c>
      <c r="R97" s="18"/>
      <c r="S97" s="16" t="n">
        <v>103293</v>
      </c>
      <c r="T97" s="16"/>
      <c r="U97" s="3" t="s">
        <v>48</v>
      </c>
      <c r="V97" s="17" t="s">
        <v>49</v>
      </c>
      <c r="W97" s="17" t="n">
        <v>1</v>
      </c>
      <c r="X97" s="19" t="n">
        <v>1</v>
      </c>
      <c r="Y97" s="3" t="n">
        <v>2</v>
      </c>
      <c r="Z97" s="13" t="s">
        <v>50</v>
      </c>
      <c r="AA97" s="13" t="s">
        <v>51</v>
      </c>
      <c r="AB97" s="18" t="n">
        <v>1541</v>
      </c>
      <c r="AC97" s="18"/>
      <c r="AD97" s="16" t="n">
        <v>105567</v>
      </c>
      <c r="AE97" s="16"/>
      <c r="AF97" s="3" t="s">
        <v>48</v>
      </c>
      <c r="AG97" s="17" t="str">
        <f aca="false">IF(AF97="Stay",V97,IF(AF97="Step",V97,IF(AF97="Retire","Asst",LOOKUP(AF97,{"New","ToAssc","ToFull1","ToFull2","ToFull3","ToFull4";"Asst","Assc","Full","Full","Full","Full"}))))</f>
        <v>Full</v>
      </c>
      <c r="AH97" s="17" t="n">
        <f aca="false">IF(AF97="Stay",W97,IF(AF97="Step",W97+1,IF(AF97="Retire",4,LOOKUP(AF97,{"New","ToAssc","ToFull1","ToFull2","ToFull3","ToFull4";4,1,1,2,3,4}))))</f>
        <v>1</v>
      </c>
      <c r="AI97" s="19" t="n">
        <f aca="false">IF(W97=X97,AH97,X97)</f>
        <v>1</v>
      </c>
      <c r="AJ97" s="3" t="n">
        <f aca="false">IF(AG97="Full",IF(OR(AF97="ToFull1",AF97="ToFull2",AF97="ToFull3",AF97="ToFull4"),1,Y97+1),"")</f>
        <v>3</v>
      </c>
      <c r="AK97" s="13" t="s">
        <v>50</v>
      </c>
      <c r="AL97" s="13" t="s">
        <v>51</v>
      </c>
      <c r="AM97" s="18" t="n">
        <f aca="true">IF(AK97="Vacant",0,VLOOKUP(AG97&amp;AI97,INDIRECT(AK97),3,0))</f>
        <v>1541</v>
      </c>
      <c r="AN97" s="18"/>
      <c r="AO97" s="16" t="n">
        <f aca="false">AM97+AN97</f>
        <v>1541</v>
      </c>
      <c r="AP97" s="1" t="n">
        <v>96</v>
      </c>
      <c r="AQ97" s="1" t="s">
        <v>53</v>
      </c>
      <c r="AR97" s="1" t="s">
        <v>54</v>
      </c>
      <c r="AS97" s="1" t="n">
        <v>2021</v>
      </c>
    </row>
    <row r="98" customFormat="false" ht="12" hidden="false" customHeight="true" outlineLevel="0" collapsed="false">
      <c r="A98" s="13" t="n">
        <v>13</v>
      </c>
      <c r="B98" s="14" t="s">
        <v>128</v>
      </c>
      <c r="C98" s="13" t="n">
        <v>95</v>
      </c>
      <c r="D98" s="13" t="s">
        <v>91</v>
      </c>
      <c r="E98" s="13"/>
      <c r="F98" s="13"/>
      <c r="G98" s="13" t="s">
        <v>47</v>
      </c>
      <c r="H98" s="15" t="s">
        <v>47</v>
      </c>
      <c r="I98" s="16" t="e">
        <f aca="false">#N/A</f>
        <v>#N/A</v>
      </c>
      <c r="J98" s="3" t="s">
        <v>48</v>
      </c>
      <c r="K98" s="17" t="s">
        <v>49</v>
      </c>
      <c r="L98" s="17" t="n">
        <v>2</v>
      </c>
      <c r="M98" s="17" t="n">
        <v>2</v>
      </c>
      <c r="N98" s="3" t="n">
        <v>5</v>
      </c>
      <c r="O98" s="13" t="s">
        <v>50</v>
      </c>
      <c r="P98" s="13" t="s">
        <v>51</v>
      </c>
      <c r="Q98" s="18" t="n">
        <v>108910</v>
      </c>
      <c r="R98" s="18" t="n">
        <v>3500</v>
      </c>
      <c r="S98" s="16" t="n">
        <v>112410</v>
      </c>
      <c r="T98" s="16"/>
      <c r="U98" s="20" t="s">
        <v>52</v>
      </c>
      <c r="V98" s="17" t="s">
        <v>49</v>
      </c>
      <c r="W98" s="17" t="n">
        <v>3</v>
      </c>
      <c r="X98" s="19" t="n">
        <v>3</v>
      </c>
      <c r="Y98" s="3" t="n">
        <v>1</v>
      </c>
      <c r="Z98" s="13" t="s">
        <v>50</v>
      </c>
      <c r="AA98" s="13" t="s">
        <v>51</v>
      </c>
      <c r="AB98" s="18" t="n">
        <v>1711</v>
      </c>
      <c r="AC98" s="18" t="n">
        <v>3500</v>
      </c>
      <c r="AD98" s="16" t="n">
        <v>120685</v>
      </c>
      <c r="AE98" s="16"/>
      <c r="AF98" s="20" t="s">
        <v>48</v>
      </c>
      <c r="AG98" s="17" t="str">
        <f aca="false">IF(AF98="Stay",V98,IF(AF98="Step",V98,IF(AF98="Retire","Asst",LOOKUP(AF98,{"New","ToAssc","ToFull1","ToFull2","ToFull3","ToFull4";"Asst","Assc","Full","Full","Full","Full"}))))</f>
        <v>Full</v>
      </c>
      <c r="AH98" s="17" t="n">
        <f aca="false">IF(AF98="Stay",W98,IF(AF98="Step",W98+1,IF(AF98="Retire",4,LOOKUP(AF98,{"New","ToAssc","ToFull1","ToFull2","ToFull3","ToFull4";4,1,1,2,3,4}))))</f>
        <v>3</v>
      </c>
      <c r="AI98" s="19" t="n">
        <f aca="false">IF(W98=X98,AH98,X98)</f>
        <v>3</v>
      </c>
      <c r="AJ98" s="3" t="n">
        <f aca="false">IF(AG98="Full",IF(OR(AF98="ToFull1",AF98="ToFull2",AF98="ToFull3",AF98="ToFull4"),1,Y98+1),"")</f>
        <v>2</v>
      </c>
      <c r="AK98" s="13" t="s">
        <v>50</v>
      </c>
      <c r="AL98" s="13" t="s">
        <v>51</v>
      </c>
      <c r="AM98" s="18" t="n">
        <f aca="true">IF(AK98="Vacant",0,VLOOKUP(AG98&amp;AI98,INDIRECT(AK98),3,0))</f>
        <v>1711</v>
      </c>
      <c r="AN98" s="18" t="n">
        <v>35</v>
      </c>
      <c r="AO98" s="16" t="n">
        <f aca="false">AM98+AN98</f>
        <v>1746</v>
      </c>
      <c r="AP98" s="1" t="n">
        <v>97</v>
      </c>
      <c r="AQ98" s="1" t="s">
        <v>53</v>
      </c>
      <c r="AR98" s="1" t="s">
        <v>54</v>
      </c>
      <c r="AS98" s="1" t="n">
        <v>2021</v>
      </c>
    </row>
    <row r="99" customFormat="false" ht="12" hidden="false" customHeight="true" outlineLevel="0" collapsed="false">
      <c r="A99" s="13" t="n">
        <v>14</v>
      </c>
      <c r="B99" s="14" t="s">
        <v>132</v>
      </c>
      <c r="C99" s="13" t="n">
        <v>75</v>
      </c>
      <c r="D99" s="13" t="s">
        <v>118</v>
      </c>
      <c r="E99" s="13"/>
      <c r="F99" s="13"/>
      <c r="G99" s="15" t="s">
        <v>47</v>
      </c>
      <c r="H99" s="15" t="s">
        <v>47</v>
      </c>
      <c r="I99" s="16" t="e">
        <f aca="false">#N/A</f>
        <v>#N/A</v>
      </c>
      <c r="J99" s="3" t="s">
        <v>48</v>
      </c>
      <c r="K99" s="17" t="s">
        <v>49</v>
      </c>
      <c r="L99" s="17" t="n">
        <v>4</v>
      </c>
      <c r="M99" s="17" t="n">
        <v>4</v>
      </c>
      <c r="N99" s="3" t="n">
        <v>8</v>
      </c>
      <c r="O99" s="23" t="s">
        <v>50</v>
      </c>
      <c r="P99" s="13" t="s">
        <v>51</v>
      </c>
      <c r="Q99" s="18" t="n">
        <v>120515</v>
      </c>
      <c r="R99" s="18"/>
      <c r="S99" s="16" t="n">
        <v>120515</v>
      </c>
      <c r="T99" s="16"/>
      <c r="U99" s="3" t="s">
        <v>48</v>
      </c>
      <c r="V99" s="17" t="s">
        <v>49</v>
      </c>
      <c r="W99" s="17" t="n">
        <v>4</v>
      </c>
      <c r="X99" s="19" t="n">
        <v>4</v>
      </c>
      <c r="Y99" s="3" t="n">
        <v>9</v>
      </c>
      <c r="Z99" s="23" t="s">
        <v>50</v>
      </c>
      <c r="AA99" s="13" t="s">
        <v>51</v>
      </c>
      <c r="AB99" s="18" t="n">
        <v>1798</v>
      </c>
      <c r="AC99" s="18"/>
      <c r="AD99" s="16" t="n">
        <v>123167</v>
      </c>
      <c r="AE99" s="16"/>
      <c r="AF99" s="3" t="s">
        <v>48</v>
      </c>
      <c r="AG99" s="17" t="str">
        <f aca="false">IF(AF99="Stay",V99,IF(AF99="Step",V99,IF(AF99="Retire","Asst",LOOKUP(AF99,{"New","ToAssc","ToFull1","ToFull2","ToFull3","ToFull4";"Asst","Assc","Full","Full","Full","Full"}))))</f>
        <v>Full</v>
      </c>
      <c r="AH99" s="17" t="n">
        <f aca="false">IF(AF99="Stay",W99,IF(AF99="Step",W99+1,IF(AF99="Retire",4,LOOKUP(AF99,{"New","ToAssc","ToFull1","ToFull2","ToFull3","ToFull4";4,1,1,2,3,4}))))</f>
        <v>4</v>
      </c>
      <c r="AI99" s="19" t="n">
        <f aca="false">IF(W99=X99,AH99,X99)</f>
        <v>4</v>
      </c>
      <c r="AJ99" s="3" t="n">
        <f aca="false">IF(AG99="Full",IF(OR(AF99="ToFull1",AF99="ToFull2",AF99="ToFull3",AF99="ToFull4"),1,Y99+1),"")</f>
        <v>10</v>
      </c>
      <c r="AK99" s="23" t="s">
        <v>50</v>
      </c>
      <c r="AL99" s="13" t="s">
        <v>51</v>
      </c>
      <c r="AM99" s="18" t="n">
        <f aca="true">IF(AK99="Vacant",0,VLOOKUP(AG99&amp;AI99,INDIRECT(AK99),3,0))</f>
        <v>1798</v>
      </c>
      <c r="AN99" s="18"/>
      <c r="AO99" s="16" t="n">
        <f aca="false">AM99+AN99</f>
        <v>1798</v>
      </c>
      <c r="AP99" s="1" t="n">
        <v>98</v>
      </c>
      <c r="AQ99" s="1" t="s">
        <v>53</v>
      </c>
      <c r="AR99" s="1" t="s">
        <v>54</v>
      </c>
      <c r="AS99" s="1" t="n">
        <v>2021</v>
      </c>
    </row>
    <row r="100" customFormat="false" ht="12" hidden="false" customHeight="true" outlineLevel="0" collapsed="false">
      <c r="A100" s="13" t="n">
        <v>14</v>
      </c>
      <c r="B100" s="14" t="s">
        <v>132</v>
      </c>
      <c r="C100" s="13" t="n">
        <v>77</v>
      </c>
      <c r="D100" s="13" t="s">
        <v>133</v>
      </c>
      <c r="E100" s="13"/>
      <c r="F100" s="13"/>
      <c r="G100" s="13" t="s">
        <v>47</v>
      </c>
      <c r="H100" s="15" t="s">
        <v>47</v>
      </c>
      <c r="I100" s="16" t="e">
        <f aca="false">#N/A</f>
        <v>#N/A</v>
      </c>
      <c r="J100" s="20" t="s">
        <v>48</v>
      </c>
      <c r="K100" s="17" t="s">
        <v>49</v>
      </c>
      <c r="L100" s="17" t="n">
        <v>1</v>
      </c>
      <c r="M100" s="17" t="n">
        <v>1</v>
      </c>
      <c r="N100" s="3" t="n">
        <v>3</v>
      </c>
      <c r="O100" s="23" t="s">
        <v>50</v>
      </c>
      <c r="P100" s="13" t="s">
        <v>51</v>
      </c>
      <c r="Q100" s="18" t="n">
        <v>103293</v>
      </c>
      <c r="R100" s="18"/>
      <c r="S100" s="16" t="n">
        <v>103293</v>
      </c>
      <c r="T100" s="16"/>
      <c r="U100" s="20" t="s">
        <v>48</v>
      </c>
      <c r="V100" s="17" t="s">
        <v>49</v>
      </c>
      <c r="W100" s="17" t="n">
        <v>1</v>
      </c>
      <c r="X100" s="19" t="n">
        <v>1</v>
      </c>
      <c r="Y100" s="3" t="n">
        <v>4</v>
      </c>
      <c r="Z100" s="23" t="s">
        <v>50</v>
      </c>
      <c r="AA100" s="13" t="s">
        <v>51</v>
      </c>
      <c r="AB100" s="18" t="n">
        <v>1541</v>
      </c>
      <c r="AC100" s="18"/>
      <c r="AD100" s="16" t="n">
        <v>105567</v>
      </c>
      <c r="AE100" s="16"/>
      <c r="AF100" s="20" t="s">
        <v>48</v>
      </c>
      <c r="AG100" s="17" t="str">
        <f aca="false">IF(AF100="Stay",V100,IF(AF100="Step",V100,IF(AF100="Retire","Asst",LOOKUP(AF100,{"New","ToAssc","ToFull1","ToFull2","ToFull3","ToFull4";"Asst","Assc","Full","Full","Full","Full"}))))</f>
        <v>Full</v>
      </c>
      <c r="AH100" s="17" t="n">
        <f aca="false">IF(AF100="Stay",W100,IF(AF100="Step",W100+1,IF(AF100="Retire",4,LOOKUP(AF100,{"New","ToAssc","ToFull1","ToFull2","ToFull3","ToFull4";4,1,1,2,3,4}))))</f>
        <v>1</v>
      </c>
      <c r="AI100" s="19" t="n">
        <f aca="false">IF(W100=X100,AH100,X100)</f>
        <v>1</v>
      </c>
      <c r="AJ100" s="3" t="n">
        <f aca="false">IF(AG100="Full",IF(OR(AF100="ToFull1",AF100="ToFull2",AF100="ToFull3",AF100="ToFull4"),1,Y100+1),"")</f>
        <v>5</v>
      </c>
      <c r="AK100" s="23" t="s">
        <v>50</v>
      </c>
      <c r="AL100" s="13" t="s">
        <v>51</v>
      </c>
      <c r="AM100" s="18" t="n">
        <f aca="true">IF(AK100="Vacant",0,VLOOKUP(AG100&amp;AI100,INDIRECT(AK100),3,0))</f>
        <v>1541</v>
      </c>
      <c r="AN100" s="18"/>
      <c r="AO100" s="16" t="n">
        <f aca="false">AM100+AN100</f>
        <v>1541</v>
      </c>
      <c r="AP100" s="1" t="n">
        <v>99</v>
      </c>
      <c r="AQ100" s="1" t="s">
        <v>53</v>
      </c>
      <c r="AR100" s="1" t="s">
        <v>54</v>
      </c>
      <c r="AS100" s="1" t="n">
        <v>2021</v>
      </c>
    </row>
    <row r="101" customFormat="false" ht="12" hidden="false" customHeight="true" outlineLevel="0" collapsed="false">
      <c r="A101" s="13" t="n">
        <v>14</v>
      </c>
      <c r="B101" s="14" t="s">
        <v>132</v>
      </c>
      <c r="C101" s="13" t="n">
        <v>84</v>
      </c>
      <c r="D101" s="13" t="s">
        <v>134</v>
      </c>
      <c r="E101" s="13"/>
      <c r="F101" s="13"/>
      <c r="G101" s="13" t="s">
        <v>47</v>
      </c>
      <c r="H101" s="15" t="s">
        <v>47</v>
      </c>
      <c r="I101" s="16" t="e">
        <f aca="false">#N/A</f>
        <v>#N/A</v>
      </c>
      <c r="J101" s="20" t="s">
        <v>48</v>
      </c>
      <c r="K101" s="17" t="s">
        <v>49</v>
      </c>
      <c r="L101" s="17" t="n">
        <v>2</v>
      </c>
      <c r="M101" s="17" t="n">
        <v>2</v>
      </c>
      <c r="N101" s="3" t="n">
        <v>4</v>
      </c>
      <c r="O101" s="23" t="s">
        <v>50</v>
      </c>
      <c r="P101" s="13" t="s">
        <v>51</v>
      </c>
      <c r="Q101" s="18" t="n">
        <v>108910</v>
      </c>
      <c r="R101" s="18"/>
      <c r="S101" s="16" t="n">
        <v>108910</v>
      </c>
      <c r="T101" s="16"/>
      <c r="U101" s="20" t="s">
        <v>48</v>
      </c>
      <c r="V101" s="17" t="s">
        <v>49</v>
      </c>
      <c r="W101" s="17" t="n">
        <v>2</v>
      </c>
      <c r="X101" s="19" t="n">
        <v>2</v>
      </c>
      <c r="Y101" s="3" t="n">
        <v>5</v>
      </c>
      <c r="Z101" s="23" t="s">
        <v>50</v>
      </c>
      <c r="AA101" s="13" t="s">
        <v>51</v>
      </c>
      <c r="AB101" s="18" t="n">
        <v>1625</v>
      </c>
      <c r="AC101" s="18"/>
      <c r="AD101" s="16" t="n">
        <v>111307</v>
      </c>
      <c r="AE101" s="16"/>
      <c r="AF101" s="20" t="s">
        <v>48</v>
      </c>
      <c r="AG101" s="17" t="str">
        <f aca="false">IF(AF101="Stay",V101,IF(AF101="Step",V101,IF(AF101="Retire","Asst",LOOKUP(AF101,{"New","ToAssc","ToFull1","ToFull2","ToFull3","ToFull4";"Asst","Assc","Full","Full","Full","Full"}))))</f>
        <v>Full</v>
      </c>
      <c r="AH101" s="17" t="n">
        <f aca="false">IF(AF101="Stay",W101,IF(AF101="Step",W101+1,IF(AF101="Retire",4,LOOKUP(AF101,{"New","ToAssc","ToFull1","ToFull2","ToFull3","ToFull4";4,1,1,2,3,4}))))</f>
        <v>2</v>
      </c>
      <c r="AI101" s="19" t="n">
        <f aca="false">IF(W101=X101,AH101,X101)</f>
        <v>2</v>
      </c>
      <c r="AJ101" s="3" t="n">
        <f aca="false">IF(AG101="Full",IF(OR(AF101="ToFull1",AF101="ToFull2",AF101="ToFull3",AF101="ToFull4"),1,Y101+1),"")</f>
        <v>6</v>
      </c>
      <c r="AK101" s="23" t="s">
        <v>50</v>
      </c>
      <c r="AL101" s="13" t="s">
        <v>51</v>
      </c>
      <c r="AM101" s="18" t="n">
        <f aca="true">IF(AK101="Vacant",0,VLOOKUP(AG101&amp;AI101,INDIRECT(AK101),3,0))</f>
        <v>1625</v>
      </c>
      <c r="AN101" s="18" t="n">
        <f aca="false">-AM101/2</f>
        <v>-812.5</v>
      </c>
      <c r="AO101" s="16" t="n">
        <f aca="false">AM101+AN101</f>
        <v>812.5</v>
      </c>
      <c r="AP101" s="1" t="n">
        <v>100</v>
      </c>
      <c r="AQ101" s="1" t="s">
        <v>53</v>
      </c>
      <c r="AR101" s="1" t="s">
        <v>54</v>
      </c>
      <c r="AS101" s="1" t="n">
        <v>2021</v>
      </c>
    </row>
    <row r="102" customFormat="false" ht="12" hidden="false" customHeight="true" outlineLevel="0" collapsed="false">
      <c r="A102" s="13" t="n">
        <v>14</v>
      </c>
      <c r="B102" s="14" t="s">
        <v>132</v>
      </c>
      <c r="C102" s="13" t="n">
        <v>288</v>
      </c>
      <c r="D102" s="13" t="s">
        <v>135</v>
      </c>
      <c r="E102" s="13"/>
      <c r="F102" s="13"/>
      <c r="G102" s="13" t="s">
        <v>47</v>
      </c>
      <c r="H102" s="15" t="s">
        <v>47</v>
      </c>
      <c r="I102" s="16" t="e">
        <f aca="false">#N/A</f>
        <v>#N/A</v>
      </c>
      <c r="J102" s="20" t="s">
        <v>48</v>
      </c>
      <c r="K102" s="17" t="s">
        <v>49</v>
      </c>
      <c r="L102" s="17" t="n">
        <v>4</v>
      </c>
      <c r="M102" s="17" t="n">
        <v>4</v>
      </c>
      <c r="N102" s="3" t="n">
        <v>2</v>
      </c>
      <c r="O102" s="17" t="s">
        <v>50</v>
      </c>
      <c r="P102" s="15" t="s">
        <v>51</v>
      </c>
      <c r="Q102" s="18" t="n">
        <v>120515</v>
      </c>
      <c r="R102" s="18"/>
      <c r="S102" s="16" t="n">
        <v>120515</v>
      </c>
      <c r="T102" s="16"/>
      <c r="U102" s="20" t="s">
        <v>48</v>
      </c>
      <c r="V102" s="17" t="s">
        <v>49</v>
      </c>
      <c r="W102" s="17" t="n">
        <v>4</v>
      </c>
      <c r="X102" s="19" t="n">
        <v>4</v>
      </c>
      <c r="Y102" s="3" t="n">
        <v>3</v>
      </c>
      <c r="Z102" s="17" t="s">
        <v>50</v>
      </c>
      <c r="AA102" s="15" t="s">
        <v>51</v>
      </c>
      <c r="AB102" s="18" t="n">
        <v>1798</v>
      </c>
      <c r="AC102" s="18"/>
      <c r="AD102" s="16" t="n">
        <v>123167</v>
      </c>
      <c r="AE102" s="16"/>
      <c r="AF102" s="20" t="s">
        <v>48</v>
      </c>
      <c r="AG102" s="17" t="str">
        <f aca="false">IF(AF102="Stay",V102,IF(AF102="Step",V102,IF(AF102="Retire","Asst",LOOKUP(AF102,{"New","ToAssc","ToFull1","ToFull2","ToFull3","ToFull4";"Asst","Assc","Full","Full","Full","Full"}))))</f>
        <v>Full</v>
      </c>
      <c r="AH102" s="17" t="n">
        <f aca="false">IF(AF102="Stay",W102,IF(AF102="Step",W102+1,IF(AF102="Retire",4,LOOKUP(AF102,{"New","ToAssc","ToFull1","ToFull2","ToFull3","ToFull4";4,1,1,2,3,4}))))</f>
        <v>4</v>
      </c>
      <c r="AI102" s="19" t="n">
        <f aca="false">IF(W102=X102,AH102,X102)</f>
        <v>4</v>
      </c>
      <c r="AJ102" s="3" t="n">
        <f aca="false">IF(AG102="Full",IF(OR(AF102="ToFull1",AF102="ToFull2",AF102="ToFull3",AF102="ToFull4"),1,Y102+1),"")</f>
        <v>4</v>
      </c>
      <c r="AK102" s="17" t="s">
        <v>50</v>
      </c>
      <c r="AL102" s="15" t="s">
        <v>51</v>
      </c>
      <c r="AM102" s="18" t="n">
        <f aca="true">IF(OR(AK102="Vacant",AK102="Admin",AK102="Leave"),0,VLOOKUP(AG102&amp;AI102,INDIRECT(AK102),3,0))</f>
        <v>1798</v>
      </c>
      <c r="AN102" s="18"/>
      <c r="AO102" s="16" t="n">
        <f aca="false">AM102+AN102</f>
        <v>1798</v>
      </c>
      <c r="AP102" s="1" t="n">
        <v>101</v>
      </c>
      <c r="AQ102" s="1" t="s">
        <v>53</v>
      </c>
      <c r="AR102" s="1" t="s">
        <v>54</v>
      </c>
      <c r="AS102" s="1" t="n">
        <v>2021</v>
      </c>
    </row>
    <row r="103" customFormat="false" ht="12" hidden="false" customHeight="true" outlineLevel="0" collapsed="false">
      <c r="A103" s="13" t="n">
        <v>14</v>
      </c>
      <c r="B103" s="14" t="s">
        <v>132</v>
      </c>
      <c r="C103" s="13" t="n">
        <v>83</v>
      </c>
      <c r="D103" s="13" t="s">
        <v>76</v>
      </c>
      <c r="E103" s="13"/>
      <c r="F103" s="13"/>
      <c r="G103" s="13" t="s">
        <v>47</v>
      </c>
      <c r="H103" s="15" t="s">
        <v>47</v>
      </c>
      <c r="I103" s="16" t="e">
        <f aca="false">#N/A</f>
        <v>#N/A</v>
      </c>
      <c r="J103" s="20" t="s">
        <v>48</v>
      </c>
      <c r="K103" s="17" t="s">
        <v>49</v>
      </c>
      <c r="L103" s="17" t="n">
        <v>2</v>
      </c>
      <c r="M103" s="17" t="n">
        <v>2</v>
      </c>
      <c r="N103" s="3" t="n">
        <v>4</v>
      </c>
      <c r="O103" s="23" t="s">
        <v>50</v>
      </c>
      <c r="P103" s="13" t="s">
        <v>51</v>
      </c>
      <c r="Q103" s="18" t="n">
        <v>108910</v>
      </c>
      <c r="R103" s="18"/>
      <c r="S103" s="16" t="n">
        <v>108910</v>
      </c>
      <c r="T103" s="16"/>
      <c r="U103" s="20" t="s">
        <v>48</v>
      </c>
      <c r="V103" s="17" t="s">
        <v>49</v>
      </c>
      <c r="W103" s="17" t="n">
        <v>2</v>
      </c>
      <c r="X103" s="19" t="n">
        <v>2</v>
      </c>
      <c r="Y103" s="3" t="n">
        <v>5</v>
      </c>
      <c r="Z103" s="23" t="s">
        <v>50</v>
      </c>
      <c r="AA103" s="13" t="s">
        <v>51</v>
      </c>
      <c r="AB103" s="18" t="n">
        <v>1625</v>
      </c>
      <c r="AC103" s="18"/>
      <c r="AD103" s="16" t="n">
        <v>111307</v>
      </c>
      <c r="AE103" s="16"/>
      <c r="AF103" s="20" t="s">
        <v>48</v>
      </c>
      <c r="AG103" s="17" t="str">
        <f aca="false">IF(AF103="Stay",V103,IF(AF103="Step",V103,IF(AF103="Retire","Asst",LOOKUP(AF103,{"New","ToAssc","ToFull1","ToFull2","ToFull3","ToFull4";"Asst","Assc","Full","Full","Full","Full"}))))</f>
        <v>Full</v>
      </c>
      <c r="AH103" s="17" t="n">
        <f aca="false">IF(AF103="Stay",W103,IF(AF103="Step",W103+1,IF(AF103="Retire",4,LOOKUP(AF103,{"New","ToAssc","ToFull1","ToFull2","ToFull3","ToFull4";4,1,1,2,3,4}))))</f>
        <v>2</v>
      </c>
      <c r="AI103" s="19" t="n">
        <f aca="false">IF(W103=X103,AH103,X103)</f>
        <v>2</v>
      </c>
      <c r="AJ103" s="3" t="n">
        <f aca="false">IF(AG103="Full",IF(OR(AF103="ToFull1",AF103="ToFull2",AF103="ToFull3",AF103="ToFull4"),1,Y103+1),"")</f>
        <v>6</v>
      </c>
      <c r="AK103" s="23" t="s">
        <v>50</v>
      </c>
      <c r="AL103" s="13" t="s">
        <v>51</v>
      </c>
      <c r="AM103" s="18" t="n">
        <f aca="true">IF(AK103="Vacant",0,VLOOKUP(AG103&amp;AI103,INDIRECT(AK103),3,0))</f>
        <v>1625</v>
      </c>
      <c r="AN103" s="18"/>
      <c r="AO103" s="16" t="n">
        <f aca="false">AM103+AN103</f>
        <v>1625</v>
      </c>
      <c r="AP103" s="1" t="n">
        <v>102</v>
      </c>
      <c r="AQ103" s="1" t="s">
        <v>53</v>
      </c>
      <c r="AR103" s="1" t="s">
        <v>54</v>
      </c>
      <c r="AS103" s="1" t="n">
        <v>2021</v>
      </c>
    </row>
    <row r="104" customFormat="false" ht="12" hidden="false" customHeight="true" outlineLevel="0" collapsed="false">
      <c r="A104" s="13" t="n">
        <v>14</v>
      </c>
      <c r="B104" s="14" t="s">
        <v>132</v>
      </c>
      <c r="C104" s="13" t="n">
        <v>81</v>
      </c>
      <c r="D104" s="13" t="s">
        <v>46</v>
      </c>
      <c r="E104" s="13"/>
      <c r="F104" s="13"/>
      <c r="G104" s="13" t="s">
        <v>47</v>
      </c>
      <c r="H104" s="15" t="s">
        <v>47</v>
      </c>
      <c r="I104" s="16" t="e">
        <f aca="false">#N/A</f>
        <v>#N/A</v>
      </c>
      <c r="J104" s="20" t="s">
        <v>56</v>
      </c>
      <c r="K104" s="17" t="s">
        <v>64</v>
      </c>
      <c r="L104" s="17" t="n">
        <v>6</v>
      </c>
      <c r="M104" s="17" t="n">
        <v>6</v>
      </c>
      <c r="O104" s="23" t="s">
        <v>50</v>
      </c>
      <c r="P104" s="13" t="s">
        <v>51</v>
      </c>
      <c r="Q104" s="18" t="n">
        <v>75003</v>
      </c>
      <c r="R104" s="18" t="n">
        <v>7000</v>
      </c>
      <c r="S104" s="16" t="n">
        <v>82003</v>
      </c>
      <c r="T104" s="16"/>
      <c r="U104" s="20" t="s">
        <v>56</v>
      </c>
      <c r="V104" s="17" t="s">
        <v>64</v>
      </c>
      <c r="W104" s="17" t="n">
        <v>7</v>
      </c>
      <c r="X104" s="19" t="n">
        <v>7</v>
      </c>
      <c r="Z104" s="23" t="s">
        <v>50</v>
      </c>
      <c r="AA104" s="13" t="s">
        <v>51</v>
      </c>
      <c r="AB104" s="18" t="n">
        <v>1167</v>
      </c>
      <c r="AC104" s="18" t="n">
        <v>10000</v>
      </c>
      <c r="AD104" s="16" t="n">
        <v>88284</v>
      </c>
      <c r="AE104" s="16"/>
      <c r="AF104" s="20" t="s">
        <v>56</v>
      </c>
      <c r="AG104" s="17" t="str">
        <f aca="false">IF(AF104="Stay",V104,IF(AF104="Step",V104,IF(AF104="Retire","Asst",LOOKUP(AF104,{"New","ToAssc","ToFull1","ToFull2","ToFull3","ToFull4";"Asst","Assc","Full","Full","Full","Full"}))))</f>
        <v>Asst</v>
      </c>
      <c r="AH104" s="17" t="n">
        <f aca="false">IF(AF104="Stay",W104,IF(AF104="Step",W104+1,IF(AF104="Retire",4,LOOKUP(AF104,{"New","ToAssc","ToFull1","ToFull2","ToFull3","ToFull4";4,1,1,2,3,4}))))</f>
        <v>8</v>
      </c>
      <c r="AI104" s="19" t="n">
        <f aca="false">IF(W104=X104,AH104,X104)</f>
        <v>8</v>
      </c>
      <c r="AJ104" s="3" t="str">
        <f aca="false">IF(AG104="Full",IF(OR(AF104="ToFull1",AF104="ToFull2",AF104="ToFull3",AF104="ToFull4"),1,Y104+1),"")</f>
        <v/>
      </c>
      <c r="AK104" s="23" t="s">
        <v>50</v>
      </c>
      <c r="AL104" s="13" t="s">
        <v>51</v>
      </c>
      <c r="AM104" s="18" t="n">
        <f aca="true">IF(AK104="Vacant",0,VLOOKUP(AG104&amp;AI104,INDIRECT(AK104),3,0))</f>
        <v>1167</v>
      </c>
      <c r="AN104" s="18" t="n">
        <v>100</v>
      </c>
      <c r="AO104" s="16" t="n">
        <f aca="false">AM104+AN104</f>
        <v>1267</v>
      </c>
      <c r="AP104" s="1" t="n">
        <v>103</v>
      </c>
      <c r="AQ104" s="1" t="s">
        <v>53</v>
      </c>
      <c r="AR104" s="1" t="s">
        <v>54</v>
      </c>
      <c r="AS104" s="1" t="n">
        <v>2021</v>
      </c>
    </row>
    <row r="105" customFormat="false" ht="12" hidden="false" customHeight="true" outlineLevel="0" collapsed="false">
      <c r="A105" s="13" t="n">
        <v>14</v>
      </c>
      <c r="B105" s="14" t="s">
        <v>132</v>
      </c>
      <c r="C105" s="13" t="n">
        <v>78</v>
      </c>
      <c r="D105" s="13" t="s">
        <v>69</v>
      </c>
      <c r="E105" s="13"/>
      <c r="F105" s="13"/>
      <c r="G105" s="13" t="s">
        <v>47</v>
      </c>
      <c r="H105" s="15" t="s">
        <v>47</v>
      </c>
      <c r="I105" s="16" t="e">
        <f aca="false">#N/A</f>
        <v>#N/A</v>
      </c>
      <c r="J105" s="20" t="s">
        <v>56</v>
      </c>
      <c r="K105" s="17" t="s">
        <v>57</v>
      </c>
      <c r="L105" s="17" t="n">
        <v>2</v>
      </c>
      <c r="M105" s="17" t="n">
        <v>2</v>
      </c>
      <c r="O105" s="23" t="s">
        <v>50</v>
      </c>
      <c r="P105" s="13" t="s">
        <v>51</v>
      </c>
      <c r="Q105" s="18" t="n">
        <v>84067</v>
      </c>
      <c r="R105" s="18" t="n">
        <v>4500</v>
      </c>
      <c r="S105" s="16" t="n">
        <v>88567</v>
      </c>
      <c r="T105" s="16"/>
      <c r="U105" s="20" t="s">
        <v>56</v>
      </c>
      <c r="V105" s="17" t="s">
        <v>57</v>
      </c>
      <c r="W105" s="17" t="n">
        <v>3</v>
      </c>
      <c r="X105" s="19" t="n">
        <v>3</v>
      </c>
      <c r="Z105" s="23" t="s">
        <v>50</v>
      </c>
      <c r="AA105" s="13" t="s">
        <v>51</v>
      </c>
      <c r="AB105" s="18" t="n">
        <v>1302</v>
      </c>
      <c r="AC105" s="18" t="n">
        <v>6500</v>
      </c>
      <c r="AD105" s="16" t="n">
        <v>94049</v>
      </c>
      <c r="AE105" s="16"/>
      <c r="AF105" s="20" t="s">
        <v>56</v>
      </c>
      <c r="AG105" s="17" t="str">
        <f aca="false">IF(AF105="Stay",V105,IF(AF105="Step",V105,IF(AF105="Retire","Asst",LOOKUP(AF105,{"New","ToAssc","ToFull1","ToFull2","ToFull3","ToFull4";"Asst","Assc","Full","Full","Full","Full"}))))</f>
        <v>Assc</v>
      </c>
      <c r="AH105" s="17" t="n">
        <f aca="false">IF(AF105="Stay",W105,IF(AF105="Step",W105+1,IF(AF105="Retire",4,LOOKUP(AF105,{"New","ToAssc","ToFull1","ToFull2","ToFull3","ToFull4";4,1,1,2,3,4}))))</f>
        <v>4</v>
      </c>
      <c r="AI105" s="19" t="n">
        <f aca="false">IF(W105=X105,AH105,X105)</f>
        <v>4</v>
      </c>
      <c r="AJ105" s="3" t="str">
        <f aca="false">IF(AG105="Full",IF(OR(AF105="ToFull1",AF105="ToFull2",AF105="ToFull3",AF105="ToFull4"),1,Y105+1),"")</f>
        <v/>
      </c>
      <c r="AK105" s="23" t="s">
        <v>50</v>
      </c>
      <c r="AL105" s="13" t="s">
        <v>51</v>
      </c>
      <c r="AM105" s="18" t="n">
        <f aca="true">IF(AK105="Vacant",0,VLOOKUP(AG105&amp;AI105,INDIRECT(AK105),3,0))</f>
        <v>1302</v>
      </c>
      <c r="AN105" s="18" t="n">
        <v>60</v>
      </c>
      <c r="AO105" s="16" t="n">
        <f aca="false">AM105+AN105</f>
        <v>1362</v>
      </c>
      <c r="AP105" s="1" t="n">
        <v>104</v>
      </c>
      <c r="AQ105" s="1" t="s">
        <v>53</v>
      </c>
      <c r="AR105" s="1" t="s">
        <v>54</v>
      </c>
      <c r="AS105" s="1" t="n">
        <v>2021</v>
      </c>
    </row>
    <row r="106" customFormat="false" ht="12" hidden="false" customHeight="true" outlineLevel="0" collapsed="false">
      <c r="A106" s="13" t="n">
        <v>14</v>
      </c>
      <c r="B106" s="14" t="s">
        <v>132</v>
      </c>
      <c r="C106" s="13"/>
      <c r="D106" s="13" t="s">
        <v>68</v>
      </c>
      <c r="E106" s="13"/>
      <c r="F106" s="13"/>
      <c r="G106" s="15" t="s">
        <v>105</v>
      </c>
      <c r="H106" s="15" t="s">
        <v>101</v>
      </c>
      <c r="I106" s="16" t="e">
        <f aca="false">#N/A</f>
        <v>#N/A</v>
      </c>
      <c r="J106" s="20" t="s">
        <v>56</v>
      </c>
      <c r="K106" s="17" t="s">
        <v>64</v>
      </c>
      <c r="L106" s="17" t="n">
        <v>7</v>
      </c>
      <c r="M106" s="17" t="n">
        <v>7</v>
      </c>
      <c r="O106" s="15" t="s">
        <v>50</v>
      </c>
      <c r="P106" s="15" t="s">
        <v>51</v>
      </c>
      <c r="Q106" s="18" t="n">
        <v>76598</v>
      </c>
      <c r="R106" s="18"/>
      <c r="S106" s="16" t="n">
        <v>76598</v>
      </c>
      <c r="T106" s="16"/>
      <c r="U106" s="20" t="s">
        <v>48</v>
      </c>
      <c r="V106" s="17" t="s">
        <v>64</v>
      </c>
      <c r="W106" s="17" t="n">
        <v>7</v>
      </c>
      <c r="X106" s="19" t="n">
        <v>7</v>
      </c>
      <c r="Z106" s="15" t="s">
        <v>50</v>
      </c>
      <c r="AA106" s="15" t="s">
        <v>51</v>
      </c>
      <c r="AB106" s="18" t="n">
        <v>1143</v>
      </c>
      <c r="AC106" s="18"/>
      <c r="AD106" s="16" t="n">
        <v>78284</v>
      </c>
      <c r="AE106" s="16"/>
      <c r="AF106" s="20" t="s">
        <v>48</v>
      </c>
      <c r="AG106" s="17" t="str">
        <f aca="false">IF(AF106="Stay",V106,IF(AF106="Step",V106,IF(AF106="Retire","Asst",LOOKUP(AF106,{"New","ToAssc","ToFull1","ToFull2","ToFull3","ToFull4";"Asst","Assc","Full","Full","Full","Full"}))))</f>
        <v>Asst</v>
      </c>
      <c r="AH106" s="17" t="n">
        <v>7</v>
      </c>
      <c r="AI106" s="19" t="n">
        <f aca="false">IF(W106=X106,AH106,X106)</f>
        <v>7</v>
      </c>
      <c r="AJ106" s="3" t="str">
        <f aca="false">IF(AG106="Full",IF(OR(AF106="ToFull1",AF106="ToFull2",AF106="ToFull3",AF106="ToFull4"),1,Y106+1),"")</f>
        <v/>
      </c>
      <c r="AK106" s="15" t="s">
        <v>50</v>
      </c>
      <c r="AL106" s="15" t="s">
        <v>65</v>
      </c>
      <c r="AM106" s="18" t="n">
        <f aca="true">IF(AK106="Vacant",0,VLOOKUP(AG106&amp;AI106,INDIRECT(AK106),3,0))</f>
        <v>1143</v>
      </c>
      <c r="AN106" s="18"/>
      <c r="AO106" s="16" t="n">
        <f aca="false">AM106+AN106</f>
        <v>1143</v>
      </c>
      <c r="AP106" s="1" t="n">
        <v>105</v>
      </c>
      <c r="AQ106" s="1" t="s">
        <v>53</v>
      </c>
      <c r="AR106" s="1" t="s">
        <v>54</v>
      </c>
      <c r="AS106" s="1" t="n">
        <v>2021</v>
      </c>
    </row>
    <row r="107" customFormat="false" ht="12" hidden="false" customHeight="true" outlineLevel="0" collapsed="false">
      <c r="A107" s="13" t="n">
        <v>14</v>
      </c>
      <c r="B107" s="14" t="s">
        <v>132</v>
      </c>
      <c r="C107" s="13"/>
      <c r="D107" s="13" t="s">
        <v>90</v>
      </c>
      <c r="E107" s="15"/>
      <c r="F107" s="13"/>
      <c r="G107" s="15" t="s">
        <v>136</v>
      </c>
      <c r="H107" s="15" t="s">
        <v>63</v>
      </c>
      <c r="I107" s="16"/>
      <c r="J107" s="20" t="s">
        <v>86</v>
      </c>
      <c r="K107" s="17" t="s">
        <v>106</v>
      </c>
      <c r="L107" s="17" t="n">
        <v>3</v>
      </c>
      <c r="M107" s="17" t="n">
        <v>3</v>
      </c>
      <c r="O107" s="23" t="s">
        <v>50</v>
      </c>
      <c r="P107" s="15" t="s">
        <v>51</v>
      </c>
      <c r="Q107" s="18" t="n">
        <v>56738</v>
      </c>
      <c r="R107" s="18" t="n">
        <v>6000</v>
      </c>
      <c r="S107" s="16" t="n">
        <v>62738</v>
      </c>
      <c r="T107" s="16"/>
      <c r="U107" s="20" t="s">
        <v>86</v>
      </c>
      <c r="V107" s="17" t="s">
        <v>64</v>
      </c>
      <c r="W107" s="17" t="n">
        <v>1</v>
      </c>
      <c r="X107" s="19" t="n">
        <v>1</v>
      </c>
      <c r="Z107" s="23" t="s">
        <v>50</v>
      </c>
      <c r="AA107" s="15" t="s">
        <v>51</v>
      </c>
      <c r="AB107" s="18" t="n">
        <v>1024</v>
      </c>
      <c r="AC107" s="21" t="n">
        <v>6500</v>
      </c>
      <c r="AD107" s="16" t="n">
        <v>74999</v>
      </c>
      <c r="AE107" s="16"/>
      <c r="AF107" s="20" t="s">
        <v>56</v>
      </c>
      <c r="AG107" s="17" t="str">
        <f aca="false">IF(AF107="Stay",V107,IF(AF107="Step",V107,IF(AF107="Retire","Asst",LOOKUP(AF107,{"New","ToAssc","ToFull1","ToFull2","ToFull3","ToFull4";"Asst","Assc","Full","Full","Full","Full"}))))</f>
        <v>Asst</v>
      </c>
      <c r="AH107" s="17" t="n">
        <f aca="false">IF(AF107="Stay",W107,IF(AF107="Step",W107+1,IF(AF107="Retire",4,LOOKUP(AF107,{"New","ToAssc","ToFull1","ToFull2","ToFull3","ToFull4";4,1,1,2,3,4}))))</f>
        <v>2</v>
      </c>
      <c r="AI107" s="19" t="n">
        <f aca="false">IF(W107=X107,AH107,X107)</f>
        <v>2</v>
      </c>
      <c r="AJ107" s="3" t="str">
        <f aca="false">IF(AG107="Full",IF(OR(AF107="ToFull1",AF107="ToFull2",AF107="ToFull3",AF107="ToFull4"),1,Y107+1),"")</f>
        <v/>
      </c>
      <c r="AK107" s="23" t="s">
        <v>50</v>
      </c>
      <c r="AL107" s="15" t="s">
        <v>51</v>
      </c>
      <c r="AM107" s="18" t="n">
        <f aca="true">IF(OR(AK107="Vacant",AK107="Admin",AK107="Leave"),0,VLOOKUP(AG107&amp;AI107,INDIRECT(AK107),3,0))</f>
        <v>1024</v>
      </c>
      <c r="AN107" s="21" t="n">
        <f aca="false">70-5</f>
        <v>65</v>
      </c>
      <c r="AO107" s="16" t="n">
        <f aca="false">AM107+AN107</f>
        <v>1089</v>
      </c>
      <c r="AP107" s="1" t="n">
        <v>106</v>
      </c>
      <c r="AQ107" s="1" t="s">
        <v>53</v>
      </c>
      <c r="AR107" s="1" t="s">
        <v>54</v>
      </c>
      <c r="AS107" s="1" t="n">
        <v>2021</v>
      </c>
    </row>
    <row r="108" customFormat="false" ht="12" hidden="false" customHeight="true" outlineLevel="0" collapsed="false">
      <c r="A108" s="13" t="n">
        <v>14</v>
      </c>
      <c r="B108" s="14" t="s">
        <v>132</v>
      </c>
      <c r="C108" s="13" t="n">
        <v>79</v>
      </c>
      <c r="D108" s="13" t="s">
        <v>87</v>
      </c>
      <c r="E108" s="13"/>
      <c r="F108" s="13"/>
      <c r="G108" s="13" t="s">
        <v>47</v>
      </c>
      <c r="H108" s="15" t="s">
        <v>47</v>
      </c>
      <c r="I108" s="16" t="e">
        <f aca="false">#N/A</f>
        <v>#N/A</v>
      </c>
      <c r="J108" s="20" t="s">
        <v>86</v>
      </c>
      <c r="K108" s="17" t="s">
        <v>64</v>
      </c>
      <c r="L108" s="17" t="n">
        <v>1</v>
      </c>
      <c r="M108" s="17" t="n">
        <v>1</v>
      </c>
      <c r="O108" s="13" t="s">
        <v>50</v>
      </c>
      <c r="P108" s="15" t="s">
        <v>51</v>
      </c>
      <c r="Q108" s="18" t="n">
        <v>67024</v>
      </c>
      <c r="R108" s="18"/>
      <c r="S108" s="16" t="n">
        <v>67024</v>
      </c>
      <c r="T108" s="16"/>
      <c r="U108" s="20" t="s">
        <v>56</v>
      </c>
      <c r="V108" s="17" t="s">
        <v>64</v>
      </c>
      <c r="W108" s="17" t="n">
        <v>2</v>
      </c>
      <c r="X108" s="19" t="n">
        <v>2</v>
      </c>
      <c r="Z108" s="13" t="s">
        <v>50</v>
      </c>
      <c r="AA108" s="15" t="s">
        <v>51</v>
      </c>
      <c r="AB108" s="18" t="n">
        <v>1048</v>
      </c>
      <c r="AC108" s="18"/>
      <c r="AD108" s="16" t="n">
        <v>70129</v>
      </c>
      <c r="AE108" s="16"/>
      <c r="AF108" s="20" t="s">
        <v>56</v>
      </c>
      <c r="AG108" s="17" t="str">
        <f aca="false">IF(AF108="Stay",V108,IF(AF108="Step",V108,IF(AF108="Retire","Asst",LOOKUP(AF108,{"New","ToAssc","ToFull1","ToFull2","ToFull3","ToFull4";"Asst","Assc","Full","Full","Full","Full"}))))</f>
        <v>Asst</v>
      </c>
      <c r="AH108" s="17" t="n">
        <f aca="false">IF(AF108="Stay",W108,IF(AF108="Step",W108+1,IF(AF108="Retire",4,LOOKUP(AF108,{"New","ToAssc","ToFull1","ToFull2","ToFull3","ToFull4";4,1,1,2,3,4}))))</f>
        <v>3</v>
      </c>
      <c r="AI108" s="19" t="n">
        <f aca="false">IF(W108=X108,AH108,X108)</f>
        <v>3</v>
      </c>
      <c r="AJ108" s="3" t="str">
        <f aca="false">IF(AG108="Full",IF(OR(AF108="ToFull1",AF108="ToFull2",AF108="ToFull3",AF108="ToFull4"),1,Y108+1),"")</f>
        <v/>
      </c>
      <c r="AK108" s="13" t="s">
        <v>50</v>
      </c>
      <c r="AL108" s="15" t="s">
        <v>51</v>
      </c>
      <c r="AM108" s="18" t="n">
        <f aca="true">IF(AK108="Vacant",0,VLOOKUP(AG108&amp;AI108,INDIRECT(AK108),3,0))</f>
        <v>1048</v>
      </c>
      <c r="AN108" s="18"/>
      <c r="AO108" s="16" t="n">
        <f aca="false">AM108+AN108</f>
        <v>1048</v>
      </c>
      <c r="AP108" s="1" t="n">
        <v>107</v>
      </c>
      <c r="AQ108" s="1" t="s">
        <v>53</v>
      </c>
      <c r="AR108" s="1" t="s">
        <v>54</v>
      </c>
      <c r="AS108" s="1" t="n">
        <v>2021</v>
      </c>
    </row>
    <row r="109" customFormat="false" ht="12" hidden="false" customHeight="true" outlineLevel="0" collapsed="false">
      <c r="A109" s="13" t="n">
        <v>14</v>
      </c>
      <c r="B109" s="14" t="s">
        <v>132</v>
      </c>
      <c r="C109" s="13" t="n">
        <v>80</v>
      </c>
      <c r="D109" s="13" t="s">
        <v>89</v>
      </c>
      <c r="E109" s="13"/>
      <c r="F109" s="13"/>
      <c r="G109" s="13" t="s">
        <v>47</v>
      </c>
      <c r="H109" s="15" t="s">
        <v>47</v>
      </c>
      <c r="I109" s="16" t="e">
        <f aca="false">#N/A</f>
        <v>#N/A</v>
      </c>
      <c r="J109" s="3" t="s">
        <v>56</v>
      </c>
      <c r="K109" s="17" t="s">
        <v>64</v>
      </c>
      <c r="L109" s="17" t="n">
        <v>8</v>
      </c>
      <c r="M109" s="17" t="n">
        <v>8</v>
      </c>
      <c r="O109" s="13" t="s">
        <v>50</v>
      </c>
      <c r="P109" s="13" t="s">
        <v>51</v>
      </c>
      <c r="Q109" s="18" t="n">
        <v>78194</v>
      </c>
      <c r="R109" s="18" t="n">
        <v>7000</v>
      </c>
      <c r="S109" s="16" t="n">
        <v>85194</v>
      </c>
      <c r="T109" s="16"/>
      <c r="U109" s="20" t="s">
        <v>67</v>
      </c>
      <c r="V109" s="17" t="s">
        <v>57</v>
      </c>
      <c r="W109" s="17" t="n">
        <v>1</v>
      </c>
      <c r="X109" s="19" t="n">
        <v>1</v>
      </c>
      <c r="Z109" s="13" t="s">
        <v>50</v>
      </c>
      <c r="AA109" s="13" t="s">
        <v>51</v>
      </c>
      <c r="AB109" s="18" t="n">
        <v>1254</v>
      </c>
      <c r="AC109" s="18" t="n">
        <v>7500</v>
      </c>
      <c r="AD109" s="16" t="n">
        <v>91786</v>
      </c>
      <c r="AE109" s="16"/>
      <c r="AF109" s="20" t="s">
        <v>56</v>
      </c>
      <c r="AG109" s="17" t="str">
        <f aca="false">IF(AF109="Stay",V109,IF(AF109="Step",V109,IF(AF109="Retire","Asst",LOOKUP(AF109,{"New","ToAssc","ToFull1","ToFull2","ToFull3","ToFull4";"Asst","Assc","Full","Full","Full","Full"}))))</f>
        <v>Assc</v>
      </c>
      <c r="AH109" s="17" t="n">
        <f aca="false">IF(AF109="Stay",W109,IF(AF109="Step",W109+1,IF(AF109="Retire",4,LOOKUP(AF109,{"New","ToAssc","ToFull1","ToFull2","ToFull3","ToFull4";4,1,1,2,3,4}))))</f>
        <v>2</v>
      </c>
      <c r="AI109" s="19" t="n">
        <f aca="false">IF(W109=X109,AH109,X109)</f>
        <v>2</v>
      </c>
      <c r="AJ109" s="3" t="str">
        <f aca="false">IF(AG109="Full",IF(OR(AF109="ToFull1",AF109="ToFull2",AF109="ToFull3",AF109="ToFull4"),1,Y109+1),"")</f>
        <v/>
      </c>
      <c r="AK109" s="13" t="s">
        <v>50</v>
      </c>
      <c r="AL109" s="13" t="s">
        <v>51</v>
      </c>
      <c r="AM109" s="18" t="n">
        <f aca="true">IF(AK109="Vacant",0,VLOOKUP(AG109&amp;AI109,INDIRECT(AK109),3,0))</f>
        <v>1254</v>
      </c>
      <c r="AN109" s="18" t="n">
        <v>70</v>
      </c>
      <c r="AO109" s="16" t="n">
        <f aca="false">AM109+AN109</f>
        <v>1324</v>
      </c>
      <c r="AP109" s="1" t="n">
        <v>108</v>
      </c>
      <c r="AQ109" s="1" t="s">
        <v>53</v>
      </c>
      <c r="AR109" s="1" t="s">
        <v>54</v>
      </c>
      <c r="AS109" s="1" t="n">
        <v>2021</v>
      </c>
    </row>
    <row r="110" customFormat="false" ht="12" hidden="false" customHeight="true" outlineLevel="0" collapsed="false">
      <c r="A110" s="13" t="n">
        <v>14</v>
      </c>
      <c r="B110" s="14" t="s">
        <v>132</v>
      </c>
      <c r="C110" s="13" t="n">
        <v>74</v>
      </c>
      <c r="D110" s="13" t="s">
        <v>137</v>
      </c>
      <c r="E110" s="13"/>
      <c r="F110" s="13"/>
      <c r="G110" s="13" t="s">
        <v>47</v>
      </c>
      <c r="H110" s="15" t="s">
        <v>47</v>
      </c>
      <c r="I110" s="16" t="e">
        <f aca="false">#N/A</f>
        <v>#N/A</v>
      </c>
      <c r="J110" s="3" t="s">
        <v>48</v>
      </c>
      <c r="K110" s="17" t="s">
        <v>49</v>
      </c>
      <c r="L110" s="17" t="n">
        <v>1</v>
      </c>
      <c r="M110" s="17" t="n">
        <v>1</v>
      </c>
      <c r="N110" s="3" t="n">
        <v>5</v>
      </c>
      <c r="O110" s="13" t="s">
        <v>50</v>
      </c>
      <c r="P110" s="13" t="s">
        <v>51</v>
      </c>
      <c r="Q110" s="18" t="n">
        <v>103293</v>
      </c>
      <c r="R110" s="18"/>
      <c r="S110" s="16" t="n">
        <v>103293</v>
      </c>
      <c r="T110" s="16"/>
      <c r="U110" s="20" t="s">
        <v>71</v>
      </c>
      <c r="V110" s="17" t="s">
        <v>49</v>
      </c>
      <c r="W110" s="17" t="n">
        <v>2</v>
      </c>
      <c r="X110" s="19" t="n">
        <v>2</v>
      </c>
      <c r="Y110" s="3" t="n">
        <v>1</v>
      </c>
      <c r="Z110" s="13" t="s">
        <v>50</v>
      </c>
      <c r="AA110" s="13" t="s">
        <v>51</v>
      </c>
      <c r="AB110" s="18" t="n">
        <v>1625</v>
      </c>
      <c r="AC110" s="18"/>
      <c r="AD110" s="16" t="n">
        <v>111307</v>
      </c>
      <c r="AE110" s="16"/>
      <c r="AF110" s="20" t="s">
        <v>48</v>
      </c>
      <c r="AG110" s="17" t="str">
        <f aca="false">IF(AF110="Stay",V110,IF(AF110="Step",V110,IF(AF110="Retire","Asst",LOOKUP(AF110,{"New","ToAssc","ToFull1","ToFull2","ToFull3","ToFull4";"Asst","Assc","Full","Full","Full","Full"}))))</f>
        <v>Full</v>
      </c>
      <c r="AH110" s="17" t="n">
        <f aca="false">IF(AF110="Stay",W110,IF(AF110="Step",W110+1,IF(AF110="Retire",4,LOOKUP(AF110,{"New","ToAssc","ToFull1","ToFull2","ToFull3","ToFull4";4,1,1,2,3,4}))))</f>
        <v>2</v>
      </c>
      <c r="AI110" s="19" t="n">
        <f aca="false">IF(W110=X110,AH110,X110)</f>
        <v>2</v>
      </c>
      <c r="AJ110" s="3" t="n">
        <f aca="false">IF(AG110="Full",IF(OR(AF110="ToFull1",AF110="ToFull2",AF110="ToFull3",AF110="ToFull4"),1,Y110+1),"")</f>
        <v>2</v>
      </c>
      <c r="AK110" s="13" t="s">
        <v>50</v>
      </c>
      <c r="AL110" s="13" t="s">
        <v>51</v>
      </c>
      <c r="AM110" s="18" t="n">
        <f aca="true">IF(AK110="Vacant",0,VLOOKUP(AG110&amp;AI110,INDIRECT(AK110),3,0))</f>
        <v>1625</v>
      </c>
      <c r="AN110" s="18"/>
      <c r="AO110" s="16" t="n">
        <f aca="false">AM110+AN110</f>
        <v>1625</v>
      </c>
      <c r="AP110" s="1" t="n">
        <v>109</v>
      </c>
      <c r="AQ110" s="1" t="s">
        <v>53</v>
      </c>
      <c r="AR110" s="1" t="s">
        <v>54</v>
      </c>
      <c r="AS110" s="1" t="n">
        <v>2021</v>
      </c>
    </row>
    <row r="111" customFormat="false" ht="12" hidden="false" customHeight="true" outlineLevel="0" collapsed="false">
      <c r="A111" s="13" t="n">
        <v>14</v>
      </c>
      <c r="B111" s="14" t="s">
        <v>132</v>
      </c>
      <c r="C111" s="13" t="n">
        <v>81</v>
      </c>
      <c r="D111" s="13" t="s">
        <v>69</v>
      </c>
      <c r="E111" s="13"/>
      <c r="F111" s="13"/>
      <c r="G111" s="13" t="s">
        <v>47</v>
      </c>
      <c r="H111" s="15" t="s">
        <v>47</v>
      </c>
      <c r="I111" s="16" t="e">
        <f aca="false">#N/A</f>
        <v>#N/A</v>
      </c>
      <c r="J111" s="20" t="s">
        <v>56</v>
      </c>
      <c r="K111" s="17" t="s">
        <v>64</v>
      </c>
      <c r="L111" s="17" t="n">
        <v>10</v>
      </c>
      <c r="M111" s="17" t="n">
        <v>10</v>
      </c>
      <c r="O111" s="13" t="s">
        <v>50</v>
      </c>
      <c r="P111" s="15" t="s">
        <v>51</v>
      </c>
      <c r="Q111" s="18" t="n">
        <v>81386</v>
      </c>
      <c r="R111" s="24"/>
      <c r="S111" s="16" t="n">
        <v>81386</v>
      </c>
      <c r="T111" s="16"/>
      <c r="U111" s="20" t="s">
        <v>56</v>
      </c>
      <c r="V111" s="17" t="s">
        <v>64</v>
      </c>
      <c r="W111" s="17" t="n">
        <v>11</v>
      </c>
      <c r="X111" s="19" t="n">
        <v>11</v>
      </c>
      <c r="Z111" s="13" t="s">
        <v>50</v>
      </c>
      <c r="AA111" s="15" t="s">
        <v>51</v>
      </c>
      <c r="AB111" s="18" t="n">
        <v>1230</v>
      </c>
      <c r="AC111" s="24"/>
      <c r="AD111" s="16" t="n">
        <v>83504</v>
      </c>
      <c r="AE111" s="16"/>
      <c r="AF111" s="20" t="s">
        <v>67</v>
      </c>
      <c r="AG111" s="17" t="str">
        <f aca="false">IF(AF111="Stay",V111,IF(AF111="Step",V111,IF(AF111="Retire","Asst",LOOKUP(AF111,{"New","ToAssc","ToFull1","ToFull2","ToFull3","ToFull4";"Asst","Assc","Full","Full","Full","Full"}))))</f>
        <v>Assc</v>
      </c>
      <c r="AH111" s="17" t="n">
        <f aca="false">IF(AF111="Stay",W111,IF(AF111="Step",W111+1,IF(AF111="Retire",4,LOOKUP(AF111,{"New","ToAssc","ToFull1","ToFull2","ToFull3","ToFull4";4,1,1,2,3,4}))))</f>
        <v>1</v>
      </c>
      <c r="AI111" s="19" t="n">
        <f aca="false">IF(W111=X111,AH111,X111)</f>
        <v>1</v>
      </c>
      <c r="AJ111" s="3" t="str">
        <f aca="false">IF(AG111="Full",IF(OR(AF111="ToFull1",AF111="ToFull2",AF111="ToFull3",AF111="ToFull4"),1,Y111+1),"")</f>
        <v/>
      </c>
      <c r="AK111" s="13" t="s">
        <v>50</v>
      </c>
      <c r="AL111" s="15" t="s">
        <v>51</v>
      </c>
      <c r="AM111" s="18" t="n">
        <f aca="true">IF(AK111="Vacant",0,VLOOKUP(AG111&amp;AI111,INDIRECT(AK111),3,0))</f>
        <v>1230</v>
      </c>
      <c r="AN111" s="24"/>
      <c r="AO111" s="16" t="n">
        <f aca="false">AM111+AN111</f>
        <v>1230</v>
      </c>
      <c r="AP111" s="1" t="n">
        <v>110</v>
      </c>
      <c r="AQ111" s="1" t="s">
        <v>53</v>
      </c>
      <c r="AR111" s="1" t="s">
        <v>54</v>
      </c>
      <c r="AS111" s="1" t="n">
        <v>2021</v>
      </c>
    </row>
    <row r="112" customFormat="false" ht="12" hidden="false" customHeight="true" outlineLevel="0" collapsed="false">
      <c r="A112" s="13" t="n">
        <v>14</v>
      </c>
      <c r="B112" s="14" t="s">
        <v>132</v>
      </c>
      <c r="C112" s="13"/>
      <c r="D112" s="13" t="s">
        <v>83</v>
      </c>
      <c r="E112" s="13"/>
      <c r="F112" s="13"/>
      <c r="G112" s="13" t="s">
        <v>105</v>
      </c>
      <c r="H112" s="15" t="s">
        <v>101</v>
      </c>
      <c r="I112" s="16" t="e">
        <f aca="false">#N/A</f>
        <v>#N/A</v>
      </c>
      <c r="J112" s="3" t="s">
        <v>48</v>
      </c>
      <c r="K112" s="17" t="s">
        <v>106</v>
      </c>
      <c r="L112" s="17" t="n">
        <v>7</v>
      </c>
      <c r="M112" s="17" t="n">
        <v>7</v>
      </c>
      <c r="O112" s="23" t="s">
        <v>50</v>
      </c>
      <c r="P112" s="15" t="s">
        <v>51</v>
      </c>
      <c r="Q112" s="18" t="n">
        <v>63222</v>
      </c>
      <c r="R112" s="18"/>
      <c r="S112" s="16" t="n">
        <v>63222</v>
      </c>
      <c r="T112" s="16"/>
      <c r="U112" s="3" t="s">
        <v>48</v>
      </c>
      <c r="V112" s="17" t="s">
        <v>106</v>
      </c>
      <c r="W112" s="17" t="n">
        <v>7</v>
      </c>
      <c r="X112" s="19" t="n">
        <v>7</v>
      </c>
      <c r="Z112" s="23" t="s">
        <v>50</v>
      </c>
      <c r="AA112" s="15" t="s">
        <v>51</v>
      </c>
      <c r="AB112" s="18" t="n">
        <v>943</v>
      </c>
      <c r="AC112" s="18"/>
      <c r="AD112" s="16" t="n">
        <v>64614</v>
      </c>
      <c r="AE112" s="16"/>
      <c r="AF112" s="3" t="s">
        <v>48</v>
      </c>
      <c r="AG112" s="17" t="str">
        <f aca="false">IF(AF112="Stay",V112,IF(AF112="Step",V112,IF(AF112="Retire","Asst",LOOKUP(AF112,{"New","ToAssc","ToFull1","ToFull2","ToFull3","ToFull4";"Asst","Assc","Full","Full","Full","Full"}))))</f>
        <v>Inst</v>
      </c>
      <c r="AH112" s="17" t="n">
        <f aca="false">IF(AF112="Stay",W112,IF(AF112="Step",W112+1,IF(AF112="Retire",4,LOOKUP(AF112,{"New","ToAssc","ToFull1","ToFull2","ToFull3","ToFull4";4,1,1,2,3,4}))))</f>
        <v>7</v>
      </c>
      <c r="AI112" s="19" t="n">
        <f aca="false">IF(W112=X112,AH112,X112)</f>
        <v>7</v>
      </c>
      <c r="AJ112" s="3" t="str">
        <f aca="false">IF(AG112="Full",IF(OR(AF112="ToFull1",AF112="ToFull2",AF112="ToFull3",AF112="ToFull4"),1,Y112+1),"")</f>
        <v/>
      </c>
      <c r="AK112" s="23" t="s">
        <v>50</v>
      </c>
      <c r="AL112" s="15" t="s">
        <v>65</v>
      </c>
      <c r="AM112" s="18" t="n">
        <f aca="true">IF(AK112="Vacant",0,VLOOKUP(AG112&amp;AI112,INDIRECT(AK112),3,0))</f>
        <v>943</v>
      </c>
      <c r="AN112" s="18"/>
      <c r="AO112" s="16" t="n">
        <f aca="false">AM112+AN112</f>
        <v>943</v>
      </c>
      <c r="AP112" s="1" t="n">
        <v>111</v>
      </c>
      <c r="AQ112" s="1" t="s">
        <v>53</v>
      </c>
      <c r="AR112" s="1" t="s">
        <v>54</v>
      </c>
      <c r="AS112" s="1" t="n">
        <v>2021</v>
      </c>
    </row>
    <row r="113" customFormat="false" ht="12" hidden="false" customHeight="true" outlineLevel="0" collapsed="false">
      <c r="A113" s="13" t="n">
        <v>14</v>
      </c>
      <c r="B113" s="14" t="s">
        <v>132</v>
      </c>
      <c r="C113" s="13"/>
      <c r="D113" s="13" t="s">
        <v>138</v>
      </c>
      <c r="E113" s="13"/>
      <c r="F113" s="13"/>
      <c r="G113" s="13" t="s">
        <v>111</v>
      </c>
      <c r="H113" s="15" t="s">
        <v>111</v>
      </c>
      <c r="I113" s="16" t="e">
        <f aca="false">#N/A</f>
        <v>#N/A</v>
      </c>
      <c r="J113" s="20" t="s">
        <v>48</v>
      </c>
      <c r="K113" s="17" t="s">
        <v>106</v>
      </c>
      <c r="L113" s="17" t="n">
        <v>16</v>
      </c>
      <c r="M113" s="17" t="s">
        <v>139</v>
      </c>
      <c r="O113" s="23" t="s">
        <v>120</v>
      </c>
      <c r="P113" s="13" t="s">
        <v>51</v>
      </c>
      <c r="Q113" s="18" t="n">
        <v>86226</v>
      </c>
      <c r="R113" s="18"/>
      <c r="S113" s="16" t="n">
        <v>86226</v>
      </c>
      <c r="T113" s="16"/>
      <c r="U113" s="20" t="s">
        <v>48</v>
      </c>
      <c r="V113" s="17" t="s">
        <v>106</v>
      </c>
      <c r="W113" s="17" t="n">
        <v>16</v>
      </c>
      <c r="X113" s="19" t="s">
        <v>139</v>
      </c>
      <c r="Z113" s="23" t="s">
        <v>120</v>
      </c>
      <c r="AA113" s="13" t="s">
        <v>51</v>
      </c>
      <c r="AB113" s="18" t="n">
        <v>1258</v>
      </c>
      <c r="AC113" s="18"/>
      <c r="AD113" s="16" t="n">
        <v>88081</v>
      </c>
      <c r="AE113" s="16"/>
      <c r="AF113" s="20" t="s">
        <v>48</v>
      </c>
      <c r="AG113" s="17" t="str">
        <f aca="false">IF(AF113="Stay",V113,IF(AF113="Step",V113,IF(AF113="Retire","Asst",LOOKUP(AF113,{"New","ToAssc","ToFull1","ToFull2","ToFull3","ToFull4";"Asst","Assc","Full","Full","Full","Full"}))))</f>
        <v>Inst</v>
      </c>
      <c r="AH113" s="17" t="n">
        <f aca="false">IF(AF113="Stay",W113,IF(AF113="Step",W113+1,IF(AF113="Retire",4,LOOKUP(AF113,{"New","ToAssc","ToFull1","ToFull2","ToFull3","ToFull4";4,1,1,2,3,4}))))</f>
        <v>16</v>
      </c>
      <c r="AI113" s="19" t="n">
        <v>16</v>
      </c>
      <c r="AJ113" s="3" t="str">
        <f aca="false">IF(AG113="Full",IF(OR(AF113="ToFull1",AF113="ToFull2",AF113="ToFull3",AF113="ToFull4"),1,Y113+1),"")</f>
        <v/>
      </c>
      <c r="AK113" s="15" t="s">
        <v>50</v>
      </c>
      <c r="AL113" s="13" t="s">
        <v>51</v>
      </c>
      <c r="AM113" s="18" t="n">
        <f aca="true">IF(AK113="Vacant",0,VLOOKUP(AG113&amp;AI113,INDIRECT(AK113),3,0))</f>
        <v>1258</v>
      </c>
      <c r="AN113" s="18"/>
      <c r="AO113" s="16" t="n">
        <f aca="false">AM113+AN113</f>
        <v>1258</v>
      </c>
      <c r="AP113" s="1" t="n">
        <v>112</v>
      </c>
      <c r="AQ113" s="1" t="s">
        <v>53</v>
      </c>
      <c r="AR113" s="1" t="s">
        <v>54</v>
      </c>
      <c r="AS113" s="1" t="n">
        <v>2021</v>
      </c>
    </row>
    <row r="114" customFormat="false" ht="12" hidden="false" customHeight="true" outlineLevel="0" collapsed="false">
      <c r="A114" s="13" t="n">
        <v>14</v>
      </c>
      <c r="B114" s="14" t="s">
        <v>132</v>
      </c>
      <c r="C114" s="13"/>
      <c r="D114" s="13" t="s">
        <v>140</v>
      </c>
      <c r="E114" s="13"/>
      <c r="F114" s="13"/>
      <c r="G114" s="13" t="s">
        <v>111</v>
      </c>
      <c r="H114" s="15" t="s">
        <v>111</v>
      </c>
      <c r="I114" s="16" t="e">
        <f aca="false">#N/A</f>
        <v>#N/A</v>
      </c>
      <c r="J114" s="20" t="s">
        <v>48</v>
      </c>
      <c r="K114" s="17" t="s">
        <v>106</v>
      </c>
      <c r="L114" s="17" t="n">
        <v>17</v>
      </c>
      <c r="M114" s="17" t="s">
        <v>141</v>
      </c>
      <c r="O114" s="13" t="s">
        <v>120</v>
      </c>
      <c r="P114" s="13" t="s">
        <v>51</v>
      </c>
      <c r="Q114" s="18" t="n">
        <v>87538</v>
      </c>
      <c r="R114" s="18"/>
      <c r="S114" s="16" t="n">
        <v>87538</v>
      </c>
      <c r="T114" s="16"/>
      <c r="U114" s="20" t="s">
        <v>48</v>
      </c>
      <c r="V114" s="17" t="s">
        <v>106</v>
      </c>
      <c r="W114" s="17" t="n">
        <v>17</v>
      </c>
      <c r="X114" s="19" t="s">
        <v>141</v>
      </c>
      <c r="Z114" s="13" t="s">
        <v>120</v>
      </c>
      <c r="AA114" s="13" t="s">
        <v>51</v>
      </c>
      <c r="AB114" s="18" t="n">
        <v>1306</v>
      </c>
      <c r="AC114" s="18"/>
      <c r="AD114" s="16" t="n">
        <v>89464</v>
      </c>
      <c r="AE114" s="16"/>
      <c r="AF114" s="20" t="s">
        <v>48</v>
      </c>
      <c r="AG114" s="17" t="str">
        <f aca="false">IF(AF114="Stay",V114,IF(AF114="Step",V114,IF(AF114="Retire","Asst",LOOKUP(AF114,{"New","ToAssc","ToFull1","ToFull2","ToFull3","ToFull4";"Asst","Assc","Full","Full","Full","Full"}))))</f>
        <v>Inst</v>
      </c>
      <c r="AH114" s="17" t="n">
        <f aca="false">IF(AF114="Stay",W114,IF(AF114="Step",W114+1,IF(AF114="Retire",4,LOOKUP(AF114,{"New","ToAssc","ToFull1","ToFull2","ToFull3","ToFull4";4,1,1,2,3,4}))))</f>
        <v>17</v>
      </c>
      <c r="AI114" s="19" t="n">
        <v>17</v>
      </c>
      <c r="AJ114" s="3" t="str">
        <f aca="false">IF(AG114="Full",IF(OR(AF114="ToFull1",AF114="ToFull2",AF114="ToFull3",AF114="ToFull4"),1,Y114+1),"")</f>
        <v/>
      </c>
      <c r="AK114" s="15" t="s">
        <v>50</v>
      </c>
      <c r="AL114" s="13" t="s">
        <v>51</v>
      </c>
      <c r="AM114" s="18" t="n">
        <f aca="true">IF(AK114="Vacant",0,VLOOKUP(AG114&amp;AI114,INDIRECT(AK114),3,0))</f>
        <v>1306</v>
      </c>
      <c r="AN114" s="18"/>
      <c r="AO114" s="16" t="n">
        <f aca="false">AM114+AN114</f>
        <v>1306</v>
      </c>
      <c r="AP114" s="1" t="n">
        <v>113</v>
      </c>
      <c r="AQ114" s="1" t="s">
        <v>53</v>
      </c>
      <c r="AR114" s="1" t="s">
        <v>54</v>
      </c>
      <c r="AS114" s="1" t="n">
        <v>2021</v>
      </c>
    </row>
    <row r="115" customFormat="false" ht="12" hidden="false" customHeight="true" outlineLevel="0" collapsed="false">
      <c r="A115" s="13" t="n">
        <v>15</v>
      </c>
      <c r="B115" s="14" t="s">
        <v>142</v>
      </c>
      <c r="C115" s="13" t="n">
        <v>170</v>
      </c>
      <c r="D115" s="13" t="s">
        <v>143</v>
      </c>
      <c r="E115" s="13"/>
      <c r="F115" s="13"/>
      <c r="G115" s="13" t="s">
        <v>47</v>
      </c>
      <c r="H115" s="15" t="s">
        <v>47</v>
      </c>
      <c r="I115" s="16" t="e">
        <f aca="false">#N/A</f>
        <v>#N/A</v>
      </c>
      <c r="J115" s="3" t="s">
        <v>71</v>
      </c>
      <c r="K115" s="17" t="s">
        <v>49</v>
      </c>
      <c r="L115" s="17" t="n">
        <v>2</v>
      </c>
      <c r="M115" s="17" t="n">
        <v>2</v>
      </c>
      <c r="N115" s="3" t="n">
        <v>1</v>
      </c>
      <c r="O115" s="13" t="s">
        <v>50</v>
      </c>
      <c r="P115" s="13" t="s">
        <v>51</v>
      </c>
      <c r="Q115" s="18" t="n">
        <v>108910</v>
      </c>
      <c r="R115" s="18"/>
      <c r="S115" s="16" t="n">
        <v>108910</v>
      </c>
      <c r="T115" s="16"/>
      <c r="U115" s="3" t="s">
        <v>48</v>
      </c>
      <c r="V115" s="17" t="s">
        <v>49</v>
      </c>
      <c r="W115" s="17" t="n">
        <v>2</v>
      </c>
      <c r="X115" s="19" t="n">
        <v>2</v>
      </c>
      <c r="Y115" s="3" t="n">
        <v>2</v>
      </c>
      <c r="Z115" s="13" t="s">
        <v>50</v>
      </c>
      <c r="AA115" s="13" t="s">
        <v>51</v>
      </c>
      <c r="AB115" s="18" t="n">
        <v>1625</v>
      </c>
      <c r="AC115" s="18"/>
      <c r="AD115" s="16" t="n">
        <v>111307</v>
      </c>
      <c r="AE115" s="16"/>
      <c r="AF115" s="3" t="s">
        <v>48</v>
      </c>
      <c r="AG115" s="17" t="str">
        <f aca="false">IF(AF115="Stay",V115,IF(AF115="Step",V115,IF(AF115="Retire","Asst",LOOKUP(AF115,{"New","ToAssc","ToFull1","ToFull2","ToFull3","ToFull4";"Asst","Assc","Full","Full","Full","Full"}))))</f>
        <v>Full</v>
      </c>
      <c r="AH115" s="17" t="n">
        <f aca="false">IF(AF115="Stay",W115,IF(AF115="Step",W115+1,IF(AF115="Retire",4,LOOKUP(AF115,{"New","ToAssc","ToFull1","ToFull2","ToFull3","ToFull4";4,1,1,2,3,4}))))</f>
        <v>2</v>
      </c>
      <c r="AI115" s="19" t="n">
        <f aca="false">IF(W115=X115,AH115,X115)</f>
        <v>2</v>
      </c>
      <c r="AJ115" s="3" t="n">
        <f aca="false">IF(AG115="Full",IF(OR(AF115="ToFull1",AF115="ToFull2",AF115="ToFull3",AF115="ToFull4"),1,Y115+1),"")</f>
        <v>3</v>
      </c>
      <c r="AK115" s="13" t="s">
        <v>50</v>
      </c>
      <c r="AL115" s="13" t="s">
        <v>51</v>
      </c>
      <c r="AM115" s="18" t="n">
        <f aca="true">IF(AK115="Vacant",0,VLOOKUP(AG115&amp;AI115,INDIRECT(AK115),3,0))</f>
        <v>1625</v>
      </c>
      <c r="AN115" s="18"/>
      <c r="AO115" s="16" t="n">
        <f aca="false">AM115+AN115</f>
        <v>1625</v>
      </c>
      <c r="AP115" s="1" t="n">
        <v>114</v>
      </c>
      <c r="AQ115" s="1" t="s">
        <v>53</v>
      </c>
      <c r="AR115" s="1" t="s">
        <v>54</v>
      </c>
      <c r="AS115" s="1" t="n">
        <v>2021</v>
      </c>
    </row>
    <row r="116" customFormat="false" ht="12" hidden="false" customHeight="true" outlineLevel="0" collapsed="false">
      <c r="A116" s="13" t="n">
        <v>15</v>
      </c>
      <c r="B116" s="14" t="s">
        <v>142</v>
      </c>
      <c r="C116" s="13" t="n">
        <v>133</v>
      </c>
      <c r="D116" s="13" t="s">
        <v>144</v>
      </c>
      <c r="E116" s="13"/>
      <c r="F116" s="13"/>
      <c r="G116" s="13" t="s">
        <v>47</v>
      </c>
      <c r="H116" s="15" t="s">
        <v>47</v>
      </c>
      <c r="I116" s="16" t="e">
        <f aca="false">#N/A</f>
        <v>#N/A</v>
      </c>
      <c r="J116" s="20" t="s">
        <v>48</v>
      </c>
      <c r="K116" s="17" t="s">
        <v>49</v>
      </c>
      <c r="L116" s="17" t="n">
        <v>2</v>
      </c>
      <c r="M116" s="17" t="n">
        <v>2</v>
      </c>
      <c r="N116" s="3" t="n">
        <v>4</v>
      </c>
      <c r="O116" s="13" t="s">
        <v>50</v>
      </c>
      <c r="P116" s="13" t="s">
        <v>51</v>
      </c>
      <c r="Q116" s="18" t="n">
        <v>108910</v>
      </c>
      <c r="R116" s="18" t="n">
        <v>3500</v>
      </c>
      <c r="S116" s="16" t="n">
        <v>112410</v>
      </c>
      <c r="T116" s="16"/>
      <c r="U116" s="20" t="s">
        <v>48</v>
      </c>
      <c r="V116" s="17" t="s">
        <v>49</v>
      </c>
      <c r="W116" s="17" t="n">
        <v>2</v>
      </c>
      <c r="X116" s="19" t="n">
        <v>2</v>
      </c>
      <c r="Y116" s="3" t="n">
        <v>5</v>
      </c>
      <c r="Z116" s="13" t="s">
        <v>50</v>
      </c>
      <c r="AA116" s="13" t="s">
        <v>51</v>
      </c>
      <c r="AB116" s="18" t="n">
        <v>1625</v>
      </c>
      <c r="AC116" s="18" t="n">
        <v>3500</v>
      </c>
      <c r="AD116" s="16" t="n">
        <v>114807</v>
      </c>
      <c r="AE116" s="16"/>
      <c r="AF116" s="20" t="s">
        <v>48</v>
      </c>
      <c r="AG116" s="17" t="str">
        <f aca="false">IF(AF116="Stay",V116,IF(AF116="Step",V116,IF(AF116="Retire","Asst",LOOKUP(AF116,{"New","ToAssc","ToFull1","ToFull2","ToFull3","ToFull4";"Asst","Assc","Full","Full","Full","Full"}))))</f>
        <v>Full</v>
      </c>
      <c r="AH116" s="17" t="n">
        <f aca="false">IF(AF116="Stay",W116,IF(AF116="Step",W116+1,IF(AF116="Retire",4,LOOKUP(AF116,{"New","ToAssc","ToFull1","ToFull2","ToFull3","ToFull4";4,1,1,2,3,4}))))</f>
        <v>2</v>
      </c>
      <c r="AI116" s="19" t="n">
        <f aca="false">IF(W116=X116,AH116,X116)</f>
        <v>2</v>
      </c>
      <c r="AJ116" s="3" t="n">
        <f aca="false">IF(AG116="Full",IF(OR(AF116="ToFull1",AF116="ToFull2",AF116="ToFull3",AF116="ToFull4"),1,Y116+1),"")</f>
        <v>6</v>
      </c>
      <c r="AK116" s="13" t="s">
        <v>50</v>
      </c>
      <c r="AL116" s="13" t="s">
        <v>51</v>
      </c>
      <c r="AM116" s="18" t="n">
        <f aca="true">IF(AK116="Vacant",0,VLOOKUP(AG116&amp;AI116,INDIRECT(AK116),3,0))</f>
        <v>1625</v>
      </c>
      <c r="AN116" s="18" t="n">
        <v>35</v>
      </c>
      <c r="AO116" s="16" t="n">
        <f aca="false">AM116+AN116</f>
        <v>1660</v>
      </c>
      <c r="AP116" s="1" t="n">
        <v>115</v>
      </c>
      <c r="AQ116" s="1" t="s">
        <v>53</v>
      </c>
      <c r="AR116" s="1" t="s">
        <v>54</v>
      </c>
      <c r="AS116" s="1" t="n">
        <v>2021</v>
      </c>
    </row>
    <row r="117" customFormat="false" ht="12" hidden="false" customHeight="true" outlineLevel="0" collapsed="false">
      <c r="A117" s="13" t="n">
        <v>15</v>
      </c>
      <c r="B117" s="14" t="s">
        <v>142</v>
      </c>
      <c r="C117" s="13"/>
      <c r="D117" s="13" t="s">
        <v>91</v>
      </c>
      <c r="E117" s="15"/>
      <c r="F117" s="15"/>
      <c r="G117" s="15" t="s">
        <v>47</v>
      </c>
      <c r="H117" s="15" t="s">
        <v>47</v>
      </c>
      <c r="I117" s="16"/>
      <c r="J117" s="20"/>
      <c r="K117" s="17"/>
      <c r="L117" s="17"/>
      <c r="M117" s="17"/>
      <c r="O117" s="23"/>
      <c r="P117" s="15"/>
      <c r="Q117" s="18"/>
      <c r="R117" s="18"/>
      <c r="S117" s="16"/>
      <c r="T117" s="16"/>
      <c r="U117" s="20" t="s">
        <v>86</v>
      </c>
      <c r="V117" s="17" t="s">
        <v>64</v>
      </c>
      <c r="W117" s="17" t="n">
        <v>1</v>
      </c>
      <c r="X117" s="19" t="n">
        <v>1</v>
      </c>
      <c r="Z117" s="23" t="s">
        <v>50</v>
      </c>
      <c r="AA117" s="15" t="s">
        <v>51</v>
      </c>
      <c r="AB117" s="18" t="n">
        <v>1024</v>
      </c>
      <c r="AC117" s="18" t="n">
        <v>5000</v>
      </c>
      <c r="AD117" s="16" t="n">
        <v>73499</v>
      </c>
      <c r="AE117" s="16"/>
      <c r="AF117" s="20" t="s">
        <v>56</v>
      </c>
      <c r="AG117" s="17" t="str">
        <f aca="false">IF(AF117="Stay",V117,IF(AF117="Step",V117,IF(AF117="Retire","Asst",LOOKUP(AF117,{"New","ToAssc","ToFull1","ToFull2","ToFull3","ToFull4";"Asst","Assc","Full","Full","Full","Full"}))))</f>
        <v>Asst</v>
      </c>
      <c r="AH117" s="17" t="n">
        <f aca="false">IF(AF117="Stay",W117,IF(AF117="Step",W117+1,IF(AF117="Retire",4,LOOKUP(AF117,{"New","ToAssc","ToFull1","ToFull2","ToFull3","ToFull4";4,1,1,2,3,4}))))</f>
        <v>2</v>
      </c>
      <c r="AI117" s="19" t="n">
        <f aca="false">IF(W117=X117,AH117,X117)</f>
        <v>2</v>
      </c>
      <c r="AJ117" s="3" t="str">
        <f aca="false">IF(AG117="Full",IF(OR(AF117="ToFull1",AF117="ToFull2",AF117="ToFull3",AF117="ToFull4"),1,Y117+1),"")</f>
        <v/>
      </c>
      <c r="AK117" s="23" t="s">
        <v>50</v>
      </c>
      <c r="AL117" s="15" t="s">
        <v>51</v>
      </c>
      <c r="AM117" s="18" t="n">
        <f aca="true">IF(AK117="Vacant",0,VLOOKUP(AG117&amp;AI117,INDIRECT(AK117),3,0))</f>
        <v>1024</v>
      </c>
      <c r="AN117" s="18" t="n">
        <v>50</v>
      </c>
      <c r="AO117" s="16" t="n">
        <f aca="false">AM117+AN117</f>
        <v>1074</v>
      </c>
      <c r="AP117" s="1" t="n">
        <v>116</v>
      </c>
      <c r="AQ117" s="1" t="s">
        <v>53</v>
      </c>
      <c r="AR117" s="1" t="s">
        <v>54</v>
      </c>
      <c r="AS117" s="1" t="n">
        <v>2021</v>
      </c>
    </row>
    <row r="118" customFormat="false" ht="12" hidden="false" customHeight="true" outlineLevel="0" collapsed="false">
      <c r="A118" s="13" t="n">
        <v>15</v>
      </c>
      <c r="B118" s="14" t="s">
        <v>142</v>
      </c>
      <c r="C118" s="13" t="n">
        <v>242</v>
      </c>
      <c r="D118" s="13" t="s">
        <v>145</v>
      </c>
      <c r="E118" s="13"/>
      <c r="F118" s="13"/>
      <c r="G118" s="13" t="s">
        <v>47</v>
      </c>
      <c r="H118" s="15" t="s">
        <v>47</v>
      </c>
      <c r="I118" s="16" t="e">
        <f aca="false">#N/A</f>
        <v>#N/A</v>
      </c>
      <c r="J118" s="3" t="s">
        <v>56</v>
      </c>
      <c r="K118" s="17" t="s">
        <v>57</v>
      </c>
      <c r="L118" s="17" t="n">
        <v>5</v>
      </c>
      <c r="M118" s="17" t="n">
        <v>5</v>
      </c>
      <c r="O118" s="13" t="s">
        <v>50</v>
      </c>
      <c r="P118" s="13" t="s">
        <v>51</v>
      </c>
      <c r="Q118" s="18" t="n">
        <v>88854</v>
      </c>
      <c r="R118" s="18"/>
      <c r="S118" s="16" t="n">
        <v>88854</v>
      </c>
      <c r="T118" s="16"/>
      <c r="U118" s="3" t="s">
        <v>56</v>
      </c>
      <c r="V118" s="17" t="s">
        <v>57</v>
      </c>
      <c r="W118" s="17" t="n">
        <v>6</v>
      </c>
      <c r="X118" s="19" t="n">
        <v>6</v>
      </c>
      <c r="Z118" s="13" t="s">
        <v>50</v>
      </c>
      <c r="AA118" s="13" t="s">
        <v>51</v>
      </c>
      <c r="AB118" s="18" t="n">
        <v>1541</v>
      </c>
      <c r="AC118" s="18"/>
      <c r="AD118" s="16" t="n">
        <v>92441</v>
      </c>
      <c r="AE118" s="16"/>
      <c r="AF118" s="3" t="s">
        <v>75</v>
      </c>
      <c r="AG118" s="17" t="str">
        <f aca="false">IF(AF118="Stay",V118,IF(AF118="Step",V118,IF(AF118="Retire","Asst",LOOKUP(AF118,{"New","ToAssc","ToFull1","ToFull2","ToFull3","ToFull4";"Asst","Assc","Full","Full","Full","Full"}))))</f>
        <v>Full</v>
      </c>
      <c r="AH118" s="17" t="n">
        <f aca="false">IF(AF118="Stay",W118,IF(AF118="Step",W118+1,IF(AF118="Retire",4,LOOKUP(AF118,{"New","ToAssc","ToFull1","ToFull2","ToFull3","ToFull4";4,1,1,2,3,4}))))</f>
        <v>1</v>
      </c>
      <c r="AI118" s="19" t="n">
        <f aca="false">IF(W118=X118,AH118,X118)</f>
        <v>1</v>
      </c>
      <c r="AJ118" s="3" t="n">
        <f aca="false">IF(AG118="Full",IF(OR(AF118="ToFull1",AF118="ToFull2",AF118="ToFull3",AF118="ToFull4"),1,Y118+1),"")</f>
        <v>1</v>
      </c>
      <c r="AK118" s="13" t="s">
        <v>50</v>
      </c>
      <c r="AL118" s="13" t="s">
        <v>51</v>
      </c>
      <c r="AM118" s="18" t="n">
        <f aca="true">IF(AK118="Vacant",0,VLOOKUP(AG118&amp;AI118,INDIRECT(AK118),3,0))</f>
        <v>1541</v>
      </c>
      <c r="AN118" s="18"/>
      <c r="AO118" s="16" t="n">
        <f aca="false">AM118+AN118</f>
        <v>1541</v>
      </c>
      <c r="AP118" s="1" t="n">
        <v>117</v>
      </c>
      <c r="AQ118" s="1" t="s">
        <v>53</v>
      </c>
      <c r="AR118" s="1" t="s">
        <v>54</v>
      </c>
      <c r="AS118" s="1" t="n">
        <v>2021</v>
      </c>
    </row>
    <row r="119" customFormat="false" ht="12" hidden="false" customHeight="true" outlineLevel="0" collapsed="false">
      <c r="A119" s="13" t="n">
        <v>15</v>
      </c>
      <c r="B119" s="14" t="s">
        <v>142</v>
      </c>
      <c r="C119" s="13" t="n">
        <v>111</v>
      </c>
      <c r="D119" s="13" t="s">
        <v>146</v>
      </c>
      <c r="E119" s="13"/>
      <c r="F119" s="13"/>
      <c r="G119" s="13" t="s">
        <v>47</v>
      </c>
      <c r="H119" s="15" t="s">
        <v>47</v>
      </c>
      <c r="I119" s="16" t="e">
        <f aca="false">#N/A</f>
        <v>#N/A</v>
      </c>
      <c r="J119" s="20" t="s">
        <v>56</v>
      </c>
      <c r="K119" s="17" t="s">
        <v>57</v>
      </c>
      <c r="L119" s="17" t="n">
        <v>4</v>
      </c>
      <c r="M119" s="17" t="n">
        <v>4</v>
      </c>
      <c r="O119" s="13" t="s">
        <v>50</v>
      </c>
      <c r="P119" s="13" t="s">
        <v>51</v>
      </c>
      <c r="Q119" s="18" t="n">
        <v>87258</v>
      </c>
      <c r="R119" s="18"/>
      <c r="S119" s="16" t="n">
        <v>87258</v>
      </c>
      <c r="T119" s="16"/>
      <c r="U119" s="20" t="s">
        <v>56</v>
      </c>
      <c r="V119" s="17" t="s">
        <v>57</v>
      </c>
      <c r="W119" s="17" t="n">
        <v>5</v>
      </c>
      <c r="X119" s="19" t="n">
        <v>5</v>
      </c>
      <c r="Z119" s="13" t="s">
        <v>50</v>
      </c>
      <c r="AA119" s="13" t="s">
        <v>51</v>
      </c>
      <c r="AB119" s="18" t="n">
        <v>1350</v>
      </c>
      <c r="AC119" s="18"/>
      <c r="AD119" s="16" t="n">
        <v>90810</v>
      </c>
      <c r="AE119" s="16"/>
      <c r="AF119" s="20" t="s">
        <v>56</v>
      </c>
      <c r="AG119" s="17" t="str">
        <f aca="false">IF(AF119="Stay",V119,IF(AF119="Step",V119,IF(AF119="Retire","Asst",LOOKUP(AF119,{"New","ToAssc","ToFull1","ToFull2","ToFull3","ToFull4";"Asst","Assc","Full","Full","Full","Full"}))))</f>
        <v>Assc</v>
      </c>
      <c r="AH119" s="17" t="n">
        <f aca="false">IF(AF119="Stay",W119,IF(AF119="Step",W119+1,IF(AF119="Retire",4,LOOKUP(AF119,{"New","ToAssc","ToFull1","ToFull2","ToFull3","ToFull4";4,1,1,2,3,4}))))</f>
        <v>6</v>
      </c>
      <c r="AI119" s="19" t="n">
        <f aca="false">IF(W119=X119,AH119,X119)</f>
        <v>6</v>
      </c>
      <c r="AJ119" s="3" t="str">
        <f aca="false">IF(AG119="Full",IF(OR(AF119="ToFull1",AF119="ToFull2",AF119="ToFull3",AF119="ToFull4"),1,Y119+1),"")</f>
        <v/>
      </c>
      <c r="AK119" s="13" t="s">
        <v>50</v>
      </c>
      <c r="AL119" s="13" t="s">
        <v>51</v>
      </c>
      <c r="AM119" s="18" t="n">
        <f aca="true">IF(AK119="Vacant",0,VLOOKUP(AG119&amp;AI119,INDIRECT(AK119),3,0))</f>
        <v>1350</v>
      </c>
      <c r="AN119" s="18"/>
      <c r="AO119" s="16" t="n">
        <f aca="false">AM119+AN119</f>
        <v>1350</v>
      </c>
      <c r="AP119" s="1" t="n">
        <v>118</v>
      </c>
      <c r="AQ119" s="1" t="s">
        <v>53</v>
      </c>
      <c r="AR119" s="1" t="s">
        <v>54</v>
      </c>
      <c r="AS119" s="1" t="n">
        <v>2021</v>
      </c>
    </row>
    <row r="120" customFormat="false" ht="12" hidden="false" customHeight="true" outlineLevel="0" collapsed="false">
      <c r="A120" s="13" t="n">
        <v>16</v>
      </c>
      <c r="B120" s="14" t="s">
        <v>147</v>
      </c>
      <c r="C120" s="13"/>
      <c r="D120" s="13" t="s">
        <v>94</v>
      </c>
      <c r="E120" s="13"/>
      <c r="F120" s="13"/>
      <c r="G120" s="13" t="s">
        <v>62</v>
      </c>
      <c r="H120" s="15" t="s">
        <v>101</v>
      </c>
      <c r="I120" s="16" t="e">
        <f aca="false">#N/A</f>
        <v>#N/A</v>
      </c>
      <c r="J120" s="20" t="s">
        <v>48</v>
      </c>
      <c r="K120" s="17" t="s">
        <v>64</v>
      </c>
      <c r="L120" s="17" t="n">
        <v>7</v>
      </c>
      <c r="M120" s="17" t="n">
        <v>7</v>
      </c>
      <c r="O120" s="13" t="s">
        <v>50</v>
      </c>
      <c r="P120" s="15" t="s">
        <v>51</v>
      </c>
      <c r="Q120" s="18" t="n">
        <v>76598</v>
      </c>
      <c r="R120" s="18"/>
      <c r="S120" s="16" t="n">
        <v>76598</v>
      </c>
      <c r="T120" s="16"/>
      <c r="U120" s="20" t="s">
        <v>48</v>
      </c>
      <c r="V120" s="17" t="s">
        <v>64</v>
      </c>
      <c r="W120" s="17" t="n">
        <v>7</v>
      </c>
      <c r="X120" s="19" t="n">
        <v>7</v>
      </c>
      <c r="Z120" s="13" t="s">
        <v>50</v>
      </c>
      <c r="AA120" s="15" t="s">
        <v>51</v>
      </c>
      <c r="AB120" s="18" t="n">
        <v>1143</v>
      </c>
      <c r="AC120" s="18"/>
      <c r="AD120" s="16" t="n">
        <v>78284</v>
      </c>
      <c r="AE120" s="16"/>
      <c r="AF120" s="20" t="s">
        <v>48</v>
      </c>
      <c r="AG120" s="17" t="str">
        <f aca="false">IF(AF120="Stay",V120,IF(AF120="Step",V120,IF(AF120="Retire","Asst",LOOKUP(AF120,{"New","ToAssc","ToFull1","ToFull2","ToFull3","ToFull4";"Asst","Assc","Full","Full","Full","Full"}))))</f>
        <v>Asst</v>
      </c>
      <c r="AH120" s="17" t="n">
        <f aca="false">IF(AF120="Stay",W120,IF(AF120="Step",W120+1,IF(AF120="Retire",4,LOOKUP(AF120,{"New","ToAssc","ToFull1","ToFull2","ToFull3","ToFull4";4,1,1,2,3,4}))))</f>
        <v>7</v>
      </c>
      <c r="AI120" s="19" t="n">
        <f aca="false">IF(W120=X120,AH120,X120)</f>
        <v>7</v>
      </c>
      <c r="AJ120" s="3" t="str">
        <f aca="false">IF(AG120="Full",IF(OR(AF120="ToFull1",AF120="ToFull2",AF120="ToFull3",AF120="ToFull4"),1,Y120+1),"")</f>
        <v/>
      </c>
      <c r="AK120" s="13" t="s">
        <v>50</v>
      </c>
      <c r="AL120" s="15" t="s">
        <v>65</v>
      </c>
      <c r="AM120" s="18" t="n">
        <f aca="true">IF(AK120="Vacant",0,VLOOKUP(AG120&amp;AI120,INDIRECT(AK120),3,0))</f>
        <v>1143</v>
      </c>
      <c r="AN120" s="18"/>
      <c r="AO120" s="16" t="n">
        <f aca="false">AM120+AN120</f>
        <v>1143</v>
      </c>
      <c r="AP120" s="1" t="n">
        <v>119</v>
      </c>
      <c r="AQ120" s="1" t="s">
        <v>53</v>
      </c>
      <c r="AR120" s="1" t="s">
        <v>54</v>
      </c>
      <c r="AS120" s="1" t="n">
        <v>2021</v>
      </c>
    </row>
    <row r="121" customFormat="false" ht="12" hidden="false" customHeight="true" outlineLevel="0" collapsed="false">
      <c r="A121" s="13" t="n">
        <v>16</v>
      </c>
      <c r="B121" s="14" t="s">
        <v>147</v>
      </c>
      <c r="C121" s="13" t="n">
        <v>106</v>
      </c>
      <c r="D121" s="13" t="s">
        <v>69</v>
      </c>
      <c r="E121" s="13"/>
      <c r="F121" s="13"/>
      <c r="G121" s="13" t="s">
        <v>47</v>
      </c>
      <c r="H121" s="15" t="s">
        <v>47</v>
      </c>
      <c r="I121" s="16" t="e">
        <f aca="false">#N/A</f>
        <v>#N/A</v>
      </c>
      <c r="J121" s="3" t="s">
        <v>56</v>
      </c>
      <c r="K121" s="17" t="s">
        <v>64</v>
      </c>
      <c r="L121" s="17" t="n">
        <v>5</v>
      </c>
      <c r="M121" s="17" t="n">
        <v>5</v>
      </c>
      <c r="O121" s="13" t="s">
        <v>50</v>
      </c>
      <c r="P121" s="13" t="s">
        <v>51</v>
      </c>
      <c r="Q121" s="18" t="n">
        <v>73407</v>
      </c>
      <c r="R121" s="18" t="n">
        <v>7000</v>
      </c>
      <c r="S121" s="16" t="n">
        <v>80407</v>
      </c>
      <c r="T121" s="16"/>
      <c r="U121" s="3" t="s">
        <v>56</v>
      </c>
      <c r="V121" s="17" t="s">
        <v>64</v>
      </c>
      <c r="W121" s="17" t="n">
        <v>6</v>
      </c>
      <c r="X121" s="19" t="n">
        <v>6</v>
      </c>
      <c r="Z121" s="13" t="s">
        <v>50</v>
      </c>
      <c r="AA121" s="13" t="s">
        <v>51</v>
      </c>
      <c r="AB121" s="18" t="n">
        <v>1230</v>
      </c>
      <c r="AC121" s="18" t="n">
        <v>10000</v>
      </c>
      <c r="AD121" s="16" t="n">
        <v>86654</v>
      </c>
      <c r="AE121" s="16"/>
      <c r="AF121" s="20" t="s">
        <v>67</v>
      </c>
      <c r="AG121" s="17" t="str">
        <f aca="false">IF(AF121="Stay",V121,IF(AF121="Step",V121,IF(AF121="Retire","Asst",LOOKUP(AF121,{"New","ToAssc","ToFull1","ToFull2","ToFull3","ToFull4";"Asst","Assc","Full","Full","Full","Full"}))))</f>
        <v>Assc</v>
      </c>
      <c r="AH121" s="17" t="n">
        <f aca="false">IF(AF121="Stay",W121,IF(AF121="Step",W121+1,IF(AF121="Retire",4,LOOKUP(AF121,{"New","ToAssc","ToFull1","ToFull2","ToFull3","ToFull4";4,1,1,2,3,4}))))</f>
        <v>1</v>
      </c>
      <c r="AI121" s="19" t="n">
        <f aca="false">IF(W121=X121,AH121,X121)</f>
        <v>1</v>
      </c>
      <c r="AJ121" s="3" t="str">
        <f aca="false">IF(AG121="Full",IF(OR(AF121="ToFull1",AF121="ToFull2",AF121="ToFull3",AF121="ToFull4"),1,Y121+1),"")</f>
        <v/>
      </c>
      <c r="AK121" s="13" t="s">
        <v>50</v>
      </c>
      <c r="AL121" s="13" t="s">
        <v>51</v>
      </c>
      <c r="AM121" s="18" t="n">
        <f aca="true">IF(AK121="Vacant",0,VLOOKUP(AG121&amp;AI121,INDIRECT(AK121),3,0))</f>
        <v>1230</v>
      </c>
      <c r="AN121" s="18" t="n">
        <v>75</v>
      </c>
      <c r="AO121" s="16" t="n">
        <f aca="false">AM121+AN121</f>
        <v>1305</v>
      </c>
      <c r="AP121" s="1" t="n">
        <v>120</v>
      </c>
      <c r="AQ121" s="1" t="s">
        <v>53</v>
      </c>
      <c r="AR121" s="1" t="s">
        <v>54</v>
      </c>
      <c r="AS121" s="1" t="n">
        <v>2021</v>
      </c>
    </row>
    <row r="122" customFormat="false" ht="12" hidden="false" customHeight="true" outlineLevel="0" collapsed="false">
      <c r="A122" s="13" t="n">
        <v>16</v>
      </c>
      <c r="B122" s="14" t="s">
        <v>147</v>
      </c>
      <c r="C122" s="13" t="n">
        <v>102</v>
      </c>
      <c r="D122" s="13" t="s">
        <v>89</v>
      </c>
      <c r="E122" s="13"/>
      <c r="F122" s="13"/>
      <c r="G122" s="13" t="s">
        <v>47</v>
      </c>
      <c r="H122" s="15" t="s">
        <v>47</v>
      </c>
      <c r="I122" s="16" t="e">
        <f aca="false">#N/A</f>
        <v>#N/A</v>
      </c>
      <c r="J122" s="3" t="s">
        <v>56</v>
      </c>
      <c r="K122" s="17" t="s">
        <v>64</v>
      </c>
      <c r="L122" s="17" t="n">
        <v>7</v>
      </c>
      <c r="M122" s="17" t="n">
        <v>7</v>
      </c>
      <c r="O122" s="13" t="s">
        <v>50</v>
      </c>
      <c r="P122" s="13" t="s">
        <v>51</v>
      </c>
      <c r="Q122" s="18" t="n">
        <v>76598</v>
      </c>
      <c r="R122" s="18" t="n">
        <v>7000</v>
      </c>
      <c r="S122" s="16" t="n">
        <v>83598</v>
      </c>
      <c r="T122" s="16"/>
      <c r="U122" s="20" t="s">
        <v>67</v>
      </c>
      <c r="V122" s="17" t="s">
        <v>57</v>
      </c>
      <c r="W122" s="17" t="n">
        <v>1</v>
      </c>
      <c r="X122" s="19" t="n">
        <v>1</v>
      </c>
      <c r="Z122" s="13" t="s">
        <v>50</v>
      </c>
      <c r="AA122" s="13" t="s">
        <v>51</v>
      </c>
      <c r="AB122" s="18" t="n">
        <v>1254</v>
      </c>
      <c r="AC122" s="18" t="n">
        <v>7500</v>
      </c>
      <c r="AD122" s="16" t="n">
        <v>91786</v>
      </c>
      <c r="AE122" s="16"/>
      <c r="AF122" s="20" t="s">
        <v>56</v>
      </c>
      <c r="AG122" s="17" t="str">
        <f aca="false">IF(AF122="Stay",V122,IF(AF122="Step",V122,IF(AF122="Retire","Asst",LOOKUP(AF122,{"New","ToAssc","ToFull1","ToFull2","ToFull3","ToFull4";"Asst","Assc","Full","Full","Full","Full"}))))</f>
        <v>Assc</v>
      </c>
      <c r="AH122" s="17" t="n">
        <f aca="false">IF(AF122="Stay",W122,IF(AF122="Step",W122+1,IF(AF122="Retire",4,LOOKUP(AF122,{"New","ToAssc","ToFull1","ToFull2","ToFull3","ToFull4";4,1,1,2,3,4}))))</f>
        <v>2</v>
      </c>
      <c r="AI122" s="19" t="n">
        <f aca="false">IF(W122=X122,AH122,X122)</f>
        <v>2</v>
      </c>
      <c r="AJ122" s="3" t="str">
        <f aca="false">IF(AG122="Full",IF(OR(AF122="ToFull1",AF122="ToFull2",AF122="ToFull3",AF122="ToFull4"),1,Y122+1),"")</f>
        <v/>
      </c>
      <c r="AK122" s="13" t="s">
        <v>50</v>
      </c>
      <c r="AL122" s="13" t="s">
        <v>51</v>
      </c>
      <c r="AM122" s="18" t="n">
        <f aca="true">IF(AK122="Vacant",0,VLOOKUP(AG122&amp;AI122,INDIRECT(AK122),3,0))</f>
        <v>1254</v>
      </c>
      <c r="AN122" s="18" t="n">
        <v>70</v>
      </c>
      <c r="AO122" s="16" t="n">
        <f aca="false">AM122+AN122</f>
        <v>1324</v>
      </c>
      <c r="AP122" s="1" t="n">
        <v>121</v>
      </c>
      <c r="AQ122" s="1" t="s">
        <v>53</v>
      </c>
      <c r="AR122" s="1" t="s">
        <v>54</v>
      </c>
      <c r="AS122" s="1" t="n">
        <v>2021</v>
      </c>
    </row>
    <row r="123" customFormat="false" ht="12" hidden="false" customHeight="true" outlineLevel="0" collapsed="false">
      <c r="A123" s="13" t="n">
        <v>16</v>
      </c>
      <c r="B123" s="14" t="s">
        <v>147</v>
      </c>
      <c r="C123" s="13" t="e">
        <f aca="false">#N/A</f>
        <v>#N/A</v>
      </c>
      <c r="D123" s="13" t="s">
        <v>68</v>
      </c>
      <c r="E123" s="13"/>
      <c r="F123" s="13"/>
      <c r="G123" s="13" t="s">
        <v>47</v>
      </c>
      <c r="H123" s="15" t="s">
        <v>47</v>
      </c>
      <c r="I123" s="16" t="e">
        <f aca="false">#N/A</f>
        <v>#N/A</v>
      </c>
      <c r="J123" s="20" t="s">
        <v>56</v>
      </c>
      <c r="K123" s="17" t="s">
        <v>64</v>
      </c>
      <c r="L123" s="17" t="n">
        <v>2</v>
      </c>
      <c r="M123" s="17" t="n">
        <v>2</v>
      </c>
      <c r="O123" s="13" t="s">
        <v>50</v>
      </c>
      <c r="P123" s="15" t="s">
        <v>51</v>
      </c>
      <c r="Q123" s="18" t="n">
        <v>68619</v>
      </c>
      <c r="R123" s="18" t="n">
        <v>7000</v>
      </c>
      <c r="S123" s="16" t="n">
        <v>75619</v>
      </c>
      <c r="T123" s="16"/>
      <c r="U123" s="20" t="s">
        <v>56</v>
      </c>
      <c r="V123" s="17" t="s">
        <v>64</v>
      </c>
      <c r="W123" s="17" t="n">
        <v>3</v>
      </c>
      <c r="X123" s="19" t="n">
        <v>3</v>
      </c>
      <c r="Z123" s="13" t="s">
        <v>50</v>
      </c>
      <c r="AA123" s="15" t="s">
        <v>51</v>
      </c>
      <c r="AB123" s="18" t="n">
        <v>1071</v>
      </c>
      <c r="AC123" s="18" t="n">
        <v>10000</v>
      </c>
      <c r="AD123" s="16" t="n">
        <v>81760</v>
      </c>
      <c r="AE123" s="16"/>
      <c r="AF123" s="20" t="s">
        <v>56</v>
      </c>
      <c r="AG123" s="17" t="str">
        <f aca="false">IF(AF123="Stay",V123,IF(AF123="Step",V123,IF(AF123="Retire","Asst",LOOKUP(AF123,{"New","ToAssc","ToFull1","ToFull2","ToFull3","ToFull4";"Asst","Assc","Full","Full","Full","Full"}))))</f>
        <v>Asst</v>
      </c>
      <c r="AH123" s="17" t="n">
        <f aca="false">IF(AF123="Stay",W123,IF(AF123="Step",W123+1,IF(AF123="Retire",4,LOOKUP(AF123,{"New","ToAssc","ToFull1","ToFull2","ToFull3","ToFull4";4,1,1,2,3,4}))))</f>
        <v>4</v>
      </c>
      <c r="AI123" s="19" t="n">
        <f aca="false">IF(W123=X123,AH123,X123)</f>
        <v>4</v>
      </c>
      <c r="AJ123" s="3" t="str">
        <f aca="false">IF(AG123="Full",IF(OR(AF123="ToFull1",AF123="ToFull2",AF123="ToFull3",AF123="ToFull4"),1,Y123+1),"")</f>
        <v/>
      </c>
      <c r="AK123" s="13" t="s">
        <v>50</v>
      </c>
      <c r="AL123" s="15" t="s">
        <v>51</v>
      </c>
      <c r="AM123" s="18" t="n">
        <f aca="true">IF(AK123="Vacant",0,VLOOKUP(AG123&amp;AI123,INDIRECT(AK123),3,0))</f>
        <v>1071</v>
      </c>
      <c r="AN123" s="18" t="n">
        <v>100</v>
      </c>
      <c r="AO123" s="16" t="n">
        <f aca="false">AM123+AN123</f>
        <v>1171</v>
      </c>
      <c r="AP123" s="1" t="n">
        <v>122</v>
      </c>
      <c r="AQ123" s="1" t="s">
        <v>53</v>
      </c>
      <c r="AR123" s="1" t="s">
        <v>54</v>
      </c>
      <c r="AS123" s="1" t="n">
        <v>2021</v>
      </c>
    </row>
    <row r="124" customFormat="false" ht="12" hidden="false" customHeight="true" outlineLevel="0" collapsed="false">
      <c r="A124" s="13" t="n">
        <v>16</v>
      </c>
      <c r="B124" s="14" t="s">
        <v>147</v>
      </c>
      <c r="C124" s="13" t="n">
        <v>103</v>
      </c>
      <c r="D124" s="13" t="s">
        <v>69</v>
      </c>
      <c r="E124" s="13"/>
      <c r="F124" s="13"/>
      <c r="G124" s="13" t="s">
        <v>47</v>
      </c>
      <c r="H124" s="15" t="s">
        <v>47</v>
      </c>
      <c r="I124" s="16" t="e">
        <f aca="false">#N/A</f>
        <v>#N/A</v>
      </c>
      <c r="J124" s="3" t="s">
        <v>56</v>
      </c>
      <c r="K124" s="17" t="s">
        <v>64</v>
      </c>
      <c r="L124" s="17" t="n">
        <v>5</v>
      </c>
      <c r="M124" s="17" t="n">
        <v>5</v>
      </c>
      <c r="O124" s="13" t="s">
        <v>50</v>
      </c>
      <c r="P124" s="13" t="s">
        <v>51</v>
      </c>
      <c r="Q124" s="18" t="n">
        <v>73407</v>
      </c>
      <c r="R124" s="18" t="n">
        <v>7000</v>
      </c>
      <c r="S124" s="16" t="n">
        <v>80407</v>
      </c>
      <c r="T124" s="16"/>
      <c r="U124" s="3" t="s">
        <v>56</v>
      </c>
      <c r="V124" s="17" t="s">
        <v>64</v>
      </c>
      <c r="W124" s="17" t="n">
        <v>6</v>
      </c>
      <c r="X124" s="19" t="n">
        <v>6</v>
      </c>
      <c r="Z124" s="13" t="s">
        <v>50</v>
      </c>
      <c r="AA124" s="13" t="s">
        <v>51</v>
      </c>
      <c r="AB124" s="18" t="n">
        <v>1230</v>
      </c>
      <c r="AC124" s="18" t="n">
        <v>10000</v>
      </c>
      <c r="AD124" s="16" t="n">
        <v>86654</v>
      </c>
      <c r="AE124" s="16"/>
      <c r="AF124" s="20" t="s">
        <v>67</v>
      </c>
      <c r="AG124" s="17" t="str">
        <f aca="false">IF(AF124="Stay",V124,IF(AF124="Step",V124,IF(AF124="Retire","Asst",LOOKUP(AF124,{"New","ToAssc","ToFull1","ToFull2","ToFull3","ToFull4";"Asst","Assc","Full","Full","Full","Full"}))))</f>
        <v>Assc</v>
      </c>
      <c r="AH124" s="17" t="n">
        <f aca="false">IF(AF124="Stay",W124,IF(AF124="Step",W124+1,IF(AF124="Retire",4,LOOKUP(AF124,{"New","ToAssc","ToFull1","ToFull2","ToFull3","ToFull4";4,1,1,2,3,4}))))</f>
        <v>1</v>
      </c>
      <c r="AI124" s="19" t="n">
        <f aca="false">IF(W124=X124,AH124,X124)</f>
        <v>1</v>
      </c>
      <c r="AJ124" s="3" t="str">
        <f aca="false">IF(AG124="Full",IF(OR(AF124="ToFull1",AF124="ToFull2",AF124="ToFull3",AF124="ToFull4"),1,Y124+1),"")</f>
        <v/>
      </c>
      <c r="AK124" s="13" t="s">
        <v>50</v>
      </c>
      <c r="AL124" s="13" t="s">
        <v>51</v>
      </c>
      <c r="AM124" s="18" t="n">
        <f aca="true">IF(AK124="Vacant",0,VLOOKUP(AG124&amp;AI124,INDIRECT(AK124),3,0))</f>
        <v>1230</v>
      </c>
      <c r="AN124" s="18" t="n">
        <v>75</v>
      </c>
      <c r="AO124" s="16" t="n">
        <f aca="false">AM124+AN124</f>
        <v>1305</v>
      </c>
      <c r="AP124" s="1" t="n">
        <v>123</v>
      </c>
      <c r="AQ124" s="1" t="s">
        <v>53</v>
      </c>
      <c r="AR124" s="1" t="s">
        <v>54</v>
      </c>
      <c r="AS124" s="1" t="n">
        <v>2021</v>
      </c>
    </row>
    <row r="125" customFormat="false" ht="12" hidden="false" customHeight="true" outlineLevel="0" collapsed="false">
      <c r="A125" s="13" t="n">
        <v>16</v>
      </c>
      <c r="B125" s="14" t="s">
        <v>147</v>
      </c>
      <c r="C125" s="13" t="n">
        <v>101</v>
      </c>
      <c r="D125" s="13" t="s">
        <v>46</v>
      </c>
      <c r="E125" s="13"/>
      <c r="F125" s="13"/>
      <c r="G125" s="13" t="s">
        <v>47</v>
      </c>
      <c r="H125" s="15" t="s">
        <v>47</v>
      </c>
      <c r="I125" s="16" t="e">
        <f aca="false">#N/A</f>
        <v>#N/A</v>
      </c>
      <c r="J125" s="3" t="s">
        <v>48</v>
      </c>
      <c r="K125" s="17" t="s">
        <v>49</v>
      </c>
      <c r="L125" s="17" t="n">
        <v>4</v>
      </c>
      <c r="M125" s="17" t="n">
        <v>4</v>
      </c>
      <c r="N125" s="3" t="n">
        <v>7</v>
      </c>
      <c r="O125" s="13" t="s">
        <v>50</v>
      </c>
      <c r="P125" s="13" t="s">
        <v>51</v>
      </c>
      <c r="Q125" s="18" t="n">
        <v>120515</v>
      </c>
      <c r="R125" s="18" t="n">
        <v>3500</v>
      </c>
      <c r="S125" s="16" t="n">
        <v>124015</v>
      </c>
      <c r="T125" s="16"/>
      <c r="U125" s="3" t="s">
        <v>48</v>
      </c>
      <c r="V125" s="17" t="s">
        <v>49</v>
      </c>
      <c r="W125" s="17" t="n">
        <v>4</v>
      </c>
      <c r="X125" s="19" t="n">
        <v>4</v>
      </c>
      <c r="Y125" s="3" t="n">
        <v>8</v>
      </c>
      <c r="Z125" s="13" t="s">
        <v>50</v>
      </c>
      <c r="AA125" s="13" t="s">
        <v>51</v>
      </c>
      <c r="AB125" s="18" t="n">
        <v>1798</v>
      </c>
      <c r="AC125" s="18" t="n">
        <v>3500</v>
      </c>
      <c r="AD125" s="16" t="n">
        <v>126667</v>
      </c>
      <c r="AE125" s="16"/>
      <c r="AF125" s="3" t="s">
        <v>48</v>
      </c>
      <c r="AG125" s="17" t="str">
        <f aca="false">IF(AF125="Stay",V125,IF(AF125="Step",V125,IF(AF125="Retire","Asst",LOOKUP(AF125,{"New","ToAssc","ToFull1","ToFull2","ToFull3","ToFull4";"Asst","Assc","Full","Full","Full","Full"}))))</f>
        <v>Full</v>
      </c>
      <c r="AH125" s="17" t="n">
        <f aca="false">IF(AF125="Stay",W125,IF(AF125="Step",W125+1,IF(AF125="Retire",4,LOOKUP(AF125,{"New","ToAssc","ToFull1","ToFull2","ToFull3","ToFull4";4,1,1,2,3,4}))))</f>
        <v>4</v>
      </c>
      <c r="AI125" s="19" t="n">
        <f aca="false">IF(W125=X125,AH125,X125)</f>
        <v>4</v>
      </c>
      <c r="AJ125" s="3" t="n">
        <f aca="false">IF(AG125="Full",IF(OR(AF125="ToFull1",AF125="ToFull2",AF125="ToFull3",AF125="ToFull4"),1,Y125+1),"")</f>
        <v>9</v>
      </c>
      <c r="AK125" s="13" t="s">
        <v>50</v>
      </c>
      <c r="AL125" s="13" t="s">
        <v>51</v>
      </c>
      <c r="AM125" s="18" t="n">
        <f aca="true">IF(AK125="Vacant",0,VLOOKUP(AG125&amp;AI125,INDIRECT(AK125),3,0))</f>
        <v>1798</v>
      </c>
      <c r="AN125" s="18" t="n">
        <v>35</v>
      </c>
      <c r="AO125" s="16" t="n">
        <f aca="false">AM125+AN125</f>
        <v>1833</v>
      </c>
      <c r="AP125" s="1" t="n">
        <v>124</v>
      </c>
      <c r="AQ125" s="1" t="s">
        <v>53</v>
      </c>
      <c r="AR125" s="1" t="s">
        <v>54</v>
      </c>
      <c r="AS125" s="1" t="n">
        <v>2021</v>
      </c>
    </row>
    <row r="126" customFormat="false" ht="12" hidden="false" customHeight="true" outlineLevel="0" collapsed="false">
      <c r="A126" s="13" t="n">
        <v>16</v>
      </c>
      <c r="B126" s="14" t="s">
        <v>147</v>
      </c>
      <c r="C126" s="13" t="n">
        <v>73</v>
      </c>
      <c r="D126" s="13" t="s">
        <v>79</v>
      </c>
      <c r="E126" s="13"/>
      <c r="F126" s="13"/>
      <c r="G126" s="13" t="s">
        <v>47</v>
      </c>
      <c r="H126" s="15" t="s">
        <v>47</v>
      </c>
      <c r="I126" s="16" t="e">
        <f aca="false">#N/A</f>
        <v>#N/A</v>
      </c>
      <c r="J126" s="20" t="s">
        <v>48</v>
      </c>
      <c r="K126" s="17" t="s">
        <v>49</v>
      </c>
      <c r="L126" s="17" t="n">
        <v>1</v>
      </c>
      <c r="M126" s="17" t="n">
        <v>1</v>
      </c>
      <c r="N126" s="3" t="n">
        <v>4</v>
      </c>
      <c r="O126" s="13" t="s">
        <v>50</v>
      </c>
      <c r="P126" s="13" t="s">
        <v>51</v>
      </c>
      <c r="Q126" s="18" t="n">
        <v>103293</v>
      </c>
      <c r="R126" s="18"/>
      <c r="S126" s="16" t="n">
        <v>103293</v>
      </c>
      <c r="T126" s="16"/>
      <c r="U126" s="20" t="s">
        <v>48</v>
      </c>
      <c r="V126" s="17" t="s">
        <v>49</v>
      </c>
      <c r="W126" s="17" t="n">
        <v>1</v>
      </c>
      <c r="X126" s="19" t="n">
        <v>1</v>
      </c>
      <c r="Y126" s="3" t="n">
        <v>5</v>
      </c>
      <c r="Z126" s="13" t="s">
        <v>50</v>
      </c>
      <c r="AA126" s="13" t="s">
        <v>51</v>
      </c>
      <c r="AB126" s="18" t="n">
        <v>1541</v>
      </c>
      <c r="AC126" s="18"/>
      <c r="AD126" s="16" t="n">
        <v>105567</v>
      </c>
      <c r="AE126" s="16"/>
      <c r="AF126" s="20" t="s">
        <v>48</v>
      </c>
      <c r="AG126" s="17" t="str">
        <f aca="false">IF(AF126="Stay",V126,IF(AF126="Step",V126,IF(AF126="Retire","Asst",LOOKUP(AF126,{"New","ToAssc","ToFull1","ToFull2","ToFull3","ToFull4";"Asst","Assc","Full","Full","Full","Full"}))))</f>
        <v>Full</v>
      </c>
      <c r="AH126" s="17" t="n">
        <f aca="false">IF(AF126="Stay",W126,IF(AF126="Step",W126+1,IF(AF126="Retire",4,LOOKUP(AF126,{"New","ToAssc","ToFull1","ToFull2","ToFull3","ToFull4";4,1,1,2,3,4}))))</f>
        <v>1</v>
      </c>
      <c r="AI126" s="19" t="n">
        <f aca="false">IF(W126=X126,AH126,X126)</f>
        <v>1</v>
      </c>
      <c r="AJ126" s="3" t="n">
        <f aca="false">IF(AG126="Full",IF(OR(AF126="ToFull1",AF126="ToFull2",AF126="ToFull3",AF126="ToFull4"),1,Y126+1),"")</f>
        <v>6</v>
      </c>
      <c r="AK126" s="13" t="s">
        <v>50</v>
      </c>
      <c r="AL126" s="13" t="s">
        <v>51</v>
      </c>
      <c r="AM126" s="18" t="n">
        <f aca="true">IF(AK126="Vacant",0,VLOOKUP(AG126&amp;AI126,INDIRECT(AK126),3,0))</f>
        <v>1541</v>
      </c>
      <c r="AN126" s="18"/>
      <c r="AO126" s="16" t="n">
        <f aca="false">AM126+AN126</f>
        <v>1541</v>
      </c>
      <c r="AP126" s="1" t="n">
        <v>125</v>
      </c>
      <c r="AQ126" s="1" t="s">
        <v>53</v>
      </c>
      <c r="AR126" s="1" t="s">
        <v>54</v>
      </c>
      <c r="AS126" s="1" t="n">
        <v>2021</v>
      </c>
    </row>
    <row r="127" customFormat="false" ht="12" hidden="false" customHeight="true" outlineLevel="0" collapsed="false">
      <c r="A127" s="13" t="n">
        <v>16</v>
      </c>
      <c r="B127" s="14" t="s">
        <v>147</v>
      </c>
      <c r="C127" s="13" t="n">
        <v>100</v>
      </c>
      <c r="D127" s="13" t="s">
        <v>140</v>
      </c>
      <c r="E127" s="13"/>
      <c r="F127" s="13"/>
      <c r="G127" s="13" t="s">
        <v>47</v>
      </c>
      <c r="H127" s="15" t="s">
        <v>47</v>
      </c>
      <c r="I127" s="16" t="e">
        <f aca="false">#N/A</f>
        <v>#N/A</v>
      </c>
      <c r="J127" s="3" t="s">
        <v>48</v>
      </c>
      <c r="K127" s="17" t="s">
        <v>49</v>
      </c>
      <c r="L127" s="17" t="n">
        <v>4</v>
      </c>
      <c r="M127" s="17" t="n">
        <v>4</v>
      </c>
      <c r="N127" s="3" t="n">
        <v>8</v>
      </c>
      <c r="O127" s="13" t="s">
        <v>50</v>
      </c>
      <c r="P127" s="13" t="s">
        <v>51</v>
      </c>
      <c r="Q127" s="18" t="n">
        <v>120515</v>
      </c>
      <c r="R127" s="18" t="n">
        <v>3500</v>
      </c>
      <c r="S127" s="16" t="n">
        <v>124015</v>
      </c>
      <c r="T127" s="16"/>
      <c r="U127" s="3" t="s">
        <v>48</v>
      </c>
      <c r="V127" s="17" t="s">
        <v>49</v>
      </c>
      <c r="W127" s="17" t="n">
        <v>4</v>
      </c>
      <c r="X127" s="19" t="n">
        <v>4</v>
      </c>
      <c r="Y127" s="3" t="n">
        <v>9</v>
      </c>
      <c r="Z127" s="13" t="s">
        <v>50</v>
      </c>
      <c r="AA127" s="13" t="s">
        <v>51</v>
      </c>
      <c r="AB127" s="18" t="n">
        <v>1798</v>
      </c>
      <c r="AC127" s="18" t="n">
        <v>3500</v>
      </c>
      <c r="AD127" s="16" t="n">
        <v>126667</v>
      </c>
      <c r="AE127" s="16"/>
      <c r="AF127" s="3" t="s">
        <v>48</v>
      </c>
      <c r="AG127" s="17" t="str">
        <f aca="false">IF(AF127="Stay",V127,IF(AF127="Step",V127,IF(AF127="Retire","Asst",LOOKUP(AF127,{"New","ToAssc","ToFull1","ToFull2","ToFull3","ToFull4";"Asst","Assc","Full","Full","Full","Full"}))))</f>
        <v>Full</v>
      </c>
      <c r="AH127" s="17" t="n">
        <f aca="false">IF(AF127="Stay",W127,IF(AF127="Step",W127+1,IF(AF127="Retire",4,LOOKUP(AF127,{"New","ToAssc","ToFull1","ToFull2","ToFull3","ToFull4";4,1,1,2,3,4}))))</f>
        <v>4</v>
      </c>
      <c r="AI127" s="19" t="n">
        <f aca="false">IF(W127=X127,AH127,X127)</f>
        <v>4</v>
      </c>
      <c r="AJ127" s="3" t="n">
        <f aca="false">IF(AG127="Full",IF(OR(AF127="ToFull1",AF127="ToFull2",AF127="ToFull3",AF127="ToFull4"),1,Y127+1),"")</f>
        <v>10</v>
      </c>
      <c r="AK127" s="13" t="s">
        <v>50</v>
      </c>
      <c r="AL127" s="13" t="s">
        <v>51</v>
      </c>
      <c r="AM127" s="18" t="n">
        <f aca="true">IF(AK127="Vacant",0,VLOOKUP(AG127&amp;AI127,INDIRECT(AK127),3,0))</f>
        <v>1798</v>
      </c>
      <c r="AN127" s="18" t="n">
        <v>35</v>
      </c>
      <c r="AO127" s="16" t="n">
        <f aca="false">AM127+AN127</f>
        <v>1833</v>
      </c>
      <c r="AP127" s="1" t="n">
        <v>126</v>
      </c>
      <c r="AQ127" s="1" t="s">
        <v>53</v>
      </c>
      <c r="AR127" s="1" t="s">
        <v>54</v>
      </c>
      <c r="AS127" s="1" t="n">
        <v>2021</v>
      </c>
    </row>
    <row r="128" customFormat="false" ht="12" hidden="false" customHeight="true" outlineLevel="0" collapsed="false">
      <c r="A128" s="13" t="n">
        <v>16</v>
      </c>
      <c r="B128" s="14" t="s">
        <v>147</v>
      </c>
      <c r="C128" s="13" t="n">
        <v>105</v>
      </c>
      <c r="D128" s="13" t="s">
        <v>148</v>
      </c>
      <c r="E128" s="13"/>
      <c r="F128" s="13"/>
      <c r="G128" s="13" t="s">
        <v>47</v>
      </c>
      <c r="H128" s="15" t="s">
        <v>47</v>
      </c>
      <c r="I128" s="16" t="e">
        <f aca="false">#N/A</f>
        <v>#N/A</v>
      </c>
      <c r="J128" s="20" t="s">
        <v>48</v>
      </c>
      <c r="K128" s="17" t="s">
        <v>49</v>
      </c>
      <c r="L128" s="17" t="n">
        <v>2</v>
      </c>
      <c r="M128" s="17" t="n">
        <v>2</v>
      </c>
      <c r="N128" s="3" t="n">
        <v>3</v>
      </c>
      <c r="O128" s="13" t="s">
        <v>50</v>
      </c>
      <c r="P128" s="13" t="s">
        <v>51</v>
      </c>
      <c r="Q128" s="18" t="n">
        <v>108910</v>
      </c>
      <c r="R128" s="18"/>
      <c r="S128" s="16" t="n">
        <v>108910</v>
      </c>
      <c r="T128" s="16"/>
      <c r="U128" s="20" t="s">
        <v>48</v>
      </c>
      <c r="V128" s="17" t="s">
        <v>49</v>
      </c>
      <c r="W128" s="17" t="n">
        <v>2</v>
      </c>
      <c r="X128" s="19" t="n">
        <v>2</v>
      </c>
      <c r="Y128" s="3" t="n">
        <v>4</v>
      </c>
      <c r="Z128" s="13" t="s">
        <v>50</v>
      </c>
      <c r="AA128" s="13" t="s">
        <v>51</v>
      </c>
      <c r="AB128" s="18" t="n">
        <v>1625</v>
      </c>
      <c r="AC128" s="18"/>
      <c r="AD128" s="16" t="n">
        <v>111307</v>
      </c>
      <c r="AE128" s="16"/>
      <c r="AF128" s="20" t="s">
        <v>48</v>
      </c>
      <c r="AG128" s="17" t="str">
        <f aca="false">IF(AF128="Stay",V128,IF(AF128="Step",V128,IF(AF128="Retire","Asst",LOOKUP(AF128,{"New","ToAssc","ToFull1","ToFull2","ToFull3","ToFull4";"Asst","Assc","Full","Full","Full","Full"}))))</f>
        <v>Full</v>
      </c>
      <c r="AH128" s="17" t="n">
        <f aca="false">IF(AF128="Stay",W128,IF(AF128="Step",W128+1,IF(AF128="Retire",4,LOOKUP(AF128,{"New","ToAssc","ToFull1","ToFull2","ToFull3","ToFull4";4,1,1,2,3,4}))))</f>
        <v>2</v>
      </c>
      <c r="AI128" s="19" t="n">
        <f aca="false">IF(W128=X128,AH128,X128)</f>
        <v>2</v>
      </c>
      <c r="AJ128" s="3" t="n">
        <f aca="false">IF(AG128="Full",IF(OR(AF128="ToFull1",AF128="ToFull2",AF128="ToFull3",AF128="ToFull4"),1,Y128+1),"")</f>
        <v>5</v>
      </c>
      <c r="AK128" s="13" t="s">
        <v>50</v>
      </c>
      <c r="AL128" s="13" t="s">
        <v>51</v>
      </c>
      <c r="AM128" s="18" t="n">
        <f aca="true">IF(AK128="Vacant",0,VLOOKUP(AG128&amp;AI128,INDIRECT(AK128),3,0))</f>
        <v>1625</v>
      </c>
      <c r="AN128" s="18"/>
      <c r="AO128" s="16" t="n">
        <f aca="false">AM128+AN128</f>
        <v>1625</v>
      </c>
      <c r="AP128" s="1" t="n">
        <v>127</v>
      </c>
      <c r="AQ128" s="1" t="s">
        <v>53</v>
      </c>
      <c r="AR128" s="1" t="s">
        <v>54</v>
      </c>
      <c r="AS128" s="1" t="n">
        <v>2021</v>
      </c>
    </row>
    <row r="129" customFormat="false" ht="12" hidden="false" customHeight="true" outlineLevel="0" collapsed="false">
      <c r="A129" s="13" t="n">
        <v>17</v>
      </c>
      <c r="B129" s="14" t="s">
        <v>149</v>
      </c>
      <c r="C129" s="13" t="n">
        <v>114</v>
      </c>
      <c r="D129" s="13" t="s">
        <v>94</v>
      </c>
      <c r="E129" s="13"/>
      <c r="F129" s="13"/>
      <c r="G129" s="13" t="s">
        <v>47</v>
      </c>
      <c r="H129" s="15" t="s">
        <v>47</v>
      </c>
      <c r="I129" s="16" t="e">
        <f aca="false">#N/A</f>
        <v>#N/A</v>
      </c>
      <c r="J129" s="20" t="s">
        <v>48</v>
      </c>
      <c r="K129" s="17" t="s">
        <v>49</v>
      </c>
      <c r="L129" s="17" t="n">
        <v>4</v>
      </c>
      <c r="M129" s="17" t="n">
        <v>4</v>
      </c>
      <c r="N129" s="3" t="n">
        <v>7</v>
      </c>
      <c r="O129" s="13" t="s">
        <v>50</v>
      </c>
      <c r="P129" s="13" t="s">
        <v>51</v>
      </c>
      <c r="Q129" s="18" t="n">
        <v>120515</v>
      </c>
      <c r="R129" s="18" t="n">
        <v>3500</v>
      </c>
      <c r="S129" s="16" t="n">
        <v>124015</v>
      </c>
      <c r="T129" s="16"/>
      <c r="U129" s="20" t="s">
        <v>48</v>
      </c>
      <c r="V129" s="17" t="s">
        <v>49</v>
      </c>
      <c r="W129" s="17" t="n">
        <v>4</v>
      </c>
      <c r="X129" s="19" t="n">
        <v>4</v>
      </c>
      <c r="Y129" s="3" t="n">
        <v>8</v>
      </c>
      <c r="Z129" s="13" t="s">
        <v>50</v>
      </c>
      <c r="AA129" s="13" t="s">
        <v>51</v>
      </c>
      <c r="AB129" s="18" t="n">
        <v>1798</v>
      </c>
      <c r="AC129" s="18" t="n">
        <v>3500</v>
      </c>
      <c r="AD129" s="16" t="n">
        <v>126667</v>
      </c>
      <c r="AE129" s="16"/>
      <c r="AF129" s="20" t="s">
        <v>48</v>
      </c>
      <c r="AG129" s="17" t="str">
        <f aca="false">IF(AF129="Stay",V129,IF(AF129="Step",V129,IF(AF129="Retire","Asst",LOOKUP(AF129,{"New","ToAssc","ToFull1","ToFull2","ToFull3","ToFull4";"Asst","Assc","Full","Full","Full","Full"}))))</f>
        <v>Full</v>
      </c>
      <c r="AH129" s="17" t="n">
        <f aca="false">IF(AF129="Stay",W129,IF(AF129="Step",W129+1,IF(AF129="Retire",4,LOOKUP(AF129,{"New","ToAssc","ToFull1","ToFull2","ToFull3","ToFull4";4,1,1,2,3,4}))))</f>
        <v>4</v>
      </c>
      <c r="AI129" s="19" t="n">
        <f aca="false">IF(W129=X129,AH129,X129)</f>
        <v>4</v>
      </c>
      <c r="AJ129" s="3" t="n">
        <f aca="false">IF(AG129="Full",IF(OR(AF129="ToFull1",AF129="ToFull2",AF129="ToFull3",AF129="ToFull4"),1,Y129+1),"")</f>
        <v>9</v>
      </c>
      <c r="AK129" s="13" t="s">
        <v>50</v>
      </c>
      <c r="AL129" s="13" t="s">
        <v>51</v>
      </c>
      <c r="AM129" s="18" t="n">
        <f aca="true">IF(AK129="Vacant",0,VLOOKUP(AG129&amp;AI129,INDIRECT(AK129),3,0))</f>
        <v>1798</v>
      </c>
      <c r="AN129" s="18" t="n">
        <v>35</v>
      </c>
      <c r="AO129" s="16" t="n">
        <f aca="false">AM129+AN129</f>
        <v>1833</v>
      </c>
      <c r="AP129" s="1" t="n">
        <v>128</v>
      </c>
      <c r="AQ129" s="1" t="s">
        <v>53</v>
      </c>
      <c r="AR129" s="1" t="s">
        <v>54</v>
      </c>
      <c r="AS129" s="1" t="n">
        <v>2021</v>
      </c>
    </row>
    <row r="130" customFormat="false" ht="12" hidden="false" customHeight="true" outlineLevel="0" collapsed="false">
      <c r="A130" s="13" t="n">
        <v>17</v>
      </c>
      <c r="B130" s="14" t="s">
        <v>149</v>
      </c>
      <c r="C130" s="13" t="n">
        <v>112</v>
      </c>
      <c r="D130" s="13" t="s">
        <v>93</v>
      </c>
      <c r="E130" s="13"/>
      <c r="F130" s="13"/>
      <c r="G130" s="13" t="s">
        <v>47</v>
      </c>
      <c r="H130" s="15" t="s">
        <v>47</v>
      </c>
      <c r="I130" s="16" t="e">
        <f aca="false">#N/A</f>
        <v>#N/A</v>
      </c>
      <c r="J130" s="3" t="s">
        <v>48</v>
      </c>
      <c r="K130" s="17" t="s">
        <v>49</v>
      </c>
      <c r="L130" s="17" t="n">
        <v>4</v>
      </c>
      <c r="M130" s="17" t="n">
        <v>4</v>
      </c>
      <c r="N130" s="3" t="n">
        <v>8</v>
      </c>
      <c r="O130" s="13" t="s">
        <v>50</v>
      </c>
      <c r="P130" s="13" t="s">
        <v>51</v>
      </c>
      <c r="Q130" s="18" t="n">
        <v>120515</v>
      </c>
      <c r="R130" s="18"/>
      <c r="S130" s="16" t="n">
        <v>120515</v>
      </c>
      <c r="T130" s="16"/>
      <c r="U130" s="3" t="s">
        <v>48</v>
      </c>
      <c r="V130" s="17" t="s">
        <v>49</v>
      </c>
      <c r="W130" s="17" t="n">
        <v>4</v>
      </c>
      <c r="X130" s="19" t="n">
        <v>4</v>
      </c>
      <c r="Y130" s="3" t="n">
        <v>9</v>
      </c>
      <c r="Z130" s="13" t="s">
        <v>50</v>
      </c>
      <c r="AA130" s="13" t="s">
        <v>51</v>
      </c>
      <c r="AB130" s="18" t="n">
        <v>1798</v>
      </c>
      <c r="AC130" s="18"/>
      <c r="AD130" s="16" t="n">
        <v>123167</v>
      </c>
      <c r="AE130" s="16"/>
      <c r="AF130" s="3" t="s">
        <v>48</v>
      </c>
      <c r="AG130" s="17" t="str">
        <f aca="false">IF(AF130="Stay",V130,IF(AF130="Step",V130,IF(AF130="Retire","Asst",LOOKUP(AF130,{"New","ToAssc","ToFull1","ToFull2","ToFull3","ToFull4";"Asst","Assc","Full","Full","Full","Full"}))))</f>
        <v>Full</v>
      </c>
      <c r="AH130" s="17" t="n">
        <f aca="false">IF(AF130="Stay",W130,IF(AF130="Step",W130+1,IF(AF130="Retire",4,LOOKUP(AF130,{"New","ToAssc","ToFull1","ToFull2","ToFull3","ToFull4";4,1,1,2,3,4}))))</f>
        <v>4</v>
      </c>
      <c r="AI130" s="19" t="n">
        <f aca="false">IF(W130=X130,AH130,X130)</f>
        <v>4</v>
      </c>
      <c r="AJ130" s="3" t="n">
        <f aca="false">IF(AG130="Full",IF(OR(AF130="ToFull1",AF130="ToFull2",AF130="ToFull3",AF130="ToFull4"),1,Y130+1),"")</f>
        <v>10</v>
      </c>
      <c r="AK130" s="13" t="s">
        <v>50</v>
      </c>
      <c r="AL130" s="13" t="s">
        <v>51</v>
      </c>
      <c r="AM130" s="18" t="n">
        <f aca="true">IF(AK130="Vacant",0,VLOOKUP(AG130&amp;AI130,INDIRECT(AK130),3,0))</f>
        <v>1798</v>
      </c>
      <c r="AN130" s="18"/>
      <c r="AO130" s="16" t="n">
        <f aca="false">AM130+AN130</f>
        <v>1798</v>
      </c>
      <c r="AP130" s="1" t="n">
        <v>129</v>
      </c>
      <c r="AQ130" s="1" t="s">
        <v>53</v>
      </c>
      <c r="AR130" s="1" t="s">
        <v>54</v>
      </c>
      <c r="AS130" s="1" t="n">
        <v>2021</v>
      </c>
    </row>
    <row r="131" customFormat="false" ht="12" hidden="false" customHeight="true" outlineLevel="0" collapsed="false">
      <c r="A131" s="13" t="n">
        <v>17</v>
      </c>
      <c r="B131" s="14" t="s">
        <v>149</v>
      </c>
      <c r="C131" s="13" t="n">
        <v>116</v>
      </c>
      <c r="D131" s="13" t="s">
        <v>58</v>
      </c>
      <c r="E131" s="13"/>
      <c r="F131" s="15"/>
      <c r="G131" s="13" t="s">
        <v>47</v>
      </c>
      <c r="H131" s="15" t="s">
        <v>47</v>
      </c>
      <c r="I131" s="16" t="e">
        <f aca="false">#N/A</f>
        <v>#N/A</v>
      </c>
      <c r="J131" s="3" t="s">
        <v>75</v>
      </c>
      <c r="K131" s="17" t="s">
        <v>49</v>
      </c>
      <c r="L131" s="17" t="n">
        <v>1</v>
      </c>
      <c r="M131" s="17" t="n">
        <v>1</v>
      </c>
      <c r="N131" s="3" t="n">
        <v>1</v>
      </c>
      <c r="O131" s="13" t="s">
        <v>50</v>
      </c>
      <c r="P131" s="13" t="s">
        <v>51</v>
      </c>
      <c r="Q131" s="18" t="n">
        <v>103293</v>
      </c>
      <c r="R131" s="18"/>
      <c r="S131" s="16" t="n">
        <v>103293</v>
      </c>
      <c r="T131" s="16"/>
      <c r="U131" s="3" t="s">
        <v>48</v>
      </c>
      <c r="V131" s="17" t="s">
        <v>49</v>
      </c>
      <c r="W131" s="17" t="n">
        <v>1</v>
      </c>
      <c r="X131" s="19" t="n">
        <v>1</v>
      </c>
      <c r="Y131" s="3" t="n">
        <v>2</v>
      </c>
      <c r="Z131" s="13" t="s">
        <v>50</v>
      </c>
      <c r="AA131" s="13" t="s">
        <v>51</v>
      </c>
      <c r="AB131" s="18" t="n">
        <v>1541</v>
      </c>
      <c r="AC131" s="18"/>
      <c r="AD131" s="16" t="n">
        <v>105567</v>
      </c>
      <c r="AE131" s="16"/>
      <c r="AF131" s="3" t="s">
        <v>48</v>
      </c>
      <c r="AG131" s="17" t="str">
        <f aca="false">IF(AF131="Stay",V131,IF(AF131="Step",V131,IF(AF131="Retire","Asst",LOOKUP(AF131,{"New","ToAssc","ToFull1","ToFull2","ToFull3","ToFull4";"Asst","Assc","Full","Full","Full","Full"}))))</f>
        <v>Full</v>
      </c>
      <c r="AH131" s="17" t="n">
        <f aca="false">IF(AF131="Stay",W131,IF(AF131="Step",W131+1,IF(AF131="Retire",4,LOOKUP(AF131,{"New","ToAssc","ToFull1","ToFull2","ToFull3","ToFull4";4,1,1,2,3,4}))))</f>
        <v>1</v>
      </c>
      <c r="AI131" s="19" t="n">
        <f aca="false">IF(W131=X131,AH131,X131)</f>
        <v>1</v>
      </c>
      <c r="AJ131" s="3" t="n">
        <f aca="false">IF(AG131="Full",IF(OR(AF131="ToFull1",AF131="ToFull2",AF131="ToFull3",AF131="ToFull4"),1,Y131+1),"")</f>
        <v>3</v>
      </c>
      <c r="AK131" s="13" t="s">
        <v>50</v>
      </c>
      <c r="AL131" s="13" t="s">
        <v>51</v>
      </c>
      <c r="AM131" s="18" t="n">
        <f aca="true">IF(AK131="Vacant",0,VLOOKUP(AG131&amp;AI131,INDIRECT(AK131),3,0))</f>
        <v>1541</v>
      </c>
      <c r="AN131" s="18"/>
      <c r="AO131" s="16" t="n">
        <f aca="false">AM131+AN131</f>
        <v>1541</v>
      </c>
      <c r="AP131" s="1" t="n">
        <v>130</v>
      </c>
      <c r="AQ131" s="1" t="s">
        <v>53</v>
      </c>
      <c r="AR131" s="1" t="s">
        <v>54</v>
      </c>
      <c r="AS131" s="1" t="n">
        <v>2021</v>
      </c>
    </row>
    <row r="132" customFormat="false" ht="12" hidden="false" customHeight="true" outlineLevel="0" collapsed="false">
      <c r="A132" s="13" t="n">
        <v>17</v>
      </c>
      <c r="B132" s="14" t="s">
        <v>149</v>
      </c>
      <c r="C132" s="13" t="n">
        <v>113</v>
      </c>
      <c r="D132" s="13" t="s">
        <v>145</v>
      </c>
      <c r="E132" s="13"/>
      <c r="F132" s="13"/>
      <c r="G132" s="13" t="s">
        <v>47</v>
      </c>
      <c r="H132" s="15" t="s">
        <v>47</v>
      </c>
      <c r="I132" s="16" t="e">
        <f aca="false">#N/A</f>
        <v>#N/A</v>
      </c>
      <c r="J132" s="20" t="s">
        <v>48</v>
      </c>
      <c r="K132" s="17" t="s">
        <v>49</v>
      </c>
      <c r="L132" s="17" t="n">
        <v>1</v>
      </c>
      <c r="M132" s="17" t="n">
        <v>1</v>
      </c>
      <c r="N132" s="3" t="n">
        <v>2</v>
      </c>
      <c r="O132" s="13" t="s">
        <v>50</v>
      </c>
      <c r="P132" s="13" t="s">
        <v>51</v>
      </c>
      <c r="Q132" s="18" t="n">
        <v>103293</v>
      </c>
      <c r="R132" s="18"/>
      <c r="S132" s="16" t="n">
        <v>103293</v>
      </c>
      <c r="T132" s="16"/>
      <c r="U132" s="20" t="s">
        <v>48</v>
      </c>
      <c r="V132" s="17" t="s">
        <v>49</v>
      </c>
      <c r="W132" s="17" t="n">
        <v>1</v>
      </c>
      <c r="X132" s="19" t="n">
        <v>1</v>
      </c>
      <c r="Y132" s="3" t="n">
        <v>3</v>
      </c>
      <c r="Z132" s="13" t="s">
        <v>50</v>
      </c>
      <c r="AA132" s="13" t="s">
        <v>51</v>
      </c>
      <c r="AB132" s="18" t="n">
        <v>1541</v>
      </c>
      <c r="AC132" s="18"/>
      <c r="AD132" s="16" t="n">
        <v>105567</v>
      </c>
      <c r="AE132" s="16"/>
      <c r="AF132" s="20" t="s">
        <v>48</v>
      </c>
      <c r="AG132" s="17" t="str">
        <f aca="false">IF(AF132="Stay",V132,IF(AF132="Step",V132,IF(AF132="Retire","Asst",LOOKUP(AF132,{"New","ToAssc","ToFull1","ToFull2","ToFull3","ToFull4";"Asst","Assc","Full","Full","Full","Full"}))))</f>
        <v>Full</v>
      </c>
      <c r="AH132" s="17" t="n">
        <f aca="false">IF(AF132="Stay",W132,IF(AF132="Step",W132+1,IF(AF132="Retire",4,LOOKUP(AF132,{"New","ToAssc","ToFull1","ToFull2","ToFull3","ToFull4";4,1,1,2,3,4}))))</f>
        <v>1</v>
      </c>
      <c r="AI132" s="19" t="n">
        <f aca="false">IF(W132=X132,AH132,X132)</f>
        <v>1</v>
      </c>
      <c r="AJ132" s="3" t="n">
        <f aca="false">IF(AG132="Full",IF(OR(AF132="ToFull1",AF132="ToFull2",AF132="ToFull3",AF132="ToFull4"),1,Y132+1),"")</f>
        <v>4</v>
      </c>
      <c r="AK132" s="13" t="s">
        <v>50</v>
      </c>
      <c r="AL132" s="13" t="s">
        <v>51</v>
      </c>
      <c r="AM132" s="18" t="n">
        <f aca="true">IF(AK132="Vacant",0,VLOOKUP(AG132&amp;AI132,INDIRECT(AK132),3,0))</f>
        <v>1541</v>
      </c>
      <c r="AN132" s="18"/>
      <c r="AO132" s="16" t="n">
        <f aca="false">AM132+AN132</f>
        <v>1541</v>
      </c>
      <c r="AP132" s="1" t="n">
        <v>131</v>
      </c>
      <c r="AQ132" s="1" t="s">
        <v>53</v>
      </c>
      <c r="AR132" s="1" t="s">
        <v>54</v>
      </c>
      <c r="AS132" s="1" t="n">
        <v>2021</v>
      </c>
    </row>
    <row r="133" customFormat="false" ht="12" hidden="false" customHeight="true" outlineLevel="0" collapsed="false">
      <c r="A133" s="13" t="n">
        <v>17</v>
      </c>
      <c r="B133" s="14" t="s">
        <v>149</v>
      </c>
      <c r="C133" s="13" t="n">
        <v>180</v>
      </c>
      <c r="D133" s="13" t="s">
        <v>110</v>
      </c>
      <c r="E133" s="13"/>
      <c r="F133" s="13"/>
      <c r="G133" s="13" t="s">
        <v>47</v>
      </c>
      <c r="H133" s="15" t="s">
        <v>47</v>
      </c>
      <c r="I133" s="16" t="e">
        <f aca="false">#N/A</f>
        <v>#N/A</v>
      </c>
      <c r="J133" s="20" t="s">
        <v>48</v>
      </c>
      <c r="K133" s="17" t="s">
        <v>49</v>
      </c>
      <c r="L133" s="17" t="n">
        <v>3</v>
      </c>
      <c r="M133" s="17" t="n">
        <v>3</v>
      </c>
      <c r="N133" s="3" t="n">
        <v>2</v>
      </c>
      <c r="O133" s="13" t="s">
        <v>50</v>
      </c>
      <c r="P133" s="13" t="s">
        <v>51</v>
      </c>
      <c r="Q133" s="18" t="n">
        <v>114661</v>
      </c>
      <c r="R133" s="18" t="n">
        <v>3500</v>
      </c>
      <c r="S133" s="16" t="n">
        <v>118161</v>
      </c>
      <c r="T133" s="16"/>
      <c r="U133" s="20" t="s">
        <v>48</v>
      </c>
      <c r="V133" s="17" t="s">
        <v>49</v>
      </c>
      <c r="W133" s="17" t="n">
        <v>3</v>
      </c>
      <c r="X133" s="19" t="n">
        <v>3</v>
      </c>
      <c r="Y133" s="3" t="n">
        <v>3</v>
      </c>
      <c r="Z133" s="13" t="s">
        <v>50</v>
      </c>
      <c r="AA133" s="13" t="s">
        <v>51</v>
      </c>
      <c r="AB133" s="18" t="n">
        <v>1711</v>
      </c>
      <c r="AC133" s="18" t="n">
        <v>3500</v>
      </c>
      <c r="AD133" s="16" t="n">
        <v>120685</v>
      </c>
      <c r="AE133" s="16"/>
      <c r="AF133" s="20" t="s">
        <v>48</v>
      </c>
      <c r="AG133" s="17" t="str">
        <f aca="false">IF(AF133="Stay",V133,IF(AF133="Step",V133,IF(AF133="Retire","Asst",LOOKUP(AF133,{"New","ToAssc","ToFull1","ToFull2","ToFull3","ToFull4";"Asst","Assc","Full","Full","Full","Full"}))))</f>
        <v>Full</v>
      </c>
      <c r="AH133" s="17" t="n">
        <f aca="false">IF(AF133="Stay",W133,IF(AF133="Step",W133+1,IF(AF133="Retire",4,LOOKUP(AF133,{"New","ToAssc","ToFull1","ToFull2","ToFull3","ToFull4";4,1,1,2,3,4}))))</f>
        <v>3</v>
      </c>
      <c r="AI133" s="19" t="n">
        <f aca="false">IF(W133=X133,AH133,X133)</f>
        <v>3</v>
      </c>
      <c r="AJ133" s="3" t="n">
        <f aca="false">IF(AG133="Full",IF(OR(AF133="ToFull1",AF133="ToFull2",AF133="ToFull3",AF133="ToFull4"),1,Y133+1),"")</f>
        <v>4</v>
      </c>
      <c r="AK133" s="13" t="s">
        <v>50</v>
      </c>
      <c r="AL133" s="13" t="s">
        <v>51</v>
      </c>
      <c r="AM133" s="18" t="n">
        <f aca="true">IF(AK133="Vacant",0,VLOOKUP(AG133&amp;AI133,INDIRECT(AK133),3,0))</f>
        <v>1711</v>
      </c>
      <c r="AN133" s="18" t="n">
        <v>35</v>
      </c>
      <c r="AO133" s="16" t="n">
        <f aca="false">AM133+AN133</f>
        <v>1746</v>
      </c>
      <c r="AP133" s="1" t="n">
        <v>132</v>
      </c>
      <c r="AQ133" s="1" t="s">
        <v>53</v>
      </c>
      <c r="AR133" s="1" t="s">
        <v>54</v>
      </c>
      <c r="AS133" s="1" t="n">
        <v>2021</v>
      </c>
    </row>
    <row r="134" customFormat="false" ht="12" hidden="false" customHeight="true" outlineLevel="0" collapsed="false">
      <c r="A134" s="13" t="n">
        <v>17</v>
      </c>
      <c r="B134" s="14" t="s">
        <v>149</v>
      </c>
      <c r="C134" s="13" t="n">
        <v>115</v>
      </c>
      <c r="D134" s="13" t="s">
        <v>89</v>
      </c>
      <c r="E134" s="13"/>
      <c r="F134" s="13"/>
      <c r="G134" s="13" t="s">
        <v>47</v>
      </c>
      <c r="H134" s="15" t="s">
        <v>47</v>
      </c>
      <c r="I134" s="16" t="e">
        <f aca="false">#N/A</f>
        <v>#N/A</v>
      </c>
      <c r="J134" s="20" t="s">
        <v>48</v>
      </c>
      <c r="K134" s="17" t="s">
        <v>49</v>
      </c>
      <c r="L134" s="17" t="n">
        <v>4</v>
      </c>
      <c r="M134" s="17" t="n">
        <v>4</v>
      </c>
      <c r="N134" s="3" t="n">
        <v>7</v>
      </c>
      <c r="O134" s="13" t="s">
        <v>50</v>
      </c>
      <c r="P134" s="13" t="s">
        <v>51</v>
      </c>
      <c r="Q134" s="18" t="n">
        <v>120515</v>
      </c>
      <c r="R134" s="18"/>
      <c r="S134" s="16" t="n">
        <v>120515</v>
      </c>
      <c r="T134" s="16"/>
      <c r="U134" s="20" t="s">
        <v>48</v>
      </c>
      <c r="V134" s="17" t="s">
        <v>49</v>
      </c>
      <c r="W134" s="17" t="n">
        <v>4</v>
      </c>
      <c r="X134" s="19" t="n">
        <v>4</v>
      </c>
      <c r="Y134" s="3" t="n">
        <v>8</v>
      </c>
      <c r="Z134" s="13" t="s">
        <v>50</v>
      </c>
      <c r="AA134" s="13" t="s">
        <v>51</v>
      </c>
      <c r="AB134" s="18" t="n">
        <v>1798</v>
      </c>
      <c r="AC134" s="18"/>
      <c r="AD134" s="16" t="n">
        <v>123167</v>
      </c>
      <c r="AE134" s="16"/>
      <c r="AF134" s="20" t="s">
        <v>48</v>
      </c>
      <c r="AG134" s="17" t="str">
        <f aca="false">IF(AF134="Stay",V134,IF(AF134="Step",V134,IF(AF134="Retire","Asst",LOOKUP(AF134,{"New","ToAssc","ToFull1","ToFull2","ToFull3","ToFull4";"Asst","Assc","Full","Full","Full","Full"}))))</f>
        <v>Full</v>
      </c>
      <c r="AH134" s="17" t="n">
        <f aca="false">IF(AF134="Stay",W134,IF(AF134="Step",W134+1,IF(AF134="Retire",4,LOOKUP(AF134,{"New","ToAssc","ToFull1","ToFull2","ToFull3","ToFull4";4,1,1,2,3,4}))))</f>
        <v>4</v>
      </c>
      <c r="AI134" s="19" t="n">
        <f aca="false">IF(W134=X134,AH134,X134)</f>
        <v>4</v>
      </c>
      <c r="AJ134" s="3" t="n">
        <f aca="false">IF(AG134="Full",IF(OR(AF134="ToFull1",AF134="ToFull2",AF134="ToFull3",AF134="ToFull4"),1,Y134+1),"")</f>
        <v>9</v>
      </c>
      <c r="AK134" s="13" t="s">
        <v>50</v>
      </c>
      <c r="AL134" s="13" t="s">
        <v>51</v>
      </c>
      <c r="AM134" s="18" t="n">
        <f aca="true">IF(AK134="Vacant",0,VLOOKUP(AG134&amp;AI134,INDIRECT(AK134),3,0))</f>
        <v>1798</v>
      </c>
      <c r="AN134" s="18"/>
      <c r="AO134" s="16" t="n">
        <f aca="false">AM134+AN134</f>
        <v>1798</v>
      </c>
      <c r="AP134" s="1" t="n">
        <v>133</v>
      </c>
      <c r="AQ134" s="1" t="s">
        <v>53</v>
      </c>
      <c r="AR134" s="1" t="s">
        <v>54</v>
      </c>
      <c r="AS134" s="1" t="n">
        <v>2021</v>
      </c>
    </row>
    <row r="135" customFormat="false" ht="12.75" hidden="false" customHeight="true" outlineLevel="0" collapsed="false">
      <c r="A135" s="13" t="n">
        <v>17</v>
      </c>
      <c r="B135" s="14" t="s">
        <v>149</v>
      </c>
      <c r="C135" s="13" t="n">
        <v>109</v>
      </c>
      <c r="D135" s="13" t="s">
        <v>150</v>
      </c>
      <c r="E135" s="13"/>
      <c r="F135" s="13"/>
      <c r="G135" s="13" t="s">
        <v>47</v>
      </c>
      <c r="H135" s="15" t="s">
        <v>47</v>
      </c>
      <c r="I135" s="16" t="e">
        <f aca="false">#N/A</f>
        <v>#N/A</v>
      </c>
      <c r="J135" s="20" t="s">
        <v>48</v>
      </c>
      <c r="K135" s="17" t="s">
        <v>49</v>
      </c>
      <c r="L135" s="17" t="n">
        <v>1</v>
      </c>
      <c r="M135" s="17" t="n">
        <v>1</v>
      </c>
      <c r="N135" s="3" t="n">
        <v>3</v>
      </c>
      <c r="O135" s="13" t="s">
        <v>50</v>
      </c>
      <c r="P135" s="13" t="s">
        <v>51</v>
      </c>
      <c r="Q135" s="18" t="n">
        <v>103293</v>
      </c>
      <c r="R135" s="18"/>
      <c r="S135" s="16" t="n">
        <v>103293</v>
      </c>
      <c r="T135" s="16"/>
      <c r="U135" s="20" t="s">
        <v>48</v>
      </c>
      <c r="V135" s="17" t="s">
        <v>49</v>
      </c>
      <c r="W135" s="17" t="n">
        <v>1</v>
      </c>
      <c r="X135" s="19" t="n">
        <v>1</v>
      </c>
      <c r="Y135" s="3" t="n">
        <v>4</v>
      </c>
      <c r="Z135" s="13" t="s">
        <v>50</v>
      </c>
      <c r="AA135" s="13" t="s">
        <v>51</v>
      </c>
      <c r="AB135" s="18" t="n">
        <v>1541</v>
      </c>
      <c r="AC135" s="18"/>
      <c r="AD135" s="16" t="n">
        <v>105567</v>
      </c>
      <c r="AE135" s="16"/>
      <c r="AF135" s="20" t="s">
        <v>48</v>
      </c>
      <c r="AG135" s="17" t="str">
        <f aca="false">IF(AF135="Stay",V135,IF(AF135="Step",V135,IF(AF135="Retire","Asst",LOOKUP(AF135,{"New","ToAssc","ToFull1","ToFull2","ToFull3","ToFull4";"Asst","Assc","Full","Full","Full","Full"}))))</f>
        <v>Full</v>
      </c>
      <c r="AH135" s="17" t="n">
        <f aca="false">IF(AF135="Stay",W135,IF(AF135="Step",W135+1,IF(AF135="Retire",4,LOOKUP(AF135,{"New","ToAssc","ToFull1","ToFull2","ToFull3","ToFull4";4,1,1,2,3,4}))))</f>
        <v>1</v>
      </c>
      <c r="AI135" s="19" t="n">
        <f aca="false">IF(W135=X135,AH135,X135)</f>
        <v>1</v>
      </c>
      <c r="AJ135" s="3" t="n">
        <f aca="false">IF(AG135="Full",IF(OR(AF135="ToFull1",AF135="ToFull2",AF135="ToFull3",AF135="ToFull4"),1,Y135+1),"")</f>
        <v>5</v>
      </c>
      <c r="AK135" s="13" t="s">
        <v>50</v>
      </c>
      <c r="AL135" s="13" t="s">
        <v>51</v>
      </c>
      <c r="AM135" s="18" t="n">
        <f aca="true">IF(AK135="Vacant",0,VLOOKUP(AG135&amp;AI135,INDIRECT(AK135),3,0))</f>
        <v>1541</v>
      </c>
      <c r="AN135" s="18"/>
      <c r="AO135" s="16" t="n">
        <f aca="false">AM135+AN135</f>
        <v>1541</v>
      </c>
      <c r="AP135" s="1" t="n">
        <v>134</v>
      </c>
      <c r="AQ135" s="1" t="s">
        <v>53</v>
      </c>
      <c r="AR135" s="1" t="s">
        <v>54</v>
      </c>
      <c r="AS135" s="1" t="n">
        <v>2021</v>
      </c>
    </row>
    <row r="136" customFormat="false" ht="12" hidden="false" customHeight="true" outlineLevel="0" collapsed="false">
      <c r="A136" s="13" t="n">
        <v>17</v>
      </c>
      <c r="B136" s="14" t="s">
        <v>149</v>
      </c>
      <c r="C136" s="15" t="n">
        <v>110</v>
      </c>
      <c r="D136" s="13" t="s">
        <v>94</v>
      </c>
      <c r="E136" s="15"/>
      <c r="F136" s="15"/>
      <c r="G136" s="15" t="s">
        <v>47</v>
      </c>
      <c r="H136" s="15" t="s">
        <v>47</v>
      </c>
      <c r="I136" s="25" t="e">
        <f aca="false">#N/A</f>
        <v>#N/A</v>
      </c>
      <c r="J136" s="20" t="s">
        <v>56</v>
      </c>
      <c r="K136" s="17" t="s">
        <v>57</v>
      </c>
      <c r="L136" s="17" t="n">
        <v>14</v>
      </c>
      <c r="M136" s="17" t="n">
        <v>14</v>
      </c>
      <c r="O136" s="15" t="s">
        <v>50</v>
      </c>
      <c r="P136" s="15" t="s">
        <v>51</v>
      </c>
      <c r="Q136" s="21" t="n">
        <v>94727</v>
      </c>
      <c r="R136" s="21"/>
      <c r="S136" s="25" t="n">
        <v>94727</v>
      </c>
      <c r="T136" s="25"/>
      <c r="U136" s="20" t="s">
        <v>75</v>
      </c>
      <c r="V136" s="17" t="s">
        <v>49</v>
      </c>
      <c r="W136" s="17" t="n">
        <v>1</v>
      </c>
      <c r="X136" s="19" t="n">
        <v>1</v>
      </c>
      <c r="Y136" s="3" t="n">
        <v>1</v>
      </c>
      <c r="Z136" s="15" t="s">
        <v>50</v>
      </c>
      <c r="AA136" s="15" t="s">
        <v>51</v>
      </c>
      <c r="AB136" s="21" t="n">
        <v>1541</v>
      </c>
      <c r="AC136" s="21"/>
      <c r="AD136" s="25" t="n">
        <v>105567</v>
      </c>
      <c r="AE136" s="25"/>
      <c r="AF136" s="20" t="s">
        <v>48</v>
      </c>
      <c r="AG136" s="17" t="str">
        <f aca="false">IF(AF136="Stay",V136,IF(AF136="Step",V136,IF(AF136="Retire","Asst",LOOKUP(AF136,{"New","ToAssc","ToFull1","ToFull2","ToFull3","ToFull4";"Asst","Assc","Full","Full","Full","Full"}))))</f>
        <v>Full</v>
      </c>
      <c r="AH136" s="17" t="n">
        <f aca="false">IF(AF136="Stay",W136,IF(AF136="Step",W136+1,IF(AF136="Retire",4,LOOKUP(AF136,{"New","ToAssc","ToFull1","ToFull2","ToFull3","ToFull4";4,1,1,2,3,4}))))</f>
        <v>1</v>
      </c>
      <c r="AI136" s="19" t="n">
        <f aca="false">IF(W136=X136,AH136,X136)</f>
        <v>1</v>
      </c>
      <c r="AJ136" s="3" t="n">
        <f aca="false">IF(AG136="Full",IF(OR(AF136="ToFull1",AF136="ToFull2",AF136="ToFull3",AF136="ToFull4"),1,Y136+1),"")</f>
        <v>2</v>
      </c>
      <c r="AK136" s="15" t="s">
        <v>50</v>
      </c>
      <c r="AL136" s="15" t="s">
        <v>51</v>
      </c>
      <c r="AM136" s="21" t="n">
        <f aca="true">IF(OR(AK136="Vacant",AK136="Admin",AK136="Leave"),0,VLOOKUP(AG136&amp;AI136,INDIRECT(AK136),3,0))</f>
        <v>1541</v>
      </c>
      <c r="AN136" s="21"/>
      <c r="AO136" s="25" t="n">
        <f aca="false">AM136+AN136</f>
        <v>1541</v>
      </c>
      <c r="AP136" s="1" t="n">
        <v>135</v>
      </c>
      <c r="AQ136" s="1" t="s">
        <v>53</v>
      </c>
      <c r="AR136" s="1" t="s">
        <v>54</v>
      </c>
      <c r="AS136" s="1" t="n">
        <v>2021</v>
      </c>
    </row>
    <row r="137" customFormat="false" ht="12" hidden="false" customHeight="true" outlineLevel="0" collapsed="false">
      <c r="A137" s="13" t="n">
        <v>17</v>
      </c>
      <c r="B137" s="14" t="s">
        <v>149</v>
      </c>
      <c r="C137" s="13" t="n">
        <v>1345</v>
      </c>
      <c r="D137" s="13" t="s">
        <v>69</v>
      </c>
      <c r="E137" s="13"/>
      <c r="F137" s="13"/>
      <c r="G137" s="13" t="s">
        <v>47</v>
      </c>
      <c r="H137" s="15" t="s">
        <v>47</v>
      </c>
      <c r="I137" s="16" t="e">
        <f aca="false">#N/A</f>
        <v>#N/A</v>
      </c>
      <c r="J137" s="3" t="s">
        <v>56</v>
      </c>
      <c r="K137" s="17" t="s">
        <v>64</v>
      </c>
      <c r="L137" s="17" t="n">
        <v>6</v>
      </c>
      <c r="M137" s="17" t="n">
        <v>6</v>
      </c>
      <c r="O137" s="13" t="s">
        <v>50</v>
      </c>
      <c r="P137" s="13" t="s">
        <v>51</v>
      </c>
      <c r="Q137" s="18" t="n">
        <v>75003</v>
      </c>
      <c r="R137" s="18"/>
      <c r="S137" s="16" t="n">
        <v>75003</v>
      </c>
      <c r="T137" s="16"/>
      <c r="U137" s="3" t="s">
        <v>56</v>
      </c>
      <c r="V137" s="17" t="s">
        <v>64</v>
      </c>
      <c r="W137" s="17" t="n">
        <v>7</v>
      </c>
      <c r="X137" s="19" t="n">
        <v>7</v>
      </c>
      <c r="Z137" s="13" t="s">
        <v>50</v>
      </c>
      <c r="AA137" s="13" t="s">
        <v>51</v>
      </c>
      <c r="AB137" s="18" t="n">
        <v>1167</v>
      </c>
      <c r="AC137" s="18"/>
      <c r="AD137" s="16" t="n">
        <v>78284</v>
      </c>
      <c r="AE137" s="16"/>
      <c r="AF137" s="3" t="s">
        <v>56</v>
      </c>
      <c r="AG137" s="17" t="str">
        <f aca="false">IF(AF137="Stay",V137,IF(AF137="Step",V137,IF(AF137="Retire","Asst",LOOKUP(AF137,{"New","ToAssc","ToFull1","ToFull2","ToFull3","ToFull4";"Asst","Assc","Full","Full","Full","Full"}))))</f>
        <v>Asst</v>
      </c>
      <c r="AH137" s="17" t="n">
        <f aca="false">IF(AF137="Stay",W137,IF(AF137="Step",W137+1,IF(AF137="Retire",4,LOOKUP(AF137,{"New","ToAssc","ToFull1","ToFull2","ToFull3","ToFull4";4,1,1,2,3,4}))))</f>
        <v>8</v>
      </c>
      <c r="AI137" s="19" t="n">
        <f aca="false">IF(W137=X137,AH137,X137)</f>
        <v>8</v>
      </c>
      <c r="AJ137" s="3" t="str">
        <f aca="false">IF(AG137="Full",IF(OR(AF137="ToFull1",AF137="ToFull2",AF137="ToFull3",AF137="ToFull4"),1,Y137+1),"")</f>
        <v/>
      </c>
      <c r="AK137" s="13" t="s">
        <v>50</v>
      </c>
      <c r="AL137" s="13" t="s">
        <v>51</v>
      </c>
      <c r="AM137" s="18" t="n">
        <f aca="true">IF(AK137="Vacant",0,VLOOKUP(AG137&amp;AI137,INDIRECT(AK137),3,0))</f>
        <v>1167</v>
      </c>
      <c r="AN137" s="18"/>
      <c r="AO137" s="16" t="n">
        <f aca="false">AM137+AN137</f>
        <v>1167</v>
      </c>
      <c r="AP137" s="1" t="n">
        <v>136</v>
      </c>
      <c r="AQ137" s="1" t="s">
        <v>53</v>
      </c>
      <c r="AR137" s="1" t="s">
        <v>54</v>
      </c>
      <c r="AS137" s="1" t="n">
        <v>2021</v>
      </c>
    </row>
    <row r="138" customFormat="false" ht="12" hidden="false" customHeight="true" outlineLevel="0" collapsed="false">
      <c r="A138" s="13" t="n">
        <v>17</v>
      </c>
      <c r="B138" s="14" t="s">
        <v>149</v>
      </c>
      <c r="C138" s="13"/>
      <c r="D138" s="13" t="s">
        <v>90</v>
      </c>
      <c r="E138" s="13"/>
      <c r="F138" s="13"/>
      <c r="G138" s="15" t="s">
        <v>62</v>
      </c>
      <c r="H138" s="15" t="s">
        <v>63</v>
      </c>
      <c r="I138" s="16"/>
      <c r="J138" s="20"/>
      <c r="K138" s="17"/>
      <c r="L138" s="17"/>
      <c r="M138" s="17"/>
      <c r="O138" s="13"/>
      <c r="P138" s="13"/>
      <c r="Q138" s="18"/>
      <c r="R138" s="18"/>
      <c r="S138" s="16"/>
      <c r="T138" s="16"/>
      <c r="U138" s="20" t="s">
        <v>86</v>
      </c>
      <c r="V138" s="17" t="s">
        <v>64</v>
      </c>
      <c r="W138" s="17" t="n">
        <v>1</v>
      </c>
      <c r="X138" s="19" t="n">
        <v>1</v>
      </c>
      <c r="Z138" s="13" t="s">
        <v>50</v>
      </c>
      <c r="AA138" s="13" t="s">
        <v>51</v>
      </c>
      <c r="AB138" s="18" t="n">
        <v>1024</v>
      </c>
      <c r="AC138" s="18" t="n">
        <v>-11416.5</v>
      </c>
      <c r="AD138" s="16" t="n">
        <v>57082.5</v>
      </c>
      <c r="AE138" s="16"/>
      <c r="AF138" s="20" t="s">
        <v>56</v>
      </c>
      <c r="AG138" s="17" t="str">
        <f aca="false">IF(AF138="Stay",V138,IF(AF138="Step",V138,IF(AF138="Retire","Asst",LOOKUP(AF138,{"New","ToAssc","ToFull1","ToFull2","ToFull3","ToFull4";"Asst","Assc","Full","Full","Full","Full"}))))</f>
        <v>Asst</v>
      </c>
      <c r="AH138" s="17" t="n">
        <f aca="false">IF(AF138="Stay",W138,IF(AF138="Step",W138+1,IF(AF138="Retire",4,LOOKUP(AF138,{"New","ToAssc","ToFull1","ToFull2","ToFull3","ToFull4";4,1,1,2,3,4}))))</f>
        <v>2</v>
      </c>
      <c r="AI138" s="19" t="n">
        <f aca="false">IF(W138=X138,AH138,X138)</f>
        <v>2</v>
      </c>
      <c r="AJ138" s="3" t="str">
        <f aca="false">IF(AG138="Full",IF(OR(AF138="ToFull1",AF138="ToFull2",AF138="ToFull3",AF138="ToFull4"),1,Y138+1),"")</f>
        <v/>
      </c>
      <c r="AK138" s="13" t="s">
        <v>50</v>
      </c>
      <c r="AL138" s="15" t="s">
        <v>70</v>
      </c>
      <c r="AM138" s="18" t="n">
        <f aca="true">IF(AK138="Vacant",0,VLOOKUP(AG138&amp;AI138,INDIRECT(AK138),3,0))</f>
        <v>1024</v>
      </c>
      <c r="AN138" s="18" t="n">
        <f aca="false">-AM138/6</f>
        <v>-170.666666666667</v>
      </c>
      <c r="AO138" s="16" t="n">
        <f aca="false">AM138+AN138</f>
        <v>853.333333333333</v>
      </c>
      <c r="AP138" s="1" t="n">
        <v>137</v>
      </c>
      <c r="AQ138" s="1" t="s">
        <v>53</v>
      </c>
      <c r="AR138" s="1" t="s">
        <v>54</v>
      </c>
      <c r="AS138" s="1" t="n">
        <v>2021</v>
      </c>
    </row>
    <row r="139" customFormat="false" ht="12" hidden="false" customHeight="true" outlineLevel="0" collapsed="false">
      <c r="A139" s="13" t="n">
        <v>18</v>
      </c>
      <c r="B139" s="14" t="s">
        <v>151</v>
      </c>
      <c r="C139" s="13" t="n">
        <v>122</v>
      </c>
      <c r="D139" s="13" t="s">
        <v>152</v>
      </c>
      <c r="E139" s="13"/>
      <c r="F139" s="13"/>
      <c r="G139" s="13" t="s">
        <v>47</v>
      </c>
      <c r="H139" s="15" t="s">
        <v>47</v>
      </c>
      <c r="I139" s="16" t="e">
        <f aca="false">#N/A</f>
        <v>#N/A</v>
      </c>
      <c r="J139" s="3" t="s">
        <v>56</v>
      </c>
      <c r="K139" s="17" t="s">
        <v>57</v>
      </c>
      <c r="L139" s="17" t="n">
        <v>6</v>
      </c>
      <c r="M139" s="17" t="n">
        <v>6</v>
      </c>
      <c r="O139" s="13" t="s">
        <v>50</v>
      </c>
      <c r="P139" s="13" t="s">
        <v>51</v>
      </c>
      <c r="Q139" s="18" t="n">
        <v>90450</v>
      </c>
      <c r="R139" s="18"/>
      <c r="S139" s="16" t="n">
        <v>90450</v>
      </c>
      <c r="T139" s="16"/>
      <c r="U139" s="20" t="s">
        <v>56</v>
      </c>
      <c r="V139" s="17" t="s">
        <v>57</v>
      </c>
      <c r="W139" s="17" t="n">
        <v>7</v>
      </c>
      <c r="X139" s="19" t="n">
        <v>7</v>
      </c>
      <c r="Z139" s="13" t="s">
        <v>50</v>
      </c>
      <c r="AA139" s="13" t="s">
        <v>51</v>
      </c>
      <c r="AB139" s="18" t="n">
        <v>1379</v>
      </c>
      <c r="AC139" s="18"/>
      <c r="AD139" s="16" t="n">
        <v>94072</v>
      </c>
      <c r="AE139" s="16"/>
      <c r="AF139" s="20" t="s">
        <v>56</v>
      </c>
      <c r="AG139" s="17" t="str">
        <f aca="false">IF(AF139="Stay",V139,IF(AF139="Step",V139,IF(AF139="Retire","Asst",LOOKUP(AF139,{"New","ToAssc","ToFull1","ToFull2","ToFull3","ToFull4";"Asst","Assc","Full","Full","Full","Full"}))))</f>
        <v>Assc</v>
      </c>
      <c r="AH139" s="17" t="n">
        <f aca="false">IF(AF139="Stay",W139,IF(AF139="Step",W139+1,IF(AF139="Retire",4,LOOKUP(AF139,{"New","ToAssc","ToFull1","ToFull2","ToFull3","ToFull4";4,1,1,2,3,4}))))</f>
        <v>8</v>
      </c>
      <c r="AI139" s="19" t="n">
        <f aca="false">IF(W139=X139,AH139,X139)</f>
        <v>8</v>
      </c>
      <c r="AJ139" s="3" t="str">
        <f aca="false">IF(AG139="Full",IF(OR(AF139="ToFull1",AF139="ToFull2",AF139="ToFull3",AF139="ToFull4"),1,Y139+1),"")</f>
        <v/>
      </c>
      <c r="AK139" s="13" t="s">
        <v>50</v>
      </c>
      <c r="AL139" s="13" t="s">
        <v>51</v>
      </c>
      <c r="AM139" s="18" t="n">
        <f aca="true">IF(AK139="Vacant",0,VLOOKUP(AG139&amp;AI139,INDIRECT(AK139),3,0))</f>
        <v>1379</v>
      </c>
      <c r="AN139" s="18"/>
      <c r="AO139" s="16" t="n">
        <f aca="false">AM139+AN139</f>
        <v>1379</v>
      </c>
      <c r="AP139" s="1" t="n">
        <v>138</v>
      </c>
      <c r="AQ139" s="1" t="s">
        <v>53</v>
      </c>
      <c r="AR139" s="1" t="s">
        <v>54</v>
      </c>
      <c r="AS139" s="1" t="n">
        <v>2021</v>
      </c>
    </row>
    <row r="140" customFormat="false" ht="12" hidden="false" customHeight="true" outlineLevel="0" collapsed="false">
      <c r="A140" s="13" t="n">
        <v>18</v>
      </c>
      <c r="B140" s="14" t="s">
        <v>151</v>
      </c>
      <c r="C140" s="13" t="n">
        <v>124</v>
      </c>
      <c r="D140" s="13" t="s">
        <v>116</v>
      </c>
      <c r="E140" s="13"/>
      <c r="F140" s="13"/>
      <c r="G140" s="13" t="s">
        <v>47</v>
      </c>
      <c r="H140" s="15" t="s">
        <v>47</v>
      </c>
      <c r="I140" s="16" t="e">
        <f aca="false">#N/A</f>
        <v>#N/A</v>
      </c>
      <c r="J140" s="3" t="s">
        <v>48</v>
      </c>
      <c r="K140" s="17" t="s">
        <v>49</v>
      </c>
      <c r="L140" s="17" t="n">
        <v>3</v>
      </c>
      <c r="M140" s="17" t="n">
        <v>3</v>
      </c>
      <c r="N140" s="3" t="n">
        <v>4</v>
      </c>
      <c r="O140" s="13" t="s">
        <v>50</v>
      </c>
      <c r="P140" s="13" t="s">
        <v>51</v>
      </c>
      <c r="Q140" s="18" t="n">
        <v>114661</v>
      </c>
      <c r="R140" s="18"/>
      <c r="S140" s="16" t="n">
        <v>114661</v>
      </c>
      <c r="T140" s="16"/>
      <c r="U140" s="3" t="s">
        <v>48</v>
      </c>
      <c r="V140" s="17" t="s">
        <v>49</v>
      </c>
      <c r="W140" s="17" t="n">
        <v>3</v>
      </c>
      <c r="X140" s="19" t="n">
        <v>3</v>
      </c>
      <c r="Y140" s="3" t="n">
        <v>5</v>
      </c>
      <c r="Z140" s="13" t="s">
        <v>50</v>
      </c>
      <c r="AA140" s="13" t="s">
        <v>51</v>
      </c>
      <c r="AB140" s="18" t="n">
        <v>1711</v>
      </c>
      <c r="AC140" s="18"/>
      <c r="AD140" s="16" t="n">
        <v>117185</v>
      </c>
      <c r="AE140" s="16"/>
      <c r="AF140" s="3" t="s">
        <v>48</v>
      </c>
      <c r="AG140" s="17" t="str">
        <f aca="false">IF(AF140="Stay",V140,IF(AF140="Step",V140,IF(AF140="Retire","Asst",LOOKUP(AF140,{"New","ToAssc","ToFull1","ToFull2","ToFull3","ToFull4";"Asst","Assc","Full","Full","Full","Full"}))))</f>
        <v>Full</v>
      </c>
      <c r="AH140" s="17" t="n">
        <f aca="false">IF(AF140="Stay",W140,IF(AF140="Step",W140+1,IF(AF140="Retire",4,LOOKUP(AF140,{"New","ToAssc","ToFull1","ToFull2","ToFull3","ToFull4";4,1,1,2,3,4}))))</f>
        <v>3</v>
      </c>
      <c r="AI140" s="19" t="n">
        <f aca="false">IF(W140=X140,AH140,X140)</f>
        <v>3</v>
      </c>
      <c r="AJ140" s="3" t="n">
        <f aca="false">IF(AG140="Full",IF(OR(AF140="ToFull1",AF140="ToFull2",AF140="ToFull3",AF140="ToFull4"),1,Y140+1),"")</f>
        <v>6</v>
      </c>
      <c r="AK140" s="13" t="s">
        <v>50</v>
      </c>
      <c r="AL140" s="13" t="s">
        <v>51</v>
      </c>
      <c r="AM140" s="18" t="n">
        <f aca="true">IF(AK140="Vacant",0,VLOOKUP(AG140&amp;AI140,INDIRECT(AK140),3,0))</f>
        <v>1711</v>
      </c>
      <c r="AN140" s="18"/>
      <c r="AO140" s="16" t="n">
        <f aca="false">AM140+AN140</f>
        <v>1711</v>
      </c>
      <c r="AP140" s="1" t="n">
        <v>139</v>
      </c>
      <c r="AQ140" s="1" t="s">
        <v>53</v>
      </c>
      <c r="AR140" s="1" t="s">
        <v>54</v>
      </c>
      <c r="AS140" s="1" t="n">
        <v>2021</v>
      </c>
    </row>
    <row r="141" customFormat="false" ht="12" hidden="false" customHeight="true" outlineLevel="0" collapsed="false">
      <c r="A141" s="13" t="n">
        <v>18</v>
      </c>
      <c r="B141" s="14" t="s">
        <v>151</v>
      </c>
      <c r="C141" s="13" t="n">
        <v>121</v>
      </c>
      <c r="D141" s="13" t="s">
        <v>46</v>
      </c>
      <c r="E141" s="13"/>
      <c r="F141" s="13"/>
      <c r="G141" s="13" t="s">
        <v>47</v>
      </c>
      <c r="H141" s="15" t="s">
        <v>47</v>
      </c>
      <c r="I141" s="16" t="e">
        <f aca="false">#N/A</f>
        <v>#N/A</v>
      </c>
      <c r="J141" s="3" t="s">
        <v>52</v>
      </c>
      <c r="K141" s="17" t="s">
        <v>49</v>
      </c>
      <c r="L141" s="17" t="n">
        <v>3</v>
      </c>
      <c r="M141" s="17" t="n">
        <v>3</v>
      </c>
      <c r="N141" s="3" t="n">
        <v>1</v>
      </c>
      <c r="O141" s="13" t="s">
        <v>50</v>
      </c>
      <c r="P141" s="13" t="s">
        <v>51</v>
      </c>
      <c r="Q141" s="18" t="n">
        <v>114661</v>
      </c>
      <c r="R141" s="18"/>
      <c r="S141" s="16" t="n">
        <v>114661</v>
      </c>
      <c r="T141" s="16"/>
      <c r="U141" s="3" t="s">
        <v>48</v>
      </c>
      <c r="V141" s="17" t="s">
        <v>49</v>
      </c>
      <c r="W141" s="17" t="n">
        <v>3</v>
      </c>
      <c r="X141" s="19" t="n">
        <v>3</v>
      </c>
      <c r="Y141" s="3" t="n">
        <v>2</v>
      </c>
      <c r="Z141" s="13" t="s">
        <v>50</v>
      </c>
      <c r="AA141" s="13" t="s">
        <v>51</v>
      </c>
      <c r="AB141" s="18" t="n">
        <v>1711</v>
      </c>
      <c r="AC141" s="18"/>
      <c r="AD141" s="16" t="n">
        <v>117185</v>
      </c>
      <c r="AE141" s="16"/>
      <c r="AF141" s="3" t="s">
        <v>48</v>
      </c>
      <c r="AG141" s="17" t="str">
        <f aca="false">IF(AF141="Stay",V141,IF(AF141="Step",V141,IF(AF141="Retire","Asst",LOOKUP(AF141,{"New","ToAssc","ToFull1","ToFull2","ToFull3","ToFull4";"Asst","Assc","Full","Full","Full","Full"}))))</f>
        <v>Full</v>
      </c>
      <c r="AH141" s="17" t="n">
        <f aca="false">IF(AF141="Stay",W141,IF(AF141="Step",W141+1,IF(AF141="Retire",4,LOOKUP(AF141,{"New","ToAssc","ToFull1","ToFull2","ToFull3","ToFull4";4,1,1,2,3,4}))))</f>
        <v>3</v>
      </c>
      <c r="AI141" s="19" t="n">
        <f aca="false">IF(W141=X141,AH141,X141)</f>
        <v>3</v>
      </c>
      <c r="AJ141" s="3" t="n">
        <f aca="false">IF(AG141="Full",IF(OR(AF141="ToFull1",AF141="ToFull2",AF141="ToFull3",AF141="ToFull4"),1,Y141+1),"")</f>
        <v>3</v>
      </c>
      <c r="AK141" s="13" t="s">
        <v>50</v>
      </c>
      <c r="AL141" s="13" t="s">
        <v>51</v>
      </c>
      <c r="AM141" s="18" t="n">
        <f aca="true">IF(AK141="Vacant",0,VLOOKUP(AG141&amp;AI141,INDIRECT(AK141),3,0))</f>
        <v>1711</v>
      </c>
      <c r="AN141" s="18"/>
      <c r="AO141" s="16" t="n">
        <f aca="false">AM141+AN141</f>
        <v>1711</v>
      </c>
      <c r="AP141" s="1" t="n">
        <v>140</v>
      </c>
      <c r="AQ141" s="1" t="s">
        <v>53</v>
      </c>
      <c r="AR141" s="1" t="s">
        <v>54</v>
      </c>
      <c r="AS141" s="1" t="n">
        <v>2021</v>
      </c>
    </row>
    <row r="142" customFormat="false" ht="12" hidden="false" customHeight="true" outlineLevel="0" collapsed="false">
      <c r="A142" s="13" t="n">
        <v>18</v>
      </c>
      <c r="B142" s="14" t="s">
        <v>151</v>
      </c>
      <c r="C142" s="13" t="n">
        <v>125</v>
      </c>
      <c r="D142" s="13" t="s">
        <v>153</v>
      </c>
      <c r="E142" s="13"/>
      <c r="F142" s="13"/>
      <c r="G142" s="13" t="s">
        <v>47</v>
      </c>
      <c r="H142" s="15" t="s">
        <v>47</v>
      </c>
      <c r="I142" s="16" t="e">
        <f aca="false">#N/A</f>
        <v>#N/A</v>
      </c>
      <c r="J142" s="20" t="s">
        <v>48</v>
      </c>
      <c r="K142" s="17" t="s">
        <v>49</v>
      </c>
      <c r="L142" s="17" t="n">
        <v>3</v>
      </c>
      <c r="M142" s="17" t="n">
        <v>3</v>
      </c>
      <c r="N142" s="3" t="n">
        <v>2</v>
      </c>
      <c r="O142" s="13" t="s">
        <v>50</v>
      </c>
      <c r="P142" s="13" t="s">
        <v>51</v>
      </c>
      <c r="Q142" s="18" t="n">
        <v>114661</v>
      </c>
      <c r="R142" s="18"/>
      <c r="S142" s="16" t="n">
        <v>114661</v>
      </c>
      <c r="T142" s="16"/>
      <c r="U142" s="20" t="s">
        <v>48</v>
      </c>
      <c r="V142" s="17" t="s">
        <v>49</v>
      </c>
      <c r="W142" s="17" t="n">
        <v>3</v>
      </c>
      <c r="X142" s="19" t="n">
        <v>3</v>
      </c>
      <c r="Y142" s="3" t="n">
        <v>3</v>
      </c>
      <c r="Z142" s="13" t="s">
        <v>50</v>
      </c>
      <c r="AA142" s="13" t="s">
        <v>51</v>
      </c>
      <c r="AB142" s="18" t="n">
        <v>1711</v>
      </c>
      <c r="AC142" s="18"/>
      <c r="AD142" s="16" t="n">
        <v>117185</v>
      </c>
      <c r="AE142" s="16"/>
      <c r="AF142" s="20" t="s">
        <v>48</v>
      </c>
      <c r="AG142" s="17" t="str">
        <f aca="false">IF(AF142="Stay",V142,IF(AF142="Step",V142,IF(AF142="Retire","Asst",LOOKUP(AF142,{"New","ToAssc","ToFull1","ToFull2","ToFull3","ToFull4";"Asst","Assc","Full","Full","Full","Full"}))))</f>
        <v>Full</v>
      </c>
      <c r="AH142" s="17" t="n">
        <f aca="false">IF(AF142="Stay",W142,IF(AF142="Step",W142+1,IF(AF142="Retire",4,LOOKUP(AF142,{"New","ToAssc","ToFull1","ToFull2","ToFull3","ToFull4";4,1,1,2,3,4}))))</f>
        <v>3</v>
      </c>
      <c r="AI142" s="19" t="n">
        <f aca="false">IF(W142=X142,AH142,X142)</f>
        <v>3</v>
      </c>
      <c r="AJ142" s="3" t="n">
        <f aca="false">IF(AG142="Full",IF(OR(AF142="ToFull1",AF142="ToFull2",AF142="ToFull3",AF142="ToFull4"),1,Y142+1),"")</f>
        <v>4</v>
      </c>
      <c r="AK142" s="13" t="s">
        <v>50</v>
      </c>
      <c r="AL142" s="13" t="s">
        <v>51</v>
      </c>
      <c r="AM142" s="18" t="n">
        <f aca="true">IF(AK142="Vacant",0,VLOOKUP(AG142&amp;AI142,INDIRECT(AK142),3,0))</f>
        <v>1711</v>
      </c>
      <c r="AN142" s="18"/>
      <c r="AO142" s="16" t="n">
        <f aca="false">AM142+AN142</f>
        <v>1711</v>
      </c>
      <c r="AP142" s="1" t="n">
        <v>141</v>
      </c>
      <c r="AQ142" s="1" t="s">
        <v>53</v>
      </c>
      <c r="AR142" s="1" t="s">
        <v>54</v>
      </c>
      <c r="AS142" s="1" t="n">
        <v>2021</v>
      </c>
    </row>
    <row r="143" customFormat="false" ht="12" hidden="false" customHeight="true" outlineLevel="0" collapsed="false">
      <c r="A143" s="13" t="n">
        <v>18</v>
      </c>
      <c r="B143" s="14" t="s">
        <v>151</v>
      </c>
      <c r="C143" s="13" t="n">
        <v>120</v>
      </c>
      <c r="D143" s="13" t="s">
        <v>125</v>
      </c>
      <c r="E143" s="13"/>
      <c r="F143" s="13"/>
      <c r="G143" s="13" t="s">
        <v>47</v>
      </c>
      <c r="H143" s="15" t="s">
        <v>47</v>
      </c>
      <c r="I143" s="16" t="e">
        <f aca="false">#N/A</f>
        <v>#N/A</v>
      </c>
      <c r="J143" s="3" t="s">
        <v>117</v>
      </c>
      <c r="K143" s="17" t="s">
        <v>49</v>
      </c>
      <c r="L143" s="17" t="n">
        <v>4</v>
      </c>
      <c r="M143" s="17" t="n">
        <v>4</v>
      </c>
      <c r="N143" s="3" t="n">
        <v>1</v>
      </c>
      <c r="O143" s="13" t="s">
        <v>50</v>
      </c>
      <c r="P143" s="13" t="s">
        <v>51</v>
      </c>
      <c r="Q143" s="18" t="n">
        <v>120515</v>
      </c>
      <c r="R143" s="18"/>
      <c r="S143" s="16" t="n">
        <v>120515</v>
      </c>
      <c r="T143" s="16"/>
      <c r="U143" s="3" t="s">
        <v>48</v>
      </c>
      <c r="V143" s="17" t="s">
        <v>49</v>
      </c>
      <c r="W143" s="17" t="n">
        <v>4</v>
      </c>
      <c r="X143" s="19" t="n">
        <v>4</v>
      </c>
      <c r="Y143" s="3" t="n">
        <v>2</v>
      </c>
      <c r="Z143" s="13" t="s">
        <v>50</v>
      </c>
      <c r="AA143" s="13" t="s">
        <v>51</v>
      </c>
      <c r="AB143" s="18" t="n">
        <v>1798</v>
      </c>
      <c r="AC143" s="18"/>
      <c r="AD143" s="16" t="n">
        <v>123167</v>
      </c>
      <c r="AE143" s="16"/>
      <c r="AF143" s="3" t="s">
        <v>48</v>
      </c>
      <c r="AG143" s="17" t="str">
        <f aca="false">IF(AF143="Stay",V143,IF(AF143="Step",V143,IF(AF143="Retire","Asst",LOOKUP(AF143,{"New","ToAssc","ToFull1","ToFull2","ToFull3","ToFull4";"Asst","Assc","Full","Full","Full","Full"}))))</f>
        <v>Full</v>
      </c>
      <c r="AH143" s="17" t="n">
        <f aca="false">IF(AF143="Stay",W143,IF(AF143="Step",W143+1,IF(AF143="Retire",4,LOOKUP(AF143,{"New","ToAssc","ToFull1","ToFull2","ToFull3","ToFull4";4,1,1,2,3,4}))))</f>
        <v>4</v>
      </c>
      <c r="AI143" s="19" t="n">
        <f aca="false">IF(W143=X143,AH143,X143)</f>
        <v>4</v>
      </c>
      <c r="AJ143" s="3" t="n">
        <f aca="false">IF(AG143="Full",IF(OR(AF143="ToFull1",AF143="ToFull2",AF143="ToFull3",AF143="ToFull4"),1,Y143+1),"")</f>
        <v>3</v>
      </c>
      <c r="AK143" s="13" t="s">
        <v>50</v>
      </c>
      <c r="AL143" s="13" t="s">
        <v>51</v>
      </c>
      <c r="AM143" s="18" t="n">
        <f aca="true">IF(AK143="Vacant",0,VLOOKUP(AG143&amp;AI143,INDIRECT(AK143),3,0))</f>
        <v>1798</v>
      </c>
      <c r="AN143" s="18"/>
      <c r="AO143" s="16" t="n">
        <f aca="false">AM143+AN143</f>
        <v>1798</v>
      </c>
      <c r="AP143" s="1" t="n">
        <v>142</v>
      </c>
      <c r="AQ143" s="1" t="s">
        <v>53</v>
      </c>
      <c r="AR143" s="1" t="s">
        <v>54</v>
      </c>
      <c r="AS143" s="1" t="n">
        <v>2021</v>
      </c>
    </row>
    <row r="144" customFormat="false" ht="12" hidden="false" customHeight="true" outlineLevel="0" collapsed="false">
      <c r="A144" s="13" t="n">
        <v>18</v>
      </c>
      <c r="B144" s="14" t="s">
        <v>151</v>
      </c>
      <c r="C144" s="13" t="n">
        <v>123</v>
      </c>
      <c r="D144" s="13" t="s">
        <v>154</v>
      </c>
      <c r="E144" s="13"/>
      <c r="F144" s="13"/>
      <c r="G144" s="13" t="s">
        <v>47</v>
      </c>
      <c r="H144" s="15" t="s">
        <v>47</v>
      </c>
      <c r="I144" s="16" t="e">
        <f aca="false">#N/A</f>
        <v>#N/A</v>
      </c>
      <c r="J144" s="3" t="s">
        <v>56</v>
      </c>
      <c r="K144" s="17" t="s">
        <v>57</v>
      </c>
      <c r="L144" s="17" t="n">
        <v>5</v>
      </c>
      <c r="M144" s="17" t="n">
        <v>5</v>
      </c>
      <c r="O144" s="13" t="s">
        <v>50</v>
      </c>
      <c r="P144" s="13" t="s">
        <v>51</v>
      </c>
      <c r="Q144" s="18" t="n">
        <v>88854</v>
      </c>
      <c r="R144" s="18"/>
      <c r="S144" s="16" t="n">
        <v>88854</v>
      </c>
      <c r="T144" s="16"/>
      <c r="U144" s="3" t="s">
        <v>56</v>
      </c>
      <c r="V144" s="17" t="s">
        <v>57</v>
      </c>
      <c r="W144" s="17" t="n">
        <v>6</v>
      </c>
      <c r="X144" s="19" t="n">
        <v>6</v>
      </c>
      <c r="Z144" s="13" t="s">
        <v>50</v>
      </c>
      <c r="AA144" s="13" t="s">
        <v>51</v>
      </c>
      <c r="AB144" s="18" t="n">
        <v>1541</v>
      </c>
      <c r="AC144" s="18"/>
      <c r="AD144" s="16" t="n">
        <v>92441</v>
      </c>
      <c r="AE144" s="16"/>
      <c r="AF144" s="20" t="s">
        <v>75</v>
      </c>
      <c r="AG144" s="17" t="str">
        <f aca="false">IF(AF144="Stay",V144,IF(AF144="Step",V144,IF(AF144="Retire","Asst",LOOKUP(AF144,{"New","ToAssc","ToFull1","ToFull2","ToFull3","ToFull4";"Asst","Assc","Full","Full","Full","Full"}))))</f>
        <v>Full</v>
      </c>
      <c r="AH144" s="17" t="n">
        <f aca="false">IF(AF144="Stay",W144,IF(AF144="Step",W144+1,IF(AF144="Retire",4,LOOKUP(AF144,{"New","ToAssc","ToFull1","ToFull2","ToFull3","ToFull4";4,1,1,2,3,4}))))</f>
        <v>1</v>
      </c>
      <c r="AI144" s="19" t="n">
        <f aca="false">IF(W144=X144,AH144,X144)</f>
        <v>1</v>
      </c>
      <c r="AJ144" s="3" t="n">
        <f aca="false">IF(AG144="Full",IF(OR(AF144="ToFull1",AF144="ToFull2",AF144="ToFull3",AF144="ToFull4"),1,Y144+1),"")</f>
        <v>1</v>
      </c>
      <c r="AK144" s="13" t="s">
        <v>50</v>
      </c>
      <c r="AL144" s="13" t="s">
        <v>51</v>
      </c>
      <c r="AM144" s="18" t="n">
        <f aca="true">IF(AK144="Vacant",0,VLOOKUP(AG144&amp;AI144,INDIRECT(AK144),3,0))</f>
        <v>1541</v>
      </c>
      <c r="AN144" s="18"/>
      <c r="AO144" s="16" t="n">
        <f aca="false">AM144+AN144</f>
        <v>1541</v>
      </c>
      <c r="AP144" s="1" t="n">
        <v>143</v>
      </c>
      <c r="AQ144" s="1" t="s">
        <v>53</v>
      </c>
      <c r="AR144" s="1" t="s">
        <v>54</v>
      </c>
      <c r="AS144" s="1" t="n">
        <v>2021</v>
      </c>
    </row>
    <row r="145" customFormat="false" ht="12" hidden="false" customHeight="true" outlineLevel="0" collapsed="false">
      <c r="A145" s="13" t="n">
        <v>18</v>
      </c>
      <c r="B145" s="14" t="s">
        <v>151</v>
      </c>
      <c r="C145" s="13" t="n">
        <v>118</v>
      </c>
      <c r="D145" s="13" t="s">
        <v>89</v>
      </c>
      <c r="E145" s="13"/>
      <c r="F145" s="13"/>
      <c r="G145" s="13" t="s">
        <v>47</v>
      </c>
      <c r="H145" s="15" t="s">
        <v>47</v>
      </c>
      <c r="I145" s="16" t="e">
        <f aca="false">#N/A</f>
        <v>#N/A</v>
      </c>
      <c r="J145" s="3" t="s">
        <v>56</v>
      </c>
      <c r="K145" s="17" t="s">
        <v>64</v>
      </c>
      <c r="L145" s="17" t="n">
        <v>6</v>
      </c>
      <c r="M145" s="17" t="n">
        <v>6</v>
      </c>
      <c r="O145" s="13" t="s">
        <v>50</v>
      </c>
      <c r="P145" s="13" t="s">
        <v>51</v>
      </c>
      <c r="Q145" s="18" t="n">
        <v>75003</v>
      </c>
      <c r="R145" s="18"/>
      <c r="S145" s="16" t="n">
        <v>75003</v>
      </c>
      <c r="T145" s="16"/>
      <c r="U145" s="20" t="s">
        <v>67</v>
      </c>
      <c r="V145" s="17" t="s">
        <v>57</v>
      </c>
      <c r="W145" s="17" t="n">
        <v>1</v>
      </c>
      <c r="X145" s="19" t="n">
        <v>1</v>
      </c>
      <c r="Z145" s="13" t="s">
        <v>50</v>
      </c>
      <c r="AA145" s="13" t="s">
        <v>51</v>
      </c>
      <c r="AB145" s="18" t="n">
        <v>1254</v>
      </c>
      <c r="AC145" s="18"/>
      <c r="AD145" s="16" t="n">
        <v>84286</v>
      </c>
      <c r="AE145" s="16"/>
      <c r="AF145" s="20" t="s">
        <v>56</v>
      </c>
      <c r="AG145" s="17" t="str">
        <f aca="false">IF(AF145="Stay",V145,IF(AF145="Step",V145,IF(AF145="Retire","Asst",LOOKUP(AF145,{"New","ToAssc","ToFull1","ToFull2","ToFull3","ToFull4";"Asst","Assc","Full","Full","Full","Full"}))))</f>
        <v>Assc</v>
      </c>
      <c r="AH145" s="17" t="n">
        <f aca="false">IF(AF145="Stay",W145,IF(AF145="Step",W145+1,IF(AF145="Retire",4,LOOKUP(AF145,{"New","ToAssc","ToFull1","ToFull2","ToFull3","ToFull4";4,1,1,2,3,4}))))</f>
        <v>2</v>
      </c>
      <c r="AI145" s="19" t="n">
        <f aca="false">IF(W145=X145,AH145,X145)</f>
        <v>2</v>
      </c>
      <c r="AJ145" s="3" t="str">
        <f aca="false">IF(AG145="Full",IF(OR(AF145="ToFull1",AF145="ToFull2",AF145="ToFull3",AF145="ToFull4"),1,Y145+1),"")</f>
        <v/>
      </c>
      <c r="AK145" s="13" t="s">
        <v>50</v>
      </c>
      <c r="AL145" s="13" t="s">
        <v>51</v>
      </c>
      <c r="AM145" s="18" t="n">
        <f aca="true">IF(AK145="Vacant",0,VLOOKUP(AG145&amp;AI145,INDIRECT(AK145),3,0))</f>
        <v>1254</v>
      </c>
      <c r="AN145" s="18"/>
      <c r="AO145" s="16" t="n">
        <f aca="false">AM145+AN145</f>
        <v>1254</v>
      </c>
      <c r="AP145" s="1" t="n">
        <v>144</v>
      </c>
      <c r="AQ145" s="1" t="s">
        <v>53</v>
      </c>
      <c r="AR145" s="1" t="s">
        <v>54</v>
      </c>
      <c r="AS145" s="1" t="n">
        <v>2021</v>
      </c>
    </row>
    <row r="146" customFormat="false" ht="12" hidden="false" customHeight="true" outlineLevel="0" collapsed="false">
      <c r="A146" s="13" t="n">
        <v>18</v>
      </c>
      <c r="B146" s="14" t="s">
        <v>151</v>
      </c>
      <c r="C146" s="13" t="n">
        <v>118</v>
      </c>
      <c r="D146" s="13" t="s">
        <v>55</v>
      </c>
      <c r="E146" s="13"/>
      <c r="F146" s="13"/>
      <c r="G146" s="13" t="s">
        <v>85</v>
      </c>
      <c r="H146" s="15" t="s">
        <v>63</v>
      </c>
      <c r="I146" s="16" t="e">
        <f aca="false">#N/A</f>
        <v>#N/A</v>
      </c>
      <c r="J146" s="3" t="s">
        <v>56</v>
      </c>
      <c r="K146" s="17" t="s">
        <v>64</v>
      </c>
      <c r="L146" s="17" t="n">
        <v>6</v>
      </c>
      <c r="M146" s="17" t="n">
        <v>6</v>
      </c>
      <c r="O146" s="13" t="s">
        <v>50</v>
      </c>
      <c r="P146" s="13" t="s">
        <v>51</v>
      </c>
      <c r="Q146" s="18" t="n">
        <v>75003</v>
      </c>
      <c r="R146" s="18"/>
      <c r="S146" s="16" t="n">
        <v>75003</v>
      </c>
      <c r="T146" s="16"/>
      <c r="U146" s="20" t="s">
        <v>86</v>
      </c>
      <c r="V146" s="17" t="s">
        <v>64</v>
      </c>
      <c r="W146" s="17" t="n">
        <v>7</v>
      </c>
      <c r="X146" s="19" t="n">
        <v>7</v>
      </c>
      <c r="Z146" s="13" t="s">
        <v>50</v>
      </c>
      <c r="AA146" s="13" t="s">
        <v>51</v>
      </c>
      <c r="AB146" s="18" t="n">
        <v>1143</v>
      </c>
      <c r="AC146" s="18" t="n">
        <v>-26094.6666666667</v>
      </c>
      <c r="AD146" s="16" t="n">
        <v>52189.3333333333</v>
      </c>
      <c r="AE146" s="16"/>
      <c r="AF146" s="20" t="s">
        <v>48</v>
      </c>
      <c r="AG146" s="17" t="str">
        <f aca="false">IF(AF146="Stay",V146,IF(AF146="Step",V146,IF(AF146="Retire","Asst",LOOKUP(AF146,{"New","ToAssc","ToFull1","ToFull2","ToFull3","ToFull4";"Asst","Assc","Full","Full","Full","Full"}))))</f>
        <v>Asst</v>
      </c>
      <c r="AH146" s="17" t="n">
        <v>7</v>
      </c>
      <c r="AI146" s="19" t="n">
        <f aca="false">IF(W146=X146,AH146,X146)</f>
        <v>7</v>
      </c>
      <c r="AJ146" s="3" t="str">
        <f aca="false">IF(AG146="Full",IF(OR(AF146="ToFull1",AF146="ToFull2",AF146="ToFull3",AF146="ToFull4"),1,Y146+1),"")</f>
        <v/>
      </c>
      <c r="AK146" s="13" t="s">
        <v>50</v>
      </c>
      <c r="AL146" s="13" t="s">
        <v>51</v>
      </c>
      <c r="AM146" s="18" t="n">
        <f aca="true">IF(AK146="Vacant",0,VLOOKUP(AG146&amp;AI146,INDIRECT(AK146),3,0))</f>
        <v>1143</v>
      </c>
      <c r="AN146" s="18" t="n">
        <f aca="false">-(AM146*2/6)</f>
        <v>-381</v>
      </c>
      <c r="AO146" s="16" t="n">
        <f aca="false">AM146+AN146</f>
        <v>762</v>
      </c>
      <c r="AP146" s="1" t="n">
        <v>145</v>
      </c>
      <c r="AQ146" s="1" t="s">
        <v>53</v>
      </c>
      <c r="AR146" s="1" t="s">
        <v>54</v>
      </c>
      <c r="AS146" s="1" t="n">
        <v>2021</v>
      </c>
    </row>
    <row r="147" customFormat="false" ht="12" hidden="false" customHeight="true" outlineLevel="0" collapsed="false">
      <c r="A147" s="13" t="n">
        <v>18</v>
      </c>
      <c r="B147" s="14" t="s">
        <v>151</v>
      </c>
      <c r="C147" s="13" t="n">
        <v>124</v>
      </c>
      <c r="D147" s="13" t="s">
        <v>46</v>
      </c>
      <c r="E147" s="13"/>
      <c r="F147" s="13"/>
      <c r="G147" s="13" t="s">
        <v>47</v>
      </c>
      <c r="H147" s="15" t="s">
        <v>47</v>
      </c>
      <c r="I147" s="16" t="e">
        <f aca="false">#N/A</f>
        <v>#N/A</v>
      </c>
      <c r="J147" s="3" t="s">
        <v>48</v>
      </c>
      <c r="K147" s="17" t="s">
        <v>49</v>
      </c>
      <c r="L147" s="17" t="n">
        <v>1</v>
      </c>
      <c r="M147" s="17" t="n">
        <v>1</v>
      </c>
      <c r="N147" s="3" t="n">
        <v>5</v>
      </c>
      <c r="O147" s="13" t="s">
        <v>50</v>
      </c>
      <c r="P147" s="13" t="s">
        <v>51</v>
      </c>
      <c r="Q147" s="18" t="n">
        <v>103293</v>
      </c>
      <c r="R147" s="18" t="n">
        <v>-17215.5</v>
      </c>
      <c r="S147" s="16" t="n">
        <v>86077.5</v>
      </c>
      <c r="T147" s="16"/>
      <c r="U147" s="3" t="s">
        <v>71</v>
      </c>
      <c r="V147" s="17" t="s">
        <v>49</v>
      </c>
      <c r="W147" s="17" t="n">
        <v>2</v>
      </c>
      <c r="X147" s="19" t="n">
        <v>2</v>
      </c>
      <c r="Y147" s="3" t="n">
        <v>1</v>
      </c>
      <c r="Z147" s="13" t="s">
        <v>50</v>
      </c>
      <c r="AA147" s="13" t="s">
        <v>51</v>
      </c>
      <c r="AB147" s="18" t="n">
        <v>1625</v>
      </c>
      <c r="AC147" s="18" t="n">
        <v>-15051.1666666667</v>
      </c>
      <c r="AD147" s="16" t="n">
        <v>96255.8333333333</v>
      </c>
      <c r="AE147" s="16"/>
      <c r="AF147" s="20" t="s">
        <v>48</v>
      </c>
      <c r="AG147" s="17" t="str">
        <f aca="false">IF(AF147="Stay",V147,IF(AF147="Step",V147,IF(AF147="Retire","Asst",LOOKUP(AF147,{"New","ToAssc","ToFull1","ToFull2","ToFull3","ToFull4";"Asst","Assc","Full","Full","Full","Full"}))))</f>
        <v>Full</v>
      </c>
      <c r="AH147" s="17" t="n">
        <f aca="false">IF(AF147="Stay",W147,IF(AF147="Step",W147+1,IF(AF147="Retire",4,LOOKUP(AF147,{"New","ToAssc","ToFull1","ToFull2","ToFull3","ToFull4";4,1,1,2,3,4}))))</f>
        <v>2</v>
      </c>
      <c r="AI147" s="19" t="n">
        <f aca="false">IF(W147=X147,AH147,X147)</f>
        <v>2</v>
      </c>
      <c r="AJ147" s="3" t="n">
        <f aca="false">IF(AG147="Full",IF(OR(AF147="ToFull1",AF147="ToFull2",AF147="ToFull3",AF147="ToFull4"),1,Y147+1),"")</f>
        <v>2</v>
      </c>
      <c r="AK147" s="13" t="s">
        <v>50</v>
      </c>
      <c r="AL147" s="13" t="s">
        <v>51</v>
      </c>
      <c r="AM147" s="18" t="n">
        <f aca="true">IF(AK147="Vacant",0,VLOOKUP(AG147&amp;AI147,INDIRECT(AK147),3,0))</f>
        <v>1625</v>
      </c>
      <c r="AN147" s="18" t="n">
        <f aca="false">-(AM147*1/6)+35</f>
        <v>-235.833333333333</v>
      </c>
      <c r="AO147" s="16" t="n">
        <f aca="false">AM147+AN147</f>
        <v>1389.16666666667</v>
      </c>
      <c r="AP147" s="1" t="n">
        <v>146</v>
      </c>
      <c r="AQ147" s="1" t="s">
        <v>53</v>
      </c>
      <c r="AR147" s="1" t="s">
        <v>54</v>
      </c>
      <c r="AS147" s="1" t="n">
        <v>2021</v>
      </c>
    </row>
    <row r="148" customFormat="false" ht="12" hidden="false" customHeight="true" outlineLevel="0" collapsed="false">
      <c r="A148" s="13" t="n">
        <v>18</v>
      </c>
      <c r="B148" s="14" t="s">
        <v>151</v>
      </c>
      <c r="C148" s="13"/>
      <c r="D148" s="13" t="s">
        <v>59</v>
      </c>
      <c r="E148" s="13"/>
      <c r="F148" s="13"/>
      <c r="G148" s="13" t="s">
        <v>107</v>
      </c>
      <c r="H148" s="15" t="s">
        <v>47</v>
      </c>
      <c r="I148" s="16" t="e">
        <f aca="false">#N/A</f>
        <v>#N/A</v>
      </c>
      <c r="J148" s="3" t="s">
        <v>56</v>
      </c>
      <c r="K148" s="17" t="s">
        <v>57</v>
      </c>
      <c r="L148" s="17" t="n">
        <v>7</v>
      </c>
      <c r="M148" s="17" t="n">
        <v>7</v>
      </c>
      <c r="O148" s="13" t="s">
        <v>50</v>
      </c>
      <c r="P148" s="13" t="s">
        <v>51</v>
      </c>
      <c r="Q148" s="18" t="n">
        <v>92046</v>
      </c>
      <c r="R148" s="18" t="n">
        <v>-30682</v>
      </c>
      <c r="S148" s="16" t="n">
        <v>61364</v>
      </c>
      <c r="T148" s="16"/>
      <c r="U148" s="3" t="s">
        <v>75</v>
      </c>
      <c r="V148" s="17" t="s">
        <v>49</v>
      </c>
      <c r="W148" s="17" t="n">
        <v>1</v>
      </c>
      <c r="X148" s="19" t="n">
        <v>1</v>
      </c>
      <c r="Y148" s="3" t="n">
        <v>1</v>
      </c>
      <c r="Z148" s="13" t="s">
        <v>50</v>
      </c>
      <c r="AA148" s="13" t="s">
        <v>51</v>
      </c>
      <c r="AB148" s="18" t="n">
        <v>1541</v>
      </c>
      <c r="AC148" s="18" t="n">
        <v>-87972.5</v>
      </c>
      <c r="AD148" s="16" t="n">
        <v>17594.5</v>
      </c>
      <c r="AE148" s="16"/>
      <c r="AF148" s="20" t="s">
        <v>48</v>
      </c>
      <c r="AG148" s="17" t="str">
        <f aca="false">IF(AF148="Stay",V148,IF(AF148="Step",V148,IF(AF148="Retire","Asst",LOOKUP(AF148,{"New","ToAssc","ToFull1","ToFull2","ToFull3","ToFull4";"Asst","Assc","Full","Full","Full","Full"}))))</f>
        <v>Full</v>
      </c>
      <c r="AH148" s="17" t="n">
        <f aca="false">IF(AF148="Stay",W148,IF(AF148="Step",W148+1,IF(AF148="Retire",4,LOOKUP(AF148,{"New","ToAssc","ToFull1","ToFull2","ToFull3","ToFull4";4,1,1,2,3,4}))))</f>
        <v>1</v>
      </c>
      <c r="AI148" s="19" t="n">
        <f aca="false">IF(W148=X148,AH148,X148)</f>
        <v>1</v>
      </c>
      <c r="AJ148" s="3" t="n">
        <f aca="false">IF(AG148="Full",IF(OR(AF148="ToFull1",AF148="ToFull2",AF148="ToFull3",AF148="ToFull4"),1,Y148+1),"")</f>
        <v>2</v>
      </c>
      <c r="AK148" s="13" t="s">
        <v>50</v>
      </c>
      <c r="AL148" s="13" t="s">
        <v>51</v>
      </c>
      <c r="AM148" s="18" t="n">
        <f aca="true">IF(AK148="Vacant",0,VLOOKUP(AG148&amp;AI148,INDIRECT(AK148),3,0))</f>
        <v>1541</v>
      </c>
      <c r="AN148" s="18" t="n">
        <f aca="false">-AM148*5/6</f>
        <v>-1284.16666666667</v>
      </c>
      <c r="AO148" s="16" t="n">
        <f aca="false">AM148+AN148</f>
        <v>256.833333333333</v>
      </c>
      <c r="AP148" s="1" t="n">
        <v>147</v>
      </c>
      <c r="AQ148" s="1" t="s">
        <v>53</v>
      </c>
      <c r="AR148" s="1" t="s">
        <v>54</v>
      </c>
      <c r="AS148" s="1" t="n">
        <v>2021</v>
      </c>
    </row>
    <row r="149" customFormat="false" ht="12" hidden="false" customHeight="true" outlineLevel="0" collapsed="false">
      <c r="A149" s="13" t="n">
        <v>18</v>
      </c>
      <c r="B149" s="14" t="s">
        <v>151</v>
      </c>
      <c r="C149" s="13" t="n">
        <v>1552</v>
      </c>
      <c r="D149" s="13" t="s">
        <v>103</v>
      </c>
      <c r="E149" s="13"/>
      <c r="F149" s="13"/>
      <c r="G149" s="13" t="s">
        <v>47</v>
      </c>
      <c r="H149" s="15" t="s">
        <v>47</v>
      </c>
      <c r="I149" s="16" t="e">
        <f aca="false">#N/A</f>
        <v>#N/A</v>
      </c>
      <c r="J149" s="20" t="s">
        <v>56</v>
      </c>
      <c r="K149" s="17" t="s">
        <v>64</v>
      </c>
      <c r="L149" s="17" t="n">
        <v>5</v>
      </c>
      <c r="M149" s="17" t="n">
        <v>5</v>
      </c>
      <c r="O149" s="15" t="s">
        <v>50</v>
      </c>
      <c r="P149" s="15" t="s">
        <v>51</v>
      </c>
      <c r="Q149" s="18" t="n">
        <v>73407</v>
      </c>
      <c r="R149" s="18"/>
      <c r="S149" s="16" t="n">
        <v>73407</v>
      </c>
      <c r="T149" s="16"/>
      <c r="U149" s="20" t="s">
        <v>56</v>
      </c>
      <c r="V149" s="17" t="s">
        <v>64</v>
      </c>
      <c r="W149" s="17" t="n">
        <v>6</v>
      </c>
      <c r="X149" s="19" t="n">
        <v>6</v>
      </c>
      <c r="Z149" s="15" t="s">
        <v>50</v>
      </c>
      <c r="AA149" s="15" t="s">
        <v>51</v>
      </c>
      <c r="AB149" s="18" t="n">
        <v>1143</v>
      </c>
      <c r="AC149" s="18"/>
      <c r="AD149" s="16" t="n">
        <v>76654</v>
      </c>
      <c r="AE149" s="16"/>
      <c r="AF149" s="20" t="s">
        <v>56</v>
      </c>
      <c r="AG149" s="17" t="str">
        <f aca="false">IF(AF149="Stay",V149,IF(AF149="Step",V149,IF(AF149="Retire","Asst",LOOKUP(AF149,{"New","ToAssc","ToFull1","ToFull2","ToFull3","ToFull4";"Asst","Assc","Full","Full","Full","Full"}))))</f>
        <v>Asst</v>
      </c>
      <c r="AH149" s="17" t="n">
        <f aca="false">IF(AF149="Stay",W149,IF(AF149="Step",W149+1,IF(AF149="Retire",4,LOOKUP(AF149,{"New","ToAssc","ToFull1","ToFull2","ToFull3","ToFull4";4,1,1,2,3,4}))))</f>
        <v>7</v>
      </c>
      <c r="AI149" s="19" t="n">
        <f aca="false">IF(W149=X149,AH149,X149)</f>
        <v>7</v>
      </c>
      <c r="AJ149" s="3" t="str">
        <f aca="false">IF(AG149="Full",IF(OR(AF149="ToFull1",AF149="ToFull2",AF149="ToFull3",AF149="ToFull4"),1,Y149+1),"")</f>
        <v/>
      </c>
      <c r="AK149" s="15" t="s">
        <v>50</v>
      </c>
      <c r="AL149" s="15" t="s">
        <v>51</v>
      </c>
      <c r="AM149" s="18" t="n">
        <f aca="true">IF(OR(AK149="Vacant",AK149="Admin",AK149="Leave"),0,VLOOKUP(AG149&amp;AI149,INDIRECT(AK149),3,0))</f>
        <v>1143</v>
      </c>
      <c r="AN149" s="18"/>
      <c r="AO149" s="16" t="n">
        <f aca="false">AM149+AN149</f>
        <v>1143</v>
      </c>
      <c r="AP149" s="1" t="n">
        <v>148</v>
      </c>
      <c r="AQ149" s="1" t="s">
        <v>53</v>
      </c>
      <c r="AR149" s="1" t="s">
        <v>54</v>
      </c>
      <c r="AS149" s="1" t="n">
        <v>2021</v>
      </c>
    </row>
    <row r="150" customFormat="false" ht="12" hidden="false" customHeight="true" outlineLevel="0" collapsed="false">
      <c r="A150" s="13" t="n">
        <v>18</v>
      </c>
      <c r="B150" s="14" t="s">
        <v>151</v>
      </c>
      <c r="D150" s="13" t="s">
        <v>68</v>
      </c>
      <c r="E150" s="15"/>
      <c r="F150" s="13"/>
      <c r="G150" s="15" t="s">
        <v>47</v>
      </c>
      <c r="H150" s="15" t="s">
        <v>47</v>
      </c>
      <c r="I150" s="16" t="e">
        <f aca="false">#N/A</f>
        <v>#N/A</v>
      </c>
      <c r="J150" s="20" t="s">
        <v>56</v>
      </c>
      <c r="K150" s="17" t="s">
        <v>64</v>
      </c>
      <c r="L150" s="17" t="n">
        <v>2</v>
      </c>
      <c r="M150" s="17" t="n">
        <v>2</v>
      </c>
      <c r="O150" s="13" t="s">
        <v>50</v>
      </c>
      <c r="P150" s="15" t="s">
        <v>51</v>
      </c>
      <c r="Q150" s="18" t="n">
        <v>68619</v>
      </c>
      <c r="R150" s="18"/>
      <c r="S150" s="16" t="n">
        <v>68619</v>
      </c>
      <c r="T150" s="16"/>
      <c r="U150" s="20" t="s">
        <v>56</v>
      </c>
      <c r="V150" s="17" t="s">
        <v>64</v>
      </c>
      <c r="W150" s="17" t="n">
        <v>3</v>
      </c>
      <c r="X150" s="19" t="n">
        <v>3</v>
      </c>
      <c r="Z150" s="13" t="s">
        <v>50</v>
      </c>
      <c r="AA150" s="15" t="s">
        <v>51</v>
      </c>
      <c r="AB150" s="18" t="n">
        <v>1071</v>
      </c>
      <c r="AC150" s="18"/>
      <c r="AD150" s="16" t="n">
        <v>71760</v>
      </c>
      <c r="AE150" s="16"/>
      <c r="AF150" s="20" t="s">
        <v>56</v>
      </c>
      <c r="AG150" s="17" t="str">
        <f aca="false">IF(AF150="Stay",V150,IF(AF150="Step",V150,IF(AF150="Retire","Asst",LOOKUP(AF150,{"New","ToAssc","ToFull1","ToFull2","ToFull3","ToFull4";"Asst","Assc","Full","Full","Full","Full"}))))</f>
        <v>Asst</v>
      </c>
      <c r="AH150" s="17" t="n">
        <f aca="false">IF(AF150="Stay",W150,IF(AF150="Step",W150+1,IF(AF150="Retire",4,LOOKUP(AF150,{"New","ToAssc","ToFull1","ToFull2","ToFull3","ToFull4";4,1,1,2,3,4}))))</f>
        <v>4</v>
      </c>
      <c r="AI150" s="19" t="n">
        <f aca="false">IF(W150=X150,AH150,X150)</f>
        <v>4</v>
      </c>
      <c r="AJ150" s="3" t="str">
        <f aca="false">IF(AG150="Full",IF(OR(AF150="ToFull1",AF150="ToFull2",AF150="ToFull3",AF150="ToFull4"),1,Y150+1),"")</f>
        <v/>
      </c>
      <c r="AK150" s="13" t="s">
        <v>50</v>
      </c>
      <c r="AL150" s="15" t="s">
        <v>51</v>
      </c>
      <c r="AM150" s="18" t="n">
        <f aca="true">IF(AK150="Vacant",0,VLOOKUP(AG150&amp;AI150,INDIRECT(AK150),3,0))</f>
        <v>1071</v>
      </c>
      <c r="AN150" s="18"/>
      <c r="AO150" s="16" t="n">
        <f aca="false">AM150+AN150</f>
        <v>1071</v>
      </c>
      <c r="AP150" s="1" t="n">
        <v>149</v>
      </c>
      <c r="AQ150" s="1" t="s">
        <v>53</v>
      </c>
      <c r="AR150" s="1" t="s">
        <v>54</v>
      </c>
      <c r="AS150" s="1" t="n">
        <v>2021</v>
      </c>
    </row>
    <row r="151" customFormat="false" ht="12" hidden="false" customHeight="true" outlineLevel="0" collapsed="false">
      <c r="A151" s="13" t="n">
        <v>19</v>
      </c>
      <c r="B151" s="14" t="s">
        <v>107</v>
      </c>
      <c r="C151" s="13"/>
      <c r="D151" s="13" t="s">
        <v>145</v>
      </c>
      <c r="E151" s="13"/>
      <c r="F151" s="13"/>
      <c r="G151" s="13" t="s">
        <v>62</v>
      </c>
      <c r="H151" s="13" t="s">
        <v>63</v>
      </c>
      <c r="I151" s="16"/>
      <c r="J151" s="20" t="s">
        <v>48</v>
      </c>
      <c r="K151" s="17" t="s">
        <v>64</v>
      </c>
      <c r="L151" s="17" t="n">
        <v>7</v>
      </c>
      <c r="M151" s="17" t="n">
        <v>7</v>
      </c>
      <c r="O151" s="13" t="s">
        <v>50</v>
      </c>
      <c r="P151" s="15" t="s">
        <v>51</v>
      </c>
      <c r="Q151" s="18" t="n">
        <v>76598</v>
      </c>
      <c r="R151" s="18"/>
      <c r="S151" s="16" t="n">
        <v>76598</v>
      </c>
      <c r="T151" s="16"/>
      <c r="U151" s="20" t="s">
        <v>48</v>
      </c>
      <c r="V151" s="17" t="s">
        <v>64</v>
      </c>
      <c r="W151" s="17" t="n">
        <v>7</v>
      </c>
      <c r="X151" s="19" t="n">
        <v>7</v>
      </c>
      <c r="Z151" s="13" t="s">
        <v>50</v>
      </c>
      <c r="AA151" s="15" t="s">
        <v>51</v>
      </c>
      <c r="AB151" s="18" t="n">
        <v>1143</v>
      </c>
      <c r="AC151" s="18" t="n">
        <v>-13047.3333333333</v>
      </c>
      <c r="AD151" s="16" t="n">
        <v>65236.6666666667</v>
      </c>
      <c r="AE151" s="16"/>
      <c r="AF151" s="20" t="s">
        <v>48</v>
      </c>
      <c r="AG151" s="17" t="str">
        <f aca="false">IF(AF151="Stay",V151,IF(AF151="Step",V151,IF(AF151="Retire","Asst",LOOKUP(AF151,{"New","ToAssc","ToFull1","ToFull2","ToFull3","ToFull4";"Asst","Assc","Full","Full","Full","Full"}))))</f>
        <v>Asst</v>
      </c>
      <c r="AH151" s="17" t="n">
        <f aca="false">IF(AF151="Stay",W151,IF(AF151="Step",W151+1,IF(AF151="Retire",4,LOOKUP(AF151,{"New","ToAssc","ToFull1","ToFull2","ToFull3","ToFull4";4,1,1,2,3,4}))))</f>
        <v>7</v>
      </c>
      <c r="AI151" s="19" t="n">
        <f aca="false">IF(W151=X151,AH151,X151)</f>
        <v>7</v>
      </c>
      <c r="AJ151" s="3" t="str">
        <f aca="false">IF(AG151="Full",IF(OR(AF151="ToFull1",AF151="ToFull2",AF151="ToFull3",AF151="ToFull4"),1,Y151+1),"")</f>
        <v/>
      </c>
      <c r="AK151" s="13" t="s">
        <v>50</v>
      </c>
      <c r="AL151" s="15" t="s">
        <v>65</v>
      </c>
      <c r="AM151" s="18" t="n">
        <f aca="true">IF(AK151="Vacant",0,VLOOKUP(AG151&amp;AI151,INDIRECT(AK151),3,0))</f>
        <v>1143</v>
      </c>
      <c r="AN151" s="18" t="n">
        <f aca="false">-AM151/6</f>
        <v>-190.5</v>
      </c>
      <c r="AO151" s="16" t="n">
        <f aca="false">AM151+AN151</f>
        <v>952.5</v>
      </c>
      <c r="AP151" s="1" t="n">
        <v>150</v>
      </c>
      <c r="AQ151" s="1" t="s">
        <v>53</v>
      </c>
      <c r="AR151" s="1" t="s">
        <v>54</v>
      </c>
      <c r="AS151" s="1" t="n">
        <v>2021</v>
      </c>
    </row>
    <row r="152" customFormat="false" ht="12" hidden="false" customHeight="true" outlineLevel="0" collapsed="false">
      <c r="A152" s="13" t="n">
        <v>19</v>
      </c>
      <c r="B152" s="14" t="s">
        <v>107</v>
      </c>
      <c r="C152" s="13" t="n">
        <v>129</v>
      </c>
      <c r="D152" s="13" t="s">
        <v>83</v>
      </c>
      <c r="E152" s="13"/>
      <c r="F152" s="13"/>
      <c r="G152" s="13" t="s">
        <v>47</v>
      </c>
      <c r="H152" s="15" t="s">
        <v>47</v>
      </c>
      <c r="I152" s="16" t="e">
        <f aca="false">#N/A</f>
        <v>#N/A</v>
      </c>
      <c r="J152" s="20" t="s">
        <v>48</v>
      </c>
      <c r="K152" s="17" t="s">
        <v>49</v>
      </c>
      <c r="L152" s="17" t="n">
        <v>2</v>
      </c>
      <c r="M152" s="17" t="n">
        <v>2</v>
      </c>
      <c r="N152" s="3" t="n">
        <v>4</v>
      </c>
      <c r="O152" s="13" t="s">
        <v>50</v>
      </c>
      <c r="P152" s="13" t="s">
        <v>51</v>
      </c>
      <c r="Q152" s="18" t="n">
        <v>108910</v>
      </c>
      <c r="R152" s="18"/>
      <c r="S152" s="16" t="n">
        <v>108910</v>
      </c>
      <c r="T152" s="16"/>
      <c r="U152" s="20" t="s">
        <v>48</v>
      </c>
      <c r="V152" s="17" t="s">
        <v>49</v>
      </c>
      <c r="W152" s="17" t="n">
        <v>2</v>
      </c>
      <c r="X152" s="19" t="n">
        <v>2</v>
      </c>
      <c r="Y152" s="3" t="n">
        <v>5</v>
      </c>
      <c r="Z152" s="13" t="s">
        <v>50</v>
      </c>
      <c r="AA152" s="13" t="s">
        <v>51</v>
      </c>
      <c r="AB152" s="18" t="n">
        <v>1625</v>
      </c>
      <c r="AC152" s="18"/>
      <c r="AD152" s="16" t="n">
        <v>111307</v>
      </c>
      <c r="AE152" s="16"/>
      <c r="AF152" s="20" t="s">
        <v>48</v>
      </c>
      <c r="AG152" s="17" t="str">
        <f aca="false">IF(AF152="Stay",V152,IF(AF152="Step",V152,IF(AF152="Retire","Asst",LOOKUP(AF152,{"New","ToAssc","ToFull1","ToFull2","ToFull3","ToFull4";"Asst","Assc","Full","Full","Full","Full"}))))</f>
        <v>Full</v>
      </c>
      <c r="AH152" s="17" t="n">
        <f aca="false">IF(AF152="Stay",W152,IF(AF152="Step",W152+1,IF(AF152="Retire",4,LOOKUP(AF152,{"New","ToAssc","ToFull1","ToFull2","ToFull3","ToFull4";4,1,1,2,3,4}))))</f>
        <v>2</v>
      </c>
      <c r="AI152" s="19" t="n">
        <f aca="false">IF(W152=X152,AH152,X152)</f>
        <v>2</v>
      </c>
      <c r="AJ152" s="3" t="n">
        <f aca="false">IF(AG152="Full",IF(OR(AF152="ToFull1",AF152="ToFull2",AF152="ToFull3",AF152="ToFull4"),1,Y152+1),"")</f>
        <v>6</v>
      </c>
      <c r="AK152" s="13" t="s">
        <v>50</v>
      </c>
      <c r="AL152" s="13" t="s">
        <v>51</v>
      </c>
      <c r="AM152" s="18" t="n">
        <f aca="true">IF(AK152="Vacant",0,VLOOKUP(AG152&amp;AI152,INDIRECT(AK152),3,0))</f>
        <v>1625</v>
      </c>
      <c r="AN152" s="18"/>
      <c r="AO152" s="16" t="n">
        <f aca="false">AM152+AN152</f>
        <v>1625</v>
      </c>
      <c r="AP152" s="1" t="n">
        <v>151</v>
      </c>
      <c r="AQ152" s="1" t="s">
        <v>53</v>
      </c>
      <c r="AR152" s="1" t="s">
        <v>54</v>
      </c>
      <c r="AS152" s="1" t="n">
        <v>2021</v>
      </c>
    </row>
    <row r="153" customFormat="false" ht="12" hidden="false" customHeight="true" outlineLevel="0" collapsed="false">
      <c r="A153" s="13" t="n">
        <v>19</v>
      </c>
      <c r="B153" s="14" t="s">
        <v>107</v>
      </c>
      <c r="C153" s="13" t="n">
        <v>246</v>
      </c>
      <c r="D153" s="13" t="s">
        <v>155</v>
      </c>
      <c r="E153" s="13"/>
      <c r="F153" s="13"/>
      <c r="G153" s="13" t="s">
        <v>47</v>
      </c>
      <c r="H153" s="15" t="s">
        <v>47</v>
      </c>
      <c r="I153" s="16" t="e">
        <f aca="false">#N/A</f>
        <v>#N/A</v>
      </c>
      <c r="J153" s="20" t="s">
        <v>48</v>
      </c>
      <c r="K153" s="17" t="s">
        <v>49</v>
      </c>
      <c r="L153" s="17" t="n">
        <v>1</v>
      </c>
      <c r="M153" s="17" t="n">
        <v>1</v>
      </c>
      <c r="N153" s="3" t="n">
        <v>2</v>
      </c>
      <c r="O153" s="13" t="s">
        <v>50</v>
      </c>
      <c r="P153" s="13" t="s">
        <v>51</v>
      </c>
      <c r="Q153" s="18" t="n">
        <v>103293</v>
      </c>
      <c r="R153" s="18"/>
      <c r="S153" s="16" t="n">
        <v>103293</v>
      </c>
      <c r="T153" s="16"/>
      <c r="U153" s="20" t="s">
        <v>48</v>
      </c>
      <c r="V153" s="17" t="s">
        <v>49</v>
      </c>
      <c r="W153" s="17" t="n">
        <v>1</v>
      </c>
      <c r="X153" s="19" t="n">
        <v>1</v>
      </c>
      <c r="Y153" s="3" t="n">
        <v>3</v>
      </c>
      <c r="Z153" s="13" t="s">
        <v>50</v>
      </c>
      <c r="AA153" s="13" t="s">
        <v>51</v>
      </c>
      <c r="AB153" s="18" t="n">
        <v>1541</v>
      </c>
      <c r="AC153" s="18"/>
      <c r="AD153" s="16" t="n">
        <v>105567</v>
      </c>
      <c r="AE153" s="16"/>
      <c r="AF153" s="20" t="s">
        <v>48</v>
      </c>
      <c r="AG153" s="17" t="str">
        <f aca="false">IF(AF153="Stay",V153,IF(AF153="Step",V153,IF(AF153="Retire","Asst",LOOKUP(AF153,{"New","ToAssc","ToFull1","ToFull2","ToFull3","ToFull4";"Asst","Assc","Full","Full","Full","Full"}))))</f>
        <v>Full</v>
      </c>
      <c r="AH153" s="17" t="n">
        <f aca="false">IF(AF153="Stay",W153,IF(AF153="Step",W153+1,IF(AF153="Retire",4,LOOKUP(AF153,{"New","ToAssc","ToFull1","ToFull2","ToFull3","ToFull4";4,1,1,2,3,4}))))</f>
        <v>1</v>
      </c>
      <c r="AI153" s="19" t="n">
        <f aca="false">IF(W153=X153,AH153,X153)</f>
        <v>1</v>
      </c>
      <c r="AJ153" s="3" t="n">
        <f aca="false">IF(AG153="Full",IF(OR(AF153="ToFull1",AF153="ToFull2",AF153="ToFull3",AF153="ToFull4"),1,Y153+1),"")</f>
        <v>4</v>
      </c>
      <c r="AK153" s="13" t="s">
        <v>50</v>
      </c>
      <c r="AL153" s="13" t="s">
        <v>51</v>
      </c>
      <c r="AM153" s="18" t="n">
        <f aca="true">IF(AK153="Vacant",0,VLOOKUP(AG153&amp;AI153,INDIRECT(AK153),3,0))</f>
        <v>1541</v>
      </c>
      <c r="AN153" s="18"/>
      <c r="AO153" s="16" t="n">
        <f aca="false">AM153+AN153</f>
        <v>1541</v>
      </c>
      <c r="AP153" s="1" t="n">
        <v>152</v>
      </c>
      <c r="AQ153" s="1" t="s">
        <v>53</v>
      </c>
      <c r="AR153" s="1" t="s">
        <v>54</v>
      </c>
      <c r="AS153" s="1" t="n">
        <v>2021</v>
      </c>
    </row>
    <row r="154" customFormat="false" ht="12" hidden="false" customHeight="true" outlineLevel="0" collapsed="false">
      <c r="A154" s="13" t="n">
        <v>19</v>
      </c>
      <c r="B154" s="14" t="s">
        <v>107</v>
      </c>
      <c r="C154" s="13" t="n">
        <v>132</v>
      </c>
      <c r="D154" s="13" t="s">
        <v>112</v>
      </c>
      <c r="E154" s="13"/>
      <c r="F154" s="13"/>
      <c r="G154" s="13" t="s">
        <v>47</v>
      </c>
      <c r="H154" s="15" t="s">
        <v>47</v>
      </c>
      <c r="I154" s="16" t="e">
        <f aca="false">#N/A</f>
        <v>#N/A</v>
      </c>
      <c r="J154" s="20" t="s">
        <v>48</v>
      </c>
      <c r="K154" s="17" t="s">
        <v>49</v>
      </c>
      <c r="L154" s="17" t="n">
        <v>1</v>
      </c>
      <c r="M154" s="17" t="n">
        <v>1</v>
      </c>
      <c r="N154" s="3" t="n">
        <v>3</v>
      </c>
      <c r="O154" s="13" t="s">
        <v>50</v>
      </c>
      <c r="P154" s="13" t="s">
        <v>51</v>
      </c>
      <c r="Q154" s="18" t="n">
        <v>103293</v>
      </c>
      <c r="R154" s="18"/>
      <c r="S154" s="16" t="n">
        <v>103293</v>
      </c>
      <c r="T154" s="16"/>
      <c r="U154" s="20" t="s">
        <v>48</v>
      </c>
      <c r="V154" s="17" t="s">
        <v>49</v>
      </c>
      <c r="W154" s="17" t="n">
        <v>1</v>
      </c>
      <c r="X154" s="19" t="n">
        <v>1</v>
      </c>
      <c r="Y154" s="3" t="n">
        <v>4</v>
      </c>
      <c r="Z154" s="13" t="s">
        <v>50</v>
      </c>
      <c r="AA154" s="13" t="s">
        <v>51</v>
      </c>
      <c r="AB154" s="18" t="n">
        <v>1541</v>
      </c>
      <c r="AC154" s="18"/>
      <c r="AD154" s="16" t="n">
        <v>105567</v>
      </c>
      <c r="AE154" s="16"/>
      <c r="AF154" s="20" t="s">
        <v>48</v>
      </c>
      <c r="AG154" s="17" t="str">
        <f aca="false">IF(AF154="Stay",V154,IF(AF154="Step",V154,IF(AF154="Retire","Asst",LOOKUP(AF154,{"New","ToAssc","ToFull1","ToFull2","ToFull3","ToFull4";"Asst","Assc","Full","Full","Full","Full"}))))</f>
        <v>Full</v>
      </c>
      <c r="AH154" s="17" t="n">
        <f aca="false">IF(AF154="Stay",W154,IF(AF154="Step",W154+1,IF(AF154="Retire",4,LOOKUP(AF154,{"New","ToAssc","ToFull1","ToFull2","ToFull3","ToFull4";4,1,1,2,3,4}))))</f>
        <v>1</v>
      </c>
      <c r="AI154" s="19" t="n">
        <f aca="false">IF(W154=X154,AH154,X154)</f>
        <v>1</v>
      </c>
      <c r="AJ154" s="3" t="n">
        <f aca="false">IF(AG154="Full",IF(OR(AF154="ToFull1",AF154="ToFull2",AF154="ToFull3",AF154="ToFull4"),1,Y154+1),"")</f>
        <v>5</v>
      </c>
      <c r="AK154" s="13" t="s">
        <v>50</v>
      </c>
      <c r="AL154" s="13" t="s">
        <v>51</v>
      </c>
      <c r="AM154" s="18" t="n">
        <f aca="true">IF(AK154="Vacant",0,VLOOKUP(AG154&amp;AI154,INDIRECT(AK154),3,0))</f>
        <v>1541</v>
      </c>
      <c r="AN154" s="18"/>
      <c r="AO154" s="16" t="n">
        <f aca="false">AM154+AN154</f>
        <v>1541</v>
      </c>
      <c r="AP154" s="1" t="n">
        <v>153</v>
      </c>
      <c r="AQ154" s="1" t="s">
        <v>53</v>
      </c>
      <c r="AR154" s="1" t="s">
        <v>54</v>
      </c>
      <c r="AS154" s="1" t="n">
        <v>2021</v>
      </c>
    </row>
    <row r="155" customFormat="false" ht="12" hidden="false" customHeight="true" outlineLevel="0" collapsed="false">
      <c r="A155" s="13" t="n">
        <v>19</v>
      </c>
      <c r="B155" s="14" t="s">
        <v>107</v>
      </c>
      <c r="C155" s="13" t="n">
        <v>128</v>
      </c>
      <c r="D155" s="13" t="s">
        <v>145</v>
      </c>
      <c r="E155" s="13"/>
      <c r="F155" s="13"/>
      <c r="G155" s="13" t="s">
        <v>47</v>
      </c>
      <c r="H155" s="15" t="s">
        <v>47</v>
      </c>
      <c r="I155" s="16" t="e">
        <f aca="false">#N/A</f>
        <v>#N/A</v>
      </c>
      <c r="J155" s="20" t="s">
        <v>48</v>
      </c>
      <c r="K155" s="17" t="s">
        <v>49</v>
      </c>
      <c r="L155" s="17" t="n">
        <v>1</v>
      </c>
      <c r="M155" s="17" t="n">
        <v>1</v>
      </c>
      <c r="N155" s="3" t="n">
        <v>2</v>
      </c>
      <c r="O155" s="13" t="s">
        <v>50</v>
      </c>
      <c r="P155" s="13" t="s">
        <v>51</v>
      </c>
      <c r="Q155" s="18" t="n">
        <v>103293</v>
      </c>
      <c r="R155" s="18"/>
      <c r="S155" s="16" t="n">
        <v>103293</v>
      </c>
      <c r="T155" s="16"/>
      <c r="U155" s="20" t="s">
        <v>48</v>
      </c>
      <c r="V155" s="17" t="s">
        <v>49</v>
      </c>
      <c r="W155" s="17" t="n">
        <v>1</v>
      </c>
      <c r="X155" s="19" t="n">
        <v>1</v>
      </c>
      <c r="Y155" s="3" t="n">
        <v>3</v>
      </c>
      <c r="Z155" s="13" t="s">
        <v>50</v>
      </c>
      <c r="AA155" s="13" t="s">
        <v>51</v>
      </c>
      <c r="AB155" s="18" t="n">
        <v>1541</v>
      </c>
      <c r="AC155" s="18"/>
      <c r="AD155" s="16" t="n">
        <v>105567</v>
      </c>
      <c r="AE155" s="16"/>
      <c r="AF155" s="20" t="s">
        <v>48</v>
      </c>
      <c r="AG155" s="17" t="str">
        <f aca="false">IF(AF155="Stay",V155,IF(AF155="Step",V155,IF(AF155="Retire","Asst",LOOKUP(AF155,{"New","ToAssc","ToFull1","ToFull2","ToFull3","ToFull4";"Asst","Assc","Full","Full","Full","Full"}))))</f>
        <v>Full</v>
      </c>
      <c r="AH155" s="17" t="n">
        <f aca="false">IF(AF155="Stay",W155,IF(AF155="Step",W155+1,IF(AF155="Retire",4,LOOKUP(AF155,{"New","ToAssc","ToFull1","ToFull2","ToFull3","ToFull4";4,1,1,2,3,4}))))</f>
        <v>1</v>
      </c>
      <c r="AI155" s="19" t="n">
        <f aca="false">IF(W155=X155,AH155,X155)</f>
        <v>1</v>
      </c>
      <c r="AJ155" s="3" t="n">
        <f aca="false">IF(AG155="Full",IF(OR(AF155="ToFull1",AF155="ToFull2",AF155="ToFull3",AF155="ToFull4"),1,Y155+1),"")</f>
        <v>4</v>
      </c>
      <c r="AK155" s="13" t="s">
        <v>50</v>
      </c>
      <c r="AL155" s="13" t="s">
        <v>51</v>
      </c>
      <c r="AM155" s="18" t="n">
        <f aca="true">IF(AK155="Vacant",0,VLOOKUP(AG155&amp;AI155,INDIRECT(AK155),3,0))</f>
        <v>1541</v>
      </c>
      <c r="AN155" s="18"/>
      <c r="AO155" s="16" t="n">
        <f aca="false">AM155+AN155</f>
        <v>1541</v>
      </c>
      <c r="AP155" s="1" t="n">
        <v>154</v>
      </c>
      <c r="AQ155" s="1" t="s">
        <v>53</v>
      </c>
      <c r="AR155" s="1" t="s">
        <v>54</v>
      </c>
      <c r="AS155" s="1" t="n">
        <v>2021</v>
      </c>
    </row>
    <row r="156" customFormat="false" ht="12" hidden="false" customHeight="true" outlineLevel="0" collapsed="false">
      <c r="A156" s="13" t="n">
        <v>19</v>
      </c>
      <c r="B156" s="14" t="s">
        <v>107</v>
      </c>
      <c r="C156" s="13" t="n">
        <v>126</v>
      </c>
      <c r="D156" s="13" t="s">
        <v>112</v>
      </c>
      <c r="E156" s="15"/>
      <c r="F156" s="13"/>
      <c r="G156" s="13" t="s">
        <v>47</v>
      </c>
      <c r="H156" s="15" t="s">
        <v>47</v>
      </c>
      <c r="I156" s="16" t="e">
        <f aca="false">#N/A</f>
        <v>#N/A</v>
      </c>
      <c r="J156" s="3" t="s">
        <v>48</v>
      </c>
      <c r="K156" s="17" t="s">
        <v>49</v>
      </c>
      <c r="L156" s="17" t="n">
        <v>1</v>
      </c>
      <c r="M156" s="17" t="n">
        <v>1</v>
      </c>
      <c r="N156" s="3" t="n">
        <v>5</v>
      </c>
      <c r="O156" s="13" t="s">
        <v>50</v>
      </c>
      <c r="P156" s="13" t="s">
        <v>51</v>
      </c>
      <c r="Q156" s="18" t="n">
        <v>103293</v>
      </c>
      <c r="R156" s="18" t="n">
        <v>3000</v>
      </c>
      <c r="S156" s="16" t="n">
        <v>106293</v>
      </c>
      <c r="T156" s="16"/>
      <c r="U156" s="3" t="s">
        <v>71</v>
      </c>
      <c r="V156" s="17" t="s">
        <v>49</v>
      </c>
      <c r="W156" s="17" t="n">
        <v>2</v>
      </c>
      <c r="X156" s="19" t="n">
        <v>2</v>
      </c>
      <c r="Y156" s="3" t="n">
        <v>1</v>
      </c>
      <c r="Z156" s="13" t="s">
        <v>50</v>
      </c>
      <c r="AA156" s="13" t="s">
        <v>51</v>
      </c>
      <c r="AB156" s="18" t="n">
        <v>1625</v>
      </c>
      <c r="AC156" s="18" t="n">
        <v>6500</v>
      </c>
      <c r="AD156" s="16" t="n">
        <v>117807</v>
      </c>
      <c r="AE156" s="16"/>
      <c r="AF156" s="20" t="s">
        <v>48</v>
      </c>
      <c r="AG156" s="17" t="str">
        <f aca="false">IF(AF156="Stay",V156,IF(AF156="Step",V156,IF(AF156="Retire","Asst",LOOKUP(AF156,{"New","ToAssc","ToFull1","ToFull2","ToFull3","ToFull4";"Asst","Assc","Full","Full","Full","Full"}))))</f>
        <v>Full</v>
      </c>
      <c r="AH156" s="17" t="n">
        <f aca="false">IF(AF156="Stay",W156,IF(AF156="Step",W156+1,IF(AF156="Retire",4,LOOKUP(AF156,{"New","ToAssc","ToFull1","ToFull2","ToFull3","ToFull4";4,1,1,2,3,4}))))</f>
        <v>2</v>
      </c>
      <c r="AI156" s="19" t="n">
        <f aca="false">IF(W156=X156,AH156,X156)</f>
        <v>2</v>
      </c>
      <c r="AJ156" s="3" t="n">
        <f aca="false">IF(AG156="Full",IF(OR(AF156="ToFull1",AF156="ToFull2",AF156="ToFull3",AF156="ToFull4"),1,Y156+1),"")</f>
        <v>2</v>
      </c>
      <c r="AK156" s="13" t="s">
        <v>50</v>
      </c>
      <c r="AL156" s="13" t="s">
        <v>51</v>
      </c>
      <c r="AM156" s="18" t="n">
        <f aca="true">IF(AK156="Vacant",0,VLOOKUP(AG156&amp;AI156,INDIRECT(AK156),3,0))</f>
        <v>1625</v>
      </c>
      <c r="AN156" s="18" t="n">
        <f aca="false">30+35</f>
        <v>65</v>
      </c>
      <c r="AO156" s="16" t="n">
        <f aca="false">AM156+AN156</f>
        <v>1690</v>
      </c>
      <c r="AP156" s="1" t="n">
        <v>155</v>
      </c>
      <c r="AQ156" s="1" t="s">
        <v>53</v>
      </c>
      <c r="AR156" s="1" t="s">
        <v>54</v>
      </c>
      <c r="AS156" s="1" t="n">
        <v>2021</v>
      </c>
    </row>
    <row r="157" customFormat="false" ht="12" hidden="false" customHeight="true" outlineLevel="0" collapsed="false">
      <c r="A157" s="13" t="n">
        <v>19</v>
      </c>
      <c r="B157" s="14" t="s">
        <v>107</v>
      </c>
      <c r="C157" s="13" t="n">
        <v>131</v>
      </c>
      <c r="D157" s="13" t="e">
        <f aca="false">#N/A</f>
        <v>#N/A</v>
      </c>
      <c r="E157" s="15" t="s">
        <v>72</v>
      </c>
      <c r="F157" s="13"/>
      <c r="G157" s="13" t="s">
        <v>47</v>
      </c>
      <c r="H157" s="15" t="s">
        <v>47</v>
      </c>
      <c r="I157" s="16" t="e">
        <f aca="false">#N/A</f>
        <v>#N/A</v>
      </c>
      <c r="J157" s="20" t="s">
        <v>48</v>
      </c>
      <c r="K157" s="17" t="s">
        <v>49</v>
      </c>
      <c r="L157" s="17" t="n">
        <v>2</v>
      </c>
      <c r="M157" s="17" t="n">
        <v>2</v>
      </c>
      <c r="N157" s="3" t="n">
        <v>3</v>
      </c>
      <c r="O157" s="13" t="s">
        <v>50</v>
      </c>
      <c r="P157" s="13" t="s">
        <v>51</v>
      </c>
      <c r="Q157" s="18" t="n">
        <v>108910</v>
      </c>
      <c r="R157" s="18"/>
      <c r="S157" s="16" t="n">
        <v>108910</v>
      </c>
      <c r="T157" s="16"/>
      <c r="U157" s="20" t="s">
        <v>156</v>
      </c>
      <c r="V157" s="17" t="s">
        <v>64</v>
      </c>
      <c r="W157" s="17" t="n">
        <v>4</v>
      </c>
      <c r="X157" s="19" t="n">
        <v>4</v>
      </c>
      <c r="Z157" s="13" t="s">
        <v>157</v>
      </c>
      <c r="AA157" s="13" t="s">
        <v>70</v>
      </c>
      <c r="AB157" s="18" t="n">
        <v>1071</v>
      </c>
      <c r="AC157" s="18"/>
      <c r="AD157" s="16" t="n">
        <v>0</v>
      </c>
      <c r="AE157" s="16"/>
      <c r="AF157" s="20" t="s">
        <v>86</v>
      </c>
      <c r="AG157" s="17" t="str">
        <f aca="false">IF(AF157="Stay",V157,IF(AF157="Step",V157,IF(AF157="Retire","Asst",LOOKUP(AF157,{"New","ToAssc","ToFull1","ToFull2","ToFull3","ToFull4";"Asst","Assc","Full","Full","Full","Full"}))))</f>
        <v>Asst</v>
      </c>
      <c r="AH157" s="17" t="n">
        <f aca="false">IF(AF157="Stay",W157,IF(AF157="Step",W157+1,IF(AF157="Retire",4,LOOKUP(AF157,{"New","ToAssc","ToFull1","ToFull2","ToFull3","ToFull4";4,1,1,2,3,4}))))</f>
        <v>4</v>
      </c>
      <c r="AI157" s="19" t="n">
        <f aca="false">IF(W157=X157,AH157,X157)</f>
        <v>4</v>
      </c>
      <c r="AJ157" s="3" t="str">
        <f aca="false">IF(AG157="Full",IF(OR(AF157="ToFull1",AF157="ToFull2",AF157="ToFull3",AF157="ToFull4"),1,Y157+1),"")</f>
        <v/>
      </c>
      <c r="AK157" s="15" t="s">
        <v>50</v>
      </c>
      <c r="AL157" s="15" t="s">
        <v>51</v>
      </c>
      <c r="AM157" s="18" t="n">
        <f aca="true">IF(AK157="Vacant",0,VLOOKUP(AG157&amp;AI157,INDIRECT(AK157),3,0))</f>
        <v>1071</v>
      </c>
      <c r="AN157" s="18"/>
      <c r="AO157" s="16" t="n">
        <f aca="false">AM157+AN157</f>
        <v>1071</v>
      </c>
      <c r="AP157" s="1" t="n">
        <v>156</v>
      </c>
      <c r="AQ157" s="1" t="s">
        <v>53</v>
      </c>
      <c r="AR157" s="1" t="s">
        <v>54</v>
      </c>
      <c r="AS157" s="1" t="n">
        <v>2021</v>
      </c>
    </row>
    <row r="158" customFormat="false" ht="12" hidden="false" customHeight="true" outlineLevel="0" collapsed="false">
      <c r="A158" s="13" t="n">
        <v>19</v>
      </c>
      <c r="B158" s="14" t="s">
        <v>107</v>
      </c>
      <c r="C158" s="13" t="n">
        <v>127</v>
      </c>
      <c r="D158" s="13" t="s">
        <v>46</v>
      </c>
      <c r="E158" s="13"/>
      <c r="F158" s="13"/>
      <c r="G158" s="13" t="s">
        <v>47</v>
      </c>
      <c r="H158" s="15" t="s">
        <v>47</v>
      </c>
      <c r="I158" s="16" t="e">
        <f aca="false">#N/A</f>
        <v>#N/A</v>
      </c>
      <c r="J158" s="20" t="s">
        <v>56</v>
      </c>
      <c r="K158" s="17" t="s">
        <v>64</v>
      </c>
      <c r="L158" s="17" t="n">
        <v>4</v>
      </c>
      <c r="M158" s="17" t="n">
        <v>4</v>
      </c>
      <c r="O158" s="13" t="s">
        <v>50</v>
      </c>
      <c r="P158" s="13" t="s">
        <v>51</v>
      </c>
      <c r="Q158" s="18" t="n">
        <v>71811</v>
      </c>
      <c r="R158" s="18"/>
      <c r="S158" s="16" t="n">
        <v>71811</v>
      </c>
      <c r="T158" s="16"/>
      <c r="U158" s="20" t="s">
        <v>56</v>
      </c>
      <c r="V158" s="17" t="s">
        <v>64</v>
      </c>
      <c r="W158" s="17" t="n">
        <v>5</v>
      </c>
      <c r="X158" s="19" t="n">
        <v>5</v>
      </c>
      <c r="Z158" s="13" t="s">
        <v>50</v>
      </c>
      <c r="AA158" s="13" t="s">
        <v>51</v>
      </c>
      <c r="AB158" s="18" t="n">
        <v>1119</v>
      </c>
      <c r="AC158" s="18"/>
      <c r="AD158" s="16" t="n">
        <v>75023</v>
      </c>
      <c r="AE158" s="16"/>
      <c r="AF158" s="20" t="s">
        <v>56</v>
      </c>
      <c r="AG158" s="17" t="str">
        <f aca="false">IF(AF158="Stay",V158,IF(AF158="Step",V158,IF(AF158="Retire","Asst",LOOKUP(AF158,{"New","ToAssc","ToFull1","ToFull2","ToFull3","ToFull4";"Asst","Assc","Full","Full","Full","Full"}))))</f>
        <v>Asst</v>
      </c>
      <c r="AH158" s="17" t="n">
        <f aca="false">IF(AF158="Stay",W158,IF(AF158="Step",W158+1,IF(AF158="Retire",4,LOOKUP(AF158,{"New","ToAssc","ToFull1","ToFull2","ToFull3","ToFull4";4,1,1,2,3,4}))))</f>
        <v>6</v>
      </c>
      <c r="AI158" s="19" t="n">
        <f aca="false">IF(W158=X158,AH158,X158)</f>
        <v>6</v>
      </c>
      <c r="AJ158" s="3" t="str">
        <f aca="false">IF(AG158="Full",IF(OR(AF158="ToFull1",AF158="ToFull2",AF158="ToFull3",AF158="ToFull4"),1,Y158+1),"")</f>
        <v/>
      </c>
      <c r="AK158" s="13" t="s">
        <v>50</v>
      </c>
      <c r="AL158" s="13" t="s">
        <v>51</v>
      </c>
      <c r="AM158" s="18" t="n">
        <f aca="true">IF(AK158="Vacant",0,VLOOKUP(AG158&amp;AI158,INDIRECT(AK158),3,0))</f>
        <v>1119</v>
      </c>
      <c r="AN158" s="18"/>
      <c r="AO158" s="16" t="n">
        <f aca="false">AM158+AN158</f>
        <v>1119</v>
      </c>
      <c r="AP158" s="1" t="n">
        <v>157</v>
      </c>
      <c r="AQ158" s="1" t="s">
        <v>53</v>
      </c>
      <c r="AR158" s="1" t="s">
        <v>54</v>
      </c>
      <c r="AS158" s="1" t="n">
        <v>2021</v>
      </c>
    </row>
    <row r="159" customFormat="false" ht="12" hidden="false" customHeight="true" outlineLevel="0" collapsed="false">
      <c r="A159" s="13" t="n">
        <v>19</v>
      </c>
      <c r="B159" s="14" t="s">
        <v>107</v>
      </c>
      <c r="C159" s="13" t="n">
        <v>238</v>
      </c>
      <c r="D159" s="13" t="s">
        <v>158</v>
      </c>
      <c r="E159" s="13"/>
      <c r="F159" s="13"/>
      <c r="G159" s="13" t="s">
        <v>47</v>
      </c>
      <c r="H159" s="15" t="s">
        <v>47</v>
      </c>
      <c r="I159" s="16" t="e">
        <f aca="false">#N/A</f>
        <v>#N/A</v>
      </c>
      <c r="J159" s="3" t="s">
        <v>56</v>
      </c>
      <c r="K159" s="17" t="s">
        <v>57</v>
      </c>
      <c r="L159" s="17" t="n">
        <v>5</v>
      </c>
      <c r="M159" s="17" t="n">
        <v>5</v>
      </c>
      <c r="O159" s="13" t="s">
        <v>50</v>
      </c>
      <c r="P159" s="13" t="s">
        <v>51</v>
      </c>
      <c r="Q159" s="18" t="n">
        <v>88854</v>
      </c>
      <c r="R159" s="18"/>
      <c r="S159" s="16" t="n">
        <v>88854</v>
      </c>
      <c r="T159" s="16"/>
      <c r="U159" s="3" t="s">
        <v>56</v>
      </c>
      <c r="V159" s="17" t="s">
        <v>57</v>
      </c>
      <c r="W159" s="17" t="n">
        <v>6</v>
      </c>
      <c r="X159" s="19" t="n">
        <v>6</v>
      </c>
      <c r="Z159" s="13" t="s">
        <v>50</v>
      </c>
      <c r="AA159" s="13" t="s">
        <v>51</v>
      </c>
      <c r="AB159" s="18" t="n">
        <v>1541</v>
      </c>
      <c r="AC159" s="18"/>
      <c r="AD159" s="16" t="n">
        <v>92441</v>
      </c>
      <c r="AE159" s="16"/>
      <c r="AF159" s="20" t="s">
        <v>75</v>
      </c>
      <c r="AG159" s="17" t="str">
        <f aca="false">IF(AF159="Stay",V159,IF(AF159="Step",V159,IF(AF159="Retire","Asst",LOOKUP(AF159,{"New","ToAssc","ToFull1","ToFull2","ToFull3","ToFull4";"Asst","Assc","Full","Full","Full","Full"}))))</f>
        <v>Full</v>
      </c>
      <c r="AH159" s="17" t="n">
        <f aca="false">IF(AF159="Stay",W159,IF(AF159="Step",W159+1,IF(AF159="Retire",4,LOOKUP(AF159,{"New","ToAssc","ToFull1","ToFull2","ToFull3","ToFull4";4,1,1,2,3,4}))))</f>
        <v>1</v>
      </c>
      <c r="AI159" s="19" t="n">
        <f aca="false">IF(W159=X159,AH159,X159)</f>
        <v>1</v>
      </c>
      <c r="AJ159" s="3" t="n">
        <f aca="false">IF(AG159="Full",IF(OR(AF159="ToFull1",AF159="ToFull2",AF159="ToFull3",AF159="ToFull4"),1,Y159+1),"")</f>
        <v>1</v>
      </c>
      <c r="AK159" s="13" t="s">
        <v>50</v>
      </c>
      <c r="AL159" s="13" t="s">
        <v>51</v>
      </c>
      <c r="AM159" s="18" t="n">
        <f aca="true">IF(AK159="Vacant",0,VLOOKUP(AG159&amp;AI159,INDIRECT(AK159),3,0))</f>
        <v>1541</v>
      </c>
      <c r="AN159" s="18"/>
      <c r="AO159" s="16" t="n">
        <f aca="false">AM159+AN159</f>
        <v>1541</v>
      </c>
      <c r="AP159" s="1" t="n">
        <v>158</v>
      </c>
      <c r="AQ159" s="1" t="s">
        <v>53</v>
      </c>
      <c r="AR159" s="1" t="s">
        <v>54</v>
      </c>
      <c r="AS159" s="1" t="n">
        <v>2021</v>
      </c>
    </row>
    <row r="160" customFormat="false" ht="12" hidden="false" customHeight="true" outlineLevel="0" collapsed="false">
      <c r="A160" s="13" t="n">
        <v>20</v>
      </c>
      <c r="B160" s="14" t="s">
        <v>47</v>
      </c>
      <c r="C160" s="13" t="n">
        <v>17</v>
      </c>
      <c r="D160" s="13" t="s">
        <v>46</v>
      </c>
      <c r="E160" s="13"/>
      <c r="F160" s="13"/>
      <c r="G160" s="13" t="s">
        <v>47</v>
      </c>
      <c r="H160" s="15" t="s">
        <v>47</v>
      </c>
      <c r="I160" s="16" t="e">
        <f aca="false">#N/A</f>
        <v>#N/A</v>
      </c>
      <c r="J160" s="3" t="s">
        <v>48</v>
      </c>
      <c r="K160" s="17" t="s">
        <v>49</v>
      </c>
      <c r="L160" s="17" t="n">
        <v>4</v>
      </c>
      <c r="M160" s="17" t="n">
        <v>4</v>
      </c>
      <c r="N160" s="3" t="n">
        <v>7</v>
      </c>
      <c r="O160" s="13" t="s">
        <v>50</v>
      </c>
      <c r="P160" s="13" t="s">
        <v>51</v>
      </c>
      <c r="Q160" s="18" t="n">
        <v>120515</v>
      </c>
      <c r="R160" s="18" t="n">
        <v>3500</v>
      </c>
      <c r="S160" s="16" t="n">
        <v>124015</v>
      </c>
      <c r="T160" s="16"/>
      <c r="U160" s="3" t="s">
        <v>48</v>
      </c>
      <c r="V160" s="17" t="s">
        <v>49</v>
      </c>
      <c r="W160" s="17" t="n">
        <v>4</v>
      </c>
      <c r="X160" s="19" t="n">
        <v>4</v>
      </c>
      <c r="Y160" s="3" t="n">
        <v>8</v>
      </c>
      <c r="Z160" s="13" t="s">
        <v>50</v>
      </c>
      <c r="AA160" s="13" t="s">
        <v>51</v>
      </c>
      <c r="AB160" s="18" t="n">
        <v>1798</v>
      </c>
      <c r="AC160" s="18" t="n">
        <v>3500</v>
      </c>
      <c r="AD160" s="16" t="n">
        <v>126667</v>
      </c>
      <c r="AE160" s="16"/>
      <c r="AF160" s="3" t="s">
        <v>48</v>
      </c>
      <c r="AG160" s="17" t="str">
        <f aca="false">IF(AF160="Stay",V160,IF(AF160="Step",V160,IF(AF160="Retire","Asst",LOOKUP(AF160,{"New","ToAssc","ToFull1","ToFull2","ToFull3","ToFull4";"Asst","Assc","Full","Full","Full","Full"}))))</f>
        <v>Full</v>
      </c>
      <c r="AH160" s="17" t="n">
        <f aca="false">IF(AF160="Stay",W160,IF(AF160="Step",W160+1,IF(AF160="Retire",4,LOOKUP(AF160,{"New","ToAssc","ToFull1","ToFull2","ToFull3","ToFull4";4,1,1,2,3,4}))))</f>
        <v>4</v>
      </c>
      <c r="AI160" s="19" t="n">
        <f aca="false">IF(W160=X160,AH160,X160)</f>
        <v>4</v>
      </c>
      <c r="AJ160" s="3" t="n">
        <f aca="false">IF(AG160="Full",IF(OR(AF160="ToFull1",AF160="ToFull2",AF160="ToFull3",AF160="ToFull4"),1,Y160+1),"")</f>
        <v>9</v>
      </c>
      <c r="AK160" s="13" t="s">
        <v>50</v>
      </c>
      <c r="AL160" s="13" t="s">
        <v>51</v>
      </c>
      <c r="AM160" s="18" t="n">
        <f aca="true">IF(AK160="Vacant",0,VLOOKUP(AG160&amp;AI160,INDIRECT(AK160),3,0))</f>
        <v>1798</v>
      </c>
      <c r="AN160" s="18" t="n">
        <v>35</v>
      </c>
      <c r="AO160" s="16" t="n">
        <f aca="false">AM160+AN160</f>
        <v>1833</v>
      </c>
      <c r="AP160" s="1" t="n">
        <v>159</v>
      </c>
      <c r="AQ160" s="1" t="s">
        <v>53</v>
      </c>
      <c r="AR160" s="1" t="s">
        <v>54</v>
      </c>
      <c r="AS160" s="1" t="n">
        <v>2021</v>
      </c>
    </row>
    <row r="161" customFormat="false" ht="12" hidden="false" customHeight="true" outlineLevel="0" collapsed="false">
      <c r="A161" s="13" t="n">
        <v>21</v>
      </c>
      <c r="B161" s="14" t="s">
        <v>159</v>
      </c>
      <c r="C161" s="13" t="n">
        <v>1602</v>
      </c>
      <c r="D161" s="13" t="s">
        <v>68</v>
      </c>
      <c r="E161" s="15"/>
      <c r="F161" s="15"/>
      <c r="G161" s="15" t="s">
        <v>85</v>
      </c>
      <c r="H161" s="15" t="s">
        <v>63</v>
      </c>
      <c r="I161" s="16" t="e">
        <f aca="false">#N/A</f>
        <v>#N/A</v>
      </c>
      <c r="J161" s="20" t="s">
        <v>56</v>
      </c>
      <c r="K161" s="17" t="s">
        <v>64</v>
      </c>
      <c r="L161" s="17" t="n">
        <v>2</v>
      </c>
      <c r="M161" s="17" t="n">
        <v>2</v>
      </c>
      <c r="O161" s="13" t="s">
        <v>50</v>
      </c>
      <c r="P161" s="15" t="s">
        <v>51</v>
      </c>
      <c r="Q161" s="18" t="n">
        <v>68619</v>
      </c>
      <c r="R161" s="18"/>
      <c r="S161" s="16" t="n">
        <v>68619</v>
      </c>
      <c r="T161" s="16"/>
      <c r="U161" s="20" t="s">
        <v>56</v>
      </c>
      <c r="V161" s="17" t="s">
        <v>64</v>
      </c>
      <c r="W161" s="17" t="n">
        <v>3</v>
      </c>
      <c r="X161" s="19" t="n">
        <v>3</v>
      </c>
      <c r="Z161" s="13" t="s">
        <v>50</v>
      </c>
      <c r="AA161" s="15" t="s">
        <v>51</v>
      </c>
      <c r="AB161" s="18" t="n">
        <v>1071</v>
      </c>
      <c r="AC161" s="18"/>
      <c r="AD161" s="16" t="n">
        <v>71760</v>
      </c>
      <c r="AE161" s="16"/>
      <c r="AF161" s="20" t="s">
        <v>56</v>
      </c>
      <c r="AG161" s="17" t="str">
        <f aca="false">IF(AF161="Stay",V161,IF(AF161="Step",V161,IF(AF161="Retire","Asst",LOOKUP(AF161,{"New","ToAssc","ToFull1","ToFull2","ToFull3","ToFull4";"Asst","Assc","Full","Full","Full","Full"}))))</f>
        <v>Asst</v>
      </c>
      <c r="AH161" s="17" t="n">
        <f aca="false">IF(AF161="Stay",W161,IF(AF161="Step",W161+1,IF(AF161="Retire",4,LOOKUP(AF161,{"New","ToAssc","ToFull1","ToFull2","ToFull3","ToFull4";4,1,1,2,3,4}))))</f>
        <v>4</v>
      </c>
      <c r="AI161" s="19" t="n">
        <f aca="false">IF(W161=X161,AH161,X161)</f>
        <v>4</v>
      </c>
      <c r="AJ161" s="3" t="str">
        <f aca="false">IF(AG161="Full",IF(OR(AF161="ToFull1",AF161="ToFull2",AF161="ToFull3",AF161="ToFull4"),1,Y161+1),"")</f>
        <v/>
      </c>
      <c r="AK161" s="13" t="s">
        <v>50</v>
      </c>
      <c r="AL161" s="15" t="s">
        <v>51</v>
      </c>
      <c r="AM161" s="18" t="n">
        <f aca="true">IF(AK161="Vacant",0,VLOOKUP(AG161&amp;AI161,INDIRECT(AK161),3,0))</f>
        <v>1071</v>
      </c>
      <c r="AN161" s="18"/>
      <c r="AO161" s="16" t="n">
        <f aca="false">AM161+AN161</f>
        <v>1071</v>
      </c>
      <c r="AP161" s="1" t="n">
        <v>160</v>
      </c>
      <c r="AQ161" s="1" t="s">
        <v>53</v>
      </c>
      <c r="AR161" s="1" t="s">
        <v>54</v>
      </c>
      <c r="AS161" s="1" t="n">
        <v>2021</v>
      </c>
    </row>
    <row r="162" customFormat="false" ht="12" hidden="false" customHeight="true" outlineLevel="0" collapsed="false">
      <c r="A162" s="13" t="n">
        <v>21</v>
      </c>
      <c r="B162" s="14" t="s">
        <v>159</v>
      </c>
      <c r="C162" s="13" t="n">
        <v>257</v>
      </c>
      <c r="D162" s="13" t="s">
        <v>160</v>
      </c>
      <c r="E162" s="13"/>
      <c r="F162" s="13"/>
      <c r="G162" s="15" t="s">
        <v>47</v>
      </c>
      <c r="H162" s="15" t="s">
        <v>47</v>
      </c>
      <c r="I162" s="16" t="e">
        <f aca="false">#N/A</f>
        <v>#N/A</v>
      </c>
      <c r="J162" s="3" t="s">
        <v>67</v>
      </c>
      <c r="K162" s="17" t="s">
        <v>57</v>
      </c>
      <c r="L162" s="17" t="n">
        <v>1</v>
      </c>
      <c r="M162" s="17" t="n">
        <v>1</v>
      </c>
      <c r="O162" s="13" t="s">
        <v>50</v>
      </c>
      <c r="P162" s="15" t="s">
        <v>51</v>
      </c>
      <c r="Q162" s="18" t="n">
        <v>82471</v>
      </c>
      <c r="R162" s="18"/>
      <c r="S162" s="16" t="n">
        <v>82471</v>
      </c>
      <c r="T162" s="16"/>
      <c r="U162" s="20" t="s">
        <v>56</v>
      </c>
      <c r="V162" s="17" t="s">
        <v>57</v>
      </c>
      <c r="W162" s="17" t="n">
        <v>2</v>
      </c>
      <c r="X162" s="19" t="n">
        <v>2</v>
      </c>
      <c r="Z162" s="13" t="s">
        <v>50</v>
      </c>
      <c r="AA162" s="15" t="s">
        <v>51</v>
      </c>
      <c r="AB162" s="18" t="n">
        <v>1278</v>
      </c>
      <c r="AC162" s="18"/>
      <c r="AD162" s="16" t="n">
        <v>85918</v>
      </c>
      <c r="AE162" s="16"/>
      <c r="AF162" s="20" t="s">
        <v>56</v>
      </c>
      <c r="AG162" s="17" t="str">
        <f aca="false">IF(AF162="Stay",V162,IF(AF162="Step",V162,IF(AF162="Retire","Asst",LOOKUP(AF162,{"New","ToAssc","ToFull1","ToFull2","ToFull3","ToFull4";"Asst","Assc","Full","Full","Full","Full"}))))</f>
        <v>Assc</v>
      </c>
      <c r="AH162" s="17" t="n">
        <f aca="false">IF(AF162="Stay",W162,IF(AF162="Step",W162+1,IF(AF162="Retire",4,LOOKUP(AF162,{"New","ToAssc","ToFull1","ToFull2","ToFull3","ToFull4";4,1,1,2,3,4}))))</f>
        <v>3</v>
      </c>
      <c r="AI162" s="19" t="n">
        <f aca="false">IF(W162=X162,AH162,X162)</f>
        <v>3</v>
      </c>
      <c r="AJ162" s="3" t="str">
        <f aca="false">IF(AG162="Full",IF(OR(AF162="ToFull1",AF162="ToFull2",AF162="ToFull3",AF162="ToFull4"),1,Y162+1),"")</f>
        <v/>
      </c>
      <c r="AK162" s="13" t="s">
        <v>50</v>
      </c>
      <c r="AL162" s="15" t="s">
        <v>51</v>
      </c>
      <c r="AM162" s="18" t="n">
        <f aca="true">IF(AK162="Vacant",0,VLOOKUP(AG162&amp;AI162,INDIRECT(AK162),3,0))</f>
        <v>1278</v>
      </c>
      <c r="AN162" s="18"/>
      <c r="AO162" s="16" t="n">
        <f aca="false">AM162+AN162</f>
        <v>1278</v>
      </c>
      <c r="AP162" s="1" t="n">
        <v>161</v>
      </c>
      <c r="AQ162" s="1" t="s">
        <v>53</v>
      </c>
      <c r="AR162" s="1" t="s">
        <v>54</v>
      </c>
      <c r="AS162" s="1" t="n">
        <v>2021</v>
      </c>
    </row>
    <row r="163" customFormat="false" ht="12" hidden="false" customHeight="true" outlineLevel="0" collapsed="false">
      <c r="A163" s="13" t="n">
        <v>21</v>
      </c>
      <c r="B163" s="14" t="s">
        <v>159</v>
      </c>
      <c r="C163" s="13" t="n">
        <v>181</v>
      </c>
      <c r="D163" s="13" t="s">
        <v>59</v>
      </c>
      <c r="E163" s="13"/>
      <c r="F163" s="13"/>
      <c r="G163" s="13" t="s">
        <v>47</v>
      </c>
      <c r="H163" s="15" t="s">
        <v>47</v>
      </c>
      <c r="I163" s="16" t="e">
        <f aca="false">#N/A</f>
        <v>#N/A</v>
      </c>
      <c r="J163" s="20" t="s">
        <v>48</v>
      </c>
      <c r="K163" s="17" t="s">
        <v>49</v>
      </c>
      <c r="L163" s="17" t="n">
        <v>1</v>
      </c>
      <c r="M163" s="17" t="n">
        <v>1</v>
      </c>
      <c r="N163" s="3" t="n">
        <v>4</v>
      </c>
      <c r="O163" s="13" t="s">
        <v>50</v>
      </c>
      <c r="P163" s="13" t="s">
        <v>51</v>
      </c>
      <c r="Q163" s="18" t="n">
        <v>103293</v>
      </c>
      <c r="R163" s="18"/>
      <c r="S163" s="16" t="n">
        <v>103293</v>
      </c>
      <c r="T163" s="16"/>
      <c r="U163" s="20" t="s">
        <v>48</v>
      </c>
      <c r="V163" s="17" t="s">
        <v>49</v>
      </c>
      <c r="W163" s="17" t="n">
        <v>1</v>
      </c>
      <c r="X163" s="19" t="n">
        <v>1</v>
      </c>
      <c r="Y163" s="3" t="n">
        <v>5</v>
      </c>
      <c r="Z163" s="13" t="s">
        <v>50</v>
      </c>
      <c r="AA163" s="13" t="s">
        <v>51</v>
      </c>
      <c r="AB163" s="18" t="n">
        <v>1541</v>
      </c>
      <c r="AC163" s="18"/>
      <c r="AD163" s="16" t="n">
        <v>105567</v>
      </c>
      <c r="AE163" s="16"/>
      <c r="AF163" s="20" t="s">
        <v>48</v>
      </c>
      <c r="AG163" s="17" t="str">
        <f aca="false">IF(AF163="Stay",V163,IF(AF163="Step",V163,IF(AF163="Retire","Asst",LOOKUP(AF163,{"New","ToAssc","ToFull1","ToFull2","ToFull3","ToFull4";"Asst","Assc","Full","Full","Full","Full"}))))</f>
        <v>Full</v>
      </c>
      <c r="AH163" s="17" t="n">
        <f aca="false">IF(AF163="Stay",W163,IF(AF163="Step",W163+1,IF(AF163="Retire",4,LOOKUP(AF163,{"New","ToAssc","ToFull1","ToFull2","ToFull3","ToFull4";4,1,1,2,3,4}))))</f>
        <v>1</v>
      </c>
      <c r="AI163" s="19" t="n">
        <f aca="false">IF(W163=X163,AH163,X163)</f>
        <v>1</v>
      </c>
      <c r="AJ163" s="3" t="n">
        <f aca="false">IF(AG163="Full",IF(OR(AF163="ToFull1",AF163="ToFull2",AF163="ToFull3",AF163="ToFull4"),1,Y163+1),"")</f>
        <v>6</v>
      </c>
      <c r="AK163" s="13" t="s">
        <v>50</v>
      </c>
      <c r="AL163" s="13" t="s">
        <v>51</v>
      </c>
      <c r="AM163" s="18" t="n">
        <f aca="true">IF(AK163="Vacant",0,VLOOKUP(AG163&amp;AI163,INDIRECT(AK163),3,0))</f>
        <v>1541</v>
      </c>
      <c r="AN163" s="18"/>
      <c r="AO163" s="16" t="n">
        <f aca="false">AM163+AN163</f>
        <v>1541</v>
      </c>
      <c r="AP163" s="1" t="n">
        <v>162</v>
      </c>
      <c r="AQ163" s="1" t="s">
        <v>53</v>
      </c>
      <c r="AR163" s="1" t="s">
        <v>54</v>
      </c>
      <c r="AS163" s="1" t="n">
        <v>2021</v>
      </c>
    </row>
    <row r="164" customFormat="false" ht="12" hidden="false" customHeight="true" outlineLevel="0" collapsed="false">
      <c r="A164" s="13" t="n">
        <v>22</v>
      </c>
      <c r="B164" s="14" t="s">
        <v>161</v>
      </c>
      <c r="C164" s="13" t="n">
        <v>140</v>
      </c>
      <c r="D164" s="13" t="s">
        <v>91</v>
      </c>
      <c r="E164" s="13"/>
      <c r="F164" s="13"/>
      <c r="G164" s="13" t="s">
        <v>47</v>
      </c>
      <c r="H164" s="15" t="s">
        <v>47</v>
      </c>
      <c r="I164" s="16" t="e">
        <f aca="false">#N/A</f>
        <v>#N/A</v>
      </c>
      <c r="J164" s="20" t="s">
        <v>48</v>
      </c>
      <c r="K164" s="17" t="s">
        <v>49</v>
      </c>
      <c r="L164" s="17" t="n">
        <v>1</v>
      </c>
      <c r="M164" s="17" t="n">
        <v>1</v>
      </c>
      <c r="N164" s="3" t="n">
        <v>3</v>
      </c>
      <c r="O164" s="15" t="s">
        <v>50</v>
      </c>
      <c r="P164" s="13" t="s">
        <v>51</v>
      </c>
      <c r="Q164" s="18" t="n">
        <v>103293</v>
      </c>
      <c r="R164" s="18"/>
      <c r="S164" s="16" t="n">
        <v>103293</v>
      </c>
      <c r="T164" s="16"/>
      <c r="U164" s="20" t="s">
        <v>86</v>
      </c>
      <c r="V164" s="17" t="s">
        <v>64</v>
      </c>
      <c r="W164" s="17" t="n">
        <v>3</v>
      </c>
      <c r="X164" s="19" t="n">
        <v>3</v>
      </c>
      <c r="Z164" s="15" t="s">
        <v>50</v>
      </c>
      <c r="AA164" s="13" t="s">
        <v>51</v>
      </c>
      <c r="AB164" s="18" t="n">
        <v>1071</v>
      </c>
      <c r="AC164" s="18" t="n">
        <v>10000</v>
      </c>
      <c r="AD164" s="16" t="n">
        <v>81760</v>
      </c>
      <c r="AE164" s="16"/>
      <c r="AF164" s="20" t="s">
        <v>56</v>
      </c>
      <c r="AG164" s="17" t="str">
        <f aca="false">IF(AF164="Stay",V164,IF(AF164="Step",V164,IF(AF164="Retire","Asst",LOOKUP(AF164,{"New","ToAssc","ToFull1","ToFull2","ToFull3","ToFull4";"Asst","Assc","Full","Full","Full","Full"}))))</f>
        <v>Asst</v>
      </c>
      <c r="AH164" s="17" t="n">
        <f aca="false">IF(AF164="Stay",W164,IF(AF164="Step",W164+1,IF(AF164="Retire",4,LOOKUP(AF164,{"New","ToAssc","ToFull1","ToFull2","ToFull3","ToFull4";4,1,1,2,3,4}))))</f>
        <v>4</v>
      </c>
      <c r="AI164" s="19" t="n">
        <f aca="false">IF(W164=X164,AH164,X164)</f>
        <v>4</v>
      </c>
      <c r="AJ164" s="3" t="str">
        <f aca="false">IF(AG164="Full",IF(OR(AF164="ToFull1",AF164="ToFull2",AF164="ToFull3",AF164="ToFull4"),1,Y164+1),"")</f>
        <v/>
      </c>
      <c r="AK164" s="15" t="s">
        <v>50</v>
      </c>
      <c r="AL164" s="13" t="s">
        <v>51</v>
      </c>
      <c r="AM164" s="18" t="n">
        <f aca="true">IF(AK164="Vacant",0,VLOOKUP(AG164&amp;AI164,INDIRECT(AK164),3,0))</f>
        <v>1071</v>
      </c>
      <c r="AN164" s="18" t="n">
        <v>100</v>
      </c>
      <c r="AO164" s="16" t="n">
        <f aca="false">AM164+AN164</f>
        <v>1171</v>
      </c>
      <c r="AP164" s="1" t="n">
        <v>163</v>
      </c>
      <c r="AQ164" s="1" t="s">
        <v>53</v>
      </c>
      <c r="AR164" s="1" t="s">
        <v>54</v>
      </c>
      <c r="AS164" s="1" t="n">
        <v>2021</v>
      </c>
    </row>
    <row r="165" customFormat="false" ht="12" hidden="false" customHeight="true" outlineLevel="0" collapsed="false">
      <c r="A165" s="13" t="n">
        <v>22</v>
      </c>
      <c r="B165" s="14" t="s">
        <v>161</v>
      </c>
      <c r="C165" s="13"/>
      <c r="D165" s="13" t="s">
        <v>90</v>
      </c>
      <c r="E165" s="15"/>
      <c r="F165" s="15"/>
      <c r="G165" s="15" t="s">
        <v>136</v>
      </c>
      <c r="H165" s="15" t="s">
        <v>63</v>
      </c>
      <c r="I165" s="16"/>
      <c r="J165" s="26" t="s">
        <v>86</v>
      </c>
      <c r="K165" s="15" t="s">
        <v>64</v>
      </c>
      <c r="L165" s="15" t="n">
        <v>7</v>
      </c>
      <c r="M165" s="15" t="n">
        <v>7</v>
      </c>
      <c r="N165" s="27"/>
      <c r="O165" s="15" t="s">
        <v>50</v>
      </c>
      <c r="P165" s="15" t="s">
        <v>51</v>
      </c>
      <c r="Q165" s="18" t="n">
        <v>76598</v>
      </c>
      <c r="R165" s="18" t="n">
        <v>-8766.33333333336</v>
      </c>
      <c r="S165" s="16" t="n">
        <v>67831.6666666666</v>
      </c>
      <c r="T165" s="16"/>
      <c r="U165" s="26" t="s">
        <v>86</v>
      </c>
      <c r="V165" s="15" t="s">
        <v>64</v>
      </c>
      <c r="W165" s="15" t="n">
        <v>4</v>
      </c>
      <c r="X165" s="19" t="n">
        <v>4</v>
      </c>
      <c r="Y165" s="27"/>
      <c r="Z165" s="15" t="s">
        <v>50</v>
      </c>
      <c r="AA165" s="15" t="s">
        <v>51</v>
      </c>
      <c r="AB165" s="18" t="n">
        <v>1095</v>
      </c>
      <c r="AC165" s="18" t="n">
        <v>-5232</v>
      </c>
      <c r="AD165" s="16" t="n">
        <v>68160</v>
      </c>
      <c r="AE165" s="16"/>
      <c r="AF165" s="26" t="s">
        <v>56</v>
      </c>
      <c r="AG165" s="15" t="str">
        <f aca="false">IF(AF165="Stay",V165,IF(AF165="Step",V165,IF(AF165="Retire","Asst",LOOKUP(AF165,{"New","ToAssc","ToFull1","ToFull2","ToFull3","ToFull4";"Asst","Assc","Full","Full","Full","Full"}))))</f>
        <v>Asst</v>
      </c>
      <c r="AH165" s="15" t="n">
        <f aca="false">IF(AF165="Stay",W165,IF(AF165="Step",W165+1,IF(AF165="Retire",4,LOOKUP(AF165,{"New","ToAssc","ToFull1","ToFull2","ToFull3","ToFull4";4,1,1,2,3,4}))))</f>
        <v>5</v>
      </c>
      <c r="AI165" s="19" t="n">
        <f aca="false">IF(W165=X165,AH165,X165)</f>
        <v>5</v>
      </c>
      <c r="AJ165" s="3" t="str">
        <f aca="false">IF(AG165="Full",IF(OR(AF165="ToFull1",AF165="ToFull2",AF165="ToFull3",AF165="ToFull4"),1,Y165+1),"")</f>
        <v/>
      </c>
      <c r="AK165" s="15" t="s">
        <v>50</v>
      </c>
      <c r="AL165" s="15" t="s">
        <v>70</v>
      </c>
      <c r="AM165" s="18" t="n">
        <f aca="true">IF(AK165="Vacant",0,VLOOKUP(AG165&amp;AI165,INDIRECT(AK165),3,0))</f>
        <v>1095</v>
      </c>
      <c r="AN165" s="18" t="n">
        <f aca="false">-AM165/6+70</f>
        <v>-112.5</v>
      </c>
      <c r="AO165" s="16" t="n">
        <f aca="false">AM165+AN165</f>
        <v>982.5</v>
      </c>
      <c r="AP165" s="1" t="n">
        <v>164</v>
      </c>
      <c r="AQ165" s="1" t="s">
        <v>53</v>
      </c>
      <c r="AR165" s="1" t="s">
        <v>54</v>
      </c>
      <c r="AS165" s="1" t="n">
        <v>2021</v>
      </c>
    </row>
    <row r="166" customFormat="false" ht="12" hidden="false" customHeight="true" outlineLevel="0" collapsed="false">
      <c r="A166" s="13" t="n">
        <v>22</v>
      </c>
      <c r="B166" s="14" t="s">
        <v>161</v>
      </c>
      <c r="C166" s="13" t="n">
        <v>230</v>
      </c>
      <c r="D166" s="13" t="s">
        <v>116</v>
      </c>
      <c r="E166" s="13"/>
      <c r="F166" s="13"/>
      <c r="G166" s="13" t="s">
        <v>47</v>
      </c>
      <c r="H166" s="15" t="s">
        <v>47</v>
      </c>
      <c r="I166" s="16" t="e">
        <f aca="false">#N/A</f>
        <v>#N/A</v>
      </c>
      <c r="J166" s="20" t="s">
        <v>56</v>
      </c>
      <c r="K166" s="17" t="s">
        <v>57</v>
      </c>
      <c r="L166" s="17" t="n">
        <v>2</v>
      </c>
      <c r="M166" s="17" t="n">
        <v>2</v>
      </c>
      <c r="O166" s="13" t="s">
        <v>50</v>
      </c>
      <c r="P166" s="13" t="s">
        <v>51</v>
      </c>
      <c r="Q166" s="18" t="n">
        <v>84067</v>
      </c>
      <c r="R166" s="18" t="n">
        <v>4500</v>
      </c>
      <c r="S166" s="16" t="n">
        <v>88567</v>
      </c>
      <c r="T166" s="16"/>
      <c r="U166" s="20" t="s">
        <v>56</v>
      </c>
      <c r="V166" s="17" t="s">
        <v>57</v>
      </c>
      <c r="W166" s="17" t="n">
        <v>3</v>
      </c>
      <c r="X166" s="19" t="n">
        <v>3</v>
      </c>
      <c r="Z166" s="13" t="s">
        <v>50</v>
      </c>
      <c r="AA166" s="13" t="s">
        <v>51</v>
      </c>
      <c r="AB166" s="18" t="n">
        <v>1302</v>
      </c>
      <c r="AC166" s="18" t="n">
        <v>11500</v>
      </c>
      <c r="AD166" s="16" t="n">
        <v>99049</v>
      </c>
      <c r="AE166" s="16"/>
      <c r="AF166" s="20" t="s">
        <v>56</v>
      </c>
      <c r="AG166" s="17" t="str">
        <f aca="false">IF(AF166="Stay",V166,IF(AF166="Step",V166,IF(AF166="Retire","Asst",LOOKUP(AF166,{"New","ToAssc","ToFull1","ToFull2","ToFull3","ToFull4";"Asst","Assc","Full","Full","Full","Full"}))))</f>
        <v>Assc</v>
      </c>
      <c r="AH166" s="17" t="n">
        <f aca="false">IF(AF166="Stay",W166,IF(AF166="Step",W166+1,IF(AF166="Retire",4,LOOKUP(AF166,{"New","ToAssc","ToFull1","ToFull2","ToFull3","ToFull4";4,1,1,2,3,4}))))</f>
        <v>4</v>
      </c>
      <c r="AI166" s="19" t="n">
        <f aca="false">IF(W166=X166,AH166,X166)</f>
        <v>4</v>
      </c>
      <c r="AJ166" s="3" t="str">
        <f aca="false">IF(AG166="Full",IF(OR(AF166="ToFull1",AF166="ToFull2",AF166="ToFull3",AF166="ToFull4"),1,Y166+1),"")</f>
        <v/>
      </c>
      <c r="AK166" s="13" t="s">
        <v>50</v>
      </c>
      <c r="AL166" s="13" t="s">
        <v>51</v>
      </c>
      <c r="AM166" s="18" t="n">
        <f aca="true">IF(AK166="Vacant",0,VLOOKUP(AG166&amp;AI166,INDIRECT(AK166),3,0))</f>
        <v>1302</v>
      </c>
      <c r="AN166" s="18" t="n">
        <f aca="false">60+50</f>
        <v>110</v>
      </c>
      <c r="AO166" s="16" t="n">
        <f aca="false">AM166+AN166</f>
        <v>1412</v>
      </c>
      <c r="AP166" s="1" t="n">
        <v>165</v>
      </c>
      <c r="AQ166" s="1" t="s">
        <v>53</v>
      </c>
      <c r="AR166" s="1" t="s">
        <v>54</v>
      </c>
      <c r="AS166" s="1" t="n">
        <v>2021</v>
      </c>
    </row>
    <row r="167" customFormat="false" ht="12" hidden="false" customHeight="true" outlineLevel="0" collapsed="false">
      <c r="A167" s="13" t="n">
        <v>22</v>
      </c>
      <c r="B167" s="14" t="s">
        <v>161</v>
      </c>
      <c r="C167" s="13" t="n">
        <v>141</v>
      </c>
      <c r="D167" s="13" t="e">
        <f aca="false">#N/A</f>
        <v>#N/A</v>
      </c>
      <c r="E167" s="15" t="s">
        <v>72</v>
      </c>
      <c r="F167" s="13"/>
      <c r="G167" s="13" t="s">
        <v>47</v>
      </c>
      <c r="H167" s="15" t="s">
        <v>47</v>
      </c>
      <c r="I167" s="16" t="e">
        <f aca="false">#N/A</f>
        <v>#N/A</v>
      </c>
      <c r="J167" s="20" t="s">
        <v>56</v>
      </c>
      <c r="K167" s="17" t="s">
        <v>64</v>
      </c>
      <c r="L167" s="17" t="n">
        <v>6</v>
      </c>
      <c r="M167" s="17" t="n">
        <v>6</v>
      </c>
      <c r="O167" s="13" t="s">
        <v>50</v>
      </c>
      <c r="P167" s="15" t="s">
        <v>70</v>
      </c>
      <c r="Q167" s="18" t="n">
        <v>75003</v>
      </c>
      <c r="R167" s="18" t="n">
        <v>7000</v>
      </c>
      <c r="S167" s="16" t="n">
        <v>82003</v>
      </c>
      <c r="T167" s="16"/>
      <c r="U167" s="20" t="s">
        <v>56</v>
      </c>
      <c r="V167" s="17" t="s">
        <v>64</v>
      </c>
      <c r="W167" s="17" t="n">
        <v>7</v>
      </c>
      <c r="X167" s="19" t="n">
        <v>7</v>
      </c>
      <c r="Z167" s="13" t="s">
        <v>157</v>
      </c>
      <c r="AA167" s="15" t="s">
        <v>70</v>
      </c>
      <c r="AB167" s="18" t="n">
        <v>1071</v>
      </c>
      <c r="AC167" s="18" t="n">
        <v>10000</v>
      </c>
      <c r="AD167" s="16" t="n">
        <v>10000</v>
      </c>
      <c r="AE167" s="16"/>
      <c r="AF167" s="20" t="s">
        <v>56</v>
      </c>
      <c r="AG167" s="17" t="str">
        <f aca="false">IF(AF167="Stay",V167,IF(AF167="Step",V167,IF(AF167="Retire","Asst",LOOKUP(AF167,{"New","ToAssc","ToFull1","ToFull2","ToFull3","ToFull4";"Asst","Assc","Full","Full","Full","Full"}))))</f>
        <v>Asst</v>
      </c>
      <c r="AH167" s="17" t="n">
        <v>4</v>
      </c>
      <c r="AI167" s="19" t="n">
        <f aca="false">IF(W167=X167,AH167,X167)</f>
        <v>4</v>
      </c>
      <c r="AJ167" s="3" t="str">
        <f aca="false">IF(AG167="Full",IF(OR(AF167="ToFull1",AF167="ToFull2",AF167="ToFull3",AF167="ToFull4"),1,Y167+1),"")</f>
        <v/>
      </c>
      <c r="AK167" s="15" t="s">
        <v>50</v>
      </c>
      <c r="AL167" s="15" t="s">
        <v>51</v>
      </c>
      <c r="AM167" s="18" t="n">
        <f aca="true">IF(AK167="Vacant",0,VLOOKUP(AG167&amp;AI167,INDIRECT(AK167),3,0))</f>
        <v>1071</v>
      </c>
      <c r="AN167" s="18" t="n">
        <f aca="false">100</f>
        <v>100</v>
      </c>
      <c r="AO167" s="16" t="n">
        <f aca="false">AM167+AN167</f>
        <v>1171</v>
      </c>
      <c r="AP167" s="1" t="n">
        <v>166</v>
      </c>
      <c r="AQ167" s="1" t="s">
        <v>53</v>
      </c>
      <c r="AR167" s="1" t="s">
        <v>54</v>
      </c>
      <c r="AS167" s="1" t="n">
        <v>2021</v>
      </c>
    </row>
    <row r="168" customFormat="false" ht="12" hidden="false" customHeight="true" outlineLevel="0" collapsed="false">
      <c r="A168" s="13" t="n">
        <v>22</v>
      </c>
      <c r="B168" s="14" t="s">
        <v>161</v>
      </c>
      <c r="C168" s="13" t="n">
        <v>134</v>
      </c>
      <c r="D168" s="13" t="s">
        <v>162</v>
      </c>
      <c r="E168" s="13"/>
      <c r="F168" s="13"/>
      <c r="G168" s="13" t="s">
        <v>47</v>
      </c>
      <c r="H168" s="15" t="s">
        <v>47</v>
      </c>
      <c r="I168" s="16" t="e">
        <f aca="false">#N/A</f>
        <v>#N/A</v>
      </c>
      <c r="J168" s="3" t="s">
        <v>48</v>
      </c>
      <c r="K168" s="17" t="s">
        <v>49</v>
      </c>
      <c r="L168" s="17" t="n">
        <v>2</v>
      </c>
      <c r="M168" s="17" t="n">
        <v>2</v>
      </c>
      <c r="N168" s="3" t="n">
        <v>5</v>
      </c>
      <c r="O168" s="13" t="s">
        <v>50</v>
      </c>
      <c r="P168" s="13" t="s">
        <v>51</v>
      </c>
      <c r="Q168" s="18" t="n">
        <v>108910</v>
      </c>
      <c r="R168" s="5" t="n">
        <v>2500</v>
      </c>
      <c r="S168" s="16" t="n">
        <v>111410</v>
      </c>
      <c r="T168" s="16"/>
      <c r="U168" s="3" t="s">
        <v>52</v>
      </c>
      <c r="V168" s="17" t="s">
        <v>49</v>
      </c>
      <c r="W168" s="17" t="n">
        <v>3</v>
      </c>
      <c r="X168" s="19" t="n">
        <v>3</v>
      </c>
      <c r="Y168" s="3" t="n">
        <v>1</v>
      </c>
      <c r="Z168" s="13" t="s">
        <v>50</v>
      </c>
      <c r="AA168" s="13" t="s">
        <v>51</v>
      </c>
      <c r="AB168" s="18" t="n">
        <v>1711</v>
      </c>
      <c r="AD168" s="16" t="n">
        <v>117185</v>
      </c>
      <c r="AE168" s="16"/>
      <c r="AF168" s="20" t="s">
        <v>48</v>
      </c>
      <c r="AG168" s="17" t="str">
        <f aca="false">IF(AF168="Stay",V168,IF(AF168="Step",V168,IF(AF168="Retire","Asst",LOOKUP(AF168,{"New","ToAssc","ToFull1","ToFull2","ToFull3","ToFull4";"Asst","Assc","Full","Full","Full","Full"}))))</f>
        <v>Full</v>
      </c>
      <c r="AH168" s="17" t="n">
        <f aca="false">IF(AF168="Stay",W168,IF(AF168="Step",W168+1,IF(AF168="Retire",4,LOOKUP(AF168,{"New","ToAssc","ToFull1","ToFull2","ToFull3","ToFull4";4,1,1,2,3,4}))))</f>
        <v>3</v>
      </c>
      <c r="AI168" s="19" t="n">
        <f aca="false">IF(W168=X168,AH168,X168)</f>
        <v>3</v>
      </c>
      <c r="AJ168" s="3" t="n">
        <f aca="false">IF(AG168="Full",IF(OR(AF168="ToFull1",AF168="ToFull2",AF168="ToFull3",AF168="ToFull4"),1,Y168+1),"")</f>
        <v>2</v>
      </c>
      <c r="AK168" s="13" t="s">
        <v>50</v>
      </c>
      <c r="AL168" s="13" t="s">
        <v>51</v>
      </c>
      <c r="AM168" s="18" t="n">
        <f aca="true">IF(AK168="Vacant",0,VLOOKUP(AG168&amp;AI168,INDIRECT(AK168),3,0))</f>
        <v>1711</v>
      </c>
      <c r="AO168" s="16" t="n">
        <f aca="false">AM168+AN168</f>
        <v>1711</v>
      </c>
      <c r="AP168" s="1" t="n">
        <v>167</v>
      </c>
      <c r="AQ168" s="1" t="s">
        <v>53</v>
      </c>
      <c r="AR168" s="1" t="s">
        <v>54</v>
      </c>
      <c r="AS168" s="1" t="n">
        <v>2021</v>
      </c>
    </row>
    <row r="169" customFormat="false" ht="12" hidden="false" customHeight="true" outlineLevel="0" collapsed="false">
      <c r="A169" s="13" t="n">
        <v>22</v>
      </c>
      <c r="B169" s="14" t="s">
        <v>161</v>
      </c>
      <c r="C169" s="13" t="n">
        <v>136</v>
      </c>
      <c r="D169" s="13" t="s">
        <v>87</v>
      </c>
      <c r="E169" s="13"/>
      <c r="F169" s="13"/>
      <c r="G169" s="13" t="s">
        <v>47</v>
      </c>
      <c r="H169" s="15" t="s">
        <v>47</v>
      </c>
      <c r="I169" s="16" t="e">
        <f aca="false">#N/A</f>
        <v>#N/A</v>
      </c>
      <c r="J169" s="3" t="s">
        <v>48</v>
      </c>
      <c r="K169" s="17" t="s">
        <v>49</v>
      </c>
      <c r="L169" s="17" t="n">
        <v>2</v>
      </c>
      <c r="M169" s="17" t="n">
        <v>2</v>
      </c>
      <c r="N169" s="3" t="n">
        <v>5</v>
      </c>
      <c r="O169" s="13" t="s">
        <v>50</v>
      </c>
      <c r="P169" s="13" t="s">
        <v>51</v>
      </c>
      <c r="Q169" s="18" t="n">
        <v>108910</v>
      </c>
      <c r="R169" s="18" t="n">
        <v>15000</v>
      </c>
      <c r="S169" s="16" t="n">
        <v>123910</v>
      </c>
      <c r="T169" s="16"/>
      <c r="U169" s="3" t="s">
        <v>52</v>
      </c>
      <c r="V169" s="17" t="s">
        <v>49</v>
      </c>
      <c r="W169" s="17" t="n">
        <v>3</v>
      </c>
      <c r="X169" s="19" t="n">
        <v>3</v>
      </c>
      <c r="Y169" s="3" t="n">
        <v>1</v>
      </c>
      <c r="Z169" s="13" t="s">
        <v>50</v>
      </c>
      <c r="AA169" s="13" t="s">
        <v>51</v>
      </c>
      <c r="AB169" s="18" t="n">
        <v>1711</v>
      </c>
      <c r="AC169" s="18" t="n">
        <v>15000</v>
      </c>
      <c r="AD169" s="16" t="n">
        <v>132185</v>
      </c>
      <c r="AE169" s="16"/>
      <c r="AF169" s="20" t="s">
        <v>48</v>
      </c>
      <c r="AG169" s="17" t="str">
        <f aca="false">IF(AF169="Stay",V169,IF(AF169="Step",V169,IF(AF169="Retire","Asst",LOOKUP(AF169,{"New","ToAssc","ToFull1","ToFull2","ToFull3","ToFull4";"Asst","Assc","Full","Full","Full","Full"}))))</f>
        <v>Full</v>
      </c>
      <c r="AH169" s="17" t="n">
        <f aca="false">IF(AF169="Stay",W169,IF(AF169="Step",W169+1,IF(AF169="Retire",4,LOOKUP(AF169,{"New","ToAssc","ToFull1","ToFull2","ToFull3","ToFull4";4,1,1,2,3,4}))))</f>
        <v>3</v>
      </c>
      <c r="AI169" s="19" t="n">
        <f aca="false">IF(W169=X169,AH169,X169)</f>
        <v>3</v>
      </c>
      <c r="AJ169" s="3" t="n">
        <f aca="false">IF(AG169="Full",IF(OR(AF169="ToFull1",AF169="ToFull2",AF169="ToFull3",AF169="ToFull4"),1,Y169+1),"")</f>
        <v>2</v>
      </c>
      <c r="AK169" s="13" t="s">
        <v>50</v>
      </c>
      <c r="AL169" s="13" t="s">
        <v>51</v>
      </c>
      <c r="AM169" s="18" t="n">
        <f aca="true">IF(AK169="Vacant",0,VLOOKUP(AG169&amp;AI169,INDIRECT(AK169),3,0))</f>
        <v>1711</v>
      </c>
      <c r="AN169" s="18" t="n">
        <v>150</v>
      </c>
      <c r="AO169" s="16" t="n">
        <f aca="false">AM169+AN169</f>
        <v>1861</v>
      </c>
      <c r="AP169" s="1" t="n">
        <v>168</v>
      </c>
      <c r="AQ169" s="1" t="s">
        <v>53</v>
      </c>
      <c r="AR169" s="1" t="s">
        <v>54</v>
      </c>
      <c r="AS169" s="1" t="n">
        <v>2021</v>
      </c>
    </row>
    <row r="170" customFormat="false" ht="12" hidden="false" customHeight="true" outlineLevel="0" collapsed="false">
      <c r="A170" s="13" t="n">
        <v>22</v>
      </c>
      <c r="B170" s="14" t="s">
        <v>161</v>
      </c>
      <c r="C170" s="13" t="n">
        <v>218</v>
      </c>
      <c r="D170" s="13" t="s">
        <v>89</v>
      </c>
      <c r="E170" s="13"/>
      <c r="F170" s="13"/>
      <c r="G170" s="13" t="s">
        <v>47</v>
      </c>
      <c r="H170" s="15" t="s">
        <v>47</v>
      </c>
      <c r="I170" s="16" t="e">
        <f aca="false">#N/A</f>
        <v>#N/A</v>
      </c>
      <c r="J170" s="3" t="s">
        <v>67</v>
      </c>
      <c r="K170" s="17" t="s">
        <v>57</v>
      </c>
      <c r="L170" s="17" t="n">
        <v>1</v>
      </c>
      <c r="M170" s="17" t="n">
        <v>1</v>
      </c>
      <c r="O170" s="13" t="s">
        <v>50</v>
      </c>
      <c r="P170" s="13" t="s">
        <v>51</v>
      </c>
      <c r="Q170" s="18" t="n">
        <v>82471</v>
      </c>
      <c r="R170" s="18" t="n">
        <v>5000</v>
      </c>
      <c r="S170" s="16" t="n">
        <v>87471</v>
      </c>
      <c r="T170" s="16"/>
      <c r="U170" s="3" t="s">
        <v>56</v>
      </c>
      <c r="V170" s="17" t="s">
        <v>57</v>
      </c>
      <c r="W170" s="17" t="n">
        <v>2</v>
      </c>
      <c r="X170" s="19" t="n">
        <v>2</v>
      </c>
      <c r="Z170" s="13" t="s">
        <v>50</v>
      </c>
      <c r="AA170" s="13" t="s">
        <v>51</v>
      </c>
      <c r="AB170" s="18" t="n">
        <v>1278</v>
      </c>
      <c r="AC170" s="18" t="n">
        <v>7000</v>
      </c>
      <c r="AD170" s="16" t="n">
        <v>92918</v>
      </c>
      <c r="AE170" s="16"/>
      <c r="AF170" s="3" t="s">
        <v>56</v>
      </c>
      <c r="AG170" s="17" t="str">
        <f aca="false">IF(AF170="Stay",V170,IF(AF170="Step",V170,IF(AF170="Retire","Asst",LOOKUP(AF170,{"New","ToAssc","ToFull1","ToFull2","ToFull3","ToFull4";"Asst","Assc","Full","Full","Full","Full"}))))</f>
        <v>Assc</v>
      </c>
      <c r="AH170" s="17" t="n">
        <f aca="false">IF(AF170="Stay",W170,IF(AF170="Step",W170+1,IF(AF170="Retire",4,LOOKUP(AF170,{"New","ToAssc","ToFull1","ToFull2","ToFull3","ToFull4";4,1,1,2,3,4}))))</f>
        <v>3</v>
      </c>
      <c r="AI170" s="19" t="n">
        <f aca="false">IF(W170=X170,AH170,X170)</f>
        <v>3</v>
      </c>
      <c r="AJ170" s="3" t="str">
        <f aca="false">IF(AG170="Full",IF(OR(AF170="ToFull1",AF170="ToFull2",AF170="ToFull3",AF170="ToFull4"),1,Y170+1),"")</f>
        <v/>
      </c>
      <c r="AK170" s="13" t="s">
        <v>50</v>
      </c>
      <c r="AL170" s="13" t="s">
        <v>51</v>
      </c>
      <c r="AM170" s="18" t="n">
        <f aca="true">IF(AK170="Vacant",0,VLOOKUP(AG170&amp;AI170,INDIRECT(AK170),3,0))</f>
        <v>1278</v>
      </c>
      <c r="AN170" s="18" t="n">
        <v>65</v>
      </c>
      <c r="AO170" s="16" t="n">
        <f aca="false">AM170+AN170</f>
        <v>1343</v>
      </c>
      <c r="AP170" s="1" t="n">
        <v>169</v>
      </c>
      <c r="AQ170" s="1" t="s">
        <v>53</v>
      </c>
      <c r="AR170" s="1" t="s">
        <v>54</v>
      </c>
      <c r="AS170" s="1" t="n">
        <v>2021</v>
      </c>
    </row>
    <row r="171" customFormat="false" ht="12" hidden="false" customHeight="true" outlineLevel="0" collapsed="false">
      <c r="A171" s="13" t="n">
        <v>22</v>
      </c>
      <c r="B171" s="14" t="s">
        <v>161</v>
      </c>
      <c r="C171" s="13"/>
      <c r="D171" s="13" t="s">
        <v>91</v>
      </c>
      <c r="E171" s="15"/>
      <c r="F171" s="15"/>
      <c r="G171" s="13" t="s">
        <v>163</v>
      </c>
      <c r="H171" s="15" t="s">
        <v>63</v>
      </c>
      <c r="I171" s="16"/>
      <c r="K171" s="17"/>
      <c r="L171" s="17"/>
      <c r="M171" s="17"/>
      <c r="O171" s="13"/>
      <c r="P171" s="13"/>
      <c r="Q171" s="18"/>
      <c r="R171" s="18"/>
      <c r="S171" s="16"/>
      <c r="T171" s="16"/>
      <c r="U171" s="3" t="s">
        <v>86</v>
      </c>
      <c r="V171" s="17" t="s">
        <v>64</v>
      </c>
      <c r="W171" s="17" t="n">
        <v>1</v>
      </c>
      <c r="X171" s="19" t="n">
        <v>1</v>
      </c>
      <c r="Z171" s="13" t="s">
        <v>50</v>
      </c>
      <c r="AA171" s="13" t="s">
        <v>51</v>
      </c>
      <c r="AB171" s="18" t="n">
        <v>1024</v>
      </c>
      <c r="AC171" s="18" t="n">
        <v>-4416.5</v>
      </c>
      <c r="AD171" s="16" t="n">
        <v>64082.5</v>
      </c>
      <c r="AE171" s="16"/>
      <c r="AF171" s="20" t="s">
        <v>56</v>
      </c>
      <c r="AG171" s="17" t="str">
        <f aca="false">IF(AF171="Stay",V171,IF(AF171="Step",V171,IF(AF171="Retire","Asst",LOOKUP(AF171,{"New","ToAssc","ToFull1","ToFull2","ToFull3","ToFull4";"Asst","Assc","Full","Full","Full","Full"}))))</f>
        <v>Asst</v>
      </c>
      <c r="AH171" s="17" t="n">
        <f aca="false">IF(AF171="Stay",W171,IF(AF171="Step",W171+1,IF(AF171="Retire",4,LOOKUP(AF171,{"New","ToAssc","ToFull1","ToFull2","ToFull3","ToFull4";4,1,1,2,3,4}))))</f>
        <v>2</v>
      </c>
      <c r="AI171" s="19" t="n">
        <f aca="false">IF(W171=X171,AH171,X171)</f>
        <v>2</v>
      </c>
      <c r="AJ171" s="3" t="str">
        <f aca="false">IF(AG171="Full",IF(OR(AF171="ToFull1",AF171="ToFull2",AF171="ToFull3",AF171="ToFull4"),1,Y171+1),"")</f>
        <v/>
      </c>
      <c r="AK171" s="13" t="s">
        <v>50</v>
      </c>
      <c r="AL171" s="15" t="s">
        <v>70</v>
      </c>
      <c r="AM171" s="18" t="n">
        <f aca="true">IF(AK171="Vacant",0,VLOOKUP(AG171&amp;AI171,INDIRECT(AK171),3,0))</f>
        <v>1024</v>
      </c>
      <c r="AN171" s="18" t="n">
        <f aca="false">-AM171/6+70</f>
        <v>-100.666666666667</v>
      </c>
      <c r="AO171" s="16" t="n">
        <f aca="false">AM171+AN171</f>
        <v>923.333333333333</v>
      </c>
      <c r="AP171" s="1" t="n">
        <v>170</v>
      </c>
      <c r="AQ171" s="1" t="s">
        <v>53</v>
      </c>
      <c r="AR171" s="1" t="s">
        <v>54</v>
      </c>
      <c r="AS171" s="1" t="n">
        <v>2021</v>
      </c>
    </row>
    <row r="172" customFormat="false" ht="12" hidden="false" customHeight="true" outlineLevel="0" collapsed="false">
      <c r="A172" s="13" t="n">
        <v>22</v>
      </c>
      <c r="B172" s="14" t="s">
        <v>161</v>
      </c>
      <c r="C172" s="13" t="n">
        <v>91</v>
      </c>
      <c r="D172" s="13" t="e">
        <f aca="false">#N/A</f>
        <v>#N/A</v>
      </c>
      <c r="E172" s="15" t="s">
        <v>72</v>
      </c>
      <c r="F172" s="15"/>
      <c r="G172" s="15" t="s">
        <v>47</v>
      </c>
      <c r="H172" s="15" t="s">
        <v>47</v>
      </c>
      <c r="I172" s="16" t="e">
        <f aca="false">#N/A</f>
        <v>#N/A</v>
      </c>
      <c r="J172" s="20" t="s">
        <v>48</v>
      </c>
      <c r="K172" s="17" t="s">
        <v>49</v>
      </c>
      <c r="L172" s="17" t="n">
        <v>1</v>
      </c>
      <c r="M172" s="17" t="n">
        <v>1</v>
      </c>
      <c r="N172" s="3" t="n">
        <v>4</v>
      </c>
      <c r="O172" s="13" t="s">
        <v>50</v>
      </c>
      <c r="P172" s="13" t="s">
        <v>51</v>
      </c>
      <c r="Q172" s="18" t="n">
        <v>103293</v>
      </c>
      <c r="R172" s="18"/>
      <c r="S172" s="16" t="n">
        <v>103293</v>
      </c>
      <c r="T172" s="16"/>
      <c r="U172" s="20" t="s">
        <v>156</v>
      </c>
      <c r="V172" s="17" t="s">
        <v>64</v>
      </c>
      <c r="W172" s="17" t="n">
        <v>7</v>
      </c>
      <c r="X172" s="19" t="n">
        <v>7</v>
      </c>
      <c r="Z172" s="13" t="s">
        <v>157</v>
      </c>
      <c r="AA172" s="13" t="s">
        <v>70</v>
      </c>
      <c r="AB172" s="18" t="n">
        <v>1071</v>
      </c>
      <c r="AC172" s="18"/>
      <c r="AD172" s="16" t="n">
        <v>0</v>
      </c>
      <c r="AE172" s="16"/>
      <c r="AF172" s="20" t="s">
        <v>86</v>
      </c>
      <c r="AG172" s="17" t="str">
        <f aca="false">IF(AF172="Stay",V172,IF(AF172="Step",V172,IF(AF172="Retire","Asst",LOOKUP(AF172,{"New","ToAssc","ToFull1","ToFull2","ToFull3","ToFull4";"Asst","Assc","Full","Full","Full","Full"}))))</f>
        <v>Asst</v>
      </c>
      <c r="AH172" s="17" t="n">
        <f aca="false">IF(AF172="Stay",W172,IF(AF172="Step",W172+1,IF(AF172="Retire",4,LOOKUP(AF172,{"New","ToAssc","ToFull1","ToFull2","ToFull3","ToFull4";4,1,1,2,3,4}))))</f>
        <v>4</v>
      </c>
      <c r="AI172" s="19" t="n">
        <f aca="false">IF(W172=X172,AH172,X172)</f>
        <v>4</v>
      </c>
      <c r="AJ172" s="3" t="str">
        <f aca="false">IF(AG172="Full",IF(OR(AF172="ToFull1",AF172="ToFull2",AF172="ToFull3",AF172="ToFull4"),1,Y172+1),"")</f>
        <v/>
      </c>
      <c r="AK172" s="15" t="s">
        <v>50</v>
      </c>
      <c r="AL172" s="15" t="s">
        <v>51</v>
      </c>
      <c r="AM172" s="18" t="n">
        <f aca="true">IF(AK172="Vacant",0,VLOOKUP(AG172&amp;AI172,INDIRECT(AK172),3,0))</f>
        <v>1071</v>
      </c>
      <c r="AN172" s="18"/>
      <c r="AO172" s="16" t="n">
        <f aca="false">AM172+AN172</f>
        <v>1071</v>
      </c>
      <c r="AP172" s="1" t="n">
        <v>171</v>
      </c>
      <c r="AQ172" s="1" t="s">
        <v>53</v>
      </c>
      <c r="AR172" s="1" t="s">
        <v>54</v>
      </c>
      <c r="AS172" s="1" t="n">
        <v>2021</v>
      </c>
    </row>
    <row r="173" customFormat="false" ht="12" hidden="false" customHeight="true" outlineLevel="0" collapsed="false">
      <c r="A173" s="13" t="n">
        <v>22</v>
      </c>
      <c r="B173" s="14" t="s">
        <v>161</v>
      </c>
      <c r="C173" s="13" t="n">
        <v>138</v>
      </c>
      <c r="D173" s="13" t="s">
        <v>150</v>
      </c>
      <c r="E173" s="13"/>
      <c r="F173" s="13"/>
      <c r="G173" s="13" t="s">
        <v>47</v>
      </c>
      <c r="H173" s="15" t="s">
        <v>47</v>
      </c>
      <c r="I173" s="16" t="e">
        <f aca="false">#N/A</f>
        <v>#N/A</v>
      </c>
      <c r="J173" s="20" t="s">
        <v>48</v>
      </c>
      <c r="K173" s="17" t="s">
        <v>49</v>
      </c>
      <c r="L173" s="17" t="n">
        <v>1</v>
      </c>
      <c r="M173" s="17" t="n">
        <v>1</v>
      </c>
      <c r="N173" s="3" t="n">
        <v>2</v>
      </c>
      <c r="O173" s="13" t="s">
        <v>50</v>
      </c>
      <c r="P173" s="13" t="s">
        <v>51</v>
      </c>
      <c r="Q173" s="18" t="n">
        <v>103293</v>
      </c>
      <c r="R173" s="18" t="n">
        <v>-51646.5</v>
      </c>
      <c r="S173" s="16" t="n">
        <v>51646.5</v>
      </c>
      <c r="T173" s="16"/>
      <c r="U173" s="20" t="s">
        <v>48</v>
      </c>
      <c r="V173" s="17" t="s">
        <v>49</v>
      </c>
      <c r="W173" s="17" t="n">
        <v>1</v>
      </c>
      <c r="X173" s="19" t="n">
        <v>1</v>
      </c>
      <c r="Y173" s="3" t="n">
        <v>3</v>
      </c>
      <c r="Z173" s="13" t="s">
        <v>50</v>
      </c>
      <c r="AA173" s="13" t="s">
        <v>51</v>
      </c>
      <c r="AB173" s="18" t="n">
        <v>1541</v>
      </c>
      <c r="AC173" s="18"/>
      <c r="AD173" s="16" t="n">
        <v>105567</v>
      </c>
      <c r="AE173" s="16"/>
      <c r="AF173" s="20" t="s">
        <v>48</v>
      </c>
      <c r="AG173" s="17" t="str">
        <f aca="false">IF(AF173="Stay",V173,IF(AF173="Step",V173,IF(AF173="Retire","Asst",LOOKUP(AF173,{"New","ToAssc","ToFull1","ToFull2","ToFull3","ToFull4";"Asst","Assc","Full","Full","Full","Full"}))))</f>
        <v>Full</v>
      </c>
      <c r="AH173" s="17" t="n">
        <f aca="false">IF(AF173="Stay",W173,IF(AF173="Step",W173+1,IF(AF173="Retire",4,LOOKUP(AF173,{"New","ToAssc","ToFull1","ToFull2","ToFull3","ToFull4";4,1,1,2,3,4}))))</f>
        <v>1</v>
      </c>
      <c r="AI173" s="19" t="n">
        <f aca="false">IF(W173=X173,AH173,X173)</f>
        <v>1</v>
      </c>
      <c r="AJ173" s="3" t="n">
        <f aca="false">IF(AG173="Full",IF(OR(AF173="ToFull1",AF173="ToFull2",AF173="ToFull3",AF173="ToFull4"),1,Y173+1),"")</f>
        <v>4</v>
      </c>
      <c r="AK173" s="13" t="s">
        <v>50</v>
      </c>
      <c r="AL173" s="13" t="s">
        <v>51</v>
      </c>
      <c r="AM173" s="18" t="n">
        <f aca="true">IF(AK173="Vacant",0,VLOOKUP(AG173&amp;AI173,INDIRECT(AK173),3,0))</f>
        <v>1541</v>
      </c>
      <c r="AN173" s="18"/>
      <c r="AO173" s="16" t="n">
        <f aca="false">AM173+AN173</f>
        <v>1541</v>
      </c>
      <c r="AP173" s="1" t="n">
        <v>172</v>
      </c>
      <c r="AQ173" s="1" t="s">
        <v>53</v>
      </c>
      <c r="AR173" s="1" t="s">
        <v>54</v>
      </c>
      <c r="AS173" s="1" t="n">
        <v>2021</v>
      </c>
    </row>
    <row r="174" customFormat="false" ht="12" hidden="false" customHeight="true" outlineLevel="0" collapsed="false">
      <c r="A174" s="13" t="n">
        <v>22</v>
      </c>
      <c r="B174" s="14" t="s">
        <v>161</v>
      </c>
      <c r="C174" s="13" t="n">
        <v>166</v>
      </c>
      <c r="D174" s="13" t="s">
        <v>133</v>
      </c>
      <c r="E174" s="13"/>
      <c r="F174" s="13"/>
      <c r="G174" s="13" t="s">
        <v>47</v>
      </c>
      <c r="H174" s="15" t="s">
        <v>47</v>
      </c>
      <c r="I174" s="16" t="e">
        <f aca="false">#N/A</f>
        <v>#N/A</v>
      </c>
      <c r="J174" s="20" t="s">
        <v>48</v>
      </c>
      <c r="K174" s="17" t="s">
        <v>49</v>
      </c>
      <c r="L174" s="17" t="n">
        <v>1</v>
      </c>
      <c r="M174" s="17" t="n">
        <v>1</v>
      </c>
      <c r="N174" s="3" t="n">
        <v>4</v>
      </c>
      <c r="O174" s="13" t="s">
        <v>50</v>
      </c>
      <c r="P174" s="13" t="s">
        <v>51</v>
      </c>
      <c r="Q174" s="18" t="n">
        <v>103293</v>
      </c>
      <c r="R174" s="18"/>
      <c r="S174" s="16" t="n">
        <v>103293</v>
      </c>
      <c r="T174" s="16"/>
      <c r="U174" s="20" t="s">
        <v>48</v>
      </c>
      <c r="V174" s="17" t="s">
        <v>49</v>
      </c>
      <c r="W174" s="17" t="n">
        <v>1</v>
      </c>
      <c r="X174" s="19" t="n">
        <v>1</v>
      </c>
      <c r="Y174" s="3" t="n">
        <v>5</v>
      </c>
      <c r="Z174" s="13" t="s">
        <v>50</v>
      </c>
      <c r="AA174" s="13" t="s">
        <v>51</v>
      </c>
      <c r="AB174" s="18" t="n">
        <v>1541</v>
      </c>
      <c r="AC174" s="18"/>
      <c r="AD174" s="16" t="n">
        <v>105567</v>
      </c>
      <c r="AE174" s="16"/>
      <c r="AF174" s="20" t="s">
        <v>48</v>
      </c>
      <c r="AG174" s="17" t="str">
        <f aca="false">IF(AF174="Stay",V174,IF(AF174="Step",V174,IF(AF174="Retire","Asst",LOOKUP(AF174,{"New","ToAssc","ToFull1","ToFull2","ToFull3","ToFull4";"Asst","Assc","Full","Full","Full","Full"}))))</f>
        <v>Full</v>
      </c>
      <c r="AH174" s="17" t="n">
        <f aca="false">IF(AF174="Stay",W174,IF(AF174="Step",W174+1,IF(AF174="Retire",4,LOOKUP(AF174,{"New","ToAssc","ToFull1","ToFull2","ToFull3","ToFull4";4,1,1,2,3,4}))))</f>
        <v>1</v>
      </c>
      <c r="AI174" s="19" t="n">
        <f aca="false">IF(W174=X174,AH174,X174)</f>
        <v>1</v>
      </c>
      <c r="AJ174" s="3" t="n">
        <f aca="false">IF(AG174="Full",IF(OR(AF174="ToFull1",AF174="ToFull2",AF174="ToFull3",AF174="ToFull4"),1,Y174+1),"")</f>
        <v>6</v>
      </c>
      <c r="AK174" s="13" t="s">
        <v>50</v>
      </c>
      <c r="AL174" s="13" t="s">
        <v>51</v>
      </c>
      <c r="AM174" s="18" t="n">
        <f aca="true">IF(AK174="Vacant",0,VLOOKUP(AG174&amp;AI174,INDIRECT(AK174),3,0))</f>
        <v>1541</v>
      </c>
      <c r="AN174" s="18"/>
      <c r="AO174" s="16" t="n">
        <f aca="false">AM174+AN174</f>
        <v>1541</v>
      </c>
      <c r="AP174" s="1" t="n">
        <v>173</v>
      </c>
      <c r="AQ174" s="1" t="s">
        <v>53</v>
      </c>
      <c r="AR174" s="1" t="s">
        <v>54</v>
      </c>
      <c r="AS174" s="1" t="n">
        <v>2021</v>
      </c>
    </row>
    <row r="175" customFormat="false" ht="12" hidden="false" customHeight="true" outlineLevel="0" collapsed="false">
      <c r="A175" s="13" t="n">
        <v>22</v>
      </c>
      <c r="B175" s="14" t="s">
        <v>161</v>
      </c>
      <c r="C175" s="13" t="n">
        <v>137</v>
      </c>
      <c r="D175" s="13" t="s">
        <v>146</v>
      </c>
      <c r="E175" s="13"/>
      <c r="F175" s="13"/>
      <c r="G175" s="13" t="s">
        <v>47</v>
      </c>
      <c r="H175" s="15" t="s">
        <v>47</v>
      </c>
      <c r="I175" s="16" t="e">
        <f aca="false">#N/A</f>
        <v>#N/A</v>
      </c>
      <c r="J175" s="20" t="s">
        <v>48</v>
      </c>
      <c r="K175" s="17" t="s">
        <v>49</v>
      </c>
      <c r="L175" s="17" t="n">
        <v>1</v>
      </c>
      <c r="M175" s="17" t="n">
        <v>1</v>
      </c>
      <c r="N175" s="3" t="n">
        <v>2</v>
      </c>
      <c r="O175" s="13" t="s">
        <v>50</v>
      </c>
      <c r="P175" s="13" t="s">
        <v>51</v>
      </c>
      <c r="Q175" s="18" t="n">
        <v>103293</v>
      </c>
      <c r="R175" s="18"/>
      <c r="S175" s="16" t="n">
        <v>103293</v>
      </c>
      <c r="T175" s="16"/>
      <c r="U175" s="20" t="s">
        <v>48</v>
      </c>
      <c r="V175" s="17" t="s">
        <v>49</v>
      </c>
      <c r="W175" s="17" t="n">
        <v>1</v>
      </c>
      <c r="X175" s="19" t="n">
        <v>1</v>
      </c>
      <c r="Y175" s="3" t="n">
        <v>3</v>
      </c>
      <c r="Z175" s="13" t="s">
        <v>50</v>
      </c>
      <c r="AA175" s="13" t="s">
        <v>51</v>
      </c>
      <c r="AB175" s="18" t="n">
        <v>1541</v>
      </c>
      <c r="AC175" s="18"/>
      <c r="AD175" s="16" t="n">
        <v>105567</v>
      </c>
      <c r="AE175" s="16"/>
      <c r="AF175" s="20" t="s">
        <v>48</v>
      </c>
      <c r="AG175" s="17" t="str">
        <f aca="false">IF(AF175="Stay",V175,IF(AF175="Step",V175,IF(AF175="Retire","Asst",LOOKUP(AF175,{"New","ToAssc","ToFull1","ToFull2","ToFull3","ToFull4";"Asst","Assc","Full","Full","Full","Full"}))))</f>
        <v>Full</v>
      </c>
      <c r="AH175" s="17" t="n">
        <f aca="false">IF(AF175="Stay",W175,IF(AF175="Step",W175+1,IF(AF175="Retire",4,LOOKUP(AF175,{"New","ToAssc","ToFull1","ToFull2","ToFull3","ToFull4";4,1,1,2,3,4}))))</f>
        <v>1</v>
      </c>
      <c r="AI175" s="19" t="n">
        <f aca="false">IF(W175=X175,AH175,X175)</f>
        <v>1</v>
      </c>
      <c r="AJ175" s="3" t="n">
        <f aca="false">IF(AG175="Full",IF(OR(AF175="ToFull1",AF175="ToFull2",AF175="ToFull3",AF175="ToFull4"),1,Y175+1),"")</f>
        <v>4</v>
      </c>
      <c r="AK175" s="13" t="s">
        <v>50</v>
      </c>
      <c r="AL175" s="13" t="s">
        <v>51</v>
      </c>
      <c r="AM175" s="18" t="n">
        <f aca="true">IF(AK175="Vacant",0,VLOOKUP(AG175&amp;AI175,INDIRECT(AK175),3,0))</f>
        <v>1541</v>
      </c>
      <c r="AN175" s="18"/>
      <c r="AO175" s="16" t="n">
        <f aca="false">AM175+AN175</f>
        <v>1541</v>
      </c>
      <c r="AP175" s="1" t="n">
        <v>174</v>
      </c>
      <c r="AQ175" s="1" t="s">
        <v>53</v>
      </c>
      <c r="AR175" s="1" t="s">
        <v>54</v>
      </c>
      <c r="AS175" s="1" t="n">
        <v>2021</v>
      </c>
    </row>
    <row r="176" customFormat="false" ht="12" hidden="false" customHeight="true" outlineLevel="0" collapsed="false">
      <c r="A176" s="13" t="n">
        <v>22</v>
      </c>
      <c r="B176" s="14" t="s">
        <v>161</v>
      </c>
      <c r="C176" s="13" t="n">
        <v>139</v>
      </c>
      <c r="D176" s="13" t="s">
        <v>87</v>
      </c>
      <c r="E176" s="13"/>
      <c r="F176" s="13"/>
      <c r="G176" s="13" t="s">
        <v>47</v>
      </c>
      <c r="H176" s="15" t="s">
        <v>47</v>
      </c>
      <c r="I176" s="16" t="e">
        <f aca="false">#N/A</f>
        <v>#N/A</v>
      </c>
      <c r="J176" s="3" t="s">
        <v>71</v>
      </c>
      <c r="K176" s="17" t="s">
        <v>49</v>
      </c>
      <c r="L176" s="17" t="n">
        <v>2</v>
      </c>
      <c r="M176" s="17" t="n">
        <v>2</v>
      </c>
      <c r="N176" s="3" t="n">
        <v>1</v>
      </c>
      <c r="O176" s="13" t="s">
        <v>50</v>
      </c>
      <c r="P176" s="13" t="s">
        <v>51</v>
      </c>
      <c r="Q176" s="18" t="n">
        <v>108910</v>
      </c>
      <c r="R176" s="18" t="n">
        <v>2500</v>
      </c>
      <c r="S176" s="16" t="n">
        <v>111410</v>
      </c>
      <c r="T176" s="16"/>
      <c r="U176" s="3" t="s">
        <v>48</v>
      </c>
      <c r="V176" s="17" t="s">
        <v>49</v>
      </c>
      <c r="W176" s="17" t="n">
        <v>2</v>
      </c>
      <c r="X176" s="19" t="n">
        <v>2</v>
      </c>
      <c r="Y176" s="3" t="n">
        <v>2</v>
      </c>
      <c r="Z176" s="13" t="s">
        <v>50</v>
      </c>
      <c r="AA176" s="13" t="s">
        <v>51</v>
      </c>
      <c r="AB176" s="18" t="n">
        <v>1625</v>
      </c>
      <c r="AC176" s="18"/>
      <c r="AD176" s="16" t="n">
        <v>111307</v>
      </c>
      <c r="AE176" s="16"/>
      <c r="AF176" s="3" t="s">
        <v>48</v>
      </c>
      <c r="AG176" s="17" t="str">
        <f aca="false">IF(AF176="Stay",V176,IF(AF176="Step",V176,IF(AF176="Retire","Asst",LOOKUP(AF176,{"New","ToAssc","ToFull1","ToFull2","ToFull3","ToFull4";"Asst","Assc","Full","Full","Full","Full"}))))</f>
        <v>Full</v>
      </c>
      <c r="AH176" s="17" t="n">
        <f aca="false">IF(AF176="Stay",W176,IF(AF176="Step",W176+1,IF(AF176="Retire",4,LOOKUP(AF176,{"New","ToAssc","ToFull1","ToFull2","ToFull3","ToFull4";4,1,1,2,3,4}))))</f>
        <v>2</v>
      </c>
      <c r="AI176" s="19" t="n">
        <f aca="false">IF(W176=X176,AH176,X176)</f>
        <v>2</v>
      </c>
      <c r="AJ176" s="3" t="n">
        <f aca="false">IF(AG176="Full",IF(OR(AF176="ToFull1",AF176="ToFull2",AF176="ToFull3",AF176="ToFull4"),1,Y176+1),"")</f>
        <v>3</v>
      </c>
      <c r="AK176" s="13" t="s">
        <v>50</v>
      </c>
      <c r="AL176" s="13" t="s">
        <v>51</v>
      </c>
      <c r="AM176" s="18" t="n">
        <f aca="true">IF(AK176="Vacant",0,VLOOKUP(AG176&amp;AI176,INDIRECT(AK176),3,0))</f>
        <v>1625</v>
      </c>
      <c r="AN176" s="18"/>
      <c r="AO176" s="16" t="n">
        <f aca="false">AM176+AN176</f>
        <v>1625</v>
      </c>
      <c r="AP176" s="1" t="n">
        <v>175</v>
      </c>
      <c r="AQ176" s="1" t="s">
        <v>53</v>
      </c>
      <c r="AR176" s="1" t="s">
        <v>54</v>
      </c>
      <c r="AS176" s="1" t="n">
        <v>2021</v>
      </c>
    </row>
    <row r="177" customFormat="false" ht="12" hidden="false" customHeight="true" outlineLevel="0" collapsed="false">
      <c r="A177" s="13" t="n">
        <v>23</v>
      </c>
      <c r="B177" s="14" t="s">
        <v>164</v>
      </c>
      <c r="C177" s="13"/>
      <c r="D177" s="13" t="s">
        <v>91</v>
      </c>
      <c r="E177" s="13"/>
      <c r="F177" s="13"/>
      <c r="G177" s="13" t="s">
        <v>136</v>
      </c>
      <c r="H177" s="15" t="s">
        <v>63</v>
      </c>
      <c r="I177" s="16"/>
      <c r="J177" s="20"/>
      <c r="K177" s="17"/>
      <c r="L177" s="17"/>
      <c r="M177" s="17"/>
      <c r="O177" s="13"/>
      <c r="P177" s="13"/>
      <c r="Q177" s="18"/>
      <c r="R177" s="18"/>
      <c r="S177" s="16"/>
      <c r="T177" s="16"/>
      <c r="U177" s="20" t="s">
        <v>86</v>
      </c>
      <c r="V177" s="17" t="s">
        <v>64</v>
      </c>
      <c r="W177" s="17" t="n">
        <v>2</v>
      </c>
      <c r="X177" s="19" t="n">
        <v>2</v>
      </c>
      <c r="Z177" s="13" t="s">
        <v>50</v>
      </c>
      <c r="AA177" s="13" t="s">
        <v>51</v>
      </c>
      <c r="AB177" s="18" t="n">
        <v>1048</v>
      </c>
      <c r="AC177" s="18"/>
      <c r="AD177" s="16" t="n">
        <v>70129</v>
      </c>
      <c r="AE177" s="16"/>
      <c r="AF177" s="20" t="s">
        <v>56</v>
      </c>
      <c r="AG177" s="17" t="s">
        <v>64</v>
      </c>
      <c r="AH177" s="17" t="n">
        <f aca="false">IF(AF177="Stay",W177,IF(AF177="Step",W177+1,IF(AF177="Retire",4,LOOKUP(AF177,{"New","ToAssc","ToFull1","ToFull2","ToFull3","ToFull4";4,1,1,2,3,4}))))</f>
        <v>3</v>
      </c>
      <c r="AI177" s="19" t="n">
        <f aca="false">IF(W177=X177,AH177,X177)</f>
        <v>3</v>
      </c>
      <c r="AJ177" s="3" t="str">
        <f aca="false">IF(AG177="Full",IF(OR(AF177="ToFull1",AF177="ToFull2",AF177="ToFull3",AF177="ToFull4"),1,Y177+1),"")</f>
        <v/>
      </c>
      <c r="AK177" s="13" t="s">
        <v>50</v>
      </c>
      <c r="AL177" s="13" t="s">
        <v>51</v>
      </c>
      <c r="AM177" s="18" t="n">
        <f aca="true">IF(AK177="Vacant",0,VLOOKUP(AG177&amp;AI177,INDIRECT(AK177),3,0))</f>
        <v>1048</v>
      </c>
      <c r="AN177" s="18"/>
      <c r="AO177" s="16" t="n">
        <f aca="false">AM177+AN177</f>
        <v>1048</v>
      </c>
      <c r="AP177" s="1" t="n">
        <v>176</v>
      </c>
      <c r="AQ177" s="1" t="s">
        <v>53</v>
      </c>
      <c r="AR177" s="1" t="s">
        <v>54</v>
      </c>
      <c r="AS177" s="1" t="n">
        <v>2021</v>
      </c>
    </row>
    <row r="178" customFormat="false" ht="12" hidden="false" customHeight="true" outlineLevel="0" collapsed="false">
      <c r="A178" s="13" t="n">
        <v>24</v>
      </c>
      <c r="B178" s="14" t="s">
        <v>165</v>
      </c>
      <c r="C178" s="13" t="n">
        <v>146</v>
      </c>
      <c r="D178" s="13" t="s">
        <v>131</v>
      </c>
      <c r="E178" s="15"/>
      <c r="F178" s="13"/>
      <c r="G178" s="13" t="s">
        <v>47</v>
      </c>
      <c r="H178" s="15" t="s">
        <v>47</v>
      </c>
      <c r="I178" s="16" t="e">
        <f aca="false">#N/A</f>
        <v>#N/A</v>
      </c>
      <c r="J178" s="3" t="s">
        <v>75</v>
      </c>
      <c r="K178" s="17" t="s">
        <v>49</v>
      </c>
      <c r="L178" s="17" t="n">
        <v>1</v>
      </c>
      <c r="M178" s="17" t="n">
        <v>1</v>
      </c>
      <c r="N178" s="3" t="n">
        <v>1</v>
      </c>
      <c r="O178" s="13" t="s">
        <v>50</v>
      </c>
      <c r="P178" s="13" t="s">
        <v>51</v>
      </c>
      <c r="Q178" s="18" t="n">
        <v>103293</v>
      </c>
      <c r="R178" s="18"/>
      <c r="S178" s="16" t="n">
        <v>103293</v>
      </c>
      <c r="T178" s="16"/>
      <c r="U178" s="3" t="s">
        <v>48</v>
      </c>
      <c r="V178" s="17" t="s">
        <v>49</v>
      </c>
      <c r="W178" s="17" t="n">
        <v>1</v>
      </c>
      <c r="X178" s="19" t="n">
        <v>1</v>
      </c>
      <c r="Y178" s="3" t="n">
        <v>2</v>
      </c>
      <c r="Z178" s="13" t="s">
        <v>50</v>
      </c>
      <c r="AA178" s="13" t="s">
        <v>51</v>
      </c>
      <c r="AB178" s="18" t="n">
        <v>1541</v>
      </c>
      <c r="AC178" s="18"/>
      <c r="AD178" s="16" t="n">
        <v>105567</v>
      </c>
      <c r="AE178" s="16"/>
      <c r="AF178" s="3" t="s">
        <v>48</v>
      </c>
      <c r="AG178" s="17" t="str">
        <f aca="false">IF(AF178="Stay",V178,IF(AF178="Step",V178,IF(AF178="Retire","Asst",LOOKUP(AF178,{"New","ToAssc","ToFull1","ToFull2","ToFull3","ToFull4";"Asst","Assc","Full","Full","Full","Full"}))))</f>
        <v>Full</v>
      </c>
      <c r="AH178" s="17" t="n">
        <f aca="false">IF(AF178="Stay",W178,IF(AF178="Step",W178+1,IF(AF178="Retire",4,LOOKUP(AF178,{"New","ToAssc","ToFull1","ToFull2","ToFull3","ToFull4";4,1,1,2,3,4}))))</f>
        <v>1</v>
      </c>
      <c r="AI178" s="19" t="n">
        <f aca="false">IF(W178=X178,AH178,X178)</f>
        <v>1</v>
      </c>
      <c r="AJ178" s="3" t="n">
        <f aca="false">IF(AG178="Full",IF(OR(AF178="ToFull1",AF178="ToFull2",AF178="ToFull3",AF178="ToFull4"),1,Y178+1),"")</f>
        <v>3</v>
      </c>
      <c r="AK178" s="13" t="s">
        <v>50</v>
      </c>
      <c r="AL178" s="13" t="s">
        <v>51</v>
      </c>
      <c r="AM178" s="18" t="n">
        <f aca="true">IF(AK178="Vacant",0,VLOOKUP(AG178&amp;AI178,INDIRECT(AK178),3,0))</f>
        <v>1541</v>
      </c>
      <c r="AN178" s="18"/>
      <c r="AO178" s="16" t="n">
        <f aca="false">AM178+AN178</f>
        <v>1541</v>
      </c>
      <c r="AP178" s="1" t="n">
        <v>177</v>
      </c>
      <c r="AQ178" s="1" t="s">
        <v>53</v>
      </c>
      <c r="AR178" s="1" t="s">
        <v>54</v>
      </c>
      <c r="AS178" s="1" t="n">
        <v>2021</v>
      </c>
    </row>
    <row r="179" customFormat="false" ht="12" hidden="false" customHeight="true" outlineLevel="0" collapsed="false">
      <c r="A179" s="13" t="n">
        <v>24</v>
      </c>
      <c r="B179" s="14" t="s">
        <v>165</v>
      </c>
      <c r="C179" s="13" t="n">
        <v>107</v>
      </c>
      <c r="D179" s="13" t="s">
        <v>79</v>
      </c>
      <c r="E179" s="13"/>
      <c r="F179" s="13"/>
      <c r="G179" s="13" t="s">
        <v>47</v>
      </c>
      <c r="H179" s="15" t="s">
        <v>47</v>
      </c>
      <c r="I179" s="16" t="e">
        <f aca="false">#N/A</f>
        <v>#N/A</v>
      </c>
      <c r="J179" s="20" t="s">
        <v>48</v>
      </c>
      <c r="K179" s="17" t="s">
        <v>49</v>
      </c>
      <c r="L179" s="17" t="n">
        <v>1</v>
      </c>
      <c r="M179" s="17" t="n">
        <v>1</v>
      </c>
      <c r="N179" s="3" t="n">
        <v>4</v>
      </c>
      <c r="O179" s="13" t="s">
        <v>50</v>
      </c>
      <c r="P179" s="13" t="s">
        <v>51</v>
      </c>
      <c r="Q179" s="18" t="n">
        <v>103293</v>
      </c>
      <c r="R179" s="18"/>
      <c r="S179" s="16" t="n">
        <v>103293</v>
      </c>
      <c r="T179" s="16"/>
      <c r="U179" s="20" t="s">
        <v>48</v>
      </c>
      <c r="V179" s="17" t="s">
        <v>49</v>
      </c>
      <c r="W179" s="17" t="n">
        <v>1</v>
      </c>
      <c r="X179" s="19" t="n">
        <v>1</v>
      </c>
      <c r="Y179" s="3" t="n">
        <v>5</v>
      </c>
      <c r="Z179" s="13" t="s">
        <v>50</v>
      </c>
      <c r="AA179" s="13" t="s">
        <v>51</v>
      </c>
      <c r="AB179" s="18" t="n">
        <v>1625</v>
      </c>
      <c r="AC179" s="18"/>
      <c r="AD179" s="16" t="n">
        <v>105567</v>
      </c>
      <c r="AE179" s="16"/>
      <c r="AF179" s="20" t="s">
        <v>71</v>
      </c>
      <c r="AG179" s="17" t="str">
        <f aca="false">IF(AF179="Stay",V179,IF(AF179="Step",V179,IF(AF179="Retire","Asst",LOOKUP(AF179,{"New","ToAssc","ToFull1","ToFull2","ToFull3","ToFull4";"Asst","Assc","Full","Full","Full","Full"}))))</f>
        <v>Full</v>
      </c>
      <c r="AH179" s="17" t="n">
        <f aca="false">IF(AF179="Stay",W179,IF(AF179="Step",W179+1,IF(AF179="Retire",4,LOOKUP(AF179,{"New","ToAssc","ToFull1","ToFull2","ToFull3","ToFull4";4,1,1,2,3,4}))))</f>
        <v>2</v>
      </c>
      <c r="AI179" s="19" t="n">
        <f aca="false">IF(W179=X179,AH179,X179)</f>
        <v>2</v>
      </c>
      <c r="AJ179" s="3" t="n">
        <f aca="false">IF(AG179="Full",IF(OR(AF179="ToFull1",AF179="ToFull2",AF179="ToFull3",AF179="ToFull4"),1,Y179+1),"")</f>
        <v>1</v>
      </c>
      <c r="AK179" s="13" t="s">
        <v>50</v>
      </c>
      <c r="AL179" s="13" t="s">
        <v>51</v>
      </c>
      <c r="AM179" s="18" t="n">
        <f aca="true">IF(AK179="Vacant",0,VLOOKUP(AG179&amp;AI179,INDIRECT(AK179),3,0))</f>
        <v>1625</v>
      </c>
      <c r="AN179" s="18"/>
      <c r="AO179" s="16" t="n">
        <f aca="false">AM179+AN179</f>
        <v>1625</v>
      </c>
      <c r="AP179" s="1" t="n">
        <v>178</v>
      </c>
      <c r="AQ179" s="1" t="s">
        <v>53</v>
      </c>
      <c r="AR179" s="1" t="s">
        <v>54</v>
      </c>
      <c r="AS179" s="1" t="n">
        <v>2021</v>
      </c>
    </row>
    <row r="180" customFormat="false" ht="12" hidden="false" customHeight="true" outlineLevel="0" collapsed="false">
      <c r="A180" s="13" t="n">
        <v>25</v>
      </c>
      <c r="B180" s="14" t="s">
        <v>166</v>
      </c>
      <c r="C180" s="13"/>
      <c r="D180" s="13" t="s">
        <v>167</v>
      </c>
      <c r="E180" s="13"/>
      <c r="F180" s="13"/>
      <c r="G180" s="13" t="s">
        <v>62</v>
      </c>
      <c r="H180" s="15" t="s">
        <v>101</v>
      </c>
      <c r="I180" s="16" t="e">
        <f aca="false">#N/A</f>
        <v>#N/A</v>
      </c>
      <c r="J180" s="20" t="s">
        <v>56</v>
      </c>
      <c r="K180" s="17" t="s">
        <v>106</v>
      </c>
      <c r="L180" s="17" t="n">
        <v>5</v>
      </c>
      <c r="M180" s="17" t="n">
        <v>5</v>
      </c>
      <c r="O180" s="13" t="s">
        <v>50</v>
      </c>
      <c r="P180" s="15" t="s">
        <v>51</v>
      </c>
      <c r="Q180" s="18" t="n">
        <v>59980</v>
      </c>
      <c r="R180" s="18"/>
      <c r="S180" s="16" t="n">
        <v>59980</v>
      </c>
      <c r="T180" s="16"/>
      <c r="U180" s="20" t="s">
        <v>56</v>
      </c>
      <c r="V180" s="17" t="s">
        <v>64</v>
      </c>
      <c r="W180" s="17" t="n">
        <v>6</v>
      </c>
      <c r="X180" s="19" t="n">
        <v>6</v>
      </c>
      <c r="Z180" s="13" t="s">
        <v>50</v>
      </c>
      <c r="AA180" s="15" t="s">
        <v>51</v>
      </c>
      <c r="AB180" s="18" t="n">
        <v>1143</v>
      </c>
      <c r="AC180" s="18" t="n">
        <v>-12775.6666666667</v>
      </c>
      <c r="AD180" s="16" t="n">
        <v>63878.3333333333</v>
      </c>
      <c r="AE180" s="16"/>
      <c r="AF180" s="20" t="s">
        <v>56</v>
      </c>
      <c r="AG180" s="17" t="s">
        <v>64</v>
      </c>
      <c r="AH180" s="17" t="n">
        <f aca="false">IF(AF180="Stay",W180,IF(AF180="Step",W180+1,IF(AF180="Retire",4,LOOKUP(AF180,{"New","ToAssc","ToFull1","ToFull2","ToFull3","ToFull4";4,1,1,2,3,4}))))</f>
        <v>7</v>
      </c>
      <c r="AI180" s="19" t="n">
        <f aca="false">IF(W180=X180,AH180,X180)</f>
        <v>7</v>
      </c>
      <c r="AJ180" s="3" t="str">
        <f aca="false">IF(AG180="Full",IF(OR(AF180="ToFull1",AF180="ToFull2",AF180="ToFull3",AF180="ToFull4"),1,Y180+1),"")</f>
        <v/>
      </c>
      <c r="AK180" s="13" t="s">
        <v>50</v>
      </c>
      <c r="AL180" s="15" t="s">
        <v>65</v>
      </c>
      <c r="AM180" s="18" t="n">
        <f aca="true">IF(AK180="Vacant",0,VLOOKUP(AG180&amp;AI180,INDIRECT(AK180),3,0))</f>
        <v>1143</v>
      </c>
      <c r="AN180" s="18" t="n">
        <f aca="false">-AM180/6</f>
        <v>-190.5</v>
      </c>
      <c r="AO180" s="16" t="n">
        <f aca="false">AM180+AN180</f>
        <v>952.5</v>
      </c>
      <c r="AP180" s="1" t="n">
        <v>179</v>
      </c>
      <c r="AQ180" s="1" t="s">
        <v>53</v>
      </c>
      <c r="AR180" s="1" t="s">
        <v>54</v>
      </c>
      <c r="AS180" s="1" t="n">
        <v>2021</v>
      </c>
    </row>
    <row r="181" customFormat="false" ht="12" hidden="false" customHeight="true" outlineLevel="0" collapsed="false">
      <c r="A181" s="13" t="n">
        <v>25</v>
      </c>
      <c r="B181" s="14" t="s">
        <v>166</v>
      </c>
      <c r="C181" s="13"/>
      <c r="D181" s="13" t="s">
        <v>160</v>
      </c>
      <c r="E181" s="13"/>
      <c r="F181" s="13"/>
      <c r="G181" s="13" t="s">
        <v>111</v>
      </c>
      <c r="H181" s="15" t="s">
        <v>111</v>
      </c>
      <c r="I181" s="16" t="e">
        <f aca="false">#N/A</f>
        <v>#N/A</v>
      </c>
      <c r="J181" s="20" t="s">
        <v>48</v>
      </c>
      <c r="K181" s="17" t="s">
        <v>106</v>
      </c>
      <c r="L181" s="17" t="n">
        <v>16</v>
      </c>
      <c r="M181" s="17" t="s">
        <v>168</v>
      </c>
      <c r="O181" s="13" t="s">
        <v>120</v>
      </c>
      <c r="P181" s="13" t="s">
        <v>51</v>
      </c>
      <c r="Q181" s="18" t="n">
        <v>87538</v>
      </c>
      <c r="R181" s="18"/>
      <c r="S181" s="16" t="n">
        <v>87538</v>
      </c>
      <c r="T181" s="16"/>
      <c r="U181" s="20" t="s">
        <v>56</v>
      </c>
      <c r="V181" s="17" t="s">
        <v>106</v>
      </c>
      <c r="W181" s="17" t="n">
        <v>17</v>
      </c>
      <c r="X181" s="19" t="s">
        <v>168</v>
      </c>
      <c r="Z181" s="13" t="s">
        <v>120</v>
      </c>
      <c r="AA181" s="13" t="s">
        <v>51</v>
      </c>
      <c r="AB181" s="18" t="n">
        <v>1306</v>
      </c>
      <c r="AC181" s="18"/>
      <c r="AD181" s="16" t="n">
        <v>89464</v>
      </c>
      <c r="AE181" s="16"/>
      <c r="AF181" s="20" t="s">
        <v>48</v>
      </c>
      <c r="AG181" s="17" t="str">
        <f aca="false">IF(AF181="Stay",V181,IF(AF181="Step",V181,IF(AF181="Retire","Asst",LOOKUP(AF181,{"New","ToAssc","ToFull1","ToFull2","ToFull3","ToFull4";"Asst","Assc","Full","Full","Full","Full"}))))</f>
        <v>Inst</v>
      </c>
      <c r="AH181" s="17" t="n">
        <f aca="false">IF(AF181="Stay",W181,IF(AF181="Step",W181+1,IF(AF181="Retire",4,LOOKUP(AF181,{"New","ToAssc","ToFull1","ToFull2","ToFull3","ToFull4";4,1,1,2,3,4}))))</f>
        <v>17</v>
      </c>
      <c r="AI181" s="19" t="n">
        <v>17</v>
      </c>
      <c r="AJ181" s="3" t="str">
        <f aca="false">IF(AG181="Full",IF(OR(AF181="ToFull1",AF181="ToFull2",AF181="ToFull3",AF181="ToFull4"),1,Y181+1),"")</f>
        <v/>
      </c>
      <c r="AK181" s="13" t="s">
        <v>50</v>
      </c>
      <c r="AL181" s="13" t="s">
        <v>51</v>
      </c>
      <c r="AM181" s="18" t="n">
        <f aca="true">IF(AK181="Vacant",0,VLOOKUP(AG181&amp;AI181,INDIRECT(AK181),3,0))</f>
        <v>1306</v>
      </c>
      <c r="AN181" s="18"/>
      <c r="AO181" s="16" t="n">
        <f aca="false">AM181+AN181</f>
        <v>1306</v>
      </c>
      <c r="AP181" s="1" t="n">
        <v>180</v>
      </c>
      <c r="AQ181" s="1" t="s">
        <v>53</v>
      </c>
      <c r="AR181" s="1" t="s">
        <v>54</v>
      </c>
      <c r="AS181" s="1" t="n">
        <v>2021</v>
      </c>
    </row>
    <row r="182" customFormat="false" ht="12" hidden="false" customHeight="true" outlineLevel="0" collapsed="false">
      <c r="A182" s="13" t="n">
        <v>25</v>
      </c>
      <c r="B182" s="14" t="s">
        <v>166</v>
      </c>
      <c r="C182" s="13" t="n">
        <v>25</v>
      </c>
      <c r="D182" s="13" t="s">
        <v>68</v>
      </c>
      <c r="E182" s="15"/>
      <c r="F182" s="13"/>
      <c r="G182" s="13" t="s">
        <v>47</v>
      </c>
      <c r="H182" s="15" t="s">
        <v>47</v>
      </c>
      <c r="I182" s="16" t="e">
        <f aca="false">#N/A</f>
        <v>#N/A</v>
      </c>
      <c r="J182" s="20" t="s">
        <v>56</v>
      </c>
      <c r="K182" s="17" t="s">
        <v>64</v>
      </c>
      <c r="L182" s="17" t="n">
        <v>2</v>
      </c>
      <c r="M182" s="17" t="n">
        <v>2</v>
      </c>
      <c r="O182" s="13" t="s">
        <v>50</v>
      </c>
      <c r="P182" s="15" t="s">
        <v>51</v>
      </c>
      <c r="Q182" s="18" t="n">
        <v>68619</v>
      </c>
      <c r="R182" s="18"/>
      <c r="S182" s="16" t="n">
        <v>68619</v>
      </c>
      <c r="T182" s="16"/>
      <c r="U182" s="20" t="s">
        <v>56</v>
      </c>
      <c r="V182" s="17" t="s">
        <v>64</v>
      </c>
      <c r="W182" s="17" t="n">
        <v>3</v>
      </c>
      <c r="X182" s="19" t="n">
        <v>3</v>
      </c>
      <c r="Z182" s="13" t="s">
        <v>50</v>
      </c>
      <c r="AA182" s="15" t="s">
        <v>51</v>
      </c>
      <c r="AB182" s="18" t="n">
        <v>1071</v>
      </c>
      <c r="AC182" s="18"/>
      <c r="AD182" s="16" t="n">
        <v>71760</v>
      </c>
      <c r="AE182" s="16"/>
      <c r="AF182" s="20" t="s">
        <v>56</v>
      </c>
      <c r="AG182" s="17" t="str">
        <f aca="false">IF(AF182="Stay",V182,IF(AF182="Step",V182,IF(AF182="Retire","Asst",LOOKUP(AF182,{"New","ToAssc","ToFull1","ToFull2","ToFull3","ToFull4";"Asst","Assc","Full","Full","Full","Full"}))))</f>
        <v>Asst</v>
      </c>
      <c r="AH182" s="17" t="n">
        <f aca="false">IF(AF182="Stay",W182,IF(AF182="Step",W182+1,IF(AF182="Retire",4,LOOKUP(AF182,{"New","ToAssc","ToFull1","ToFull2","ToFull3","ToFull4";4,1,1,2,3,4}))))</f>
        <v>4</v>
      </c>
      <c r="AI182" s="19" t="n">
        <f aca="false">IF(W182=X182,AH182,X182)</f>
        <v>4</v>
      </c>
      <c r="AJ182" s="3" t="str">
        <f aca="false">IF(AG182="Full",IF(OR(AF182="ToFull1",AF182="ToFull2",AF182="ToFull3",AF182="ToFull4"),1,Y182+1),"")</f>
        <v/>
      </c>
      <c r="AK182" s="13" t="s">
        <v>50</v>
      </c>
      <c r="AL182" s="15" t="s">
        <v>51</v>
      </c>
      <c r="AM182" s="18" t="n">
        <f aca="true">IF(AK182="Vacant",0,VLOOKUP(AG182&amp;AI182,INDIRECT(AK182),3,0))</f>
        <v>1071</v>
      </c>
      <c r="AN182" s="18"/>
      <c r="AO182" s="16" t="n">
        <f aca="false">AM182+AN182</f>
        <v>1071</v>
      </c>
      <c r="AP182" s="1" t="n">
        <v>181</v>
      </c>
      <c r="AQ182" s="1" t="s">
        <v>53</v>
      </c>
      <c r="AR182" s="1" t="s">
        <v>54</v>
      </c>
      <c r="AS182" s="1" t="n">
        <v>2021</v>
      </c>
    </row>
    <row r="183" customFormat="false" ht="12" hidden="false" customHeight="true" outlineLevel="0" collapsed="false">
      <c r="A183" s="13" t="n">
        <v>25</v>
      </c>
      <c r="B183" s="14" t="s">
        <v>166</v>
      </c>
      <c r="C183" s="13" t="n">
        <v>190</v>
      </c>
      <c r="D183" s="13" t="s">
        <v>83</v>
      </c>
      <c r="E183" s="13"/>
      <c r="F183" s="13"/>
      <c r="G183" s="13" t="s">
        <v>47</v>
      </c>
      <c r="H183" s="15" t="s">
        <v>47</v>
      </c>
      <c r="I183" s="16" t="e">
        <f aca="false">#N/A</f>
        <v>#N/A</v>
      </c>
      <c r="J183" s="20" t="s">
        <v>48</v>
      </c>
      <c r="K183" s="17" t="s">
        <v>49</v>
      </c>
      <c r="L183" s="17" t="n">
        <v>2</v>
      </c>
      <c r="M183" s="17" t="n">
        <v>2</v>
      </c>
      <c r="N183" s="3" t="n">
        <v>2</v>
      </c>
      <c r="O183" s="13" t="s">
        <v>50</v>
      </c>
      <c r="P183" s="13" t="s">
        <v>51</v>
      </c>
      <c r="Q183" s="18" t="n">
        <v>108910</v>
      </c>
      <c r="R183" s="18" t="n">
        <v>3500</v>
      </c>
      <c r="S183" s="16" t="n">
        <v>112410</v>
      </c>
      <c r="T183" s="16"/>
      <c r="U183" s="20" t="s">
        <v>48</v>
      </c>
      <c r="V183" s="17" t="s">
        <v>49</v>
      </c>
      <c r="W183" s="17" t="n">
        <v>2</v>
      </c>
      <c r="X183" s="19" t="n">
        <v>2</v>
      </c>
      <c r="Y183" s="3" t="n">
        <v>3</v>
      </c>
      <c r="Z183" s="13" t="s">
        <v>50</v>
      </c>
      <c r="AA183" s="13" t="s">
        <v>51</v>
      </c>
      <c r="AB183" s="18" t="n">
        <v>1625</v>
      </c>
      <c r="AC183" s="18" t="n">
        <v>3500</v>
      </c>
      <c r="AD183" s="16" t="n">
        <v>114807</v>
      </c>
      <c r="AE183" s="16"/>
      <c r="AF183" s="20" t="s">
        <v>48</v>
      </c>
      <c r="AG183" s="17" t="str">
        <f aca="false">IF(AF183="Stay",V183,IF(AF183="Step",V183,IF(AF183="Retire","Asst",LOOKUP(AF183,{"New","ToAssc","ToFull1","ToFull2","ToFull3","ToFull4";"Asst","Assc","Full","Full","Full","Full"}))))</f>
        <v>Full</v>
      </c>
      <c r="AH183" s="17" t="n">
        <f aca="false">IF(AF183="Stay",W183,IF(AF183="Step",W183+1,IF(AF183="Retire",4,LOOKUP(AF183,{"New","ToAssc","ToFull1","ToFull2","ToFull3","ToFull4";4,1,1,2,3,4}))))</f>
        <v>2</v>
      </c>
      <c r="AI183" s="19" t="n">
        <f aca="false">IF(W183=X183,AH183,X183)</f>
        <v>2</v>
      </c>
      <c r="AJ183" s="3" t="n">
        <f aca="false">IF(AG183="Full",IF(OR(AF183="ToFull1",AF183="ToFull2",AF183="ToFull3",AF183="ToFull4"),1,Y183+1),"")</f>
        <v>4</v>
      </c>
      <c r="AK183" s="13" t="s">
        <v>50</v>
      </c>
      <c r="AL183" s="13" t="s">
        <v>51</v>
      </c>
      <c r="AM183" s="18" t="n">
        <f aca="true">IF(AK183="Vacant",0,VLOOKUP(AG183&amp;AI183,INDIRECT(AK183),3,0))</f>
        <v>1625</v>
      </c>
      <c r="AN183" s="18" t="n">
        <v>35</v>
      </c>
      <c r="AO183" s="16" t="n">
        <f aca="false">AM183+AN183</f>
        <v>1660</v>
      </c>
      <c r="AP183" s="1" t="n">
        <v>182</v>
      </c>
      <c r="AQ183" s="1" t="s">
        <v>53</v>
      </c>
      <c r="AR183" s="1" t="s">
        <v>54</v>
      </c>
      <c r="AS183" s="1" t="n">
        <v>2021</v>
      </c>
    </row>
    <row r="184" customFormat="false" ht="12" hidden="false" customHeight="true" outlineLevel="0" collapsed="false">
      <c r="A184" s="13" t="n">
        <v>26</v>
      </c>
      <c r="B184" s="14" t="s">
        <v>165</v>
      </c>
      <c r="C184" s="13"/>
      <c r="D184" s="13" t="s">
        <v>89</v>
      </c>
      <c r="E184" s="13"/>
      <c r="F184" s="13"/>
      <c r="G184" s="13" t="s">
        <v>62</v>
      </c>
      <c r="H184" s="15" t="s">
        <v>101</v>
      </c>
      <c r="I184" s="16" t="e">
        <f aca="false">#N/A</f>
        <v>#N/A</v>
      </c>
      <c r="J184" s="3" t="s">
        <v>56</v>
      </c>
      <c r="K184" s="17" t="s">
        <v>64</v>
      </c>
      <c r="L184" s="17" t="n">
        <v>6</v>
      </c>
      <c r="M184" s="17" t="n">
        <v>6</v>
      </c>
      <c r="O184" s="23" t="s">
        <v>50</v>
      </c>
      <c r="P184" s="15" t="s">
        <v>51</v>
      </c>
      <c r="Q184" s="18" t="n">
        <v>75003</v>
      </c>
      <c r="R184" s="18"/>
      <c r="S184" s="16" t="n">
        <v>75003</v>
      </c>
      <c r="T184" s="16"/>
      <c r="U184" s="3" t="s">
        <v>56</v>
      </c>
      <c r="V184" s="17" t="s">
        <v>64</v>
      </c>
      <c r="W184" s="17" t="n">
        <v>7</v>
      </c>
      <c r="X184" s="19" t="n">
        <v>7</v>
      </c>
      <c r="Z184" s="23" t="s">
        <v>50</v>
      </c>
      <c r="AA184" s="15" t="s">
        <v>51</v>
      </c>
      <c r="AB184" s="18" t="n">
        <v>1167</v>
      </c>
      <c r="AC184" s="18"/>
      <c r="AD184" s="16" t="n">
        <v>78284</v>
      </c>
      <c r="AE184" s="16"/>
      <c r="AF184" s="3" t="s">
        <v>56</v>
      </c>
      <c r="AG184" s="17" t="str">
        <f aca="false">IF(AF184="Stay",V184,IF(AF184="Step",V184,IF(AF184="Retire","Asst",LOOKUP(AF184,{"New","ToAssc","ToFull1","ToFull2","ToFull3","ToFull4";"Asst","Assc","Full","Full","Full","Full"}))))</f>
        <v>Asst</v>
      </c>
      <c r="AH184" s="17" t="n">
        <f aca="false">IF(AF184="Stay",W184,IF(AF184="Step",W184+1,IF(AF184="Retire",4,LOOKUP(AF184,{"New","ToAssc","ToFull1","ToFull2","ToFull3","ToFull4";4,1,1,2,3,4}))))</f>
        <v>8</v>
      </c>
      <c r="AI184" s="19" t="n">
        <f aca="false">IF(W184=X184,AH184,X184)</f>
        <v>8</v>
      </c>
      <c r="AJ184" s="3" t="str">
        <f aca="false">IF(AG184="Full",IF(OR(AF184="ToFull1",AF184="ToFull2",AF184="ToFull3",AF184="ToFull4"),1,Y184+1),"")</f>
        <v/>
      </c>
      <c r="AK184" s="23" t="s">
        <v>50</v>
      </c>
      <c r="AL184" s="15" t="s">
        <v>70</v>
      </c>
      <c r="AM184" s="18" t="n">
        <f aca="true">IF(AK184="Vacant",0,VLOOKUP(AG184&amp;AI184,INDIRECT(AK184),3,0))</f>
        <v>1167</v>
      </c>
      <c r="AN184" s="18"/>
      <c r="AO184" s="16" t="n">
        <f aca="false">AM184+AN184</f>
        <v>1167</v>
      </c>
      <c r="AP184" s="1" t="n">
        <v>183</v>
      </c>
      <c r="AQ184" s="1" t="s">
        <v>53</v>
      </c>
      <c r="AR184" s="1" t="s">
        <v>54</v>
      </c>
      <c r="AS184" s="1" t="n">
        <v>2021</v>
      </c>
    </row>
    <row r="185" s="26" customFormat="true" ht="12.75" hidden="false" customHeight="true" outlineLevel="0" collapsed="false">
      <c r="A185" s="13" t="n">
        <v>26</v>
      </c>
      <c r="B185" s="14" t="s">
        <v>165</v>
      </c>
      <c r="C185" s="13" t="n">
        <v>26</v>
      </c>
      <c r="D185" s="13" t="e">
        <f aca="false">#N/A</f>
        <v>#N/A</v>
      </c>
      <c r="E185" s="15" t="s">
        <v>72</v>
      </c>
      <c r="F185" s="13"/>
      <c r="G185" s="13" t="s">
        <v>47</v>
      </c>
      <c r="H185" s="13"/>
      <c r="I185" s="16" t="e">
        <f aca="false">#N/A</f>
        <v>#N/A</v>
      </c>
      <c r="J185" s="20" t="s">
        <v>157</v>
      </c>
      <c r="K185" s="17" t="s">
        <v>49</v>
      </c>
      <c r="L185" s="17" t="n">
        <v>4</v>
      </c>
      <c r="M185" s="17" t="n">
        <v>4</v>
      </c>
      <c r="N185" s="3" t="e">
        <f aca="false">#VALUE!</f>
        <v>#VALUE!</v>
      </c>
      <c r="O185" s="13" t="s">
        <v>157</v>
      </c>
      <c r="P185" s="15" t="s">
        <v>70</v>
      </c>
      <c r="Q185" s="18" t="n">
        <v>0</v>
      </c>
      <c r="R185" s="18"/>
      <c r="S185" s="16" t="n">
        <v>0</v>
      </c>
      <c r="T185" s="16"/>
      <c r="U185" s="20" t="s">
        <v>157</v>
      </c>
      <c r="V185" s="17" t="s">
        <v>49</v>
      </c>
      <c r="W185" s="17" t="n">
        <v>4</v>
      </c>
      <c r="X185" s="19" t="n">
        <v>4</v>
      </c>
      <c r="Y185" s="3" t="e">
        <f aca="false">#VALUE!</f>
        <v>#VALUE!</v>
      </c>
      <c r="Z185" s="13" t="s">
        <v>157</v>
      </c>
      <c r="AA185" s="15" t="s">
        <v>70</v>
      </c>
      <c r="AB185" s="18" t="n">
        <v>1071</v>
      </c>
      <c r="AC185" s="18"/>
      <c r="AD185" s="16" t="n">
        <v>0</v>
      </c>
      <c r="AE185" s="16"/>
      <c r="AF185" s="20" t="s">
        <v>86</v>
      </c>
      <c r="AG185" s="17" t="str">
        <f aca="false">IF(AF185="Stay",V185,IF(AF185="Step",V185,IF(AF185="Retire","Asst",LOOKUP(AF185,{"New","ToAssc","ToFull1","ToFull2","ToFull3","ToFull4";"Asst","Assc","Full","Full","Full","Full"}))))</f>
        <v>Asst</v>
      </c>
      <c r="AH185" s="17" t="n">
        <f aca="false">IF(AF185="Stay",W185,IF(AF185="Step",W185+1,IF(AF185="Retire",4,LOOKUP(AF185,{"New","ToAssc","ToFull1","ToFull2","ToFull3","ToFull4";4,1,1,2,3,4}))))</f>
        <v>4</v>
      </c>
      <c r="AI185" s="19" t="n">
        <f aca="false">IF(W185=X185,AH185,X185)</f>
        <v>4</v>
      </c>
      <c r="AJ185" s="3" t="str">
        <f aca="false">IF(AG185="Full",IF(OR(AF185="ToFull1",AF185="ToFull2",AF185="ToFull3",AF185="ToFull4"),1,Y185+1),"")</f>
        <v/>
      </c>
      <c r="AK185" s="15" t="s">
        <v>50</v>
      </c>
      <c r="AL185" s="15" t="s">
        <v>51</v>
      </c>
      <c r="AM185" s="18" t="n">
        <f aca="true">IF(OR(AK185="Vacant",AK185="Admin",AK185="Leave"),0,VLOOKUP(AG185&amp;AI185,INDIRECT(AK185),3,0))</f>
        <v>1071</v>
      </c>
      <c r="AN185" s="18"/>
      <c r="AO185" s="16" t="n">
        <f aca="false">AM185+AN185</f>
        <v>1071</v>
      </c>
      <c r="AP185" s="1" t="n">
        <v>184</v>
      </c>
      <c r="AQ185" s="1" t="s">
        <v>53</v>
      </c>
      <c r="AR185" s="1" t="s">
        <v>54</v>
      </c>
      <c r="AS185" s="1" t="n">
        <v>2021</v>
      </c>
    </row>
    <row r="186" customFormat="false" ht="12" hidden="false" customHeight="true" outlineLevel="0" collapsed="false">
      <c r="A186" s="13" t="n">
        <v>26</v>
      </c>
      <c r="B186" s="14" t="s">
        <v>165</v>
      </c>
      <c r="C186" s="13" t="n">
        <v>27</v>
      </c>
      <c r="D186" s="13" t="s">
        <v>46</v>
      </c>
      <c r="E186" s="13"/>
      <c r="F186" s="13"/>
      <c r="G186" s="13" t="s">
        <v>47</v>
      </c>
      <c r="H186" s="15" t="s">
        <v>47</v>
      </c>
      <c r="I186" s="16" t="e">
        <f aca="false">#N/A</f>
        <v>#N/A</v>
      </c>
      <c r="J186" s="20" t="s">
        <v>48</v>
      </c>
      <c r="K186" s="17" t="s">
        <v>49</v>
      </c>
      <c r="L186" s="17" t="n">
        <v>4</v>
      </c>
      <c r="M186" s="17" t="n">
        <v>4</v>
      </c>
      <c r="N186" s="3" t="n">
        <v>4</v>
      </c>
      <c r="O186" s="13" t="s">
        <v>50</v>
      </c>
      <c r="P186" s="13" t="s">
        <v>51</v>
      </c>
      <c r="Q186" s="18" t="n">
        <v>120515</v>
      </c>
      <c r="R186" s="18"/>
      <c r="S186" s="16" t="n">
        <v>120515</v>
      </c>
      <c r="T186" s="16"/>
      <c r="U186" s="20" t="s">
        <v>48</v>
      </c>
      <c r="V186" s="17" t="s">
        <v>49</v>
      </c>
      <c r="W186" s="17" t="n">
        <v>4</v>
      </c>
      <c r="X186" s="19" t="n">
        <v>4</v>
      </c>
      <c r="Y186" s="3" t="n">
        <v>5</v>
      </c>
      <c r="Z186" s="13" t="s">
        <v>50</v>
      </c>
      <c r="AA186" s="13" t="s">
        <v>51</v>
      </c>
      <c r="AB186" s="18" t="n">
        <v>1798</v>
      </c>
      <c r="AC186" s="18"/>
      <c r="AD186" s="16" t="n">
        <v>123167</v>
      </c>
      <c r="AE186" s="16"/>
      <c r="AF186" s="20" t="s">
        <v>48</v>
      </c>
      <c r="AG186" s="17" t="str">
        <f aca="false">IF(AF186="Stay",V186,IF(AF186="Step",V186,IF(AF186="Retire","Asst",LOOKUP(AF186,{"New","ToAssc","ToFull1","ToFull2","ToFull3","ToFull4";"Asst","Assc","Full","Full","Full","Full"}))))</f>
        <v>Full</v>
      </c>
      <c r="AH186" s="17" t="n">
        <f aca="false">IF(AF186="Stay",W186,IF(AF186="Step",W186+1,IF(AF186="Retire",4,LOOKUP(AF186,{"New","ToAssc","ToFull1","ToFull2","ToFull3","ToFull4";4,1,1,2,3,4}))))</f>
        <v>4</v>
      </c>
      <c r="AI186" s="19" t="n">
        <f aca="false">IF(W186=X186,AH186,X186)</f>
        <v>4</v>
      </c>
      <c r="AJ186" s="3" t="n">
        <f aca="false">IF(AG186="Full",IF(OR(AF186="ToFull1",AF186="ToFull2",AF186="ToFull3",AF186="ToFull4"),1,Y186+1),"")</f>
        <v>6</v>
      </c>
      <c r="AK186" s="13" t="s">
        <v>50</v>
      </c>
      <c r="AL186" s="13" t="s">
        <v>51</v>
      </c>
      <c r="AM186" s="18" t="n">
        <f aca="true">IF(AK186="Vacant",0,VLOOKUP(AG186&amp;AI186,INDIRECT(AK186),3,0))</f>
        <v>1798</v>
      </c>
      <c r="AN186" s="18"/>
      <c r="AO186" s="16" t="n">
        <f aca="false">AM186+AN186</f>
        <v>1798</v>
      </c>
      <c r="AP186" s="1" t="n">
        <v>185</v>
      </c>
      <c r="AQ186" s="1" t="s">
        <v>53</v>
      </c>
      <c r="AR186" s="1" t="s">
        <v>54</v>
      </c>
      <c r="AS186" s="1" t="n">
        <v>2021</v>
      </c>
    </row>
    <row r="187" customFormat="false" ht="12" hidden="false" customHeight="true" outlineLevel="0" collapsed="false">
      <c r="A187" s="13" t="n">
        <v>27</v>
      </c>
      <c r="B187" s="14" t="s">
        <v>169</v>
      </c>
      <c r="C187" s="13" t="n">
        <v>31</v>
      </c>
      <c r="D187" s="13" t="s">
        <v>103</v>
      </c>
      <c r="E187" s="13"/>
      <c r="F187" s="13"/>
      <c r="G187" s="13" t="s">
        <v>47</v>
      </c>
      <c r="H187" s="15" t="s">
        <v>47</v>
      </c>
      <c r="I187" s="16" t="e">
        <f aca="false">#N/A</f>
        <v>#N/A</v>
      </c>
      <c r="J187" s="3" t="s">
        <v>52</v>
      </c>
      <c r="K187" s="17" t="s">
        <v>49</v>
      </c>
      <c r="L187" s="17" t="n">
        <v>3</v>
      </c>
      <c r="M187" s="17" t="n">
        <v>3</v>
      </c>
      <c r="N187" s="3" t="n">
        <v>1</v>
      </c>
      <c r="O187" s="13" t="s">
        <v>50</v>
      </c>
      <c r="P187" s="13" t="s">
        <v>51</v>
      </c>
      <c r="Q187" s="18" t="n">
        <v>114661</v>
      </c>
      <c r="R187" s="18"/>
      <c r="S187" s="16" t="n">
        <v>114661</v>
      </c>
      <c r="T187" s="16"/>
      <c r="U187" s="3" t="s">
        <v>48</v>
      </c>
      <c r="V187" s="17" t="s">
        <v>49</v>
      </c>
      <c r="W187" s="17" t="n">
        <v>3</v>
      </c>
      <c r="X187" s="19" t="n">
        <v>3</v>
      </c>
      <c r="Y187" s="3" t="n">
        <v>2</v>
      </c>
      <c r="Z187" s="13" t="s">
        <v>50</v>
      </c>
      <c r="AA187" s="13" t="s">
        <v>51</v>
      </c>
      <c r="AB187" s="18" t="n">
        <v>1711</v>
      </c>
      <c r="AC187" s="18"/>
      <c r="AD187" s="16" t="n">
        <v>117185</v>
      </c>
      <c r="AE187" s="16"/>
      <c r="AF187" s="3" t="s">
        <v>48</v>
      </c>
      <c r="AG187" s="17" t="str">
        <f aca="false">IF(AF187="Stay",V187,IF(AF187="Step",V187,IF(AF187="Retire","Asst",LOOKUP(AF187,{"New","ToAssc","ToFull1","ToFull2","ToFull3","ToFull4";"Asst","Assc","Full","Full","Full","Full"}))))</f>
        <v>Full</v>
      </c>
      <c r="AH187" s="17" t="n">
        <f aca="false">IF(AF187="Stay",W187,IF(AF187="Step",W187+1,IF(AF187="Retire",4,LOOKUP(AF187,{"New","ToAssc","ToFull1","ToFull2","ToFull3","ToFull4";4,1,1,2,3,4}))))</f>
        <v>3</v>
      </c>
      <c r="AI187" s="19" t="n">
        <f aca="false">IF(W187=X187,AH187,X187)</f>
        <v>3</v>
      </c>
      <c r="AJ187" s="3" t="n">
        <f aca="false">IF(AG187="Full",IF(OR(AF187="ToFull1",AF187="ToFull2",AF187="ToFull3",AF187="ToFull4"),1,Y187+1),"")</f>
        <v>3</v>
      </c>
      <c r="AK187" s="13" t="s">
        <v>50</v>
      </c>
      <c r="AL187" s="13" t="s">
        <v>51</v>
      </c>
      <c r="AM187" s="18" t="n">
        <f aca="true">IF(AK187="Vacant",0,VLOOKUP(AG187&amp;AI187,INDIRECT(AK187),3,0))</f>
        <v>1711</v>
      </c>
      <c r="AN187" s="18"/>
      <c r="AO187" s="16" t="n">
        <f aca="false">AM187+AN187</f>
        <v>1711</v>
      </c>
      <c r="AP187" s="1" t="n">
        <v>186</v>
      </c>
      <c r="AQ187" s="1" t="s">
        <v>53</v>
      </c>
      <c r="AR187" s="1" t="s">
        <v>54</v>
      </c>
      <c r="AS187" s="1" t="n">
        <v>2021</v>
      </c>
    </row>
    <row r="188" customFormat="false" ht="12" hidden="false" customHeight="true" outlineLevel="0" collapsed="false">
      <c r="A188" s="13" t="n">
        <v>27</v>
      </c>
      <c r="B188" s="14" t="s">
        <v>169</v>
      </c>
      <c r="C188" s="13" t="n">
        <v>28</v>
      </c>
      <c r="D188" s="13" t="s">
        <v>170</v>
      </c>
      <c r="E188" s="13"/>
      <c r="F188" s="13"/>
      <c r="G188" s="13" t="s">
        <v>47</v>
      </c>
      <c r="H188" s="15" t="s">
        <v>47</v>
      </c>
      <c r="I188" s="16" t="e">
        <f aca="false">#N/A</f>
        <v>#N/A</v>
      </c>
      <c r="J188" s="20" t="s">
        <v>48</v>
      </c>
      <c r="K188" s="17" t="s">
        <v>49</v>
      </c>
      <c r="L188" s="17" t="n">
        <v>4</v>
      </c>
      <c r="M188" s="17" t="n">
        <v>4</v>
      </c>
      <c r="N188" s="3" t="n">
        <v>7</v>
      </c>
      <c r="O188" s="13" t="s">
        <v>50</v>
      </c>
      <c r="P188" s="13" t="s">
        <v>51</v>
      </c>
      <c r="Q188" s="18" t="n">
        <v>120515</v>
      </c>
      <c r="R188" s="18"/>
      <c r="S188" s="16" t="n">
        <v>120515</v>
      </c>
      <c r="T188" s="16"/>
      <c r="U188" s="20" t="s">
        <v>48</v>
      </c>
      <c r="V188" s="17" t="s">
        <v>49</v>
      </c>
      <c r="W188" s="17" t="n">
        <v>4</v>
      </c>
      <c r="X188" s="19" t="n">
        <v>4</v>
      </c>
      <c r="Y188" s="3" t="n">
        <v>8</v>
      </c>
      <c r="Z188" s="13" t="s">
        <v>50</v>
      </c>
      <c r="AA188" s="13" t="s">
        <v>51</v>
      </c>
      <c r="AB188" s="18" t="n">
        <v>1798</v>
      </c>
      <c r="AC188" s="18"/>
      <c r="AD188" s="16" t="n">
        <v>123167</v>
      </c>
      <c r="AE188" s="16"/>
      <c r="AF188" s="20" t="s">
        <v>48</v>
      </c>
      <c r="AG188" s="17" t="str">
        <f aca="false">IF(AF188="Stay",V188,IF(AF188="Step",V188,IF(AF188="Retire","Asst",LOOKUP(AF188,{"New","ToAssc","ToFull1","ToFull2","ToFull3","ToFull4";"Asst","Assc","Full","Full","Full","Full"}))))</f>
        <v>Full</v>
      </c>
      <c r="AH188" s="17" t="n">
        <f aca="false">IF(AF188="Stay",W188,IF(AF188="Step",W188+1,IF(AF188="Retire",4,LOOKUP(AF188,{"New","ToAssc","ToFull1","ToFull2","ToFull3","ToFull4";4,1,1,2,3,4}))))</f>
        <v>4</v>
      </c>
      <c r="AI188" s="19" t="n">
        <f aca="false">IF(W188=X188,AH188,X188)</f>
        <v>4</v>
      </c>
      <c r="AJ188" s="3" t="n">
        <f aca="false">IF(AG188="Full",IF(OR(AF188="ToFull1",AF188="ToFull2",AF188="ToFull3",AF188="ToFull4"),1,Y188+1),"")</f>
        <v>9</v>
      </c>
      <c r="AK188" s="13" t="s">
        <v>50</v>
      </c>
      <c r="AL188" s="13" t="s">
        <v>51</v>
      </c>
      <c r="AM188" s="18" t="n">
        <f aca="true">IF(AK188="Vacant",0,VLOOKUP(AG188&amp;AI188,INDIRECT(AK188),3,0))</f>
        <v>1798</v>
      </c>
      <c r="AN188" s="18"/>
      <c r="AO188" s="16" t="n">
        <f aca="false">AM188+AN188</f>
        <v>1798</v>
      </c>
      <c r="AP188" s="1" t="n">
        <v>187</v>
      </c>
      <c r="AQ188" s="1" t="s">
        <v>53</v>
      </c>
      <c r="AR188" s="1" t="s">
        <v>54</v>
      </c>
      <c r="AS188" s="1" t="n">
        <v>2021</v>
      </c>
    </row>
    <row r="189" customFormat="false" ht="12" hidden="false" customHeight="true" outlineLevel="0" collapsed="false">
      <c r="A189" s="13" t="n">
        <v>27</v>
      </c>
      <c r="B189" s="14" t="s">
        <v>169</v>
      </c>
      <c r="C189" s="13" t="n">
        <v>30</v>
      </c>
      <c r="D189" s="13" t="e">
        <f aca="false">#N/A</f>
        <v>#N/A</v>
      </c>
      <c r="E189" s="15" t="s">
        <v>72</v>
      </c>
      <c r="F189" s="13"/>
      <c r="G189" s="13" t="s">
        <v>47</v>
      </c>
      <c r="H189" s="15" t="s">
        <v>47</v>
      </c>
      <c r="I189" s="16" t="e">
        <f aca="false">#N/A</f>
        <v>#N/A</v>
      </c>
      <c r="J189" s="20" t="s">
        <v>48</v>
      </c>
      <c r="K189" s="17" t="s">
        <v>49</v>
      </c>
      <c r="L189" s="17" t="n">
        <v>1</v>
      </c>
      <c r="M189" s="17" t="n">
        <v>1</v>
      </c>
      <c r="N189" s="3" t="n">
        <v>4</v>
      </c>
      <c r="O189" s="13" t="s">
        <v>50</v>
      </c>
      <c r="P189" s="13" t="s">
        <v>51</v>
      </c>
      <c r="Q189" s="18" t="n">
        <v>103293</v>
      </c>
      <c r="R189" s="18"/>
      <c r="S189" s="16" t="n">
        <v>103293</v>
      </c>
      <c r="T189" s="16"/>
      <c r="U189" s="20" t="s">
        <v>86</v>
      </c>
      <c r="V189" s="17" t="s">
        <v>64</v>
      </c>
      <c r="W189" s="17" t="n">
        <v>4</v>
      </c>
      <c r="X189" s="19"/>
      <c r="Z189" s="13" t="s">
        <v>157</v>
      </c>
      <c r="AA189" s="13" t="s">
        <v>70</v>
      </c>
      <c r="AB189" s="18" t="n">
        <v>1071</v>
      </c>
      <c r="AC189" s="18"/>
      <c r="AD189" s="16" t="n">
        <v>0</v>
      </c>
      <c r="AE189" s="16"/>
      <c r="AF189" s="20" t="s">
        <v>86</v>
      </c>
      <c r="AG189" s="17" t="str">
        <f aca="false">IF(AF189="Stay",V189,IF(AF189="Step",V189,IF(AF189="Retire","Asst",LOOKUP(AF189,{"New","ToAssc","ToFull1","ToFull2","ToFull3","ToFull4";"Asst","Assc","Full","Full","Full","Full"}))))</f>
        <v>Asst</v>
      </c>
      <c r="AH189" s="17" t="n">
        <f aca="false">IF(AF189="Stay",W189,IF(AF189="Step",W189+1,IF(AF189="Retire",4,LOOKUP(AF189,{"New","ToAssc","ToFull1","ToFull2","ToFull3","ToFull4";4,1,1,2,3,4}))))</f>
        <v>4</v>
      </c>
      <c r="AI189" s="19" t="n">
        <v>4</v>
      </c>
      <c r="AJ189" s="3" t="str">
        <f aca="false">IF(AG189="Full",IF(OR(AF189="ToFull1",AF189="ToFull2",AF189="ToFull3",AF189="ToFull4"),1,Y189+1),"")</f>
        <v/>
      </c>
      <c r="AK189" s="15" t="s">
        <v>50</v>
      </c>
      <c r="AL189" s="15" t="s">
        <v>51</v>
      </c>
      <c r="AM189" s="18" t="n">
        <f aca="true">IF(AK189="Vacant",0,VLOOKUP(AG189&amp;AI189,INDIRECT(AK189),3,0))</f>
        <v>1071</v>
      </c>
      <c r="AN189" s="18"/>
      <c r="AO189" s="16" t="n">
        <f aca="false">AM189+AN189</f>
        <v>1071</v>
      </c>
      <c r="AP189" s="1" t="n">
        <v>188</v>
      </c>
      <c r="AQ189" s="1" t="s">
        <v>53</v>
      </c>
      <c r="AR189" s="1" t="s">
        <v>54</v>
      </c>
      <c r="AS189" s="1" t="n">
        <v>2021</v>
      </c>
    </row>
    <row r="190" customFormat="false" ht="12" hidden="false" customHeight="true" outlineLevel="0" collapsed="false">
      <c r="A190" s="13" t="n">
        <v>27</v>
      </c>
      <c r="B190" s="14" t="s">
        <v>169</v>
      </c>
      <c r="C190" s="13"/>
      <c r="D190" s="13" t="s">
        <v>90</v>
      </c>
      <c r="E190" s="13"/>
      <c r="F190" s="13"/>
      <c r="G190" s="13" t="s">
        <v>105</v>
      </c>
      <c r="H190" s="15" t="s">
        <v>101</v>
      </c>
      <c r="I190" s="16" t="e">
        <f aca="false">#N/A</f>
        <v>#N/A</v>
      </c>
      <c r="J190" s="20" t="s">
        <v>48</v>
      </c>
      <c r="K190" s="17" t="s">
        <v>106</v>
      </c>
      <c r="L190" s="17" t="n">
        <v>7</v>
      </c>
      <c r="M190" s="17" t="n">
        <v>7</v>
      </c>
      <c r="O190" s="13" t="s">
        <v>50</v>
      </c>
      <c r="P190" s="15" t="s">
        <v>51</v>
      </c>
      <c r="Q190" s="18" t="n">
        <v>63222</v>
      </c>
      <c r="R190" s="18"/>
      <c r="S190" s="16" t="n">
        <v>63222</v>
      </c>
      <c r="T190" s="16"/>
      <c r="U190" s="20" t="s">
        <v>86</v>
      </c>
      <c r="V190" s="17" t="s">
        <v>106</v>
      </c>
      <c r="W190" s="17" t="n">
        <v>5</v>
      </c>
      <c r="X190" s="19" t="n">
        <v>5</v>
      </c>
      <c r="Z190" s="13" t="s">
        <v>50</v>
      </c>
      <c r="AA190" s="15" t="s">
        <v>51</v>
      </c>
      <c r="AB190" s="18" t="n">
        <v>919</v>
      </c>
      <c r="AC190" s="18" t="n">
        <v>-10216.6666666667</v>
      </c>
      <c r="AD190" s="16" t="n">
        <v>51083.3333333333</v>
      </c>
      <c r="AE190" s="16"/>
      <c r="AF190" s="20" t="s">
        <v>56</v>
      </c>
      <c r="AG190" s="17" t="str">
        <f aca="false">IF(AF190="Stay",V190,IF(AF190="Step",V190,IF(AF190="Retire","Asst",LOOKUP(AF190,{"New","ToAssc","ToFull1","ToFull2","ToFull3","ToFull4";"Asst","Assc","Full","Full","Full","Full"}))))</f>
        <v>Inst</v>
      </c>
      <c r="AH190" s="17" t="n">
        <f aca="false">IF(AF190="Stay",W190,IF(AF190="Step",W190+1,IF(AF190="Retire",4,LOOKUP(AF190,{"New","ToAssc","ToFull1","ToFull2","ToFull3","ToFull4";4,1,1,2,3,4}))))</f>
        <v>6</v>
      </c>
      <c r="AI190" s="19" t="n">
        <f aca="false">IF(W190=X190,AH190,X190)</f>
        <v>6</v>
      </c>
      <c r="AJ190" s="3" t="str">
        <f aca="false">IF(AG190="Full",IF(OR(AF190="ToFull1",AF190="ToFull2",AF190="ToFull3",AF190="ToFull4"),1,Y190+1),"")</f>
        <v/>
      </c>
      <c r="AK190" s="13" t="s">
        <v>50</v>
      </c>
      <c r="AL190" s="15" t="s">
        <v>65</v>
      </c>
      <c r="AM190" s="18" t="n">
        <f aca="true">IF(AK190="Vacant",0,VLOOKUP(AG190&amp;AI190,INDIRECT(AK190),3,0))</f>
        <v>919</v>
      </c>
      <c r="AN190" s="18" t="n">
        <f aca="false">-AM190*(1/6)</f>
        <v>-153.166666666667</v>
      </c>
      <c r="AO190" s="16" t="n">
        <f aca="false">AM190+AN190</f>
        <v>765.833333333333</v>
      </c>
      <c r="AP190" s="1" t="n">
        <v>189</v>
      </c>
      <c r="AQ190" s="1" t="s">
        <v>53</v>
      </c>
      <c r="AR190" s="1" t="s">
        <v>54</v>
      </c>
      <c r="AS190" s="1" t="n">
        <v>2021</v>
      </c>
    </row>
    <row r="191" customFormat="false" ht="12" hidden="false" customHeight="true" outlineLevel="0" collapsed="false">
      <c r="A191" s="13" t="n">
        <v>27</v>
      </c>
      <c r="B191" s="14" t="s">
        <v>169</v>
      </c>
      <c r="C191" s="13" t="n">
        <v>231</v>
      </c>
      <c r="D191" s="13" t="s">
        <v>68</v>
      </c>
      <c r="E191" s="13"/>
      <c r="F191" s="13"/>
      <c r="G191" s="1" t="s">
        <v>47</v>
      </c>
      <c r="H191" s="15" t="s">
        <v>47</v>
      </c>
      <c r="I191" s="16" t="e">
        <f aca="false">#N/A</f>
        <v>#N/A</v>
      </c>
      <c r="J191" s="3" t="s">
        <v>86</v>
      </c>
      <c r="K191" s="17" t="s">
        <v>64</v>
      </c>
      <c r="L191" s="17" t="n">
        <v>3</v>
      </c>
      <c r="M191" s="17" t="n">
        <v>3</v>
      </c>
      <c r="O191" s="13" t="s">
        <v>50</v>
      </c>
      <c r="P191" s="15" t="s">
        <v>51</v>
      </c>
      <c r="Q191" s="18" t="n">
        <v>70215</v>
      </c>
      <c r="R191" s="18"/>
      <c r="S191" s="16" t="n">
        <v>70215</v>
      </c>
      <c r="T191" s="16"/>
      <c r="U191" s="3" t="s">
        <v>56</v>
      </c>
      <c r="V191" s="17" t="s">
        <v>64</v>
      </c>
      <c r="W191" s="17" t="n">
        <v>4</v>
      </c>
      <c r="X191" s="19" t="n">
        <v>4</v>
      </c>
      <c r="Z191" s="13" t="s">
        <v>50</v>
      </c>
      <c r="AA191" s="15" t="s">
        <v>51</v>
      </c>
      <c r="AB191" s="18" t="n">
        <v>1095</v>
      </c>
      <c r="AC191" s="18"/>
      <c r="AD191" s="16" t="n">
        <v>73392</v>
      </c>
      <c r="AE191" s="16"/>
      <c r="AF191" s="3" t="s">
        <v>56</v>
      </c>
      <c r="AG191" s="17" t="str">
        <f aca="false">IF(AF191="Stay",V191,IF(AF191="Step",V191,IF(AF191="Retire","Asst",LOOKUP(AF191,{"New","ToAssc","ToFull1","ToFull2","ToFull3","ToFull4";"Asst","Assc","Full","Full","Full","Full"}))))</f>
        <v>Asst</v>
      </c>
      <c r="AH191" s="17" t="n">
        <f aca="false">IF(AF191="Stay",W191,IF(AF191="Step",W191+1,IF(AF191="Retire",4,LOOKUP(AF191,{"New","ToAssc","ToFull1","ToFull2","ToFull3","ToFull4";4,1,1,2,3,4}))))</f>
        <v>5</v>
      </c>
      <c r="AI191" s="19" t="n">
        <f aca="false">IF(W191=X191,AH191,X191)</f>
        <v>5</v>
      </c>
      <c r="AJ191" s="3" t="str">
        <f aca="false">IF(AG191="Full",IF(OR(AF191="ToFull1",AF191="ToFull2",AF191="ToFull3",AF191="ToFull4"),1,Y191+1),"")</f>
        <v/>
      </c>
      <c r="AK191" s="13" t="s">
        <v>50</v>
      </c>
      <c r="AL191" s="15" t="s">
        <v>51</v>
      </c>
      <c r="AM191" s="18" t="n">
        <f aca="true">IF(AK191="Vacant",0,VLOOKUP(AG191&amp;AI191,INDIRECT(AK191),3,0))</f>
        <v>1095</v>
      </c>
      <c r="AN191" s="18"/>
      <c r="AO191" s="16" t="n">
        <f aca="false">AM191+AN191</f>
        <v>1095</v>
      </c>
      <c r="AP191" s="1" t="n">
        <v>190</v>
      </c>
      <c r="AQ191" s="1" t="s">
        <v>53</v>
      </c>
      <c r="AR191" s="1" t="s">
        <v>54</v>
      </c>
      <c r="AS191" s="1" t="n">
        <v>2021</v>
      </c>
    </row>
    <row r="192" customFormat="false" ht="12" hidden="false" customHeight="true" outlineLevel="0" collapsed="false">
      <c r="A192" s="13" t="n">
        <v>27</v>
      </c>
      <c r="B192" s="14" t="s">
        <v>169</v>
      </c>
      <c r="C192" s="13" t="n">
        <v>182</v>
      </c>
      <c r="D192" s="13" t="s">
        <v>145</v>
      </c>
      <c r="E192" s="13"/>
      <c r="F192" s="13"/>
      <c r="G192" s="13" t="s">
        <v>47</v>
      </c>
      <c r="H192" s="15" t="s">
        <v>47</v>
      </c>
      <c r="I192" s="16" t="e">
        <f aca="false">#N/A</f>
        <v>#N/A</v>
      </c>
      <c r="J192" s="3" t="s">
        <v>56</v>
      </c>
      <c r="K192" s="17" t="s">
        <v>57</v>
      </c>
      <c r="L192" s="17" t="n">
        <v>5</v>
      </c>
      <c r="M192" s="17" t="n">
        <v>5</v>
      </c>
      <c r="O192" s="13" t="s">
        <v>50</v>
      </c>
      <c r="P192" s="13" t="s">
        <v>51</v>
      </c>
      <c r="Q192" s="18" t="n">
        <v>88854</v>
      </c>
      <c r="R192" s="18"/>
      <c r="S192" s="16" t="n">
        <v>88854</v>
      </c>
      <c r="T192" s="16"/>
      <c r="U192" s="3" t="s">
        <v>56</v>
      </c>
      <c r="V192" s="17" t="s">
        <v>57</v>
      </c>
      <c r="W192" s="17" t="n">
        <v>6</v>
      </c>
      <c r="X192" s="19" t="n">
        <v>6</v>
      </c>
      <c r="Z192" s="13" t="s">
        <v>50</v>
      </c>
      <c r="AA192" s="13" t="s">
        <v>51</v>
      </c>
      <c r="AB192" s="18" t="n">
        <v>1541</v>
      </c>
      <c r="AC192" s="18"/>
      <c r="AD192" s="16" t="n">
        <v>92441</v>
      </c>
      <c r="AE192" s="16"/>
      <c r="AF192" s="20" t="s">
        <v>75</v>
      </c>
      <c r="AG192" s="17" t="str">
        <f aca="false">IF(AF192="Stay",V192,IF(AF192="Step",V192,IF(AF192="Retire","Asst",LOOKUP(AF192,{"New","ToAssc","ToFull1","ToFull2","ToFull3","ToFull4";"Asst","Assc","Full","Full","Full","Full"}))))</f>
        <v>Full</v>
      </c>
      <c r="AH192" s="17" t="n">
        <f aca="false">IF(AF192="Stay",W192,IF(AF192="Step",W192+1,IF(AF192="Retire",4,LOOKUP(AF192,{"New","ToAssc","ToFull1","ToFull2","ToFull3","ToFull4";4,1,1,2,3,4}))))</f>
        <v>1</v>
      </c>
      <c r="AI192" s="19" t="n">
        <f aca="false">IF(W192=X192,AH192,X192)</f>
        <v>1</v>
      </c>
      <c r="AJ192" s="3" t="n">
        <f aca="false">IF(AG192="Full",IF(OR(AF192="ToFull1",AF192="ToFull2",AF192="ToFull3",AF192="ToFull4"),1,Y192+1),"")</f>
        <v>1</v>
      </c>
      <c r="AK192" s="13" t="s">
        <v>50</v>
      </c>
      <c r="AL192" s="13" t="s">
        <v>51</v>
      </c>
      <c r="AM192" s="18" t="n">
        <f aca="true">IF(AK192="Vacant",0,VLOOKUP(AG192&amp;AI192,INDIRECT(AK192),3,0))</f>
        <v>1541</v>
      </c>
      <c r="AN192" s="18"/>
      <c r="AO192" s="16" t="n">
        <f aca="false">AM192+AN192</f>
        <v>1541</v>
      </c>
      <c r="AP192" s="1" t="n">
        <v>191</v>
      </c>
      <c r="AQ192" s="1" t="s">
        <v>53</v>
      </c>
      <c r="AR192" s="1" t="s">
        <v>54</v>
      </c>
      <c r="AS192" s="1" t="n">
        <v>2021</v>
      </c>
    </row>
    <row r="193" customFormat="false" ht="12" hidden="false" customHeight="true" outlineLevel="0" collapsed="false">
      <c r="A193" s="13" t="n">
        <v>27</v>
      </c>
      <c r="B193" s="14" t="s">
        <v>169</v>
      </c>
      <c r="C193" s="13"/>
      <c r="D193" s="13" t="s">
        <v>68</v>
      </c>
      <c r="E193" s="15"/>
      <c r="F193" s="15"/>
      <c r="G193" s="15" t="s">
        <v>62</v>
      </c>
      <c r="H193" s="15" t="s">
        <v>101</v>
      </c>
      <c r="I193" s="16" t="e">
        <f aca="false">#N/A</f>
        <v>#N/A</v>
      </c>
      <c r="J193" s="20" t="s">
        <v>56</v>
      </c>
      <c r="K193" s="17" t="s">
        <v>106</v>
      </c>
      <c r="L193" s="17" t="n">
        <v>3</v>
      </c>
      <c r="M193" s="17" t="n">
        <v>3</v>
      </c>
      <c r="O193" s="23" t="s">
        <v>50</v>
      </c>
      <c r="P193" s="15" t="s">
        <v>51</v>
      </c>
      <c r="Q193" s="18" t="n">
        <v>56738</v>
      </c>
      <c r="R193" s="18"/>
      <c r="S193" s="16" t="n">
        <v>56738</v>
      </c>
      <c r="T193" s="16"/>
      <c r="U193" s="20" t="s">
        <v>56</v>
      </c>
      <c r="V193" s="17" t="s">
        <v>64</v>
      </c>
      <c r="W193" s="17" t="n">
        <v>1</v>
      </c>
      <c r="X193" s="19" t="n">
        <v>1</v>
      </c>
      <c r="Z193" s="23" t="s">
        <v>50</v>
      </c>
      <c r="AA193" s="15" t="s">
        <v>51</v>
      </c>
      <c r="AB193" s="18" t="n">
        <v>1024</v>
      </c>
      <c r="AC193" s="18"/>
      <c r="AD193" s="16" t="n">
        <v>68499</v>
      </c>
      <c r="AE193" s="16"/>
      <c r="AF193" s="20" t="s">
        <v>56</v>
      </c>
      <c r="AG193" s="17" t="str">
        <f aca="false">IF(AF193="Stay",V193,IF(AF193="Step",V193,IF(AF193="Retire","Asst",LOOKUP(AF193,{"New","ToAssc","ToFull1","ToFull2","ToFull3","ToFull4";"Asst","Assc","Full","Full","Full","Full"}))))</f>
        <v>Asst</v>
      </c>
      <c r="AH193" s="17" t="n">
        <f aca="false">IF(AF193="Stay",W193,IF(AF193="Step",W193+1,IF(AF193="Retire",4,LOOKUP(AF193,{"New","ToAssc","ToFull1","ToFull2","ToFull3","ToFull4";4,1,1,2,3,4}))))</f>
        <v>2</v>
      </c>
      <c r="AI193" s="19" t="n">
        <f aca="false">IF(W193=X193,AH193,X193)</f>
        <v>2</v>
      </c>
      <c r="AJ193" s="3" t="str">
        <f aca="false">IF(AG193="Full",IF(OR(AF193="ToFull1",AF193="ToFull2",AF193="ToFull3",AF193="ToFull4"),1,Y193+1),"")</f>
        <v/>
      </c>
      <c r="AK193" s="23" t="s">
        <v>50</v>
      </c>
      <c r="AL193" s="15" t="s">
        <v>65</v>
      </c>
      <c r="AM193" s="18" t="n">
        <f aca="true">IF(AK193="Vacant",0,VLOOKUP(AG193&amp;AI193,INDIRECT(AK193),3,0))</f>
        <v>1024</v>
      </c>
      <c r="AN193" s="18"/>
      <c r="AO193" s="16" t="n">
        <f aca="false">AM193+AN193</f>
        <v>1024</v>
      </c>
      <c r="AP193" s="1" t="n">
        <v>192</v>
      </c>
      <c r="AQ193" s="1" t="s">
        <v>53</v>
      </c>
      <c r="AR193" s="1" t="s">
        <v>54</v>
      </c>
      <c r="AS193" s="1" t="n">
        <v>2021</v>
      </c>
    </row>
    <row r="194" customFormat="false" ht="12" hidden="false" customHeight="true" outlineLevel="0" collapsed="false">
      <c r="A194" s="13" t="n">
        <v>27</v>
      </c>
      <c r="B194" s="14" t="s">
        <v>169</v>
      </c>
      <c r="C194" s="13"/>
      <c r="D194" s="13" t="s">
        <v>87</v>
      </c>
      <c r="E194" s="15"/>
      <c r="F194" s="13"/>
      <c r="G194" s="15" t="s">
        <v>105</v>
      </c>
      <c r="H194" s="15" t="s">
        <v>101</v>
      </c>
      <c r="I194" s="16" t="e">
        <f aca="false">#N/A</f>
        <v>#N/A</v>
      </c>
      <c r="J194" s="20" t="s">
        <v>86</v>
      </c>
      <c r="K194" s="17" t="s">
        <v>106</v>
      </c>
      <c r="L194" s="17" t="n">
        <v>2</v>
      </c>
      <c r="M194" s="17" t="n">
        <v>2</v>
      </c>
      <c r="O194" s="23" t="s">
        <v>50</v>
      </c>
      <c r="P194" s="15" t="s">
        <v>51</v>
      </c>
      <c r="Q194" s="18" t="n">
        <v>55117</v>
      </c>
      <c r="R194" s="18"/>
      <c r="S194" s="16" t="n">
        <v>55117</v>
      </c>
      <c r="T194" s="16"/>
      <c r="U194" s="22" t="s">
        <v>56</v>
      </c>
      <c r="V194" s="17" t="s">
        <v>106</v>
      </c>
      <c r="W194" s="17" t="n">
        <v>3</v>
      </c>
      <c r="X194" s="19" t="n">
        <v>3</v>
      </c>
      <c r="Z194" s="23" t="s">
        <v>50</v>
      </c>
      <c r="AA194" s="15" t="s">
        <v>51</v>
      </c>
      <c r="AB194" s="18" t="n">
        <v>871</v>
      </c>
      <c r="AC194" s="18"/>
      <c r="AD194" s="16" t="n">
        <v>57987</v>
      </c>
      <c r="AE194" s="16"/>
      <c r="AF194" s="22" t="s">
        <v>56</v>
      </c>
      <c r="AG194" s="17" t="str">
        <f aca="false">IF(AF194="Stay",V194,IF(AF194="Step",V194,IF(AF194="Retire","Asst",LOOKUP(AF194,{"New","ToAssc","ToFull1","ToFull2","ToFull3","ToFull4";"Asst","Assc","Full","Full","Full","Full"}))))</f>
        <v>Inst</v>
      </c>
      <c r="AH194" s="17" t="n">
        <f aca="false">IF(AF194="Stay",W194,IF(AF194="Step",W194+1,IF(AF194="Retire",4,LOOKUP(AF194,{"New","ToAssc","ToFull1","ToFull2","ToFull3","ToFull4";4,1,1,2,3,4}))))</f>
        <v>4</v>
      </c>
      <c r="AI194" s="19" t="n">
        <f aca="false">IF(W194=X194,AH194,X194)</f>
        <v>4</v>
      </c>
      <c r="AJ194" s="3" t="str">
        <f aca="false">IF(AG194="Full",IF(OR(AF194="ToFull1",AF194="ToFull2",AF194="ToFull3",AF194="ToFull4"),1,Y194+1),"")</f>
        <v/>
      </c>
      <c r="AK194" s="23" t="s">
        <v>50</v>
      </c>
      <c r="AL194" s="15" t="s">
        <v>65</v>
      </c>
      <c r="AM194" s="18" t="n">
        <f aca="true">IF(AK194="Vacant",0,VLOOKUP(AG194&amp;AI194,INDIRECT(AK194),3,0))</f>
        <v>871</v>
      </c>
      <c r="AN194" s="18"/>
      <c r="AO194" s="16" t="n">
        <f aca="false">AM194+AN194</f>
        <v>871</v>
      </c>
      <c r="AP194" s="1" t="n">
        <v>193</v>
      </c>
      <c r="AQ194" s="1" t="s">
        <v>53</v>
      </c>
      <c r="AR194" s="1" t="s">
        <v>54</v>
      </c>
      <c r="AS194" s="1" t="n">
        <v>2021</v>
      </c>
    </row>
    <row r="195" customFormat="false" ht="12" hidden="false" customHeight="true" outlineLevel="0" collapsed="false">
      <c r="A195" s="13" t="n">
        <v>27</v>
      </c>
      <c r="B195" s="14" t="s">
        <v>169</v>
      </c>
      <c r="C195" s="13"/>
      <c r="D195" s="13" t="s">
        <v>158</v>
      </c>
      <c r="E195" s="13"/>
      <c r="F195" s="13"/>
      <c r="G195" s="13" t="s">
        <v>105</v>
      </c>
      <c r="H195" s="15" t="s">
        <v>101</v>
      </c>
      <c r="I195" s="16" t="e">
        <f aca="false">#N/A</f>
        <v>#N/A</v>
      </c>
      <c r="J195" s="3" t="s">
        <v>48</v>
      </c>
      <c r="K195" s="17" t="s">
        <v>106</v>
      </c>
      <c r="L195" s="17" t="n">
        <v>13</v>
      </c>
      <c r="M195" s="17" t="n">
        <v>13</v>
      </c>
      <c r="O195" s="13" t="s">
        <v>50</v>
      </c>
      <c r="P195" s="15" t="s">
        <v>51</v>
      </c>
      <c r="Q195" s="18" t="n">
        <v>74570</v>
      </c>
      <c r="R195" s="18"/>
      <c r="S195" s="16" t="n">
        <v>74570</v>
      </c>
      <c r="T195" s="16"/>
      <c r="U195" s="3" t="s">
        <v>48</v>
      </c>
      <c r="V195" s="17" t="s">
        <v>106</v>
      </c>
      <c r="W195" s="17" t="n">
        <v>13</v>
      </c>
      <c r="X195" s="19" t="n">
        <v>13</v>
      </c>
      <c r="Z195" s="13" t="s">
        <v>50</v>
      </c>
      <c r="AA195" s="15" t="s">
        <v>51</v>
      </c>
      <c r="AB195" s="18" t="n">
        <v>1113</v>
      </c>
      <c r="AC195" s="18"/>
      <c r="AD195" s="16" t="n">
        <v>76211</v>
      </c>
      <c r="AE195" s="16"/>
      <c r="AF195" s="3" t="s">
        <v>48</v>
      </c>
      <c r="AG195" s="17" t="str">
        <f aca="false">IF(AF195="Stay",V195,IF(AF195="Step",V195,IF(AF195="Retire","Asst",LOOKUP(AF195,{"New","ToAssc","ToFull1","ToFull2","ToFull3","ToFull4";"Asst","Assc","Full","Full","Full","Full"}))))</f>
        <v>Inst</v>
      </c>
      <c r="AH195" s="17" t="n">
        <f aca="false">IF(AF195="Stay",W195,IF(AF195="Step",W195+1,IF(AF195="Retire",4,LOOKUP(AF195,{"New","ToAssc","ToFull1","ToFull2","ToFull3","ToFull4";4,1,1,2,3,4}))))</f>
        <v>13</v>
      </c>
      <c r="AI195" s="19" t="n">
        <f aca="false">IF(W195=X195,AH195,X195)</f>
        <v>13</v>
      </c>
      <c r="AJ195" s="3" t="str">
        <f aca="false">IF(AG195="Full",IF(OR(AF195="ToFull1",AF195="ToFull2",AF195="ToFull3",AF195="ToFull4"),1,Y195+1),"")</f>
        <v/>
      </c>
      <c r="AK195" s="13" t="s">
        <v>50</v>
      </c>
      <c r="AL195" s="15" t="s">
        <v>65</v>
      </c>
      <c r="AM195" s="18" t="n">
        <f aca="true">IF(AK195="Vacant",0,VLOOKUP(AG195&amp;AI195,INDIRECT(AK195),3,0))</f>
        <v>1113</v>
      </c>
      <c r="AN195" s="18"/>
      <c r="AO195" s="16" t="n">
        <f aca="false">AM195+AN195</f>
        <v>1113</v>
      </c>
      <c r="AP195" s="1" t="n">
        <v>194</v>
      </c>
      <c r="AQ195" s="1" t="s">
        <v>53</v>
      </c>
      <c r="AR195" s="1" t="s">
        <v>54</v>
      </c>
      <c r="AS195" s="1" t="n">
        <v>2021</v>
      </c>
    </row>
    <row r="196" customFormat="false" ht="12" hidden="false" customHeight="true" outlineLevel="0" collapsed="false">
      <c r="A196" s="13" t="n">
        <v>27</v>
      </c>
      <c r="B196" s="14" t="s">
        <v>169</v>
      </c>
      <c r="C196" s="13"/>
      <c r="D196" s="13" t="s">
        <v>116</v>
      </c>
      <c r="E196" s="13"/>
      <c r="F196" s="13"/>
      <c r="G196" s="13" t="s">
        <v>105</v>
      </c>
      <c r="H196" s="15" t="s">
        <v>101</v>
      </c>
      <c r="I196" s="16" t="e">
        <f aca="false">#N/A</f>
        <v>#N/A</v>
      </c>
      <c r="J196" s="20" t="s">
        <v>48</v>
      </c>
      <c r="K196" s="17" t="s">
        <v>106</v>
      </c>
      <c r="L196" s="17" t="n">
        <v>7</v>
      </c>
      <c r="M196" s="17" t="n">
        <v>7</v>
      </c>
      <c r="O196" s="13" t="s">
        <v>50</v>
      </c>
      <c r="P196" s="15" t="s">
        <v>51</v>
      </c>
      <c r="Q196" s="18" t="n">
        <v>63222</v>
      </c>
      <c r="R196" s="18"/>
      <c r="S196" s="16" t="n">
        <v>63222</v>
      </c>
      <c r="T196" s="16"/>
      <c r="U196" s="20" t="s">
        <v>48</v>
      </c>
      <c r="V196" s="17" t="s">
        <v>106</v>
      </c>
      <c r="W196" s="17" t="n">
        <v>7</v>
      </c>
      <c r="X196" s="19" t="n">
        <v>7</v>
      </c>
      <c r="Z196" s="13" t="s">
        <v>50</v>
      </c>
      <c r="AA196" s="15" t="s">
        <v>51</v>
      </c>
      <c r="AB196" s="18" t="n">
        <v>943</v>
      </c>
      <c r="AC196" s="18"/>
      <c r="AD196" s="16" t="n">
        <v>64614</v>
      </c>
      <c r="AE196" s="16"/>
      <c r="AF196" s="20" t="s">
        <v>48</v>
      </c>
      <c r="AG196" s="17" t="str">
        <f aca="false">IF(AF196="Stay",V196,IF(AF196="Step",V196,IF(AF196="Retire","Asst",LOOKUP(AF196,{"New","ToAssc","ToFull1","ToFull2","ToFull3","ToFull4";"Asst","Assc","Full","Full","Full","Full"}))))</f>
        <v>Inst</v>
      </c>
      <c r="AH196" s="17" t="n">
        <f aca="false">IF(AF196="Stay",W196,IF(AF196="Step",W196+1,IF(AF196="Retire",4,LOOKUP(AF196,{"New","ToAssc","ToFull1","ToFull2","ToFull3","ToFull4";4,1,1,2,3,4}))))</f>
        <v>7</v>
      </c>
      <c r="AI196" s="19" t="n">
        <f aca="false">IF(W196=X196,AH196,X196)</f>
        <v>7</v>
      </c>
      <c r="AJ196" s="3" t="str">
        <f aca="false">IF(AG196="Full",IF(OR(AF196="ToFull1",AF196="ToFull2",AF196="ToFull3",AF196="ToFull4"),1,Y196+1),"")</f>
        <v/>
      </c>
      <c r="AK196" s="13" t="s">
        <v>50</v>
      </c>
      <c r="AL196" s="15" t="s">
        <v>65</v>
      </c>
      <c r="AM196" s="18" t="n">
        <f aca="true">IF(AK196="Vacant",0,VLOOKUP(AG196&amp;AI196,INDIRECT(AK196),3,0))</f>
        <v>943</v>
      </c>
      <c r="AN196" s="18"/>
      <c r="AO196" s="16" t="n">
        <f aca="false">AM196+AN196</f>
        <v>943</v>
      </c>
      <c r="AP196" s="1" t="n">
        <v>195</v>
      </c>
      <c r="AQ196" s="1" t="s">
        <v>53</v>
      </c>
      <c r="AR196" s="1" t="s">
        <v>54</v>
      </c>
      <c r="AS196" s="1" t="n">
        <v>2021</v>
      </c>
    </row>
    <row r="197" customFormat="false" ht="12" hidden="false" customHeight="true" outlineLevel="0" collapsed="false">
      <c r="A197" s="13" t="n">
        <v>28</v>
      </c>
      <c r="B197" s="14" t="s">
        <v>126</v>
      </c>
      <c r="C197" s="13" t="n">
        <v>148</v>
      </c>
      <c r="D197" s="13" t="s">
        <v>103</v>
      </c>
      <c r="E197" s="13"/>
      <c r="F197" s="13"/>
      <c r="G197" s="13" t="s">
        <v>47</v>
      </c>
      <c r="H197" s="15" t="s">
        <v>47</v>
      </c>
      <c r="I197" s="16" t="e">
        <f aca="false">#N/A</f>
        <v>#N/A</v>
      </c>
      <c r="J197" s="3" t="s">
        <v>48</v>
      </c>
      <c r="K197" s="17" t="s">
        <v>49</v>
      </c>
      <c r="L197" s="17" t="n">
        <v>1</v>
      </c>
      <c r="M197" s="17" t="n">
        <v>1</v>
      </c>
      <c r="N197" s="3" t="n">
        <v>5</v>
      </c>
      <c r="O197" s="13" t="s">
        <v>50</v>
      </c>
      <c r="P197" s="13" t="s">
        <v>51</v>
      </c>
      <c r="Q197" s="18" t="n">
        <v>103293</v>
      </c>
      <c r="R197" s="18"/>
      <c r="S197" s="16" t="n">
        <v>103293</v>
      </c>
      <c r="T197" s="16"/>
      <c r="U197" s="3" t="s">
        <v>71</v>
      </c>
      <c r="V197" s="17" t="s">
        <v>49</v>
      </c>
      <c r="W197" s="17" t="n">
        <v>2</v>
      </c>
      <c r="X197" s="19" t="n">
        <v>2</v>
      </c>
      <c r="Y197" s="3" t="n">
        <v>1</v>
      </c>
      <c r="Z197" s="13" t="s">
        <v>50</v>
      </c>
      <c r="AA197" s="13" t="s">
        <v>51</v>
      </c>
      <c r="AB197" s="18" t="n">
        <v>1625</v>
      </c>
      <c r="AC197" s="18"/>
      <c r="AD197" s="16" t="n">
        <v>111307</v>
      </c>
      <c r="AE197" s="16"/>
      <c r="AF197" s="3" t="s">
        <v>48</v>
      </c>
      <c r="AG197" s="17" t="str">
        <f aca="false">IF(AF197="Stay",V197,IF(AF197="Step",V197,IF(AF197="Retire","Asst",LOOKUP(AF197,{"New","ToAssc","ToFull1","ToFull2","ToFull3","ToFull4";"Asst","Assc","Full","Full","Full","Full"}))))</f>
        <v>Full</v>
      </c>
      <c r="AH197" s="17" t="n">
        <f aca="false">IF(AF197="Stay",W197,IF(AF197="Step",W197+1,IF(AF197="Retire",4,LOOKUP(AF197,{"New","ToAssc","ToFull1","ToFull2","ToFull3","ToFull4";4,1,1,2,3,4}))))</f>
        <v>2</v>
      </c>
      <c r="AI197" s="19" t="n">
        <f aca="false">IF(W197=X197,AH197,X197)</f>
        <v>2</v>
      </c>
      <c r="AJ197" s="3" t="n">
        <f aca="false">IF(AG197="Full",IF(OR(AF197="ToFull1",AF197="ToFull2",AF197="ToFull3",AF197="ToFull4"),1,Y197+1),"")</f>
        <v>2</v>
      </c>
      <c r="AK197" s="13" t="s">
        <v>50</v>
      </c>
      <c r="AL197" s="13" t="s">
        <v>51</v>
      </c>
      <c r="AM197" s="18" t="n">
        <f aca="true">IF(AK197="Vacant",0,VLOOKUP(AG197&amp;AI197,INDIRECT(AK197),3,0))</f>
        <v>1625</v>
      </c>
      <c r="AN197" s="18"/>
      <c r="AO197" s="16" t="n">
        <f aca="false">AM197+AN197</f>
        <v>1625</v>
      </c>
      <c r="AP197" s="1" t="n">
        <v>196</v>
      </c>
      <c r="AQ197" s="1" t="s">
        <v>53</v>
      </c>
      <c r="AR197" s="1" t="s">
        <v>54</v>
      </c>
      <c r="AS197" s="1" t="n">
        <v>2021</v>
      </c>
    </row>
    <row r="198" customFormat="false" ht="12" hidden="false" customHeight="true" outlineLevel="0" collapsed="false">
      <c r="A198" s="13" t="n">
        <v>28</v>
      </c>
      <c r="B198" s="14" t="s">
        <v>126</v>
      </c>
      <c r="C198" s="13"/>
      <c r="D198" s="13" t="s">
        <v>171</v>
      </c>
      <c r="E198" s="13"/>
      <c r="F198" s="13"/>
      <c r="G198" s="13" t="s">
        <v>172</v>
      </c>
      <c r="H198" s="15" t="s">
        <v>172</v>
      </c>
      <c r="I198" s="16" t="e">
        <f aca="false">#N/A</f>
        <v>#N/A</v>
      </c>
      <c r="J198" s="20" t="s">
        <v>56</v>
      </c>
      <c r="K198" s="17" t="s">
        <v>106</v>
      </c>
      <c r="L198" s="17" t="n">
        <v>12</v>
      </c>
      <c r="M198" s="17" t="n">
        <v>12</v>
      </c>
      <c r="O198" s="13" t="s">
        <v>50</v>
      </c>
      <c r="P198" s="13" t="s">
        <v>51</v>
      </c>
      <c r="Q198" s="18" t="n">
        <v>71328</v>
      </c>
      <c r="R198" s="18"/>
      <c r="S198" s="16" t="n">
        <v>71328</v>
      </c>
      <c r="T198" s="16"/>
      <c r="U198" s="20" t="s">
        <v>56</v>
      </c>
      <c r="V198" s="17" t="s">
        <v>106</v>
      </c>
      <c r="W198" s="17" t="n">
        <v>13</v>
      </c>
      <c r="X198" s="19" t="n">
        <v>13</v>
      </c>
      <c r="Z198" s="13" t="s">
        <v>50</v>
      </c>
      <c r="AA198" s="13" t="s">
        <v>51</v>
      </c>
      <c r="AB198" s="18" t="n">
        <v>1161</v>
      </c>
      <c r="AC198" s="18"/>
      <c r="AD198" s="16" t="n">
        <v>76211</v>
      </c>
      <c r="AE198" s="16"/>
      <c r="AF198" s="20" t="s">
        <v>56</v>
      </c>
      <c r="AG198" s="17" t="str">
        <f aca="false">IF(AF198="Stay",V198,IF(AF198="Step",V198,IF(AF198="Retire","Asst",LOOKUP(AF198,{"New","ToAssc","ToFull1","ToFull2","ToFull3","ToFull4";"Asst","Assc","Full","Full","Full","Full"}))))</f>
        <v>Inst</v>
      </c>
      <c r="AH198" s="17" t="n">
        <f aca="false">IF(AF198="Stay",W198,IF(AF198="Step",W198+1,IF(AF198="Retire",4,LOOKUP(AF198,{"New","ToAssc","ToFull1","ToFull2","ToFull3","ToFull4";4,1,1,2,3,4}))))</f>
        <v>14</v>
      </c>
      <c r="AI198" s="19" t="n">
        <f aca="false">IF(W198=X198,AH198,X198)</f>
        <v>14</v>
      </c>
      <c r="AJ198" s="3" t="str">
        <f aca="false">IF(AG198="Full",IF(OR(AF198="ToFull1",AF198="ToFull2",AF198="ToFull3",AF198="ToFull4"),1,Y198+1),"")</f>
        <v/>
      </c>
      <c r="AK198" s="13" t="s">
        <v>50</v>
      </c>
      <c r="AL198" s="13" t="s">
        <v>51</v>
      </c>
      <c r="AM198" s="18" t="n">
        <f aca="true">IF(AK198="Vacant",0,VLOOKUP(AG198&amp;AI198,INDIRECT(AK198),3,0))</f>
        <v>1161</v>
      </c>
      <c r="AN198" s="18"/>
      <c r="AO198" s="16" t="n">
        <f aca="false">AM198+AN198</f>
        <v>1161</v>
      </c>
      <c r="AP198" s="1" t="n">
        <v>197</v>
      </c>
      <c r="AQ198" s="1" t="s">
        <v>53</v>
      </c>
      <c r="AR198" s="1" t="s">
        <v>54</v>
      </c>
      <c r="AS198" s="1" t="n">
        <v>2021</v>
      </c>
    </row>
    <row r="199" customFormat="false" ht="12" hidden="false" customHeight="true" outlineLevel="0" collapsed="false">
      <c r="A199" s="13" t="n">
        <v>28</v>
      </c>
      <c r="B199" s="14" t="s">
        <v>126</v>
      </c>
      <c r="C199" s="13" t="n">
        <v>149</v>
      </c>
      <c r="D199" s="13" t="s">
        <v>68</v>
      </c>
      <c r="E199" s="13"/>
      <c r="F199" s="13"/>
      <c r="G199" s="13" t="s">
        <v>47</v>
      </c>
      <c r="H199" s="15" t="s">
        <v>47</v>
      </c>
      <c r="I199" s="16" t="e">
        <f aca="false">#N/A</f>
        <v>#N/A</v>
      </c>
      <c r="J199" s="3" t="s">
        <v>52</v>
      </c>
      <c r="K199" s="17" t="s">
        <v>49</v>
      </c>
      <c r="L199" s="17" t="n">
        <v>3</v>
      </c>
      <c r="M199" s="17" t="n">
        <v>3</v>
      </c>
      <c r="N199" s="3" t="n">
        <v>1</v>
      </c>
      <c r="O199" s="13" t="s">
        <v>50</v>
      </c>
      <c r="P199" s="13" t="s">
        <v>51</v>
      </c>
      <c r="Q199" s="18" t="n">
        <v>114661</v>
      </c>
      <c r="R199" s="18" t="n">
        <v>3500</v>
      </c>
      <c r="S199" s="16" t="n">
        <v>118161</v>
      </c>
      <c r="T199" s="16"/>
      <c r="U199" s="3" t="s">
        <v>48</v>
      </c>
      <c r="V199" s="17" t="s">
        <v>49</v>
      </c>
      <c r="W199" s="17" t="n">
        <v>3</v>
      </c>
      <c r="X199" s="19" t="n">
        <v>3</v>
      </c>
      <c r="Y199" s="3" t="n">
        <v>2</v>
      </c>
      <c r="Z199" s="13" t="s">
        <v>50</v>
      </c>
      <c r="AA199" s="13" t="s">
        <v>51</v>
      </c>
      <c r="AB199" s="18" t="n">
        <v>1711</v>
      </c>
      <c r="AC199" s="24" t="n">
        <v>-16030.8333333333</v>
      </c>
      <c r="AD199" s="16" t="n">
        <v>101154.166666667</v>
      </c>
      <c r="AE199" s="16"/>
      <c r="AF199" s="3" t="s">
        <v>48</v>
      </c>
      <c r="AG199" s="17" t="str">
        <f aca="false">IF(AF199="Stay",V199,IF(AF199="Step",V199,IF(AF199="Retire","Asst",LOOKUP(AF199,{"New","ToAssc","ToFull1","ToFull2","ToFull3","ToFull4";"Asst","Assc","Full","Full","Full","Full"}))))</f>
        <v>Full</v>
      </c>
      <c r="AH199" s="17" t="n">
        <f aca="false">IF(AF199="Stay",W199,IF(AF199="Step",W199+1,IF(AF199="Retire",4,LOOKUP(AF199,{"New","ToAssc","ToFull1","ToFull2","ToFull3","ToFull4";4,1,1,2,3,4}))))</f>
        <v>3</v>
      </c>
      <c r="AI199" s="19" t="n">
        <f aca="false">IF(W199=X199,AH199,X199)</f>
        <v>3</v>
      </c>
      <c r="AJ199" s="3" t="n">
        <f aca="false">IF(AG199="Full",IF(OR(AF199="ToFull1",AF199="ToFull2",AF199="ToFull3",AF199="ToFull4"),1,Y199+1),"")</f>
        <v>3</v>
      </c>
      <c r="AK199" s="13" t="s">
        <v>50</v>
      </c>
      <c r="AL199" s="13" t="s">
        <v>51</v>
      </c>
      <c r="AM199" s="18" t="n">
        <f aca="true">IF(AK199="Vacant",0,VLOOKUP(AG199&amp;AI199,INDIRECT(AK199),3,0))</f>
        <v>1711</v>
      </c>
      <c r="AN199" s="18" t="n">
        <f aca="false">35-(AM199*1/6)</f>
        <v>-250.166666666667</v>
      </c>
      <c r="AO199" s="16" t="n">
        <f aca="false">AM199+AN199</f>
        <v>1460.83333333333</v>
      </c>
      <c r="AP199" s="1" t="n">
        <v>198</v>
      </c>
      <c r="AQ199" s="1" t="s">
        <v>53</v>
      </c>
      <c r="AR199" s="1" t="s">
        <v>54</v>
      </c>
      <c r="AS199" s="1" t="n">
        <v>2021</v>
      </c>
    </row>
    <row r="200" customFormat="false" ht="12" hidden="false" customHeight="true" outlineLevel="0" collapsed="false">
      <c r="A200" s="13" t="n">
        <v>28</v>
      </c>
      <c r="B200" s="14" t="s">
        <v>126</v>
      </c>
      <c r="C200" s="13" t="n">
        <v>143</v>
      </c>
      <c r="D200" s="13" t="s">
        <v>94</v>
      </c>
      <c r="E200" s="13"/>
      <c r="F200" s="13"/>
      <c r="G200" s="13" t="s">
        <v>47</v>
      </c>
      <c r="H200" s="15" t="s">
        <v>47</v>
      </c>
      <c r="I200" s="16" t="e">
        <f aca="false">#N/A</f>
        <v>#N/A</v>
      </c>
      <c r="J200" s="3" t="s">
        <v>71</v>
      </c>
      <c r="K200" s="17" t="s">
        <v>49</v>
      </c>
      <c r="L200" s="17" t="n">
        <v>2</v>
      </c>
      <c r="M200" s="17" t="n">
        <v>2</v>
      </c>
      <c r="N200" s="3" t="n">
        <v>1</v>
      </c>
      <c r="O200" s="13" t="s">
        <v>50</v>
      </c>
      <c r="P200" s="13" t="s">
        <v>51</v>
      </c>
      <c r="Q200" s="18" t="n">
        <v>108910</v>
      </c>
      <c r="R200" s="18" t="n">
        <v>21651.6666666667</v>
      </c>
      <c r="S200" s="16" t="n">
        <v>130561.666666667</v>
      </c>
      <c r="T200" s="16"/>
      <c r="U200" s="3" t="s">
        <v>48</v>
      </c>
      <c r="V200" s="17" t="s">
        <v>49</v>
      </c>
      <c r="W200" s="17" t="n">
        <v>2</v>
      </c>
      <c r="X200" s="19" t="n">
        <v>2</v>
      </c>
      <c r="Y200" s="3" t="n">
        <v>2</v>
      </c>
      <c r="Z200" s="13" t="s">
        <v>50</v>
      </c>
      <c r="AA200" s="13" t="s">
        <v>51</v>
      </c>
      <c r="AB200" s="18" t="n">
        <v>1625</v>
      </c>
      <c r="AC200" s="18" t="n">
        <v>22051.1666666667</v>
      </c>
      <c r="AD200" s="16" t="n">
        <v>133358.166666667</v>
      </c>
      <c r="AE200" s="16"/>
      <c r="AF200" s="3" t="s">
        <v>48</v>
      </c>
      <c r="AG200" s="17" t="str">
        <f aca="false">IF(AF200="Stay",V200,IF(AF200="Step",V200,IF(AF200="Retire","Asst",LOOKUP(AF200,{"New","ToAssc","ToFull1","ToFull2","ToFull3","ToFull4";"Asst","Assc","Full","Full","Full","Full"}))))</f>
        <v>Full</v>
      </c>
      <c r="AH200" s="17" t="n">
        <f aca="false">IF(AF200="Stay",W200,IF(AF200="Step",W200+1,IF(AF200="Retire",4,LOOKUP(AF200,{"New","ToAssc","ToFull1","ToFull2","ToFull3","ToFull4";4,1,1,2,3,4}))))</f>
        <v>2</v>
      </c>
      <c r="AI200" s="19" t="n">
        <f aca="false">IF(W200=X200,AH200,X200)</f>
        <v>2</v>
      </c>
      <c r="AJ200" s="3" t="n">
        <f aca="false">IF(AG200="Full",IF(OR(AF200="ToFull1",AF200="ToFull2",AF200="ToFull3",AF200="ToFull4"),1,Y200+1),"")</f>
        <v>3</v>
      </c>
      <c r="AK200" s="13" t="s">
        <v>50</v>
      </c>
      <c r="AL200" s="13" t="s">
        <v>51</v>
      </c>
      <c r="AM200" s="18" t="n">
        <f aca="true">IF(AK200="Vacant",0,VLOOKUP(AG200&amp;AI200,INDIRECT(AK200),3,0))</f>
        <v>1625</v>
      </c>
      <c r="AN200" s="18" t="n">
        <f aca="false">AM200*(1.5/9)+35</f>
        <v>305.833333333333</v>
      </c>
      <c r="AO200" s="16" t="n">
        <f aca="false">AM200+AN200</f>
        <v>1930.83333333333</v>
      </c>
      <c r="AP200" s="1" t="n">
        <v>199</v>
      </c>
      <c r="AQ200" s="1" t="s">
        <v>53</v>
      </c>
      <c r="AR200" s="1" t="s">
        <v>54</v>
      </c>
      <c r="AS200" s="1" t="n">
        <v>2021</v>
      </c>
    </row>
    <row r="201" customFormat="false" ht="12" hidden="false" customHeight="true" outlineLevel="0" collapsed="false">
      <c r="A201" s="13" t="n">
        <v>28</v>
      </c>
      <c r="B201" s="14" t="s">
        <v>126</v>
      </c>
      <c r="C201" s="13"/>
      <c r="D201" s="13" t="s">
        <v>69</v>
      </c>
      <c r="E201" s="13"/>
      <c r="F201" s="13"/>
      <c r="G201" s="13" t="s">
        <v>172</v>
      </c>
      <c r="H201" s="15" t="s">
        <v>172</v>
      </c>
      <c r="I201" s="16" t="e">
        <f aca="false">#N/A</f>
        <v>#N/A</v>
      </c>
      <c r="J201" s="20" t="s">
        <v>56</v>
      </c>
      <c r="K201" s="17" t="s">
        <v>106</v>
      </c>
      <c r="L201" s="17" t="n">
        <v>14</v>
      </c>
      <c r="M201" s="17" t="n">
        <v>14</v>
      </c>
      <c r="O201" s="13" t="s">
        <v>50</v>
      </c>
      <c r="P201" s="15" t="s">
        <v>51</v>
      </c>
      <c r="Q201" s="18" t="n">
        <v>77812</v>
      </c>
      <c r="R201" s="18"/>
      <c r="S201" s="16" t="n">
        <v>77812</v>
      </c>
      <c r="T201" s="16"/>
      <c r="U201" s="20" t="s">
        <v>48</v>
      </c>
      <c r="V201" s="17" t="s">
        <v>106</v>
      </c>
      <c r="W201" s="17" t="n">
        <v>14</v>
      </c>
      <c r="X201" s="19" t="n">
        <v>14</v>
      </c>
      <c r="Y201" s="3" t="n">
        <v>2</v>
      </c>
      <c r="Z201" s="13" t="s">
        <v>50</v>
      </c>
      <c r="AA201" s="15" t="s">
        <v>51</v>
      </c>
      <c r="AB201" s="18" t="n">
        <v>1161</v>
      </c>
      <c r="AC201" s="18"/>
      <c r="AD201" s="16" t="n">
        <v>79525</v>
      </c>
      <c r="AE201" s="16"/>
      <c r="AF201" s="20" t="s">
        <v>48</v>
      </c>
      <c r="AG201" s="17" t="str">
        <f aca="false">IF(AF201="Stay",V201,IF(AF201="Step",V201,IF(AF201="Retire","Asst",LOOKUP(AF201,{"New","ToAssc","ToFull1","ToFull2","ToFull3","ToFull4";"Asst","Assc","Full","Full","Full","Full"}))))</f>
        <v>Inst</v>
      </c>
      <c r="AH201" s="17" t="n">
        <f aca="false">IF(AF201="Stay",W201,IF(AF201="Step",W201+1,IF(AF201="Retire",4,LOOKUP(AF201,{"New","ToAssc","ToFull1","ToFull2","ToFull3","ToFull4";4,1,1,2,3,4}))))</f>
        <v>14</v>
      </c>
      <c r="AI201" s="19" t="n">
        <f aca="false">IF(W201=X201,AH201,X201)</f>
        <v>14</v>
      </c>
      <c r="AJ201" s="3" t="n">
        <v>2</v>
      </c>
      <c r="AK201" s="13" t="s">
        <v>50</v>
      </c>
      <c r="AL201" s="15" t="s">
        <v>51</v>
      </c>
      <c r="AM201" s="18" t="n">
        <f aca="true">IF(AK201="Vacant",0,VLOOKUP(AG201&amp;AI201,INDIRECT(AK201),3,0))</f>
        <v>1161</v>
      </c>
      <c r="AN201" s="18"/>
      <c r="AO201" s="16" t="n">
        <f aca="false">AM201+AN201</f>
        <v>1161</v>
      </c>
      <c r="AP201" s="1" t="n">
        <v>200</v>
      </c>
      <c r="AQ201" s="1" t="s">
        <v>53</v>
      </c>
      <c r="AR201" s="1" t="s">
        <v>54</v>
      </c>
      <c r="AS201" s="1" t="n">
        <v>2021</v>
      </c>
    </row>
    <row r="202" customFormat="false" ht="12" hidden="false" customHeight="true" outlineLevel="0" collapsed="false">
      <c r="A202" s="13" t="n">
        <v>29</v>
      </c>
      <c r="B202" s="14" t="s">
        <v>173</v>
      </c>
      <c r="C202" s="13" t="n">
        <v>70</v>
      </c>
      <c r="D202" s="13" t="s">
        <v>154</v>
      </c>
      <c r="E202" s="13"/>
      <c r="F202" s="13"/>
      <c r="G202" s="13" t="s">
        <v>47</v>
      </c>
      <c r="H202" s="15" t="s">
        <v>47</v>
      </c>
      <c r="I202" s="16" t="e">
        <f aca="false">#N/A</f>
        <v>#N/A</v>
      </c>
      <c r="J202" s="3" t="s">
        <v>56</v>
      </c>
      <c r="K202" s="17" t="s">
        <v>57</v>
      </c>
      <c r="L202" s="17" t="n">
        <v>5</v>
      </c>
      <c r="M202" s="17" t="n">
        <v>5</v>
      </c>
      <c r="O202" s="23" t="s">
        <v>50</v>
      </c>
      <c r="P202" s="13" t="s">
        <v>51</v>
      </c>
      <c r="Q202" s="18" t="n">
        <v>88854</v>
      </c>
      <c r="S202" s="16" t="n">
        <v>88854</v>
      </c>
      <c r="T202" s="16"/>
      <c r="U202" s="3" t="s">
        <v>56</v>
      </c>
      <c r="V202" s="17" t="s">
        <v>57</v>
      </c>
      <c r="W202" s="17" t="n">
        <v>6</v>
      </c>
      <c r="X202" s="19" t="n">
        <v>6</v>
      </c>
      <c r="Z202" s="23" t="s">
        <v>50</v>
      </c>
      <c r="AA202" s="13" t="s">
        <v>51</v>
      </c>
      <c r="AB202" s="18" t="n">
        <v>1541</v>
      </c>
      <c r="AD202" s="16" t="n">
        <v>92441</v>
      </c>
      <c r="AE202" s="16"/>
      <c r="AF202" s="3" t="s">
        <v>75</v>
      </c>
      <c r="AG202" s="17" t="str">
        <f aca="false">IF(AF202="Stay",V202,IF(AF202="Step",V202,IF(AF202="Retire","Asst",LOOKUP(AF202,{"New","ToAssc","ToFull1","ToFull2","ToFull3","ToFull4";"Asst","Assc","Full","Full","Full","Full"}))))</f>
        <v>Full</v>
      </c>
      <c r="AH202" s="17" t="n">
        <f aca="false">IF(AF202="Stay",W202,IF(AF202="Step",W202+1,IF(AF202="Retire",4,LOOKUP(AF202,{"New","ToAssc","ToFull1","ToFull2","ToFull3","ToFull4";4,1,1,2,3,4}))))</f>
        <v>1</v>
      </c>
      <c r="AI202" s="19" t="n">
        <f aca="false">IF(W202=X202,AH202,X202)</f>
        <v>1</v>
      </c>
      <c r="AJ202" s="3" t="n">
        <f aca="false">IF(AG202="Full",IF(OR(AF202="ToFull1",AF202="ToFull2",AF202="ToFull3",AF202="ToFull4"),1,Y202+1),"")</f>
        <v>1</v>
      </c>
      <c r="AK202" s="23" t="s">
        <v>50</v>
      </c>
      <c r="AL202" s="13" t="s">
        <v>51</v>
      </c>
      <c r="AM202" s="18" t="n">
        <f aca="true">IF(AK202="Vacant",0,VLOOKUP(AG202&amp;AI202,INDIRECT(AK202),3,0))</f>
        <v>1541</v>
      </c>
      <c r="AO202" s="16" t="n">
        <f aca="false">AM202+AN202</f>
        <v>1541</v>
      </c>
      <c r="AP202" s="1" t="n">
        <v>201</v>
      </c>
      <c r="AQ202" s="1" t="s">
        <v>53</v>
      </c>
      <c r="AR202" s="1" t="s">
        <v>54</v>
      </c>
      <c r="AS202" s="1" t="n">
        <v>2021</v>
      </c>
    </row>
    <row r="203" customFormat="false" ht="12" hidden="false" customHeight="true" outlineLevel="0" collapsed="false">
      <c r="A203" s="13" t="n">
        <v>29</v>
      </c>
      <c r="B203" s="14" t="s">
        <v>173</v>
      </c>
      <c r="C203" s="13" t="n">
        <v>69</v>
      </c>
      <c r="D203" s="13" t="s">
        <v>89</v>
      </c>
      <c r="E203" s="13"/>
      <c r="F203" s="13"/>
      <c r="G203" s="13" t="s">
        <v>47</v>
      </c>
      <c r="H203" s="15" t="s">
        <v>47</v>
      </c>
      <c r="I203" s="16" t="e">
        <f aca="false">#N/A</f>
        <v>#N/A</v>
      </c>
      <c r="J203" s="3" t="s">
        <v>48</v>
      </c>
      <c r="K203" s="17" t="s">
        <v>49</v>
      </c>
      <c r="L203" s="17" t="n">
        <v>4</v>
      </c>
      <c r="M203" s="17" t="n">
        <v>4</v>
      </c>
      <c r="N203" s="3" t="n">
        <v>8</v>
      </c>
      <c r="O203" s="23" t="s">
        <v>50</v>
      </c>
      <c r="P203" s="13" t="s">
        <v>51</v>
      </c>
      <c r="Q203" s="18" t="n">
        <v>120515</v>
      </c>
      <c r="R203" s="18"/>
      <c r="S203" s="16" t="n">
        <v>120515</v>
      </c>
      <c r="T203" s="16"/>
      <c r="U203" s="3" t="s">
        <v>48</v>
      </c>
      <c r="V203" s="17" t="s">
        <v>49</v>
      </c>
      <c r="W203" s="17" t="n">
        <v>4</v>
      </c>
      <c r="X203" s="19" t="n">
        <v>4</v>
      </c>
      <c r="Y203" s="3" t="n">
        <v>9</v>
      </c>
      <c r="Z203" s="23" t="s">
        <v>50</v>
      </c>
      <c r="AA203" s="13" t="s">
        <v>51</v>
      </c>
      <c r="AB203" s="18" t="n">
        <v>1798</v>
      </c>
      <c r="AC203" s="18"/>
      <c r="AD203" s="16" t="n">
        <v>123167</v>
      </c>
      <c r="AE203" s="16"/>
      <c r="AF203" s="3" t="s">
        <v>48</v>
      </c>
      <c r="AG203" s="17" t="str">
        <f aca="false">IF(AF203="Stay",V203,IF(AF203="Step",V203,IF(AF203="Retire","Asst",LOOKUP(AF203,{"New","ToAssc","ToFull1","ToFull2","ToFull3","ToFull4";"Asst","Assc","Full","Full","Full","Full"}))))</f>
        <v>Full</v>
      </c>
      <c r="AH203" s="17" t="n">
        <f aca="false">IF(AF203="Stay",W203,IF(AF203="Step",W203+1,IF(AF203="Retire",4,LOOKUP(AF203,{"New","ToAssc","ToFull1","ToFull2","ToFull3","ToFull4";4,1,1,2,3,4}))))</f>
        <v>4</v>
      </c>
      <c r="AI203" s="19" t="n">
        <f aca="false">IF(W203=X203,AH203,X203)</f>
        <v>4</v>
      </c>
      <c r="AJ203" s="3" t="n">
        <f aca="false">IF(AG203="Full",IF(OR(AF203="ToFull1",AF203="ToFull2",AF203="ToFull3",AF203="ToFull4"),1,Y203+1),"")</f>
        <v>10</v>
      </c>
      <c r="AK203" s="23" t="s">
        <v>50</v>
      </c>
      <c r="AL203" s="13" t="s">
        <v>51</v>
      </c>
      <c r="AM203" s="18" t="n">
        <f aca="true">IF(AK203="Vacant",0,VLOOKUP(AG203&amp;AI203,INDIRECT(AK203),3,0))</f>
        <v>1798</v>
      </c>
      <c r="AN203" s="18"/>
      <c r="AO203" s="16" t="n">
        <f aca="false">AM203+AN203</f>
        <v>1798</v>
      </c>
      <c r="AP203" s="1" t="n">
        <v>202</v>
      </c>
      <c r="AQ203" s="1" t="s">
        <v>53</v>
      </c>
      <c r="AR203" s="1" t="s">
        <v>54</v>
      </c>
      <c r="AS203" s="1" t="n">
        <v>2021</v>
      </c>
    </row>
    <row r="204" customFormat="false" ht="12" hidden="false" customHeight="true" outlineLevel="0" collapsed="false">
      <c r="A204" s="13" t="n">
        <v>29</v>
      </c>
      <c r="B204" s="14" t="s">
        <v>173</v>
      </c>
      <c r="C204" s="13" t="n">
        <v>71</v>
      </c>
      <c r="D204" s="13" t="s">
        <v>94</v>
      </c>
      <c r="E204" s="13"/>
      <c r="F204" s="13"/>
      <c r="G204" s="13" t="s">
        <v>47</v>
      </c>
      <c r="H204" s="15" t="s">
        <v>47</v>
      </c>
      <c r="I204" s="16" t="e">
        <f aca="false">#N/A</f>
        <v>#N/A</v>
      </c>
      <c r="J204" s="20" t="s">
        <v>48</v>
      </c>
      <c r="K204" s="17" t="s">
        <v>49</v>
      </c>
      <c r="L204" s="17" t="n">
        <v>2</v>
      </c>
      <c r="M204" s="17" t="n">
        <v>2</v>
      </c>
      <c r="N204" s="3" t="n">
        <v>4</v>
      </c>
      <c r="O204" s="23" t="s">
        <v>50</v>
      </c>
      <c r="P204" s="13" t="s">
        <v>51</v>
      </c>
      <c r="Q204" s="18" t="n">
        <v>108910</v>
      </c>
      <c r="R204" s="18"/>
      <c r="S204" s="16" t="n">
        <v>108910</v>
      </c>
      <c r="T204" s="16"/>
      <c r="U204" s="20" t="s">
        <v>48</v>
      </c>
      <c r="V204" s="17" t="s">
        <v>49</v>
      </c>
      <c r="W204" s="17" t="n">
        <v>2</v>
      </c>
      <c r="X204" s="19" t="n">
        <v>2</v>
      </c>
      <c r="Y204" s="3" t="n">
        <v>5</v>
      </c>
      <c r="Z204" s="23" t="s">
        <v>50</v>
      </c>
      <c r="AA204" s="13" t="s">
        <v>51</v>
      </c>
      <c r="AB204" s="18" t="n">
        <v>1711</v>
      </c>
      <c r="AC204" s="18"/>
      <c r="AD204" s="16" t="n">
        <v>111307</v>
      </c>
      <c r="AE204" s="16"/>
      <c r="AF204" s="20" t="s">
        <v>52</v>
      </c>
      <c r="AG204" s="17" t="str">
        <f aca="false">IF(AF204="Stay",V204,IF(AF204="Step",V204,IF(AF204="Retire","Asst",LOOKUP(AF204,{"New","ToAssc","ToFull1","ToFull2","ToFull3","ToFull4";"Asst","Assc","Full","Full","Full","Full"}))))</f>
        <v>Full</v>
      </c>
      <c r="AH204" s="17" t="n">
        <f aca="false">IF(AF204="Stay",W204,IF(AF204="Step",W204+1,IF(AF204="Retire",4,LOOKUP(AF204,{"New","ToAssc","ToFull1","ToFull2","ToFull3","ToFull4";4,1,1,2,3,4}))))</f>
        <v>3</v>
      </c>
      <c r="AI204" s="19" t="n">
        <f aca="false">IF(W204=X204,AH204,X204)</f>
        <v>3</v>
      </c>
      <c r="AJ204" s="3" t="n">
        <f aca="false">IF(AG204="Full",IF(OR(AF204="ToFull1",AF204="ToFull2",AF204="ToFull3",AF204="ToFull4"),1,Y204+1),"")</f>
        <v>1</v>
      </c>
      <c r="AK204" s="23" t="s">
        <v>50</v>
      </c>
      <c r="AL204" s="13" t="s">
        <v>51</v>
      </c>
      <c r="AM204" s="18" t="n">
        <f aca="true">IF(AK204="Vacant",0,VLOOKUP(AG204&amp;AI204,INDIRECT(AK204),3,0))</f>
        <v>1711</v>
      </c>
      <c r="AN204" s="18"/>
      <c r="AO204" s="16" t="n">
        <f aca="false">AM204+AN204</f>
        <v>1711</v>
      </c>
      <c r="AP204" s="1" t="n">
        <v>203</v>
      </c>
      <c r="AQ204" s="1" t="s">
        <v>53</v>
      </c>
      <c r="AR204" s="1" t="s">
        <v>54</v>
      </c>
      <c r="AS204" s="1" t="n">
        <v>2021</v>
      </c>
    </row>
    <row r="205" customFormat="false" ht="12" hidden="false" customHeight="true" outlineLevel="0" collapsed="false">
      <c r="A205" s="13" t="n">
        <v>29</v>
      </c>
      <c r="B205" s="14" t="s">
        <v>173</v>
      </c>
      <c r="C205" s="13" t="n">
        <v>72</v>
      </c>
      <c r="D205" s="13" t="s">
        <v>78</v>
      </c>
      <c r="E205" s="13"/>
      <c r="F205" s="13"/>
      <c r="G205" s="13" t="s">
        <v>47</v>
      </c>
      <c r="H205" s="15" t="s">
        <v>47</v>
      </c>
      <c r="I205" s="16" t="e">
        <f aca="false">#N/A</f>
        <v>#N/A</v>
      </c>
      <c r="J205" s="20" t="s">
        <v>48</v>
      </c>
      <c r="K205" s="17" t="s">
        <v>49</v>
      </c>
      <c r="L205" s="17" t="n">
        <v>3</v>
      </c>
      <c r="M205" s="17" t="n">
        <v>3</v>
      </c>
      <c r="N205" s="3" t="n">
        <v>3</v>
      </c>
      <c r="O205" s="23" t="s">
        <v>50</v>
      </c>
      <c r="P205" s="13" t="s">
        <v>51</v>
      </c>
      <c r="Q205" s="18" t="n">
        <v>114661</v>
      </c>
      <c r="R205" s="18"/>
      <c r="S205" s="16" t="n">
        <v>114661</v>
      </c>
      <c r="T205" s="16"/>
      <c r="U205" s="20" t="s">
        <v>48</v>
      </c>
      <c r="V205" s="17" t="s">
        <v>49</v>
      </c>
      <c r="W205" s="17" t="n">
        <v>3</v>
      </c>
      <c r="X205" s="19" t="n">
        <v>3</v>
      </c>
      <c r="Y205" s="3" t="n">
        <v>4</v>
      </c>
      <c r="Z205" s="23" t="s">
        <v>50</v>
      </c>
      <c r="AA205" s="13" t="s">
        <v>51</v>
      </c>
      <c r="AB205" s="18" t="n">
        <v>1711</v>
      </c>
      <c r="AC205" s="18"/>
      <c r="AD205" s="16" t="n">
        <v>117185</v>
      </c>
      <c r="AE205" s="16"/>
      <c r="AF205" s="20" t="s">
        <v>48</v>
      </c>
      <c r="AG205" s="17" t="str">
        <f aca="false">IF(AF205="Stay",V205,IF(AF205="Step",V205,IF(AF205="Retire","Asst",LOOKUP(AF205,{"New","ToAssc","ToFull1","ToFull2","ToFull3","ToFull4";"Asst","Assc","Full","Full","Full","Full"}))))</f>
        <v>Full</v>
      </c>
      <c r="AH205" s="17" t="n">
        <f aca="false">IF(AF205="Stay",W205,IF(AF205="Step",W205+1,IF(AF205="Retire",4,LOOKUP(AF205,{"New","ToAssc","ToFull1","ToFull2","ToFull3","ToFull4";4,1,1,2,3,4}))))</f>
        <v>3</v>
      </c>
      <c r="AI205" s="19" t="n">
        <f aca="false">IF(W205=X205,AH205,X205)</f>
        <v>3</v>
      </c>
      <c r="AJ205" s="3" t="n">
        <f aca="false">IF(AG205="Full",IF(OR(AF205="ToFull1",AF205="ToFull2",AF205="ToFull3",AF205="ToFull4"),1,Y205+1),"")</f>
        <v>5</v>
      </c>
      <c r="AK205" s="23" t="s">
        <v>50</v>
      </c>
      <c r="AL205" s="13" t="s">
        <v>51</v>
      </c>
      <c r="AM205" s="18" t="n">
        <f aca="true">IF(AK205="Vacant",0,VLOOKUP(AG205&amp;AI205,INDIRECT(AK205),3,0))</f>
        <v>1711</v>
      </c>
      <c r="AN205" s="18"/>
      <c r="AO205" s="16" t="n">
        <f aca="false">AM205+AN205</f>
        <v>1711</v>
      </c>
      <c r="AP205" s="1" t="n">
        <v>204</v>
      </c>
      <c r="AQ205" s="1" t="s">
        <v>53</v>
      </c>
      <c r="AR205" s="1" t="s">
        <v>54</v>
      </c>
      <c r="AS205" s="1" t="n">
        <v>2021</v>
      </c>
    </row>
    <row r="206" customFormat="false" ht="12" hidden="false" customHeight="true" outlineLevel="0" collapsed="false">
      <c r="A206" s="13" t="n">
        <v>29</v>
      </c>
      <c r="B206" s="14" t="s">
        <v>173</v>
      </c>
      <c r="C206" s="13"/>
      <c r="D206" s="13" t="s">
        <v>103</v>
      </c>
      <c r="E206" s="13"/>
      <c r="F206" s="13"/>
      <c r="G206" s="13" t="s">
        <v>111</v>
      </c>
      <c r="H206" s="15" t="s">
        <v>111</v>
      </c>
      <c r="I206" s="16" t="e">
        <f aca="false">#N/A</f>
        <v>#N/A</v>
      </c>
      <c r="J206" s="20" t="s">
        <v>56</v>
      </c>
      <c r="K206" s="17" t="s">
        <v>106</v>
      </c>
      <c r="L206" s="17" t="n">
        <v>16</v>
      </c>
      <c r="M206" s="17" t="s">
        <v>174</v>
      </c>
      <c r="O206" s="13" t="s">
        <v>120</v>
      </c>
      <c r="P206" s="13" t="s">
        <v>51</v>
      </c>
      <c r="Q206" s="18" t="n">
        <v>87538</v>
      </c>
      <c r="R206" s="18"/>
      <c r="S206" s="16" t="n">
        <v>87538</v>
      </c>
      <c r="T206" s="16"/>
      <c r="U206" s="20" t="s">
        <v>48</v>
      </c>
      <c r="V206" s="17" t="s">
        <v>106</v>
      </c>
      <c r="W206" s="17" t="n">
        <v>16</v>
      </c>
      <c r="X206" s="19" t="s">
        <v>174</v>
      </c>
      <c r="Z206" s="13" t="s">
        <v>120</v>
      </c>
      <c r="AA206" s="13" t="s">
        <v>51</v>
      </c>
      <c r="AB206" s="18" t="n">
        <v>1258</v>
      </c>
      <c r="AC206" s="18"/>
      <c r="AD206" s="16" t="n">
        <v>89464</v>
      </c>
      <c r="AE206" s="16"/>
      <c r="AF206" s="20" t="s">
        <v>48</v>
      </c>
      <c r="AG206" s="17" t="str">
        <f aca="false">IF(AF206="Stay",V206,IF(AF206="Step",V206,IF(AF206="Retire","Asst",LOOKUP(AF206,{"New","ToAssc","ToFull1","ToFull2","ToFull3","ToFull4";"Asst","Assc","Full","Full","Full","Full"}))))</f>
        <v>Inst</v>
      </c>
      <c r="AH206" s="17" t="n">
        <f aca="false">IF(AF206="Stay",W206,IF(AF206="Step",W206+1,IF(AF206="Retire",4,LOOKUP(AF206,{"New","ToAssc","ToFull1","ToFull2","ToFull3","ToFull4";4,1,1,2,3,4}))))</f>
        <v>16</v>
      </c>
      <c r="AI206" s="19" t="n">
        <v>16</v>
      </c>
      <c r="AJ206" s="3" t="str">
        <f aca="false">IF(AG206="Full",IF(OR(AF206="ToFull1",AF206="ToFull2",AF206="ToFull3",AF206="ToFull4"),1,Y206+1),"")</f>
        <v/>
      </c>
      <c r="AK206" s="15" t="s">
        <v>50</v>
      </c>
      <c r="AL206" s="13" t="s">
        <v>51</v>
      </c>
      <c r="AM206" s="18" t="n">
        <f aca="true">IF(AK206="Vacant",0,VLOOKUP(AG206&amp;AI206,INDIRECT(AK206),3,0))</f>
        <v>1258</v>
      </c>
      <c r="AN206" s="18"/>
      <c r="AO206" s="16" t="n">
        <f aca="false">AM206+AN206</f>
        <v>1258</v>
      </c>
      <c r="AP206" s="1" t="n">
        <v>205</v>
      </c>
      <c r="AQ206" s="1" t="s">
        <v>53</v>
      </c>
      <c r="AR206" s="1" t="s">
        <v>54</v>
      </c>
      <c r="AS206" s="1" t="n">
        <v>2021</v>
      </c>
    </row>
    <row r="207" customFormat="false" ht="12" hidden="false" customHeight="true" outlineLevel="0" collapsed="false">
      <c r="A207" s="13" t="n">
        <v>30</v>
      </c>
      <c r="B207" s="14" t="s">
        <v>175</v>
      </c>
      <c r="C207" s="13" t="n">
        <v>145</v>
      </c>
      <c r="D207" s="13" t="s">
        <v>91</v>
      </c>
      <c r="E207" s="13"/>
      <c r="F207" s="13"/>
      <c r="G207" s="13" t="s">
        <v>47</v>
      </c>
      <c r="H207" s="15" t="s">
        <v>47</v>
      </c>
      <c r="I207" s="16" t="e">
        <f aca="false">#N/A</f>
        <v>#N/A</v>
      </c>
      <c r="J207" s="3" t="s">
        <v>48</v>
      </c>
      <c r="K207" s="17" t="s">
        <v>49</v>
      </c>
      <c r="L207" s="17" t="n">
        <v>4</v>
      </c>
      <c r="M207" s="17" t="n">
        <v>4</v>
      </c>
      <c r="N207" s="3" t="n">
        <v>12</v>
      </c>
      <c r="O207" s="13" t="s">
        <v>50</v>
      </c>
      <c r="P207" s="13" t="s">
        <v>51</v>
      </c>
      <c r="Q207" s="18" t="n">
        <v>120515</v>
      </c>
      <c r="R207" s="18"/>
      <c r="S207" s="16" t="n">
        <v>120515</v>
      </c>
      <c r="T207" s="16"/>
      <c r="U207" s="20" t="s">
        <v>86</v>
      </c>
      <c r="V207" s="17" t="s">
        <v>49</v>
      </c>
      <c r="W207" s="17" t="n">
        <v>1</v>
      </c>
      <c r="X207" s="19" t="n">
        <v>1</v>
      </c>
      <c r="Y207" s="3" t="n">
        <v>1</v>
      </c>
      <c r="Z207" s="13" t="s">
        <v>50</v>
      </c>
      <c r="AA207" s="13" t="s">
        <v>51</v>
      </c>
      <c r="AB207" s="18" t="n">
        <v>1541</v>
      </c>
      <c r="AC207" s="18"/>
      <c r="AD207" s="16" t="n">
        <v>105567</v>
      </c>
      <c r="AE207" s="16"/>
      <c r="AF207" s="20" t="s">
        <v>48</v>
      </c>
      <c r="AG207" s="17" t="str">
        <f aca="false">IF(AF207="Stay",V207,IF(AF207="Step",V207,IF(AF207="Retire","Asst",LOOKUP(AF207,{"New","ToAssc","ToFull1","ToFull2","ToFull3","ToFull4";"Asst","Assc","Full","Full","Full","Full"}))))</f>
        <v>Full</v>
      </c>
      <c r="AH207" s="17" t="n">
        <f aca="false">IF(AF207="Stay",W207,IF(AF207="Step",W207+1,IF(AF207="Retire",4,LOOKUP(AF207,{"New","ToAssc","ToFull1","ToFull2","ToFull3","ToFull4";4,1,1,2,3,4}))))</f>
        <v>1</v>
      </c>
      <c r="AI207" s="19" t="n">
        <f aca="false">IF(W207=X207,AH207,X207)</f>
        <v>1</v>
      </c>
      <c r="AJ207" s="3" t="n">
        <f aca="false">IF(AG207="Full",IF(OR(AF207="ToFull1",AF207="ToFull2",AF207="ToFull3",AF207="ToFull4"),1,Y207+1),"")</f>
        <v>2</v>
      </c>
      <c r="AK207" s="13" t="s">
        <v>50</v>
      </c>
      <c r="AL207" s="13" t="s">
        <v>51</v>
      </c>
      <c r="AM207" s="18" t="n">
        <f aca="true">IF(AK207="Vacant",0,VLOOKUP(AG207&amp;AI207,INDIRECT(AK207),3,0))</f>
        <v>1541</v>
      </c>
      <c r="AN207" s="18"/>
      <c r="AO207" s="16" t="n">
        <f aca="false">AM207+AN207</f>
        <v>1541</v>
      </c>
      <c r="AP207" s="1" t="n">
        <v>206</v>
      </c>
      <c r="AQ207" s="1" t="s">
        <v>53</v>
      </c>
      <c r="AR207" s="1" t="s">
        <v>54</v>
      </c>
      <c r="AS207" s="1" t="n">
        <v>2021</v>
      </c>
    </row>
    <row r="208" customFormat="false" ht="12" hidden="false" customHeight="true" outlineLevel="0" collapsed="false">
      <c r="A208" s="13" t="n">
        <v>30</v>
      </c>
      <c r="B208" s="14" t="s">
        <v>175</v>
      </c>
      <c r="C208" s="13" t="n">
        <v>147</v>
      </c>
      <c r="D208" s="13" t="s">
        <v>87</v>
      </c>
      <c r="E208" s="15"/>
      <c r="F208" s="13"/>
      <c r="G208" s="13" t="s">
        <v>47</v>
      </c>
      <c r="H208" s="15" t="s">
        <v>47</v>
      </c>
      <c r="I208" s="16" t="e">
        <f aca="false">#N/A</f>
        <v>#N/A</v>
      </c>
      <c r="J208" s="20" t="s">
        <v>86</v>
      </c>
      <c r="K208" s="17" t="s">
        <v>64</v>
      </c>
      <c r="L208" s="17" t="n">
        <v>4</v>
      </c>
      <c r="M208" s="17" t="n">
        <v>4</v>
      </c>
      <c r="O208" s="13" t="s">
        <v>50</v>
      </c>
      <c r="P208" s="15" t="s">
        <v>51</v>
      </c>
      <c r="Q208" s="18" t="n">
        <v>71811</v>
      </c>
      <c r="R208" s="18" t="n">
        <v>-36155.5</v>
      </c>
      <c r="S208" s="16" t="n">
        <v>35655.5</v>
      </c>
      <c r="T208" s="16"/>
      <c r="U208" s="22" t="s">
        <v>56</v>
      </c>
      <c r="V208" s="17" t="s">
        <v>64</v>
      </c>
      <c r="W208" s="17" t="n">
        <v>5</v>
      </c>
      <c r="X208" s="19" t="n">
        <v>5</v>
      </c>
      <c r="Z208" s="13" t="s">
        <v>50</v>
      </c>
      <c r="AA208" s="15" t="s">
        <v>51</v>
      </c>
      <c r="AB208" s="18" t="n">
        <v>1119</v>
      </c>
      <c r="AC208" s="18"/>
      <c r="AD208" s="16" t="n">
        <v>75023</v>
      </c>
      <c r="AE208" s="16"/>
      <c r="AF208" s="22" t="s">
        <v>56</v>
      </c>
      <c r="AG208" s="17" t="str">
        <f aca="false">IF(AF208="Stay",V208,IF(AF208="Step",V208,IF(AF208="Retire","Asst",LOOKUP(AF208,{"New","ToAssc","ToFull1","ToFull2","ToFull3","ToFull4";"Asst","Assc","Full","Full","Full","Full"}))))</f>
        <v>Asst</v>
      </c>
      <c r="AH208" s="17" t="n">
        <f aca="false">IF(AF208="Stay",W208,IF(AF208="Step",W208+1,IF(AF208="Retire",4,LOOKUP(AF208,{"New","ToAssc","ToFull1","ToFull2","ToFull3","ToFull4";4,1,1,2,3,4}))))</f>
        <v>6</v>
      </c>
      <c r="AI208" s="19" t="n">
        <f aca="false">IF(W208=X208,AH208,X208)</f>
        <v>6</v>
      </c>
      <c r="AJ208" s="3" t="str">
        <f aca="false">IF(AG208="Full",IF(OR(AF208="ToFull1",AF208="ToFull2",AF208="ToFull3",AF208="ToFull4"),1,Y208+1),"")</f>
        <v/>
      </c>
      <c r="AK208" s="13" t="s">
        <v>50</v>
      </c>
      <c r="AL208" s="15" t="s">
        <v>51</v>
      </c>
      <c r="AM208" s="18" t="n">
        <f aca="true">IF(AK208="Vacant",0,VLOOKUP(AG208&amp;AI208,INDIRECT(AK208),3,0))</f>
        <v>1119</v>
      </c>
      <c r="AN208" s="18"/>
      <c r="AO208" s="16" t="n">
        <f aca="false">AM208+AN208</f>
        <v>1119</v>
      </c>
      <c r="AP208" s="1" t="n">
        <v>207</v>
      </c>
      <c r="AQ208" s="1" t="s">
        <v>53</v>
      </c>
      <c r="AR208" s="1" t="s">
        <v>54</v>
      </c>
      <c r="AS208" s="1" t="n">
        <v>2021</v>
      </c>
    </row>
    <row r="209" customFormat="false" ht="12" hidden="false" customHeight="true" outlineLevel="0" collapsed="false">
      <c r="A209" s="13" t="n">
        <v>30</v>
      </c>
      <c r="B209" s="14" t="s">
        <v>175</v>
      </c>
      <c r="C209" s="13"/>
      <c r="D209" s="13" t="s">
        <v>176</v>
      </c>
      <c r="E209" s="13"/>
      <c r="F209" s="13"/>
      <c r="G209" s="13" t="s">
        <v>111</v>
      </c>
      <c r="H209" s="15" t="s">
        <v>111</v>
      </c>
      <c r="I209" s="16" t="e">
        <f aca="false">#N/A</f>
        <v>#N/A</v>
      </c>
      <c r="J209" s="20" t="s">
        <v>48</v>
      </c>
      <c r="K209" s="17" t="s">
        <v>106</v>
      </c>
      <c r="L209" s="17" t="n">
        <v>15</v>
      </c>
      <c r="M209" s="17" t="s">
        <v>177</v>
      </c>
      <c r="O209" s="13" t="s">
        <v>120</v>
      </c>
      <c r="P209" s="13" t="s">
        <v>51</v>
      </c>
      <c r="Q209" s="18" t="n">
        <v>81054</v>
      </c>
      <c r="R209" s="18"/>
      <c r="S209" s="16" t="n">
        <v>81054</v>
      </c>
      <c r="T209" s="16"/>
      <c r="U209" s="20" t="s">
        <v>48</v>
      </c>
      <c r="V209" s="17" t="s">
        <v>106</v>
      </c>
      <c r="W209" s="17" t="n">
        <v>15</v>
      </c>
      <c r="X209" s="19" t="s">
        <v>177</v>
      </c>
      <c r="Z209" s="13" t="s">
        <v>120</v>
      </c>
      <c r="AA209" s="13" t="s">
        <v>51</v>
      </c>
      <c r="AB209" s="18" t="n">
        <v>1071</v>
      </c>
      <c r="AC209" s="18" t="n">
        <v>-41419</v>
      </c>
      <c r="AD209" s="16" t="n">
        <v>41419</v>
      </c>
      <c r="AE209" s="16"/>
      <c r="AF209" s="20" t="s">
        <v>156</v>
      </c>
      <c r="AG209" s="17" t="str">
        <f aca="false">IF(AF209="Stay",V209,IF(AF209="Step",V209,IF(AF209="Retire","Asst",LOOKUP(AF209,{"New","ToAssc","ToFull1","ToFull2","ToFull3","ToFull4";"Asst","Assc","Full","Full","Full","Full"}))))</f>
        <v>Asst</v>
      </c>
      <c r="AH209" s="17" t="n">
        <f aca="false">IF(AF209="Stay",W209,IF(AF209="Step",W209+1,IF(AF209="Retire",4,LOOKUP(AF209,{"New","ToAssc","ToFull1","ToFull2","ToFull3","ToFull4";4,1,1,2,3,4}))))</f>
        <v>4</v>
      </c>
      <c r="AI209" s="19" t="n">
        <v>4</v>
      </c>
      <c r="AJ209" s="3" t="str">
        <f aca="false">IF(AG209="Full",IF(OR(AF209="ToFull1",AF209="ToFull2",AF209="ToFull3",AF209="ToFull4"),1,Y209+1),"")</f>
        <v/>
      </c>
      <c r="AK209" s="13" t="s">
        <v>50</v>
      </c>
      <c r="AL209" s="13" t="s">
        <v>51</v>
      </c>
      <c r="AM209" s="18" t="n">
        <f aca="true">IF(AK209="Vacant",0,VLOOKUP(AG209&amp;AI209,INDIRECT(AK209),3,0))</f>
        <v>1071</v>
      </c>
      <c r="AN209" s="18" t="n">
        <f aca="false">-AM209*3/6</f>
        <v>-535.5</v>
      </c>
      <c r="AO209" s="16" t="n">
        <f aca="false">AM209+AN209</f>
        <v>535.5</v>
      </c>
      <c r="AP209" s="1" t="n">
        <v>208</v>
      </c>
      <c r="AQ209" s="1" t="s">
        <v>53</v>
      </c>
      <c r="AR209" s="1" t="s">
        <v>54</v>
      </c>
      <c r="AS209" s="1" t="n">
        <v>2021</v>
      </c>
    </row>
    <row r="210" s="1" customFormat="true" ht="12" hidden="false" customHeight="true" outlineLevel="0" collapsed="false">
      <c r="A210" s="13" t="n">
        <v>31</v>
      </c>
      <c r="B210" s="14" t="s">
        <v>178</v>
      </c>
      <c r="C210" s="13"/>
      <c r="D210" s="13" t="s">
        <v>155</v>
      </c>
      <c r="E210" s="13"/>
      <c r="F210" s="13"/>
      <c r="G210" s="15" t="s">
        <v>62</v>
      </c>
      <c r="H210" s="28" t="s">
        <v>63</v>
      </c>
      <c r="U210" s="20" t="s">
        <v>48</v>
      </c>
      <c r="V210" s="17" t="s">
        <v>64</v>
      </c>
      <c r="W210" s="17" t="n">
        <v>7</v>
      </c>
      <c r="X210" s="19" t="n">
        <v>7</v>
      </c>
      <c r="Y210" s="3"/>
      <c r="Z210" s="13" t="s">
        <v>50</v>
      </c>
      <c r="AA210" s="15" t="s">
        <v>51</v>
      </c>
      <c r="AB210" s="18" t="n">
        <v>1143</v>
      </c>
      <c r="AC210" s="24" t="n">
        <v>-13047.3333333333</v>
      </c>
      <c r="AD210" s="16" t="n">
        <v>65236.6666666667</v>
      </c>
      <c r="AF210" s="20" t="s">
        <v>48</v>
      </c>
      <c r="AG210" s="17" t="s">
        <v>64</v>
      </c>
      <c r="AH210" s="17" t="n">
        <v>7</v>
      </c>
      <c r="AI210" s="19" t="n">
        <f aca="false">IF(W210=X210,AH210,X210)</f>
        <v>7</v>
      </c>
      <c r="AJ210" s="3" t="str">
        <f aca="false">IF(AG210="Full",IF(OR(AF210="ToFull1",AF210="ToFull2",AF210="ToFull3",AF210="ToFull4"),1,Y210+1),"")</f>
        <v/>
      </c>
      <c r="AK210" s="13" t="s">
        <v>50</v>
      </c>
      <c r="AL210" s="15" t="s">
        <v>70</v>
      </c>
      <c r="AM210" s="18" t="n">
        <f aca="true">IF(AK210="Vacant",0,VLOOKUP(AG210&amp;AI210,INDIRECT(AK210),3,0))</f>
        <v>1143</v>
      </c>
      <c r="AN210" s="18" t="n">
        <f aca="false">-AM210*1/6</f>
        <v>-190.5</v>
      </c>
      <c r="AO210" s="16" t="n">
        <f aca="false">AM210+AN210</f>
        <v>952.5</v>
      </c>
      <c r="AP210" s="1" t="n">
        <v>209</v>
      </c>
      <c r="AQ210" s="1" t="s">
        <v>53</v>
      </c>
      <c r="AR210" s="1" t="s">
        <v>54</v>
      </c>
      <c r="AS210" s="1" t="n">
        <v>2021</v>
      </c>
    </row>
    <row r="211" customFormat="false" ht="12" hidden="false" customHeight="true" outlineLevel="0" collapsed="false">
      <c r="A211" s="13" t="n">
        <v>31</v>
      </c>
      <c r="B211" s="14" t="s">
        <v>178</v>
      </c>
      <c r="C211" s="13" t="n">
        <v>154</v>
      </c>
      <c r="D211" s="13" t="s">
        <v>46</v>
      </c>
      <c r="E211" s="13"/>
      <c r="F211" s="13"/>
      <c r="G211" s="13" t="s">
        <v>47</v>
      </c>
      <c r="H211" s="15" t="s">
        <v>47</v>
      </c>
      <c r="I211" s="16" t="e">
        <f aca="false">#N/A</f>
        <v>#N/A</v>
      </c>
      <c r="J211" s="20" t="s">
        <v>48</v>
      </c>
      <c r="K211" s="17" t="s">
        <v>49</v>
      </c>
      <c r="L211" s="17" t="n">
        <v>2</v>
      </c>
      <c r="M211" s="17" t="n">
        <v>2</v>
      </c>
      <c r="N211" s="3" t="n">
        <v>4</v>
      </c>
      <c r="O211" s="13" t="s">
        <v>50</v>
      </c>
      <c r="P211" s="13" t="s">
        <v>51</v>
      </c>
      <c r="Q211" s="18" t="n">
        <v>108910</v>
      </c>
      <c r="R211" s="18"/>
      <c r="S211" s="16" t="n">
        <v>108910</v>
      </c>
      <c r="T211" s="16"/>
      <c r="U211" s="20" t="s">
        <v>48</v>
      </c>
      <c r="V211" s="17" t="s">
        <v>49</v>
      </c>
      <c r="W211" s="17" t="n">
        <v>2</v>
      </c>
      <c r="X211" s="19" t="n">
        <v>2</v>
      </c>
      <c r="Y211" s="3" t="n">
        <v>5</v>
      </c>
      <c r="Z211" s="13" t="s">
        <v>50</v>
      </c>
      <c r="AA211" s="13" t="s">
        <v>51</v>
      </c>
      <c r="AB211" s="18" t="n">
        <v>1625</v>
      </c>
      <c r="AC211" s="18"/>
      <c r="AD211" s="16" t="n">
        <v>111307</v>
      </c>
      <c r="AE211" s="16"/>
      <c r="AF211" s="20" t="s">
        <v>48</v>
      </c>
      <c r="AG211" s="17" t="str">
        <f aca="false">IF(AF211="Stay",V211,IF(AF211="Step",V211,IF(AF211="Retire","Asst",LOOKUP(AF211,{"New","ToAssc","ToFull1","ToFull2","ToFull3","ToFull4";"Asst","Assc","Full","Full","Full","Full"}))))</f>
        <v>Full</v>
      </c>
      <c r="AH211" s="17" t="n">
        <f aca="false">IF(AF211="Stay",W211,IF(AF211="Step",W211+1,IF(AF211="Retire",4,LOOKUP(AF211,{"New","ToAssc","ToFull1","ToFull2","ToFull3","ToFull4";4,1,1,2,3,4}))))</f>
        <v>2</v>
      </c>
      <c r="AI211" s="19" t="n">
        <f aca="false">IF(W211=X211,AH211,X211)</f>
        <v>2</v>
      </c>
      <c r="AJ211" s="3" t="n">
        <f aca="false">IF(AG211="Full",IF(OR(AF211="ToFull1",AF211="ToFull2",AF211="ToFull3",AF211="ToFull4"),1,Y211+1),"")</f>
        <v>6</v>
      </c>
      <c r="AK211" s="13" t="s">
        <v>50</v>
      </c>
      <c r="AL211" s="13" t="s">
        <v>51</v>
      </c>
      <c r="AM211" s="18" t="n">
        <f aca="true">IF(AK211="Vacant",0,VLOOKUP(AG211&amp;AI211,INDIRECT(AK211),3,0))</f>
        <v>1625</v>
      </c>
      <c r="AN211" s="18"/>
      <c r="AO211" s="16" t="n">
        <f aca="false">AM211+AN211</f>
        <v>1625</v>
      </c>
      <c r="AP211" s="1" t="n">
        <v>210</v>
      </c>
      <c r="AQ211" s="1" t="s">
        <v>53</v>
      </c>
      <c r="AR211" s="1" t="s">
        <v>54</v>
      </c>
      <c r="AS211" s="1" t="n">
        <v>2021</v>
      </c>
    </row>
    <row r="212" customFormat="false" ht="12" hidden="false" customHeight="true" outlineLevel="0" collapsed="false">
      <c r="A212" s="13" t="n">
        <v>31</v>
      </c>
      <c r="B212" s="14" t="s">
        <v>178</v>
      </c>
      <c r="C212" s="13" t="n">
        <v>159</v>
      </c>
      <c r="D212" s="13" t="s">
        <v>125</v>
      </c>
      <c r="E212" s="13"/>
      <c r="F212" s="13"/>
      <c r="G212" s="13" t="s">
        <v>47</v>
      </c>
      <c r="H212" s="15" t="s">
        <v>47</v>
      </c>
      <c r="I212" s="16" t="e">
        <f aca="false">#N/A</f>
        <v>#N/A</v>
      </c>
      <c r="J212" s="20" t="s">
        <v>48</v>
      </c>
      <c r="K212" s="17" t="s">
        <v>49</v>
      </c>
      <c r="L212" s="17" t="n">
        <v>3</v>
      </c>
      <c r="M212" s="17" t="n">
        <v>3</v>
      </c>
      <c r="N212" s="3" t="n">
        <v>4</v>
      </c>
      <c r="O212" s="13" t="s">
        <v>50</v>
      </c>
      <c r="P212" s="13" t="s">
        <v>51</v>
      </c>
      <c r="Q212" s="18" t="n">
        <v>114661</v>
      </c>
      <c r="R212" s="18"/>
      <c r="S212" s="16" t="n">
        <v>114661</v>
      </c>
      <c r="T212" s="16"/>
      <c r="U212" s="20" t="s">
        <v>48</v>
      </c>
      <c r="V212" s="17" t="s">
        <v>49</v>
      </c>
      <c r="W212" s="17" t="n">
        <v>3</v>
      </c>
      <c r="X212" s="19" t="n">
        <v>3</v>
      </c>
      <c r="Y212" s="3" t="n">
        <v>5</v>
      </c>
      <c r="Z212" s="13" t="s">
        <v>50</v>
      </c>
      <c r="AA212" s="13" t="s">
        <v>51</v>
      </c>
      <c r="AB212" s="18" t="n">
        <v>1798</v>
      </c>
      <c r="AC212" s="18"/>
      <c r="AD212" s="16" t="n">
        <v>117185</v>
      </c>
      <c r="AE212" s="16"/>
      <c r="AF212" s="20" t="s">
        <v>117</v>
      </c>
      <c r="AG212" s="17" t="str">
        <f aca="false">IF(AF212="Stay",V212,IF(AF212="Step",V212,IF(AF212="Retire","Asst",LOOKUP(AF212,{"New","ToAssc","ToFull1","ToFull2","ToFull3","ToFull4";"Asst","Assc","Full","Full","Full","Full"}))))</f>
        <v>Full</v>
      </c>
      <c r="AH212" s="17" t="n">
        <f aca="false">IF(AF212="Stay",W212,IF(AF212="Step",W212+1,IF(AF212="Retire",4,LOOKUP(AF212,{"New","ToAssc","ToFull1","ToFull2","ToFull3","ToFull4";4,1,1,2,3,4}))))</f>
        <v>4</v>
      </c>
      <c r="AI212" s="19" t="n">
        <f aca="false">IF(W212=X212,AH212,X212)</f>
        <v>4</v>
      </c>
      <c r="AJ212" s="3" t="n">
        <f aca="false">IF(AG212="Full",IF(OR(AF212="ToFull1",AF212="ToFull2",AF212="ToFull3",AF212="ToFull4"),1,Y212+1),"")</f>
        <v>1</v>
      </c>
      <c r="AK212" s="13" t="s">
        <v>50</v>
      </c>
      <c r="AL212" s="13" t="s">
        <v>51</v>
      </c>
      <c r="AM212" s="18" t="n">
        <f aca="true">IF(AK212="Vacant",0,VLOOKUP(AG212&amp;AI212,INDIRECT(AK212),3,0))</f>
        <v>1798</v>
      </c>
      <c r="AN212" s="18"/>
      <c r="AO212" s="16" t="n">
        <f aca="false">AM212+AN212</f>
        <v>1798</v>
      </c>
      <c r="AP212" s="1" t="n">
        <v>211</v>
      </c>
      <c r="AQ212" s="1" t="s">
        <v>53</v>
      </c>
      <c r="AR212" s="1" t="s">
        <v>54</v>
      </c>
      <c r="AS212" s="1" t="n">
        <v>2021</v>
      </c>
    </row>
    <row r="213" customFormat="false" ht="12" hidden="false" customHeight="true" outlineLevel="0" collapsed="false">
      <c r="A213" s="13" t="n">
        <v>31</v>
      </c>
      <c r="B213" s="14" t="s">
        <v>178</v>
      </c>
      <c r="C213" s="13" t="n">
        <v>153</v>
      </c>
      <c r="D213" s="13" t="s">
        <v>68</v>
      </c>
      <c r="E213" s="13"/>
      <c r="F213" s="13"/>
      <c r="G213" s="13" t="s">
        <v>47</v>
      </c>
      <c r="H213" s="15" t="s">
        <v>47</v>
      </c>
      <c r="I213" s="16" t="e">
        <f aca="false">#N/A</f>
        <v>#N/A</v>
      </c>
      <c r="J213" s="20" t="s">
        <v>48</v>
      </c>
      <c r="K213" s="17" t="s">
        <v>49</v>
      </c>
      <c r="L213" s="17" t="n">
        <v>1</v>
      </c>
      <c r="M213" s="17" t="n">
        <v>1</v>
      </c>
      <c r="N213" s="3" t="n">
        <v>2</v>
      </c>
      <c r="O213" s="13" t="s">
        <v>50</v>
      </c>
      <c r="P213" s="13" t="s">
        <v>51</v>
      </c>
      <c r="Q213" s="18" t="n">
        <v>103293</v>
      </c>
      <c r="R213" s="18"/>
      <c r="S213" s="16" t="n">
        <v>103293</v>
      </c>
      <c r="T213" s="16"/>
      <c r="U213" s="20" t="s">
        <v>48</v>
      </c>
      <c r="V213" s="17" t="s">
        <v>49</v>
      </c>
      <c r="W213" s="17" t="n">
        <v>1</v>
      </c>
      <c r="X213" s="19" t="n">
        <v>1</v>
      </c>
      <c r="Y213" s="3" t="n">
        <v>3</v>
      </c>
      <c r="Z213" s="13" t="s">
        <v>50</v>
      </c>
      <c r="AA213" s="13" t="s">
        <v>51</v>
      </c>
      <c r="AB213" s="18" t="n">
        <v>1541</v>
      </c>
      <c r="AC213" s="18"/>
      <c r="AD213" s="16" t="n">
        <v>105567</v>
      </c>
      <c r="AE213" s="16"/>
      <c r="AF213" s="20" t="s">
        <v>48</v>
      </c>
      <c r="AG213" s="17" t="str">
        <f aca="false">IF(AF213="Stay",V213,IF(AF213="Step",V213,IF(AF213="Retire","Asst",LOOKUP(AF213,{"New","ToAssc","ToFull1","ToFull2","ToFull3","ToFull4";"Asst","Assc","Full","Full","Full","Full"}))))</f>
        <v>Full</v>
      </c>
      <c r="AH213" s="17" t="n">
        <f aca="false">IF(AF213="Stay",W213,IF(AF213="Step",W213+1,IF(AF213="Retire",4,LOOKUP(AF213,{"New","ToAssc","ToFull1","ToFull2","ToFull3","ToFull4";4,1,1,2,3,4}))))</f>
        <v>1</v>
      </c>
      <c r="AI213" s="19" t="n">
        <f aca="false">IF(W213=X213,AH213,X213)</f>
        <v>1</v>
      </c>
      <c r="AJ213" s="3" t="n">
        <f aca="false">IF(AG213="Full",IF(OR(AF213="ToFull1",AF213="ToFull2",AF213="ToFull3",AF213="ToFull4"),1,Y213+1),"")</f>
        <v>4</v>
      </c>
      <c r="AK213" s="13" t="s">
        <v>50</v>
      </c>
      <c r="AL213" s="13" t="s">
        <v>51</v>
      </c>
      <c r="AM213" s="18" t="n">
        <f aca="true">IF(AK213="Vacant",0,VLOOKUP(AG213&amp;AI213,INDIRECT(AK213),3,0))</f>
        <v>1541</v>
      </c>
      <c r="AN213" s="18"/>
      <c r="AO213" s="16" t="n">
        <f aca="false">AM213+AN213</f>
        <v>1541</v>
      </c>
      <c r="AP213" s="1" t="n">
        <v>212</v>
      </c>
      <c r="AQ213" s="1" t="s">
        <v>53</v>
      </c>
      <c r="AR213" s="1" t="s">
        <v>54</v>
      </c>
      <c r="AS213" s="1" t="n">
        <v>2021</v>
      </c>
    </row>
    <row r="214" customFormat="false" ht="12" hidden="false" customHeight="true" outlineLevel="0" collapsed="false">
      <c r="A214" s="13" t="n">
        <v>31</v>
      </c>
      <c r="B214" s="14" t="s">
        <v>178</v>
      </c>
      <c r="C214" s="13" t="n">
        <v>155</v>
      </c>
      <c r="D214" s="13" t="s">
        <v>91</v>
      </c>
      <c r="E214" s="15"/>
      <c r="F214" s="13"/>
      <c r="G214" s="13" t="s">
        <v>47</v>
      </c>
      <c r="H214" s="13" t="s">
        <v>47</v>
      </c>
      <c r="I214" s="16" t="e">
        <f aca="false">#N/A</f>
        <v>#N/A</v>
      </c>
      <c r="J214" s="3" t="s">
        <v>156</v>
      </c>
      <c r="K214" s="17" t="s">
        <v>64</v>
      </c>
      <c r="L214" s="17" t="n">
        <v>4</v>
      </c>
      <c r="M214" s="17" t="n">
        <v>4</v>
      </c>
      <c r="O214" s="13" t="s">
        <v>50</v>
      </c>
      <c r="P214" s="13" t="s">
        <v>70</v>
      </c>
      <c r="Q214" s="18" t="n">
        <v>71811</v>
      </c>
      <c r="R214" s="18"/>
      <c r="S214" s="16" t="n">
        <v>71811</v>
      </c>
      <c r="T214" s="16"/>
      <c r="U214" s="3" t="s">
        <v>86</v>
      </c>
      <c r="V214" s="17" t="s">
        <v>64</v>
      </c>
      <c r="W214" s="17" t="n">
        <v>1</v>
      </c>
      <c r="X214" s="19" t="n">
        <v>1</v>
      </c>
      <c r="Z214" s="13" t="s">
        <v>50</v>
      </c>
      <c r="AA214" s="15" t="s">
        <v>51</v>
      </c>
      <c r="AB214" s="18" t="n">
        <v>1024</v>
      </c>
      <c r="AC214" s="18" t="n">
        <v>-500</v>
      </c>
      <c r="AD214" s="16" t="n">
        <v>67999</v>
      </c>
      <c r="AE214" s="16"/>
      <c r="AF214" s="20" t="s">
        <v>56</v>
      </c>
      <c r="AG214" s="17" t="str">
        <f aca="false">IF(AF214="Stay",V214,IF(AF214="Step",V214,IF(AF214="Retire","Asst",LOOKUP(AF214,{"New","ToAssc","ToFull1","ToFull2","ToFull3","ToFull4";"Asst","Assc","Full","Full","Full","Full"}))))</f>
        <v>Asst</v>
      </c>
      <c r="AH214" s="17" t="n">
        <f aca="false">IF(AF214="Stay",W214,IF(AF214="Step",W214+1,IF(AF214="Retire",4,LOOKUP(AF214,{"New","ToAssc","ToFull1","ToFull2","ToFull3","ToFull4";4,1,1,2,3,4}))))</f>
        <v>2</v>
      </c>
      <c r="AI214" s="19" t="n">
        <f aca="false">IF(W214=X214,AH214,X214)</f>
        <v>2</v>
      </c>
      <c r="AJ214" s="3" t="str">
        <f aca="false">IF(AG214="Full",IF(OR(AF214="ToFull1",AF214="ToFull2",AF214="ToFull3",AF214="ToFull4"),1,Y214+1),"")</f>
        <v/>
      </c>
      <c r="AK214" s="13" t="s">
        <v>50</v>
      </c>
      <c r="AL214" s="15" t="s">
        <v>51</v>
      </c>
      <c r="AM214" s="18" t="n">
        <f aca="true">IF(AK214="Vacant",0,VLOOKUP(AG214&amp;AI214,INDIRECT(AK214),3,0))</f>
        <v>1024</v>
      </c>
      <c r="AN214" s="18" t="n">
        <v>-50</v>
      </c>
      <c r="AO214" s="16" t="n">
        <f aca="false">AM214+AN214</f>
        <v>974</v>
      </c>
      <c r="AP214" s="1" t="n">
        <v>213</v>
      </c>
      <c r="AQ214" s="1" t="s">
        <v>53</v>
      </c>
      <c r="AR214" s="1" t="s">
        <v>54</v>
      </c>
      <c r="AS214" s="1" t="n">
        <v>2021</v>
      </c>
    </row>
    <row r="215" customFormat="false" ht="12" hidden="false" customHeight="true" outlineLevel="0" collapsed="false">
      <c r="A215" s="13" t="n">
        <v>31</v>
      </c>
      <c r="B215" s="14" t="s">
        <v>178</v>
      </c>
      <c r="C215" s="13" t="n">
        <v>160</v>
      </c>
      <c r="D215" s="13" t="s">
        <v>179</v>
      </c>
      <c r="E215" s="13"/>
      <c r="F215" s="13"/>
      <c r="G215" s="13" t="s">
        <v>47</v>
      </c>
      <c r="H215" s="15" t="s">
        <v>47</v>
      </c>
      <c r="I215" s="16" t="e">
        <f aca="false">#N/A</f>
        <v>#N/A</v>
      </c>
      <c r="J215" s="3" t="s">
        <v>56</v>
      </c>
      <c r="K215" s="17" t="s">
        <v>57</v>
      </c>
      <c r="L215" s="17" t="n">
        <v>6</v>
      </c>
      <c r="M215" s="17" t="n">
        <v>6</v>
      </c>
      <c r="O215" s="13" t="s">
        <v>50</v>
      </c>
      <c r="P215" s="13" t="s">
        <v>51</v>
      </c>
      <c r="Q215" s="18" t="n">
        <v>90450</v>
      </c>
      <c r="R215" s="18"/>
      <c r="S215" s="16" t="n">
        <v>90450</v>
      </c>
      <c r="T215" s="16"/>
      <c r="U215" s="20" t="s">
        <v>75</v>
      </c>
      <c r="V215" s="17" t="s">
        <v>49</v>
      </c>
      <c r="W215" s="17" t="n">
        <v>1</v>
      </c>
      <c r="X215" s="19" t="n">
        <v>1</v>
      </c>
      <c r="Y215" s="3" t="n">
        <v>1</v>
      </c>
      <c r="Z215" s="13" t="s">
        <v>50</v>
      </c>
      <c r="AA215" s="13" t="s">
        <v>51</v>
      </c>
      <c r="AB215" s="18" t="n">
        <v>1541</v>
      </c>
      <c r="AC215" s="18"/>
      <c r="AD215" s="16" t="n">
        <v>105567</v>
      </c>
      <c r="AE215" s="16"/>
      <c r="AF215" s="20" t="s">
        <v>48</v>
      </c>
      <c r="AG215" s="17" t="str">
        <f aca="false">IF(AF215="Stay",V215,IF(AF215="Step",V215,IF(AF215="Retire","Asst",LOOKUP(AF215,{"New","ToAssc","ToFull1","ToFull2","ToFull3","ToFull4";"Asst","Assc","Full","Full","Full","Full"}))))</f>
        <v>Full</v>
      </c>
      <c r="AH215" s="17" t="n">
        <f aca="false">IF(AF215="Stay",W215,IF(AF215="Step",W215+1,IF(AF215="Retire",4,LOOKUP(AF215,{"New","ToAssc","ToFull1","ToFull2","ToFull3","ToFull4";4,1,1,2,3,4}))))</f>
        <v>1</v>
      </c>
      <c r="AI215" s="19" t="n">
        <f aca="false">IF(W215=X215,AH215,X215)</f>
        <v>1</v>
      </c>
      <c r="AJ215" s="3" t="n">
        <f aca="false">IF(AG215="Full",IF(OR(AF215="ToFull1",AF215="ToFull2",AF215="ToFull3",AF215="ToFull4"),1,Y215+1),"")</f>
        <v>2</v>
      </c>
      <c r="AK215" s="13" t="s">
        <v>50</v>
      </c>
      <c r="AL215" s="13" t="s">
        <v>51</v>
      </c>
      <c r="AM215" s="18" t="n">
        <f aca="true">IF(AK215="Vacant",0,VLOOKUP(AG215&amp;AI215,INDIRECT(AK215),3,0))</f>
        <v>1541</v>
      </c>
      <c r="AN215" s="18"/>
      <c r="AO215" s="16" t="n">
        <f aca="false">AM215+AN215</f>
        <v>1541</v>
      </c>
      <c r="AP215" s="1" t="n">
        <v>214</v>
      </c>
      <c r="AQ215" s="1" t="s">
        <v>53</v>
      </c>
      <c r="AR215" s="1" t="s">
        <v>54</v>
      </c>
      <c r="AS215" s="1" t="n">
        <v>2021</v>
      </c>
    </row>
    <row r="216" customFormat="false" ht="12" hidden="false" customHeight="true" outlineLevel="0" collapsed="false">
      <c r="A216" s="13" t="n">
        <v>31</v>
      </c>
      <c r="B216" s="14" t="s">
        <v>178</v>
      </c>
      <c r="C216" s="13" t="n">
        <v>158</v>
      </c>
      <c r="D216" s="13" t="s">
        <v>91</v>
      </c>
      <c r="E216" s="15"/>
      <c r="F216" s="13"/>
      <c r="G216" s="13" t="s">
        <v>47</v>
      </c>
      <c r="H216" s="15" t="s">
        <v>47</v>
      </c>
      <c r="I216" s="16" t="e">
        <f aca="false">#N/A</f>
        <v>#N/A</v>
      </c>
      <c r="J216" s="3" t="s">
        <v>156</v>
      </c>
      <c r="K216" s="17" t="s">
        <v>64</v>
      </c>
      <c r="L216" s="17" t="n">
        <v>4</v>
      </c>
      <c r="M216" s="17" t="n">
        <v>4</v>
      </c>
      <c r="O216" s="13" t="s">
        <v>50</v>
      </c>
      <c r="P216" s="15" t="s">
        <v>70</v>
      </c>
      <c r="Q216" s="18" t="n">
        <v>71811</v>
      </c>
      <c r="R216" s="18"/>
      <c r="S216" s="16" t="n">
        <v>71811</v>
      </c>
      <c r="T216" s="16"/>
      <c r="U216" s="3" t="s">
        <v>86</v>
      </c>
      <c r="V216" s="17" t="s">
        <v>64</v>
      </c>
      <c r="W216" s="17" t="n">
        <v>2</v>
      </c>
      <c r="X216" s="19" t="n">
        <v>2</v>
      </c>
      <c r="Z216" s="13" t="s">
        <v>50</v>
      </c>
      <c r="AA216" s="15" t="s">
        <v>51</v>
      </c>
      <c r="AB216" s="18" t="n">
        <v>1048</v>
      </c>
      <c r="AC216" s="18"/>
      <c r="AD216" s="16" t="n">
        <v>70129</v>
      </c>
      <c r="AE216" s="16"/>
      <c r="AF216" s="20" t="s">
        <v>56</v>
      </c>
      <c r="AG216" s="17" t="str">
        <f aca="false">IF(AF216="Stay",V216,IF(AF216="Step",V216,IF(AF216="Retire","Asst",LOOKUP(AF216,{"New","ToAssc","ToFull1","ToFull2","ToFull3","ToFull4";"Asst","Assc","Full","Full","Full","Full"}))))</f>
        <v>Asst</v>
      </c>
      <c r="AH216" s="17" t="n">
        <f aca="false">IF(AF216="Stay",W216,IF(AF216="Step",W216+1,IF(AF216="Retire",4,LOOKUP(AF216,{"New","ToAssc","ToFull1","ToFull2","ToFull3","ToFull4";4,1,1,2,3,4}))))</f>
        <v>3</v>
      </c>
      <c r="AI216" s="19" t="n">
        <f aca="false">IF(W216=X216,AH216,X216)</f>
        <v>3</v>
      </c>
      <c r="AJ216" s="3" t="str">
        <f aca="false">IF(AG216="Full",IF(OR(AF216="ToFull1",AF216="ToFull2",AF216="ToFull3",AF216="ToFull4"),1,Y216+1),"")</f>
        <v/>
      </c>
      <c r="AK216" s="13" t="s">
        <v>50</v>
      </c>
      <c r="AL216" s="15" t="s">
        <v>51</v>
      </c>
      <c r="AM216" s="18" t="n">
        <f aca="true">IF(AK216="Vacant",0,VLOOKUP(AG216&amp;AI216,INDIRECT(AK216),3,0))</f>
        <v>1048</v>
      </c>
      <c r="AN216" s="18"/>
      <c r="AO216" s="16" t="n">
        <f aca="false">AM216+AN216</f>
        <v>1048</v>
      </c>
      <c r="AP216" s="1" t="n">
        <v>215</v>
      </c>
      <c r="AQ216" s="1" t="s">
        <v>53</v>
      </c>
      <c r="AR216" s="1" t="s">
        <v>54</v>
      </c>
      <c r="AS216" s="1" t="n">
        <v>2021</v>
      </c>
    </row>
    <row r="217" customFormat="false" ht="12" hidden="false" customHeight="true" outlineLevel="0" collapsed="false">
      <c r="A217" s="13" t="n">
        <v>31</v>
      </c>
      <c r="B217" s="14" t="s">
        <v>178</v>
      </c>
      <c r="C217" s="13"/>
      <c r="D217" s="13" t="s">
        <v>46</v>
      </c>
      <c r="E217" s="13"/>
      <c r="F217" s="13"/>
      <c r="G217" s="15" t="s">
        <v>180</v>
      </c>
      <c r="H217" s="15" t="s">
        <v>101</v>
      </c>
      <c r="I217" s="16" t="e">
        <f aca="false">#N/A</f>
        <v>#N/A</v>
      </c>
      <c r="J217" s="3" t="s">
        <v>56</v>
      </c>
      <c r="K217" s="17" t="s">
        <v>64</v>
      </c>
      <c r="L217" s="17" t="n">
        <v>7</v>
      </c>
      <c r="M217" s="17" t="n">
        <v>7</v>
      </c>
      <c r="O217" s="13" t="s">
        <v>50</v>
      </c>
      <c r="P217" s="15" t="s">
        <v>51</v>
      </c>
      <c r="Q217" s="18" t="n">
        <v>76598</v>
      </c>
      <c r="R217" s="18"/>
      <c r="S217" s="16" t="n">
        <v>76598</v>
      </c>
      <c r="T217" s="16"/>
      <c r="U217" s="3" t="s">
        <v>56</v>
      </c>
      <c r="V217" s="17" t="s">
        <v>64</v>
      </c>
      <c r="W217" s="17" t="n">
        <v>8</v>
      </c>
      <c r="X217" s="19" t="n">
        <v>8</v>
      </c>
      <c r="Z217" s="13" t="s">
        <v>50</v>
      </c>
      <c r="AA217" s="15" t="s">
        <v>51</v>
      </c>
      <c r="AB217" s="18" t="n">
        <v>1190</v>
      </c>
      <c r="AC217" s="18"/>
      <c r="AD217" s="16" t="n">
        <v>79915</v>
      </c>
      <c r="AE217" s="16"/>
      <c r="AF217" s="3" t="s">
        <v>56</v>
      </c>
      <c r="AG217" s="17" t="str">
        <f aca="false">IF(AF217="Stay",V217,IF(AF217="Step",V217,IF(AF217="Retire","Asst",LOOKUP(AF217,{"New","ToAssc","ToFull1","ToFull2","ToFull3","ToFull4";"Asst","Assc","Full","Full","Full","Full"}))))</f>
        <v>Asst</v>
      </c>
      <c r="AH217" s="17" t="n">
        <f aca="false">IF(AF217="Stay",W217,IF(AF217="Step",W217+1,IF(AF217="Retire",4,LOOKUP(AF217,{"New","ToAssc","ToFull1","ToFull2","ToFull3","ToFull4";4,1,1,2,3,4}))))</f>
        <v>9</v>
      </c>
      <c r="AI217" s="19" t="n">
        <f aca="false">IF(W217=X217,AH217,X217)</f>
        <v>9</v>
      </c>
      <c r="AJ217" s="3" t="str">
        <f aca="false">IF(AG217="Full",IF(OR(AF217="ToFull1",AF217="ToFull2",AF217="ToFull3",AF217="ToFull4"),1,Y217+1),"")</f>
        <v/>
      </c>
      <c r="AK217" s="13" t="s">
        <v>50</v>
      </c>
      <c r="AL217" s="15" t="s">
        <v>51</v>
      </c>
      <c r="AM217" s="18" t="n">
        <f aca="true">IF(AK217="Vacant",0,VLOOKUP(AG217&amp;AI217,INDIRECT(AK217),3,0))</f>
        <v>1190</v>
      </c>
      <c r="AN217" s="18"/>
      <c r="AO217" s="16" t="n">
        <f aca="false">AM217+AN217</f>
        <v>1190</v>
      </c>
      <c r="AP217" s="1" t="n">
        <v>216</v>
      </c>
      <c r="AQ217" s="1" t="s">
        <v>53</v>
      </c>
      <c r="AR217" s="1" t="s">
        <v>54</v>
      </c>
      <c r="AS217" s="1" t="n">
        <v>2021</v>
      </c>
    </row>
    <row r="218" customFormat="false" ht="12" hidden="false" customHeight="true" outlineLevel="0" collapsed="false">
      <c r="A218" s="13" t="n">
        <v>31</v>
      </c>
      <c r="B218" s="14" t="s">
        <v>178</v>
      </c>
      <c r="C218" s="13" t="n">
        <v>152</v>
      </c>
      <c r="D218" s="13" t="s">
        <v>181</v>
      </c>
      <c r="E218" s="13"/>
      <c r="F218" s="13"/>
      <c r="G218" s="13" t="s">
        <v>47</v>
      </c>
      <c r="H218" s="15" t="s">
        <v>47</v>
      </c>
      <c r="I218" s="16" t="e">
        <f aca="false">#N/A</f>
        <v>#N/A</v>
      </c>
      <c r="J218" s="20" t="s">
        <v>56</v>
      </c>
      <c r="K218" s="17" t="s">
        <v>57</v>
      </c>
      <c r="L218" s="17" t="n">
        <v>3</v>
      </c>
      <c r="M218" s="17" t="n">
        <v>3</v>
      </c>
      <c r="O218" s="13" t="s">
        <v>50</v>
      </c>
      <c r="P218" s="13" t="s">
        <v>51</v>
      </c>
      <c r="Q218" s="18" t="n">
        <v>85663</v>
      </c>
      <c r="R218" s="18" t="n">
        <v>14277.1666666667</v>
      </c>
      <c r="S218" s="16" t="n">
        <v>99940.1666666667</v>
      </c>
      <c r="T218" s="16"/>
      <c r="U218" s="20" t="s">
        <v>56</v>
      </c>
      <c r="V218" s="17" t="s">
        <v>57</v>
      </c>
      <c r="W218" s="17" t="n">
        <v>4</v>
      </c>
      <c r="X218" s="19" t="n">
        <v>4</v>
      </c>
      <c r="Z218" s="13" t="s">
        <v>50</v>
      </c>
      <c r="AA218" s="13" t="s">
        <v>51</v>
      </c>
      <c r="AB218" s="18" t="n">
        <v>1326</v>
      </c>
      <c r="AC218" s="18" t="n">
        <v>19817.5555555556</v>
      </c>
      <c r="AD218" s="16" t="n">
        <v>108996.555555556</v>
      </c>
      <c r="AE218" s="16"/>
      <c r="AF218" s="20" t="s">
        <v>56</v>
      </c>
      <c r="AG218" s="17" t="str">
        <f aca="false">IF(AF218="Stay",V218,IF(AF218="Step",V218,IF(AF218="Retire","Asst",LOOKUP(AF218,{"New","ToAssc","ToFull1","ToFull2","ToFull3","ToFull4";"Asst","Assc","Full","Full","Full","Full"}))))</f>
        <v>Assc</v>
      </c>
      <c r="AH218" s="17" t="n">
        <f aca="false">IF(AF218="Stay",W218,IF(AF218="Step",W218+1,IF(AF218="Retire",4,LOOKUP(AF218,{"New","ToAssc","ToFull1","ToFull2","ToFull3","ToFull4";4,1,1,2,3,4}))))</f>
        <v>5</v>
      </c>
      <c r="AI218" s="19" t="n">
        <f aca="false">IF(W218=X218,AH218,X218)</f>
        <v>5</v>
      </c>
      <c r="AJ218" s="3" t="str">
        <f aca="false">IF(AG218="Full",IF(OR(AF218="ToFull1",AF218="ToFull2",AF218="ToFull3",AF218="ToFull4"),1,Y218+1),"")</f>
        <v/>
      </c>
      <c r="AK218" s="13" t="s">
        <v>50</v>
      </c>
      <c r="AL218" s="13" t="s">
        <v>51</v>
      </c>
      <c r="AM218" s="18" t="n">
        <f aca="true">IF(AK218="Vacant",0,VLOOKUP(AG218&amp;AI218,INDIRECT(AK218),3,0))</f>
        <v>1326</v>
      </c>
      <c r="AN218" s="18" t="n">
        <f aca="false">AM218*(2/9)</f>
        <v>294.666666666667</v>
      </c>
      <c r="AO218" s="16" t="n">
        <f aca="false">AM218+AN218</f>
        <v>1620.66666666667</v>
      </c>
      <c r="AP218" s="1" t="n">
        <v>217</v>
      </c>
      <c r="AQ218" s="1" t="s">
        <v>53</v>
      </c>
      <c r="AR218" s="1" t="s">
        <v>54</v>
      </c>
      <c r="AS218" s="1" t="n">
        <v>2021</v>
      </c>
    </row>
    <row r="219" customFormat="false" ht="12" hidden="false" customHeight="true" outlineLevel="0" collapsed="false">
      <c r="A219" s="13" t="n">
        <v>31</v>
      </c>
      <c r="B219" s="14" t="s">
        <v>178</v>
      </c>
      <c r="C219" s="13" t="n">
        <v>151</v>
      </c>
      <c r="D219" s="13" t="s">
        <v>145</v>
      </c>
      <c r="E219" s="13"/>
      <c r="F219" s="13"/>
      <c r="G219" s="13" t="s">
        <v>47</v>
      </c>
      <c r="H219" s="15" t="s">
        <v>47</v>
      </c>
      <c r="I219" s="16" t="e">
        <f aca="false">#N/A</f>
        <v>#N/A</v>
      </c>
      <c r="J219" s="3" t="s">
        <v>56</v>
      </c>
      <c r="K219" s="17" t="s">
        <v>57</v>
      </c>
      <c r="L219" s="17" t="n">
        <v>7</v>
      </c>
      <c r="M219" s="17" t="n">
        <v>7</v>
      </c>
      <c r="O219" s="13" t="s">
        <v>50</v>
      </c>
      <c r="P219" s="13" t="s">
        <v>51</v>
      </c>
      <c r="Q219" s="18" t="n">
        <v>92046</v>
      </c>
      <c r="R219" s="18"/>
      <c r="S219" s="16" t="n">
        <v>92046</v>
      </c>
      <c r="T219" s="16"/>
      <c r="U219" s="3" t="s">
        <v>75</v>
      </c>
      <c r="V219" s="17" t="s">
        <v>49</v>
      </c>
      <c r="W219" s="17" t="n">
        <v>1</v>
      </c>
      <c r="X219" s="19" t="n">
        <v>1</v>
      </c>
      <c r="Y219" s="3" t="n">
        <v>1</v>
      </c>
      <c r="Z219" s="13" t="s">
        <v>50</v>
      </c>
      <c r="AA219" s="13" t="s">
        <v>51</v>
      </c>
      <c r="AB219" s="18" t="n">
        <v>1541</v>
      </c>
      <c r="AC219" s="18"/>
      <c r="AD219" s="16" t="n">
        <v>105567</v>
      </c>
      <c r="AE219" s="16"/>
      <c r="AF219" s="20" t="s">
        <v>48</v>
      </c>
      <c r="AG219" s="17" t="str">
        <f aca="false">IF(AF219="Stay",V219,IF(AF219="Step",V219,IF(AF219="Retire","Asst",LOOKUP(AF219,{"New","ToAssc","ToFull1","ToFull2","ToFull3","ToFull4";"Asst","Assc","Full","Full","Full","Full"}))))</f>
        <v>Full</v>
      </c>
      <c r="AH219" s="17" t="n">
        <f aca="false">IF(AF219="Stay",W219,IF(AF219="Step",W219+1,IF(AF219="Retire",4,LOOKUP(AF219,{"New","ToAssc","ToFull1","ToFull2","ToFull3","ToFull4";4,1,1,2,3,4}))))</f>
        <v>1</v>
      </c>
      <c r="AI219" s="19" t="n">
        <f aca="false">IF(W219=X219,AH219,X219)</f>
        <v>1</v>
      </c>
      <c r="AJ219" s="3" t="n">
        <f aca="false">IF(AG219="Full",IF(OR(AF219="ToFull1",AF219="ToFull2",AF219="ToFull3",AF219="ToFull4"),1,Y219+1),"")</f>
        <v>2</v>
      </c>
      <c r="AK219" s="13" t="s">
        <v>50</v>
      </c>
      <c r="AL219" s="13" t="s">
        <v>51</v>
      </c>
      <c r="AM219" s="18" t="n">
        <f aca="true">IF(AK219="Vacant",0,VLOOKUP(AG219&amp;AI219,INDIRECT(AK219),3,0))</f>
        <v>1541</v>
      </c>
      <c r="AN219" s="18"/>
      <c r="AO219" s="16" t="n">
        <f aca="false">AM219+AN219</f>
        <v>1541</v>
      </c>
      <c r="AP219" s="1" t="n">
        <v>218</v>
      </c>
      <c r="AQ219" s="1" t="s">
        <v>53</v>
      </c>
      <c r="AR219" s="1" t="s">
        <v>54</v>
      </c>
      <c r="AS219" s="1" t="n">
        <v>2021</v>
      </c>
    </row>
    <row r="220" customFormat="false" ht="12" hidden="false" customHeight="true" outlineLevel="0" collapsed="false">
      <c r="A220" s="13" t="n">
        <v>31</v>
      </c>
      <c r="B220" s="14" t="s">
        <v>178</v>
      </c>
      <c r="C220" s="13" t="n">
        <v>156</v>
      </c>
      <c r="D220" s="13" t="s">
        <v>89</v>
      </c>
      <c r="E220" s="13"/>
      <c r="F220" s="13"/>
      <c r="G220" s="13" t="s">
        <v>47</v>
      </c>
      <c r="H220" s="15" t="s">
        <v>47</v>
      </c>
      <c r="I220" s="16" t="e">
        <f aca="false">#N/A</f>
        <v>#N/A</v>
      </c>
      <c r="J220" s="3" t="s">
        <v>48</v>
      </c>
      <c r="K220" s="17" t="s">
        <v>49</v>
      </c>
      <c r="L220" s="17" t="n">
        <v>1</v>
      </c>
      <c r="M220" s="17" t="n">
        <v>1</v>
      </c>
      <c r="N220" s="3" t="n">
        <v>5</v>
      </c>
      <c r="O220" s="13" t="s">
        <v>50</v>
      </c>
      <c r="P220" s="13" t="s">
        <v>51</v>
      </c>
      <c r="Q220" s="18" t="n">
        <v>103293</v>
      </c>
      <c r="R220" s="18"/>
      <c r="S220" s="16" t="n">
        <v>103293</v>
      </c>
      <c r="T220" s="16"/>
      <c r="U220" s="20" t="s">
        <v>71</v>
      </c>
      <c r="V220" s="17" t="s">
        <v>49</v>
      </c>
      <c r="W220" s="17" t="n">
        <v>2</v>
      </c>
      <c r="X220" s="19" t="n">
        <v>2</v>
      </c>
      <c r="Y220" s="3" t="n">
        <v>1</v>
      </c>
      <c r="Z220" s="13" t="s">
        <v>50</v>
      </c>
      <c r="AA220" s="13" t="s">
        <v>51</v>
      </c>
      <c r="AB220" s="18" t="n">
        <v>1625</v>
      </c>
      <c r="AC220" s="18"/>
      <c r="AD220" s="16" t="n">
        <v>111307</v>
      </c>
      <c r="AE220" s="16"/>
      <c r="AF220" s="20" t="s">
        <v>48</v>
      </c>
      <c r="AG220" s="17" t="str">
        <f aca="false">IF(AF220="Stay",V220,IF(AF220="Step",V220,IF(AF220="Retire","Asst",LOOKUP(AF220,{"New","ToAssc","ToFull1","ToFull2","ToFull3","ToFull4";"Asst","Assc","Full","Full","Full","Full"}))))</f>
        <v>Full</v>
      </c>
      <c r="AH220" s="17" t="n">
        <f aca="false">IF(AF220="Stay",W220,IF(AF220="Step",W220+1,IF(AF220="Retire",4,LOOKUP(AF220,{"New","ToAssc","ToFull1","ToFull2","ToFull3","ToFull4";4,1,1,2,3,4}))))</f>
        <v>2</v>
      </c>
      <c r="AI220" s="19" t="n">
        <f aca="false">IF(W220=X220,AH220,X220)</f>
        <v>2</v>
      </c>
      <c r="AJ220" s="3" t="n">
        <f aca="false">IF(AG220="Full",IF(OR(AF220="ToFull1",AF220="ToFull2",AF220="ToFull3",AF220="ToFull4"),1,Y220+1),"")</f>
        <v>2</v>
      </c>
      <c r="AK220" s="13" t="s">
        <v>50</v>
      </c>
      <c r="AL220" s="13" t="s">
        <v>51</v>
      </c>
      <c r="AM220" s="18" t="n">
        <f aca="true">IF(AK220="Vacant",0,VLOOKUP(AG220&amp;AI220,INDIRECT(AK220),3,0))</f>
        <v>1625</v>
      </c>
      <c r="AN220" s="18"/>
      <c r="AO220" s="16" t="n">
        <f aca="false">AM220+AN220</f>
        <v>1625</v>
      </c>
      <c r="AP220" s="1" t="n">
        <v>219</v>
      </c>
      <c r="AQ220" s="1" t="s">
        <v>53</v>
      </c>
      <c r="AR220" s="1" t="s">
        <v>54</v>
      </c>
      <c r="AS220" s="1" t="n">
        <v>2021</v>
      </c>
    </row>
    <row r="221" customFormat="false" ht="12" hidden="false" customHeight="true" outlineLevel="0" collapsed="false">
      <c r="A221" s="13" t="n">
        <v>31</v>
      </c>
      <c r="B221" s="14" t="s">
        <v>178</v>
      </c>
      <c r="C221" s="13" t="n">
        <v>150</v>
      </c>
      <c r="D221" s="13" t="e">
        <f aca="false">#N/A</f>
        <v>#N/A</v>
      </c>
      <c r="E221" s="15" t="s">
        <v>72</v>
      </c>
      <c r="F221" s="13"/>
      <c r="G221" s="13" t="s">
        <v>47</v>
      </c>
      <c r="H221" s="15" t="s">
        <v>47</v>
      </c>
      <c r="I221" s="16" t="e">
        <f aca="false">#N/A</f>
        <v>#N/A</v>
      </c>
      <c r="J221" s="3" t="s">
        <v>48</v>
      </c>
      <c r="K221" s="17" t="s">
        <v>49</v>
      </c>
      <c r="L221" s="17" t="n">
        <v>4</v>
      </c>
      <c r="M221" s="17" t="n">
        <v>4</v>
      </c>
      <c r="N221" s="3" t="n">
        <v>7</v>
      </c>
      <c r="O221" s="13" t="s">
        <v>50</v>
      </c>
      <c r="P221" s="15" t="s">
        <v>70</v>
      </c>
      <c r="Q221" s="18" t="n">
        <v>120515</v>
      </c>
      <c r="R221" s="18" t="n">
        <v>23585.8333333333</v>
      </c>
      <c r="S221" s="16" t="n">
        <v>144100.833333333</v>
      </c>
      <c r="T221" s="16"/>
      <c r="U221" s="3" t="s">
        <v>86</v>
      </c>
      <c r="V221" s="17" t="s">
        <v>49</v>
      </c>
      <c r="W221" s="17" t="n">
        <v>1</v>
      </c>
      <c r="X221" s="19" t="n">
        <v>1</v>
      </c>
      <c r="Y221" s="3" t="n">
        <v>8</v>
      </c>
      <c r="Z221" s="13" t="s">
        <v>50</v>
      </c>
      <c r="AA221" s="15" t="s">
        <v>70</v>
      </c>
      <c r="AB221" s="18" t="n">
        <v>1541</v>
      </c>
      <c r="AC221" s="18" t="n">
        <v>17594.5</v>
      </c>
      <c r="AD221" s="16" t="n">
        <v>123161.5</v>
      </c>
      <c r="AE221" s="16"/>
      <c r="AF221" s="3" t="s">
        <v>86</v>
      </c>
      <c r="AG221" s="17" t="s">
        <v>49</v>
      </c>
      <c r="AH221" s="17" t="n">
        <v>1</v>
      </c>
      <c r="AI221" s="19" t="n">
        <f aca="false">IF(W221=X221,AH221,X221)</f>
        <v>1</v>
      </c>
      <c r="AJ221" s="3" t="n">
        <f aca="false">IF(AG221="Full",IF(OR(AF221="ToFull1",AF221="ToFull2",AF221="ToFull3",AF221="ToFull4"),1,Y221+1),"")</f>
        <v>9</v>
      </c>
      <c r="AK221" s="13" t="s">
        <v>50</v>
      </c>
      <c r="AL221" s="15" t="s">
        <v>51</v>
      </c>
      <c r="AM221" s="18" t="n">
        <f aca="true">IF(AK221="Vacant",0,VLOOKUP(AG221&amp;AI221,INDIRECT(AK221),3,0))</f>
        <v>1541</v>
      </c>
      <c r="AN221" s="18" t="n">
        <f aca="false">AM221*(1.5/9)</f>
        <v>256.833333333333</v>
      </c>
      <c r="AO221" s="16" t="n">
        <f aca="false">AM221+AN221</f>
        <v>1797.83333333333</v>
      </c>
      <c r="AP221" s="1" t="n">
        <v>220</v>
      </c>
      <c r="AQ221" s="1" t="s">
        <v>53</v>
      </c>
      <c r="AR221" s="1" t="s">
        <v>54</v>
      </c>
      <c r="AS221" s="1" t="n">
        <v>2021</v>
      </c>
    </row>
    <row r="222" customFormat="false" ht="12" hidden="false" customHeight="true" outlineLevel="0" collapsed="false">
      <c r="A222" s="13" t="n">
        <v>31</v>
      </c>
      <c r="B222" s="14" t="s">
        <v>178</v>
      </c>
      <c r="C222" s="13" t="n">
        <v>157</v>
      </c>
      <c r="D222" s="13" t="s">
        <v>68</v>
      </c>
      <c r="E222" s="15"/>
      <c r="F222" s="13"/>
      <c r="G222" s="13" t="s">
        <v>47</v>
      </c>
      <c r="H222" s="15" t="s">
        <v>47</v>
      </c>
      <c r="I222" s="16" t="e">
        <f aca="false">#N/A</f>
        <v>#N/A</v>
      </c>
      <c r="J222" s="20" t="s">
        <v>56</v>
      </c>
      <c r="K222" s="17" t="s">
        <v>64</v>
      </c>
      <c r="L222" s="17" t="n">
        <v>5</v>
      </c>
      <c r="M222" s="17" t="n">
        <v>5</v>
      </c>
      <c r="O222" s="13" t="s">
        <v>50</v>
      </c>
      <c r="P222" s="15" t="s">
        <v>51</v>
      </c>
      <c r="Q222" s="18" t="n">
        <v>73407</v>
      </c>
      <c r="R222" s="18"/>
      <c r="S222" s="16" t="n">
        <v>73407</v>
      </c>
      <c r="T222" s="16"/>
      <c r="U222" s="20" t="s">
        <v>56</v>
      </c>
      <c r="V222" s="17" t="s">
        <v>64</v>
      </c>
      <c r="W222" s="17" t="n">
        <v>6</v>
      </c>
      <c r="X222" s="19" t="n">
        <v>6</v>
      </c>
      <c r="Z222" s="13" t="s">
        <v>50</v>
      </c>
      <c r="AA222" s="15" t="s">
        <v>51</v>
      </c>
      <c r="AB222" s="18" t="n">
        <v>1230</v>
      </c>
      <c r="AC222" s="18" t="n">
        <v>-12775.6666666667</v>
      </c>
      <c r="AD222" s="16" t="n">
        <v>63878.3333333333</v>
      </c>
      <c r="AE222" s="16"/>
      <c r="AF222" s="20" t="s">
        <v>67</v>
      </c>
      <c r="AG222" s="17" t="str">
        <f aca="false">IF(AF222="Stay",V222,IF(AF222="Step",V222,IF(AF222="Retire","Asst",LOOKUP(AF222,{"New","ToAssc","ToFull1","ToFull2","ToFull3","ToFull4";"Asst","Assc","Full","Full","Full","Full"}))))</f>
        <v>Assc</v>
      </c>
      <c r="AH222" s="17" t="n">
        <f aca="false">IF(AF222="Stay",W222,IF(AF222="Step",W222+1,IF(AF222="Retire",4,LOOKUP(AF222,{"New","ToAssc","ToFull1","ToFull2","ToFull3","ToFull4";4,1,1,2,3,4}))))</f>
        <v>1</v>
      </c>
      <c r="AI222" s="19" t="n">
        <f aca="false">IF(W222=X222,AH222,X222)</f>
        <v>1</v>
      </c>
      <c r="AJ222" s="3" t="str">
        <f aca="false">IF(AG222="Full",IF(OR(AF222="ToFull1",AF222="ToFull2",AF222="ToFull3",AF222="ToFull4"),1,Y222+1),"")</f>
        <v/>
      </c>
      <c r="AK222" s="13" t="s">
        <v>50</v>
      </c>
      <c r="AL222" s="15" t="s">
        <v>51</v>
      </c>
      <c r="AM222" s="18" t="n">
        <f aca="true">IF(AK222="Vacant",0,VLOOKUP(AG222&amp;AI222,INDIRECT(AK222),3,0))</f>
        <v>1230</v>
      </c>
      <c r="AN222" s="18" t="n">
        <f aca="false">-AM222/6</f>
        <v>-205</v>
      </c>
      <c r="AO222" s="16" t="n">
        <f aca="false">AM222+AN222</f>
        <v>1025</v>
      </c>
      <c r="AP222" s="1" t="n">
        <v>221</v>
      </c>
      <c r="AQ222" s="1" t="s">
        <v>53</v>
      </c>
      <c r="AR222" s="1" t="s">
        <v>54</v>
      </c>
      <c r="AS222" s="1" t="n">
        <v>2021</v>
      </c>
    </row>
    <row r="223" customFormat="false" ht="12" hidden="false" customHeight="true" outlineLevel="0" collapsed="false">
      <c r="A223" s="13" t="n">
        <v>32</v>
      </c>
      <c r="B223" s="14" t="s">
        <v>182</v>
      </c>
      <c r="C223" s="13"/>
      <c r="D223" s="13" t="s">
        <v>93</v>
      </c>
      <c r="E223" s="13"/>
      <c r="F223" s="13"/>
      <c r="G223" s="15" t="s">
        <v>172</v>
      </c>
      <c r="H223" s="15" t="s">
        <v>172</v>
      </c>
      <c r="I223" s="16" t="e">
        <f aca="false">#N/A</f>
        <v>#N/A</v>
      </c>
      <c r="J223" s="20" t="s">
        <v>48</v>
      </c>
      <c r="K223" s="17" t="s">
        <v>64</v>
      </c>
      <c r="L223" s="17" t="n">
        <v>7</v>
      </c>
      <c r="M223" s="17" t="n">
        <v>7</v>
      </c>
      <c r="O223" s="13" t="s">
        <v>50</v>
      </c>
      <c r="P223" s="15" t="s">
        <v>51</v>
      </c>
      <c r="Q223" s="18" t="n">
        <v>76598</v>
      </c>
      <c r="R223" s="29"/>
      <c r="S223" s="16" t="n">
        <v>76598</v>
      </c>
      <c r="T223" s="16"/>
      <c r="U223" s="20" t="s">
        <v>48</v>
      </c>
      <c r="V223" s="17" t="s">
        <v>64</v>
      </c>
      <c r="W223" s="17" t="n">
        <v>9</v>
      </c>
      <c r="X223" s="19" t="n">
        <v>9</v>
      </c>
      <c r="Z223" s="13" t="s">
        <v>50</v>
      </c>
      <c r="AA223" s="15" t="s">
        <v>51</v>
      </c>
      <c r="AB223" s="18" t="n">
        <v>81546</v>
      </c>
      <c r="AC223" s="29"/>
      <c r="AD223" s="16" t="n">
        <v>81546</v>
      </c>
      <c r="AE223" s="16"/>
      <c r="AF223" s="20" t="s">
        <v>56</v>
      </c>
      <c r="AG223" s="17" t="str">
        <f aca="false">IF(AF223="Stay",V223,IF(AF223="Step",V223,IF(AF223="Retire","Asst",LOOKUP(AF223,{"New","ToAssc","ToFull1","ToFull2","ToFull3","ToFull4";"Asst","Assc","Full","Full","Full","Full"}))))</f>
        <v>Asst</v>
      </c>
      <c r="AH223" s="17" t="n">
        <f aca="false">IF(AF223="Stay",W223,IF(AF223="Step",W223+1,IF(AF223="Retire",4,LOOKUP(AF223,{"New","ToAssc","ToFull1","ToFull2","ToFull3","ToFull4";4,1,1,2,3,4}))))</f>
        <v>10</v>
      </c>
      <c r="AI223" s="19" t="n">
        <f aca="false">IF(W223=X223,AH223,X223)</f>
        <v>10</v>
      </c>
      <c r="AJ223" s="3" t="str">
        <f aca="false">IF(AG223="Full",IF(OR(AF223="ToFull1",AF223="ToFull2",AF223="ToFull3",AF223="ToFull4"),1,Y223+1),"")</f>
        <v/>
      </c>
      <c r="AK223" s="13" t="s">
        <v>50</v>
      </c>
      <c r="AL223" s="15" t="s">
        <v>51</v>
      </c>
      <c r="AM223" s="18" t="n">
        <v>81546</v>
      </c>
      <c r="AN223" s="29"/>
      <c r="AO223" s="16" t="n">
        <f aca="false">AM223+AN223</f>
        <v>81546</v>
      </c>
      <c r="AP223" s="1" t="n">
        <v>222</v>
      </c>
      <c r="AQ223" s="1" t="s">
        <v>53</v>
      </c>
      <c r="AR223" s="1" t="s">
        <v>54</v>
      </c>
      <c r="AS223" s="1" t="n">
        <v>2021</v>
      </c>
    </row>
    <row r="224" customFormat="false" ht="12" hidden="false" customHeight="true" outlineLevel="0" collapsed="false">
      <c r="A224" s="13" t="n">
        <v>32</v>
      </c>
      <c r="B224" s="14" t="s">
        <v>182</v>
      </c>
      <c r="C224" s="13" t="n">
        <v>161</v>
      </c>
      <c r="D224" s="13" t="s">
        <v>122</v>
      </c>
      <c r="E224" s="13"/>
      <c r="F224" s="13"/>
      <c r="G224" s="13" t="s">
        <v>47</v>
      </c>
      <c r="H224" s="15" t="s">
        <v>47</v>
      </c>
      <c r="I224" s="16" t="e">
        <f aca="false">#N/A</f>
        <v>#N/A</v>
      </c>
      <c r="J224" s="20" t="s">
        <v>48</v>
      </c>
      <c r="K224" s="17" t="s">
        <v>49</v>
      </c>
      <c r="L224" s="17" t="n">
        <v>1</v>
      </c>
      <c r="M224" s="17" t="n">
        <v>1</v>
      </c>
      <c r="N224" s="3" t="n">
        <v>2</v>
      </c>
      <c r="O224" s="13" t="s">
        <v>50</v>
      </c>
      <c r="P224" s="13" t="s">
        <v>51</v>
      </c>
      <c r="Q224" s="18" t="n">
        <v>103293</v>
      </c>
      <c r="R224" s="18" t="n">
        <v>-51646.5</v>
      </c>
      <c r="S224" s="16" t="n">
        <v>51646.5</v>
      </c>
      <c r="T224" s="16"/>
      <c r="U224" s="20" t="s">
        <v>48</v>
      </c>
      <c r="V224" s="17" t="s">
        <v>49</v>
      </c>
      <c r="W224" s="17" t="n">
        <v>1</v>
      </c>
      <c r="X224" s="19" t="n">
        <v>1</v>
      </c>
      <c r="Y224" s="3" t="n">
        <v>3</v>
      </c>
      <c r="Z224" s="13" t="s">
        <v>50</v>
      </c>
      <c r="AA224" s="13" t="s">
        <v>51</v>
      </c>
      <c r="AB224" s="18" t="n">
        <v>1541</v>
      </c>
      <c r="AC224" s="18"/>
      <c r="AD224" s="16" t="n">
        <v>105567</v>
      </c>
      <c r="AE224" s="16"/>
      <c r="AF224" s="20" t="s">
        <v>48</v>
      </c>
      <c r="AG224" s="17" t="str">
        <f aca="false">IF(AF224="Stay",V224,IF(AF224="Step",V224,IF(AF224="Retire","Asst",LOOKUP(AF224,{"New","ToAssc","ToFull1","ToFull2","ToFull3","ToFull4";"Asst","Assc","Full","Full","Full","Full"}))))</f>
        <v>Full</v>
      </c>
      <c r="AH224" s="17" t="n">
        <f aca="false">IF(AF224="Stay",W224,IF(AF224="Step",W224+1,IF(AF224="Retire",4,LOOKUP(AF224,{"New","ToAssc","ToFull1","ToFull2","ToFull3","ToFull4";4,1,1,2,3,4}))))</f>
        <v>1</v>
      </c>
      <c r="AI224" s="19" t="n">
        <f aca="false">IF(W224=X224,AH224,X224)</f>
        <v>1</v>
      </c>
      <c r="AJ224" s="3" t="n">
        <f aca="false">IF(AG224="Full",IF(OR(AF224="ToFull1",AF224="ToFull2",AF224="ToFull3",AF224="ToFull4"),1,Y224+1),"")</f>
        <v>4</v>
      </c>
      <c r="AK224" s="13" t="s">
        <v>50</v>
      </c>
      <c r="AL224" s="13" t="s">
        <v>51</v>
      </c>
      <c r="AM224" s="18" t="n">
        <f aca="true">IF(AK224="Vacant",0,VLOOKUP(AG224&amp;AI224,INDIRECT(AK224),3,0))</f>
        <v>1541</v>
      </c>
      <c r="AN224" s="18"/>
      <c r="AO224" s="16" t="n">
        <f aca="false">AM224+AN224</f>
        <v>1541</v>
      </c>
      <c r="AP224" s="1" t="n">
        <v>223</v>
      </c>
      <c r="AQ224" s="1" t="s">
        <v>53</v>
      </c>
      <c r="AR224" s="1" t="s">
        <v>54</v>
      </c>
      <c r="AS224" s="1" t="n">
        <v>2021</v>
      </c>
    </row>
    <row r="225" customFormat="false" ht="12" hidden="false" customHeight="true" outlineLevel="0" collapsed="false">
      <c r="A225" s="13" t="n">
        <v>32</v>
      </c>
      <c r="B225" s="14" t="s">
        <v>182</v>
      </c>
      <c r="C225" s="13" t="n">
        <v>165</v>
      </c>
      <c r="D225" s="13" t="s">
        <v>183</v>
      </c>
      <c r="E225" s="13"/>
      <c r="F225" s="13"/>
      <c r="G225" s="13" t="s">
        <v>47</v>
      </c>
      <c r="H225" s="15" t="s">
        <v>47</v>
      </c>
      <c r="I225" s="16" t="e">
        <f aca="false">#N/A</f>
        <v>#N/A</v>
      </c>
      <c r="J225" s="20" t="s">
        <v>48</v>
      </c>
      <c r="K225" s="17" t="s">
        <v>49</v>
      </c>
      <c r="L225" s="17" t="n">
        <v>3</v>
      </c>
      <c r="M225" s="17" t="n">
        <v>3</v>
      </c>
      <c r="N225" s="3" t="n">
        <v>3</v>
      </c>
      <c r="O225" s="13" t="s">
        <v>50</v>
      </c>
      <c r="P225" s="13" t="s">
        <v>51</v>
      </c>
      <c r="Q225" s="18" t="n">
        <v>114661</v>
      </c>
      <c r="R225" s="18" t="n">
        <v>12740.1111111111</v>
      </c>
      <c r="S225" s="16" t="n">
        <v>127401.111111111</v>
      </c>
      <c r="T225" s="16"/>
      <c r="U225" s="20" t="s">
        <v>48</v>
      </c>
      <c r="V225" s="17" t="s">
        <v>49</v>
      </c>
      <c r="W225" s="17" t="n">
        <v>3</v>
      </c>
      <c r="X225" s="19" t="n">
        <v>3</v>
      </c>
      <c r="Y225" s="3" t="n">
        <v>4</v>
      </c>
      <c r="Z225" s="13" t="s">
        <v>50</v>
      </c>
      <c r="AA225" s="13" t="s">
        <v>51</v>
      </c>
      <c r="AB225" s="18" t="n">
        <v>1711</v>
      </c>
      <c r="AC225" s="18" t="n">
        <v>13020.5555555556</v>
      </c>
      <c r="AD225" s="16" t="n">
        <v>130205.555555556</v>
      </c>
      <c r="AE225" s="16"/>
      <c r="AF225" s="20" t="s">
        <v>48</v>
      </c>
      <c r="AG225" s="17" t="str">
        <f aca="false">IF(AF225="Stay",V225,IF(AF225="Step",V225,IF(AF225="Retire","Asst",LOOKUP(AF225,{"New","ToAssc","ToFull1","ToFull2","ToFull3","ToFull4";"Asst","Assc","Full","Full","Full","Full"}))))</f>
        <v>Full</v>
      </c>
      <c r="AH225" s="17" t="n">
        <f aca="false">IF(AF225="Stay",W225,IF(AF225="Step",W225+1,IF(AF225="Retire",4,LOOKUP(AF225,{"New","ToAssc","ToFull1","ToFull2","ToFull3","ToFull4";4,1,1,2,3,4}))))</f>
        <v>3</v>
      </c>
      <c r="AI225" s="19" t="n">
        <f aca="false">IF(W225=X225,AH225,X225)</f>
        <v>3</v>
      </c>
      <c r="AJ225" s="3" t="n">
        <f aca="false">IF(AG225="Full",IF(OR(AF225="ToFull1",AF225="ToFull2",AF225="ToFull3",AF225="ToFull4"),1,Y225+1),"")</f>
        <v>5</v>
      </c>
      <c r="AK225" s="13" t="s">
        <v>50</v>
      </c>
      <c r="AL225" s="13" t="s">
        <v>51</v>
      </c>
      <c r="AM225" s="18" t="n">
        <f aca="true">IF(AK225="Vacant",0,VLOOKUP(AG225&amp;AI225,INDIRECT(AK225),3,0))</f>
        <v>1711</v>
      </c>
      <c r="AN225" s="18" t="n">
        <f aca="false">AM225*(1/9)</f>
        <v>190.111111111111</v>
      </c>
      <c r="AO225" s="16" t="n">
        <f aca="false">AM225+AN225</f>
        <v>1901.11111111111</v>
      </c>
      <c r="AP225" s="1" t="n">
        <v>224</v>
      </c>
      <c r="AQ225" s="1" t="s">
        <v>53</v>
      </c>
      <c r="AR225" s="1" t="s">
        <v>54</v>
      </c>
      <c r="AS225" s="1" t="n">
        <v>2021</v>
      </c>
    </row>
    <row r="226" customFormat="false" ht="12" hidden="false" customHeight="true" outlineLevel="0" collapsed="false">
      <c r="A226" s="13" t="n">
        <v>32</v>
      </c>
      <c r="B226" s="14" t="s">
        <v>182</v>
      </c>
      <c r="C226" s="13" t="n">
        <v>164</v>
      </c>
      <c r="D226" s="13" t="s">
        <v>94</v>
      </c>
      <c r="E226" s="13"/>
      <c r="F226" s="13"/>
      <c r="G226" s="13" t="s">
        <v>47</v>
      </c>
      <c r="H226" s="15" t="s">
        <v>47</v>
      </c>
      <c r="I226" s="16" t="e">
        <f aca="false">#N/A</f>
        <v>#N/A</v>
      </c>
      <c r="J226" s="20" t="s">
        <v>48</v>
      </c>
      <c r="K226" s="17" t="s">
        <v>49</v>
      </c>
      <c r="L226" s="17" t="n">
        <v>4</v>
      </c>
      <c r="M226" s="17" t="n">
        <v>4</v>
      </c>
      <c r="N226" s="3" t="n">
        <v>4</v>
      </c>
      <c r="O226" s="13" t="s">
        <v>50</v>
      </c>
      <c r="P226" s="13" t="s">
        <v>51</v>
      </c>
      <c r="Q226" s="18" t="n">
        <v>120515</v>
      </c>
      <c r="R226" s="18"/>
      <c r="S226" s="16" t="n">
        <v>120515</v>
      </c>
      <c r="T226" s="16"/>
      <c r="U226" s="20" t="s">
        <v>48</v>
      </c>
      <c r="V226" s="17" t="s">
        <v>49</v>
      </c>
      <c r="W226" s="17" t="n">
        <v>4</v>
      </c>
      <c r="X226" s="19" t="n">
        <v>4</v>
      </c>
      <c r="Y226" s="3" t="n">
        <v>5</v>
      </c>
      <c r="Z226" s="13" t="s">
        <v>50</v>
      </c>
      <c r="AA226" s="13" t="s">
        <v>51</v>
      </c>
      <c r="AB226" s="18" t="n">
        <v>1798</v>
      </c>
      <c r="AC226" s="18"/>
      <c r="AD226" s="16" t="n">
        <v>123167</v>
      </c>
      <c r="AE226" s="16"/>
      <c r="AF226" s="20" t="s">
        <v>48</v>
      </c>
      <c r="AG226" s="17" t="str">
        <f aca="false">IF(AF226="Stay",V226,IF(AF226="Step",V226,IF(AF226="Retire","Asst",LOOKUP(AF226,{"New","ToAssc","ToFull1","ToFull2","ToFull3","ToFull4";"Asst","Assc","Full","Full","Full","Full"}))))</f>
        <v>Full</v>
      </c>
      <c r="AH226" s="17" t="n">
        <f aca="false">IF(AF226="Stay",W226,IF(AF226="Step",W226+1,IF(AF226="Retire",4,LOOKUP(AF226,{"New","ToAssc","ToFull1","ToFull2","ToFull3","ToFull4";4,1,1,2,3,4}))))</f>
        <v>4</v>
      </c>
      <c r="AI226" s="19" t="n">
        <f aca="false">IF(W226=X226,AH226,X226)</f>
        <v>4</v>
      </c>
      <c r="AJ226" s="3" t="n">
        <f aca="false">IF(AG226="Full",IF(OR(AF226="ToFull1",AF226="ToFull2",AF226="ToFull3",AF226="ToFull4"),1,Y226+1),"")</f>
        <v>6</v>
      </c>
      <c r="AK226" s="13" t="s">
        <v>50</v>
      </c>
      <c r="AL226" s="13" t="s">
        <v>51</v>
      </c>
      <c r="AM226" s="18" t="n">
        <f aca="true">IF(AK226="Vacant",0,VLOOKUP(AG226&amp;AI226,INDIRECT(AK226),3,0))</f>
        <v>1798</v>
      </c>
      <c r="AN226" s="18"/>
      <c r="AO226" s="16" t="n">
        <f aca="false">AM226+AN226</f>
        <v>1798</v>
      </c>
      <c r="AP226" s="1" t="n">
        <v>225</v>
      </c>
      <c r="AQ226" s="1" t="s">
        <v>53</v>
      </c>
      <c r="AR226" s="1" t="s">
        <v>54</v>
      </c>
      <c r="AS226" s="1" t="n">
        <v>2021</v>
      </c>
    </row>
    <row r="227" customFormat="false" ht="12" hidden="false" customHeight="true" outlineLevel="0" collapsed="false">
      <c r="A227" s="13" t="n">
        <v>32</v>
      </c>
      <c r="B227" s="14" t="s">
        <v>182</v>
      </c>
      <c r="C227" s="13" t="n">
        <v>162</v>
      </c>
      <c r="D227" s="13" t="e">
        <f aca="false">#N/A</f>
        <v>#N/A</v>
      </c>
      <c r="E227" s="15" t="s">
        <v>72</v>
      </c>
      <c r="F227" s="13"/>
      <c r="G227" s="15" t="s">
        <v>172</v>
      </c>
      <c r="H227" s="15" t="s">
        <v>172</v>
      </c>
      <c r="I227" s="16" t="e">
        <f aca="false">#N/A</f>
        <v>#N/A</v>
      </c>
      <c r="J227" s="20" t="s">
        <v>48</v>
      </c>
      <c r="K227" s="17" t="s">
        <v>49</v>
      </c>
      <c r="L227" s="17" t="n">
        <v>2</v>
      </c>
      <c r="M227" s="17" t="n">
        <v>2</v>
      </c>
      <c r="N227" s="3" t="n">
        <v>4</v>
      </c>
      <c r="O227" s="13" t="s">
        <v>50</v>
      </c>
      <c r="P227" s="13" t="s">
        <v>51</v>
      </c>
      <c r="Q227" s="18" t="n">
        <v>108910</v>
      </c>
      <c r="R227" s="18" t="n">
        <v>-54455</v>
      </c>
      <c r="S227" s="16" t="n">
        <v>54455</v>
      </c>
      <c r="T227" s="16"/>
      <c r="U227" s="20" t="s">
        <v>86</v>
      </c>
      <c r="V227" s="17" t="s">
        <v>64</v>
      </c>
      <c r="W227" s="17" t="n">
        <v>4</v>
      </c>
      <c r="X227" s="19" t="n">
        <v>4</v>
      </c>
      <c r="Z227" s="13" t="s">
        <v>50</v>
      </c>
      <c r="AA227" s="15" t="s">
        <v>70</v>
      </c>
      <c r="AB227" s="18" t="n">
        <v>1071</v>
      </c>
      <c r="AC227" s="18"/>
      <c r="AD227" s="16" t="n">
        <v>73392</v>
      </c>
      <c r="AE227" s="16"/>
      <c r="AF227" s="20" t="s">
        <v>86</v>
      </c>
      <c r="AG227" s="17" t="str">
        <f aca="false">IF(AF227="Stay",V227,IF(AF227="Step",V227,IF(AF227="Retire","Asst",LOOKUP(AF227,{"New","ToAssc","ToFull1","ToFull2","ToFull3","ToFull4";"Asst","Assc","Full","Full","Full","Full"}))))</f>
        <v>Asst</v>
      </c>
      <c r="AH227" s="17" t="n">
        <f aca="false">IF(AF227="Stay",W227,IF(AF227="Step",W227+1,IF(AF227="Retire",4,LOOKUP(AF227,{"New","ToAssc","ToFull1","ToFull2","ToFull3","ToFull4";4,1,1,2,3,4}))))</f>
        <v>4</v>
      </c>
      <c r="AI227" s="19" t="n">
        <f aca="false">IF(W227=X227,AH227,X227)</f>
        <v>4</v>
      </c>
      <c r="AJ227" s="3" t="str">
        <f aca="false">IF(AG227="Full",IF(OR(AF227="ToFull1",AF227="ToFull2",AF227="ToFull3",AF227="ToFull4"),1,Y227+1),"")</f>
        <v/>
      </c>
      <c r="AK227" s="13" t="s">
        <v>50</v>
      </c>
      <c r="AL227" s="15" t="s">
        <v>51</v>
      </c>
      <c r="AM227" s="18" t="n">
        <f aca="true">IF(AK227="Vacant",0,VLOOKUP(AG227&amp;AI227,INDIRECT(AK227),3,0))</f>
        <v>1071</v>
      </c>
      <c r="AN227" s="18"/>
      <c r="AO227" s="16" t="n">
        <f aca="false">AM227+AN227</f>
        <v>1071</v>
      </c>
      <c r="AP227" s="1" t="n">
        <v>226</v>
      </c>
      <c r="AQ227" s="1" t="s">
        <v>53</v>
      </c>
      <c r="AR227" s="1" t="s">
        <v>54</v>
      </c>
      <c r="AS227" s="1" t="n">
        <v>2021</v>
      </c>
    </row>
    <row r="228" customFormat="false" ht="12" hidden="false" customHeight="true" outlineLevel="0" collapsed="false">
      <c r="A228" s="13" t="n">
        <v>32</v>
      </c>
      <c r="B228" s="14" t="s">
        <v>182</v>
      </c>
      <c r="C228" s="13" t="n">
        <v>162</v>
      </c>
      <c r="D228" s="13" t="e">
        <f aca="false">#N/A</f>
        <v>#N/A</v>
      </c>
      <c r="E228" s="15" t="s">
        <v>72</v>
      </c>
      <c r="F228" s="13"/>
      <c r="G228" s="15" t="s">
        <v>172</v>
      </c>
      <c r="H228" s="15" t="s">
        <v>172</v>
      </c>
      <c r="I228" s="16" t="e">
        <f aca="false">#N/A</f>
        <v>#N/A</v>
      </c>
      <c r="J228" s="20" t="s">
        <v>48</v>
      </c>
      <c r="K228" s="17" t="s">
        <v>49</v>
      </c>
      <c r="L228" s="17" t="n">
        <v>2</v>
      </c>
      <c r="M228" s="17" t="n">
        <v>2</v>
      </c>
      <c r="N228" s="3" t="n">
        <v>4</v>
      </c>
      <c r="O228" s="13" t="s">
        <v>50</v>
      </c>
      <c r="P228" s="13" t="s">
        <v>51</v>
      </c>
      <c r="Q228" s="18" t="n">
        <v>108910</v>
      </c>
      <c r="R228" s="18" t="n">
        <v>-54455</v>
      </c>
      <c r="S228" s="16" t="n">
        <v>54455</v>
      </c>
      <c r="T228" s="16"/>
      <c r="U228" s="20" t="s">
        <v>86</v>
      </c>
      <c r="V228" s="17" t="s">
        <v>64</v>
      </c>
      <c r="W228" s="17" t="n">
        <v>4</v>
      </c>
      <c r="X228" s="19" t="n">
        <v>4</v>
      </c>
      <c r="Z228" s="13" t="s">
        <v>50</v>
      </c>
      <c r="AA228" s="15" t="s">
        <v>70</v>
      </c>
      <c r="AB228" s="18" t="n">
        <v>1071</v>
      </c>
      <c r="AC228" s="18"/>
      <c r="AD228" s="16" t="n">
        <v>73392</v>
      </c>
      <c r="AE228" s="16"/>
      <c r="AF228" s="20" t="s">
        <v>86</v>
      </c>
      <c r="AG228" s="17" t="str">
        <f aca="false">IF(AF228="Stay",V228,IF(AF228="Step",V228,IF(AF228="Retire","Asst",LOOKUP(AF228,{"New","ToAssc","ToFull1","ToFull2","ToFull3","ToFull4";"Asst","Assc","Full","Full","Full","Full"}))))</f>
        <v>Asst</v>
      </c>
      <c r="AH228" s="17" t="n">
        <f aca="false">IF(AF228="Stay",W228,IF(AF228="Step",W228+1,IF(AF228="Retire",4,LOOKUP(AF228,{"New","ToAssc","ToFull1","ToFull2","ToFull3","ToFull4";4,1,1,2,3,4}))))</f>
        <v>4</v>
      </c>
      <c r="AI228" s="19" t="n">
        <f aca="false">IF(W228=X228,AH228,X228)</f>
        <v>4</v>
      </c>
      <c r="AJ228" s="3" t="str">
        <f aca="false">IF(AG228="Full",IF(OR(AF228="ToFull1",AF228="ToFull2",AF228="ToFull3",AF228="ToFull4"),1,Y228+1),"")</f>
        <v/>
      </c>
      <c r="AK228" s="13" t="s">
        <v>50</v>
      </c>
      <c r="AL228" s="15" t="s">
        <v>51</v>
      </c>
      <c r="AM228" s="18" t="n">
        <f aca="true">IF(AK228="Vacant",0,VLOOKUP(AG228&amp;AI228,INDIRECT(AK228),3,0))</f>
        <v>1071</v>
      </c>
      <c r="AN228" s="18"/>
      <c r="AO228" s="16" t="n">
        <f aca="false">AM228+AN228</f>
        <v>1071</v>
      </c>
      <c r="AP228" s="1" t="n">
        <v>227</v>
      </c>
      <c r="AQ228" s="1" t="s">
        <v>53</v>
      </c>
      <c r="AR228" s="1" t="s">
        <v>54</v>
      </c>
      <c r="AS228" s="1" t="n">
        <v>2021</v>
      </c>
    </row>
    <row r="229" customFormat="false" ht="12" hidden="false" customHeight="true" outlineLevel="0" collapsed="false">
      <c r="A229" s="13" t="n">
        <v>32</v>
      </c>
      <c r="B229" s="14" t="s">
        <v>182</v>
      </c>
      <c r="C229" s="13" t="n">
        <v>162</v>
      </c>
      <c r="D229" s="13" t="s">
        <v>90</v>
      </c>
      <c r="E229" s="15"/>
      <c r="F229" s="15"/>
      <c r="G229" s="15" t="s">
        <v>62</v>
      </c>
      <c r="H229" s="15" t="s">
        <v>63</v>
      </c>
      <c r="I229" s="16" t="e">
        <f aca="false">#N/A</f>
        <v>#N/A</v>
      </c>
      <c r="J229" s="20" t="s">
        <v>48</v>
      </c>
      <c r="K229" s="17" t="s">
        <v>49</v>
      </c>
      <c r="L229" s="17" t="n">
        <v>2</v>
      </c>
      <c r="M229" s="17" t="n">
        <v>2</v>
      </c>
      <c r="N229" s="3" t="n">
        <v>4</v>
      </c>
      <c r="O229" s="13" t="s">
        <v>50</v>
      </c>
      <c r="P229" s="13" t="s">
        <v>51</v>
      </c>
      <c r="Q229" s="18" t="n">
        <v>108910</v>
      </c>
      <c r="R229" s="18" t="n">
        <v>-54455</v>
      </c>
      <c r="S229" s="16" t="n">
        <v>54455</v>
      </c>
      <c r="T229" s="16"/>
      <c r="U229" s="20" t="s">
        <v>86</v>
      </c>
      <c r="V229" s="17" t="s">
        <v>64</v>
      </c>
      <c r="W229" s="17" t="n">
        <v>3</v>
      </c>
      <c r="X229" s="19" t="n">
        <v>3</v>
      </c>
      <c r="Z229" s="13" t="s">
        <v>50</v>
      </c>
      <c r="AA229" s="15" t="s">
        <v>51</v>
      </c>
      <c r="AB229" s="18" t="n">
        <v>1071</v>
      </c>
      <c r="AC229" s="18" t="n">
        <v>-500</v>
      </c>
      <c r="AD229" s="16" t="n">
        <v>71260</v>
      </c>
      <c r="AE229" s="16"/>
      <c r="AF229" s="20" t="s">
        <v>56</v>
      </c>
      <c r="AG229" s="17" t="str">
        <f aca="false">IF(AF229="Stay",V229,IF(AF229="Step",V229,IF(AF229="Retire","Asst",LOOKUP(AF229,{"New","ToAssc","ToFull1","ToFull2","ToFull3","ToFull4";"Asst","Assc","Full","Full","Full","Full"}))))</f>
        <v>Asst</v>
      </c>
      <c r="AH229" s="17" t="n">
        <f aca="false">IF(AF229="Stay",W229,IF(AF229="Step",W229+1,IF(AF229="Retire",4,LOOKUP(AF229,{"New","ToAssc","ToFull1","ToFull2","ToFull3","ToFull4";4,1,1,2,3,4}))))</f>
        <v>4</v>
      </c>
      <c r="AI229" s="19" t="n">
        <f aca="false">IF(W229=X229,AH229,X229)</f>
        <v>4</v>
      </c>
      <c r="AJ229" s="3" t="str">
        <f aca="false">IF(AG229="Full",IF(OR(AF229="ToFull1",AF229="ToFull2",AF229="ToFull3",AF229="ToFull4"),1,Y229+1),"")</f>
        <v/>
      </c>
      <c r="AK229" s="13" t="s">
        <v>50</v>
      </c>
      <c r="AL229" s="15" t="s">
        <v>70</v>
      </c>
      <c r="AM229" s="18" t="n">
        <f aca="true">IF(AK229="Vacant",0,VLOOKUP(AG229&amp;AI229,INDIRECT(AK229),3,0))</f>
        <v>1071</v>
      </c>
      <c r="AN229" s="18" t="n">
        <f aca="false">-50</f>
        <v>-50</v>
      </c>
      <c r="AO229" s="16" t="n">
        <f aca="false">AM229+AN229</f>
        <v>1021</v>
      </c>
      <c r="AP229" s="1" t="n">
        <v>228</v>
      </c>
      <c r="AQ229" s="1" t="s">
        <v>53</v>
      </c>
      <c r="AR229" s="1" t="s">
        <v>54</v>
      </c>
      <c r="AS229" s="1" t="n">
        <v>2021</v>
      </c>
    </row>
    <row r="230" customFormat="false" ht="12" hidden="false" customHeight="true" outlineLevel="0" collapsed="false">
      <c r="A230" s="13" t="n">
        <v>32</v>
      </c>
      <c r="B230" s="14" t="s">
        <v>182</v>
      </c>
      <c r="C230" s="13"/>
      <c r="D230" s="13" t="s">
        <v>184</v>
      </c>
      <c r="E230" s="13"/>
      <c r="F230" s="13"/>
      <c r="G230" s="13" t="s">
        <v>172</v>
      </c>
      <c r="H230" s="15" t="s">
        <v>172</v>
      </c>
      <c r="I230" s="16" t="e">
        <f aca="false">#N/A</f>
        <v>#N/A</v>
      </c>
      <c r="J230" s="20" t="s">
        <v>56</v>
      </c>
      <c r="K230" s="17" t="s">
        <v>64</v>
      </c>
      <c r="L230" s="17" t="n">
        <v>6</v>
      </c>
      <c r="M230" s="17" t="n">
        <v>6</v>
      </c>
      <c r="O230" s="13" t="s">
        <v>50</v>
      </c>
      <c r="P230" s="13" t="s">
        <v>51</v>
      </c>
      <c r="Q230" s="18" t="n">
        <v>75003</v>
      </c>
      <c r="R230" s="18"/>
      <c r="S230" s="16" t="n">
        <v>75003</v>
      </c>
      <c r="T230" s="16"/>
      <c r="U230" s="20" t="s">
        <v>56</v>
      </c>
      <c r="V230" s="17" t="s">
        <v>64</v>
      </c>
      <c r="W230" s="17" t="n">
        <v>7</v>
      </c>
      <c r="X230" s="19" t="n">
        <v>7</v>
      </c>
      <c r="Z230" s="13" t="s">
        <v>50</v>
      </c>
      <c r="AA230" s="13" t="s">
        <v>51</v>
      </c>
      <c r="AB230" s="18" t="n">
        <v>1167</v>
      </c>
      <c r="AC230" s="18"/>
      <c r="AD230" s="16" t="n">
        <v>78284</v>
      </c>
      <c r="AE230" s="16"/>
      <c r="AF230" s="20" t="s">
        <v>56</v>
      </c>
      <c r="AG230" s="17" t="str">
        <f aca="false">IF(AF230="Stay",V230,IF(AF230="Step",V230,IF(AF230="Retire","Asst",LOOKUP(AF230,{"New","ToAssc","ToFull1","ToFull2","ToFull3","ToFull4";"Asst","Assc","Full","Full","Full","Full"}))))</f>
        <v>Asst</v>
      </c>
      <c r="AH230" s="17" t="n">
        <f aca="false">IF(AF230="Stay",W230,IF(AF230="Step",W230+1,IF(AF230="Retire",4,LOOKUP(AF230,{"New","ToAssc","ToFull1","ToFull2","ToFull3","ToFull4";4,1,1,2,3,4}))))</f>
        <v>8</v>
      </c>
      <c r="AI230" s="19" t="n">
        <f aca="false">IF(W230=X230,AH230,X230)</f>
        <v>8</v>
      </c>
      <c r="AJ230" s="3" t="str">
        <f aca="false">IF(AG230="Full",IF(OR(AF230="ToFull1",AF230="ToFull2",AF230="ToFull3",AF230="ToFull4"),1,Y230+1),"")</f>
        <v/>
      </c>
      <c r="AK230" s="13" t="s">
        <v>50</v>
      </c>
      <c r="AL230" s="13" t="s">
        <v>51</v>
      </c>
      <c r="AM230" s="18" t="n">
        <f aca="true">IF(AK230="Vacant",0,VLOOKUP(AG230&amp;AI230,INDIRECT(AK230),3,0))</f>
        <v>1167</v>
      </c>
      <c r="AN230" s="18"/>
      <c r="AO230" s="16" t="n">
        <f aca="false">AM230+AN230</f>
        <v>1167</v>
      </c>
      <c r="AP230" s="1" t="n">
        <v>229</v>
      </c>
      <c r="AQ230" s="1" t="s">
        <v>53</v>
      </c>
      <c r="AR230" s="1" t="s">
        <v>54</v>
      </c>
      <c r="AS230" s="1" t="n">
        <v>2021</v>
      </c>
    </row>
    <row r="231" customFormat="false" ht="12" hidden="false" customHeight="true" outlineLevel="0" collapsed="false">
      <c r="A231" s="13" t="n">
        <v>32</v>
      </c>
      <c r="B231" s="14" t="s">
        <v>182</v>
      </c>
      <c r="C231" s="13"/>
      <c r="D231" s="13" t="s">
        <v>94</v>
      </c>
      <c r="E231" s="13"/>
      <c r="F231" s="13"/>
      <c r="G231" s="13" t="s">
        <v>47</v>
      </c>
      <c r="H231" s="15" t="s">
        <v>47</v>
      </c>
      <c r="I231" s="16" t="e">
        <f aca="false">#N/A</f>
        <v>#N/A</v>
      </c>
      <c r="J231" s="20" t="s">
        <v>67</v>
      </c>
      <c r="K231" s="17" t="s">
        <v>57</v>
      </c>
      <c r="L231" s="17" t="n">
        <v>1</v>
      </c>
      <c r="M231" s="17" t="n">
        <v>1</v>
      </c>
      <c r="O231" s="13" t="s">
        <v>50</v>
      </c>
      <c r="P231" s="13" t="s">
        <v>51</v>
      </c>
      <c r="Q231" s="18" t="n">
        <v>82471</v>
      </c>
      <c r="S231" s="16" t="n">
        <v>82471</v>
      </c>
      <c r="T231" s="16"/>
      <c r="U231" s="20" t="s">
        <v>56</v>
      </c>
      <c r="V231" s="17" t="s">
        <v>57</v>
      </c>
      <c r="W231" s="17" t="n">
        <v>2</v>
      </c>
      <c r="X231" s="19" t="n">
        <v>2</v>
      </c>
      <c r="Z231" s="13" t="s">
        <v>50</v>
      </c>
      <c r="AA231" s="13" t="s">
        <v>51</v>
      </c>
      <c r="AB231" s="18" t="n">
        <v>1278</v>
      </c>
      <c r="AD231" s="16" t="n">
        <v>85918</v>
      </c>
      <c r="AE231" s="16"/>
      <c r="AF231" s="20" t="s">
        <v>56</v>
      </c>
      <c r="AG231" s="17" t="str">
        <f aca="false">IF(AF231="Stay",V231,IF(AF231="Step",V231,IF(AF231="Retire","Asst",LOOKUP(AF231,{"New","ToAssc","ToFull1","ToFull2","ToFull3","ToFull4";"Asst","Assc","Full","Full","Full","Full"}))))</f>
        <v>Assc</v>
      </c>
      <c r="AH231" s="17" t="n">
        <f aca="false">IF(AF231="Stay",W231,IF(AF231="Step",W231+1,IF(AF231="Retire",4,LOOKUP(AF231,{"New","ToAssc","ToFull1","ToFull2","ToFull3","ToFull4";4,1,1,2,3,4}))))</f>
        <v>3</v>
      </c>
      <c r="AI231" s="19" t="n">
        <f aca="false">IF(W231=X231,AH231,X231)</f>
        <v>3</v>
      </c>
      <c r="AJ231" s="3" t="str">
        <f aca="false">IF(AG231="Full",IF(OR(AF231="ToFull1",AF231="ToFull2",AF231="ToFull3",AF231="ToFull4"),1,Y231+1),"")</f>
        <v/>
      </c>
      <c r="AK231" s="13" t="s">
        <v>50</v>
      </c>
      <c r="AL231" s="13" t="s">
        <v>51</v>
      </c>
      <c r="AM231" s="18" t="n">
        <f aca="true">IF(AK231="Vacant",0,VLOOKUP(AG231&amp;AI231,INDIRECT(AK231),3,0))</f>
        <v>1278</v>
      </c>
      <c r="AO231" s="16" t="n">
        <f aca="false">AM231+AN231</f>
        <v>1278</v>
      </c>
      <c r="AP231" s="1" t="n">
        <v>230</v>
      </c>
      <c r="AQ231" s="1" t="s">
        <v>53</v>
      </c>
      <c r="AR231" s="1" t="s">
        <v>54</v>
      </c>
      <c r="AS231" s="1" t="n">
        <v>2021</v>
      </c>
    </row>
    <row r="232" customFormat="false" ht="12" hidden="false" customHeight="true" outlineLevel="0" collapsed="false">
      <c r="A232" s="13" t="n">
        <v>32</v>
      </c>
      <c r="B232" s="14" t="s">
        <v>182</v>
      </c>
      <c r="C232" s="13"/>
      <c r="D232" s="13" t="s">
        <v>89</v>
      </c>
      <c r="E232" s="13"/>
      <c r="F232" s="13"/>
      <c r="G232" s="13" t="s">
        <v>172</v>
      </c>
      <c r="H232" s="15" t="s">
        <v>172</v>
      </c>
      <c r="I232" s="16" t="e">
        <f aca="false">#N/A</f>
        <v>#N/A</v>
      </c>
      <c r="J232" s="20" t="s">
        <v>67</v>
      </c>
      <c r="K232" s="17" t="s">
        <v>57</v>
      </c>
      <c r="L232" s="17" t="n">
        <v>1</v>
      </c>
      <c r="M232" s="17" t="n">
        <v>1</v>
      </c>
      <c r="O232" s="13" t="s">
        <v>50</v>
      </c>
      <c r="P232" s="13" t="s">
        <v>51</v>
      </c>
      <c r="Q232" s="18" t="n">
        <v>82471</v>
      </c>
      <c r="R232" s="18"/>
      <c r="S232" s="16" t="n">
        <v>82471</v>
      </c>
      <c r="T232" s="16"/>
      <c r="U232" s="20" t="s">
        <v>56</v>
      </c>
      <c r="V232" s="17" t="s">
        <v>57</v>
      </c>
      <c r="W232" s="17" t="n">
        <v>2</v>
      </c>
      <c r="X232" s="19" t="n">
        <v>2</v>
      </c>
      <c r="Z232" s="13" t="s">
        <v>50</v>
      </c>
      <c r="AA232" s="13" t="s">
        <v>51</v>
      </c>
      <c r="AB232" s="18" t="n">
        <v>1278</v>
      </c>
      <c r="AC232" s="18"/>
      <c r="AD232" s="16" t="n">
        <v>85918</v>
      </c>
      <c r="AE232" s="16"/>
      <c r="AF232" s="20" t="s">
        <v>56</v>
      </c>
      <c r="AG232" s="17" t="str">
        <f aca="false">IF(AF232="Stay",V232,IF(AF232="Step",V232,IF(AF232="Retire","Asst",LOOKUP(AF232,{"New","ToAssc","ToFull1","ToFull2","ToFull3","ToFull4";"Asst","Assc","Full","Full","Full","Full"}))))</f>
        <v>Assc</v>
      </c>
      <c r="AH232" s="17" t="n">
        <f aca="false">IF(AF232="Stay",W232,IF(AF232="Step",W232+1,IF(AF232="Retire",4,LOOKUP(AF232,{"New","ToAssc","ToFull1","ToFull2","ToFull3","ToFull4";4,1,1,2,3,4}))))</f>
        <v>3</v>
      </c>
      <c r="AI232" s="19" t="n">
        <f aca="false">IF(W232=X232,AH232,X232)</f>
        <v>3</v>
      </c>
      <c r="AJ232" s="3" t="str">
        <f aca="false">IF(AG232="Full",IF(OR(AF232="ToFull1",AF232="ToFull2",AF232="ToFull3",AF232="ToFull4"),1,Y232+1),"")</f>
        <v/>
      </c>
      <c r="AK232" s="13" t="s">
        <v>50</v>
      </c>
      <c r="AL232" s="13" t="s">
        <v>51</v>
      </c>
      <c r="AM232" s="18" t="n">
        <f aca="true">IF(AK232="Vacant",0,VLOOKUP(AG232&amp;AI232,INDIRECT(AK232),3,0))</f>
        <v>1278</v>
      </c>
      <c r="AN232" s="18"/>
      <c r="AO232" s="16" t="n">
        <f aca="false">AM232+AN232</f>
        <v>1278</v>
      </c>
      <c r="AP232" s="1" t="n">
        <v>231</v>
      </c>
      <c r="AQ232" s="1" t="s">
        <v>53</v>
      </c>
      <c r="AR232" s="1" t="s">
        <v>54</v>
      </c>
      <c r="AS232" s="1" t="n">
        <v>2021</v>
      </c>
    </row>
    <row r="233" customFormat="false" ht="12" hidden="false" customHeight="true" outlineLevel="0" collapsed="false">
      <c r="A233" s="13" t="n">
        <v>32</v>
      </c>
      <c r="B233" s="14" t="s">
        <v>182</v>
      </c>
      <c r="C233" s="13"/>
      <c r="D233" s="13" t="s">
        <v>46</v>
      </c>
      <c r="E233" s="13"/>
      <c r="F233" s="13"/>
      <c r="G233" s="13" t="s">
        <v>172</v>
      </c>
      <c r="H233" s="15" t="s">
        <v>172</v>
      </c>
      <c r="I233" s="16" t="e">
        <f aca="false">#N/A</f>
        <v>#N/A</v>
      </c>
      <c r="J233" s="20" t="s">
        <v>56</v>
      </c>
      <c r="K233" s="17" t="s">
        <v>64</v>
      </c>
      <c r="L233" s="17" t="n">
        <v>8</v>
      </c>
      <c r="M233" s="17" t="n">
        <v>8</v>
      </c>
      <c r="O233" s="13" t="s">
        <v>50</v>
      </c>
      <c r="P233" s="15" t="s">
        <v>51</v>
      </c>
      <c r="Q233" s="18" t="n">
        <v>78194</v>
      </c>
      <c r="R233" s="18"/>
      <c r="S233" s="16" t="n">
        <v>78194</v>
      </c>
      <c r="T233" s="16"/>
      <c r="U233" s="20" t="s">
        <v>56</v>
      </c>
      <c r="V233" s="17" t="s">
        <v>64</v>
      </c>
      <c r="W233" s="17" t="n">
        <v>9</v>
      </c>
      <c r="X233" s="19" t="n">
        <v>9</v>
      </c>
      <c r="Z233" s="13" t="s">
        <v>50</v>
      </c>
      <c r="AA233" s="15" t="s">
        <v>51</v>
      </c>
      <c r="AB233" s="18" t="n">
        <v>1214</v>
      </c>
      <c r="AC233" s="18"/>
      <c r="AD233" s="16" t="n">
        <v>81546</v>
      </c>
      <c r="AE233" s="16"/>
      <c r="AF233" s="20" t="s">
        <v>56</v>
      </c>
      <c r="AG233" s="17" t="str">
        <f aca="false">IF(AF233="Stay",V233,IF(AF233="Step",V233,IF(AF233="Retire","Asst",LOOKUP(AF233,{"New","ToAssc","ToFull1","ToFull2","ToFull3","ToFull4";"Asst","Assc","Full","Full","Full","Full"}))))</f>
        <v>Asst</v>
      </c>
      <c r="AH233" s="17" t="n">
        <f aca="false">IF(AF233="Stay",W233,IF(AF233="Step",W233+1,IF(AF233="Retire",4,LOOKUP(AF233,{"New","ToAssc","ToFull1","ToFull2","ToFull3","ToFull4";4,1,1,2,3,4}))))</f>
        <v>10</v>
      </c>
      <c r="AI233" s="19" t="n">
        <f aca="false">IF(W233=X233,AH233,X233)</f>
        <v>10</v>
      </c>
      <c r="AJ233" s="3" t="str">
        <f aca="false">IF(AG233="Full",IF(OR(AF233="ToFull1",AF233="ToFull2",AF233="ToFull3",AF233="ToFull4"),1,Y233+1),"")</f>
        <v/>
      </c>
      <c r="AK233" s="13" t="s">
        <v>50</v>
      </c>
      <c r="AL233" s="15" t="s">
        <v>51</v>
      </c>
      <c r="AM233" s="18" t="n">
        <f aca="true">IF(AK233="Vacant",0,VLOOKUP(AG233&amp;AI233,INDIRECT(AK233),3,0))</f>
        <v>1214</v>
      </c>
      <c r="AN233" s="18"/>
      <c r="AO233" s="16" t="n">
        <f aca="false">AM233+AN233</f>
        <v>1214</v>
      </c>
      <c r="AP233" s="1" t="n">
        <v>232</v>
      </c>
      <c r="AQ233" s="1" t="s">
        <v>53</v>
      </c>
      <c r="AR233" s="1" t="s">
        <v>54</v>
      </c>
      <c r="AS233" s="1" t="n">
        <v>2021</v>
      </c>
    </row>
    <row r="234" customFormat="false" ht="12" hidden="false" customHeight="true" outlineLevel="0" collapsed="false">
      <c r="A234" s="13" t="n">
        <v>32</v>
      </c>
      <c r="B234" s="14" t="s">
        <v>182</v>
      </c>
      <c r="C234" s="13"/>
      <c r="D234" s="13" t="s">
        <v>185</v>
      </c>
      <c r="E234" s="13"/>
      <c r="F234" s="13"/>
      <c r="G234" s="15" t="s">
        <v>105</v>
      </c>
      <c r="H234" s="15" t="s">
        <v>63</v>
      </c>
      <c r="I234" s="16" t="e">
        <f aca="false">#N/A</f>
        <v>#N/A</v>
      </c>
      <c r="J234" s="20" t="s">
        <v>56</v>
      </c>
      <c r="K234" s="17" t="s">
        <v>106</v>
      </c>
      <c r="L234" s="17" t="n">
        <v>13</v>
      </c>
      <c r="M234" s="17" t="n">
        <v>13</v>
      </c>
      <c r="O234" s="13" t="s">
        <v>50</v>
      </c>
      <c r="P234" s="15" t="s">
        <v>51</v>
      </c>
      <c r="Q234" s="18" t="n">
        <v>74570</v>
      </c>
      <c r="R234" s="18"/>
      <c r="S234" s="16" t="n">
        <v>74570</v>
      </c>
      <c r="T234" s="16"/>
      <c r="U234" s="20" t="s">
        <v>48</v>
      </c>
      <c r="V234" s="17" t="s">
        <v>106</v>
      </c>
      <c r="W234" s="17" t="n">
        <v>13</v>
      </c>
      <c r="X234" s="19" t="n">
        <v>13</v>
      </c>
      <c r="Z234" s="13" t="s">
        <v>50</v>
      </c>
      <c r="AA234" s="15" t="s">
        <v>51</v>
      </c>
      <c r="AB234" s="18" t="n">
        <v>1113</v>
      </c>
      <c r="AC234" s="18"/>
      <c r="AD234" s="16" t="n">
        <v>76211</v>
      </c>
      <c r="AE234" s="16"/>
      <c r="AF234" s="20" t="s">
        <v>48</v>
      </c>
      <c r="AG234" s="17" t="str">
        <f aca="false">IF(AF234="Stay",V234,IF(AF234="Step",V234,IF(AF234="Retire","Asst",LOOKUP(AF234,{"New","ToAssc","ToFull1","ToFull2","ToFull3","ToFull4";"Asst","Assc","Full","Full","Full","Full"}))))</f>
        <v>Inst</v>
      </c>
      <c r="AH234" s="17" t="n">
        <f aca="false">IF(AF234="Stay",W234,IF(AF234="Step",W234+1,IF(AF234="Retire",4,LOOKUP(AF234,{"New","ToAssc","ToFull1","ToFull2","ToFull3","ToFull4";4,1,1,2,3,4}))))</f>
        <v>13</v>
      </c>
      <c r="AI234" s="19" t="n">
        <f aca="false">IF(W234=X234,AH234,X234)</f>
        <v>13</v>
      </c>
      <c r="AJ234" s="3" t="str">
        <f aca="false">IF(AG234="Full",IF(OR(AF234="ToFull1",AF234="ToFull2",AF234="ToFull3",AF234="ToFull4"),1,Y234+1),"")</f>
        <v/>
      </c>
      <c r="AK234" s="13" t="s">
        <v>50</v>
      </c>
      <c r="AL234" s="15" t="s">
        <v>51</v>
      </c>
      <c r="AM234" s="18" t="n">
        <f aca="true">IF(AK234="Vacant",0,VLOOKUP(AG234&amp;AI234,INDIRECT(AK234),3,0))</f>
        <v>1113</v>
      </c>
      <c r="AN234" s="18"/>
      <c r="AO234" s="16" t="n">
        <f aca="false">AM234+AN234</f>
        <v>1113</v>
      </c>
      <c r="AP234" s="1" t="n">
        <v>233</v>
      </c>
      <c r="AQ234" s="1" t="s">
        <v>53</v>
      </c>
      <c r="AR234" s="1" t="s">
        <v>54</v>
      </c>
      <c r="AS234" s="1" t="n">
        <v>2021</v>
      </c>
    </row>
    <row r="235" customFormat="false" ht="12" hidden="false" customHeight="true" outlineLevel="0" collapsed="false">
      <c r="A235" s="13" t="n">
        <v>33</v>
      </c>
      <c r="B235" s="14" t="s">
        <v>186</v>
      </c>
      <c r="C235" s="13" t="n">
        <v>172</v>
      </c>
      <c r="D235" s="13" t="s">
        <v>102</v>
      </c>
      <c r="E235" s="13"/>
      <c r="F235" s="13"/>
      <c r="G235" s="13" t="s">
        <v>47</v>
      </c>
      <c r="H235" s="15" t="s">
        <v>47</v>
      </c>
      <c r="I235" s="16" t="e">
        <f aca="false">#N/A</f>
        <v>#N/A</v>
      </c>
      <c r="J235" s="3" t="s">
        <v>67</v>
      </c>
      <c r="K235" s="17" t="s">
        <v>57</v>
      </c>
      <c r="L235" s="17" t="n">
        <v>1</v>
      </c>
      <c r="M235" s="17" t="n">
        <v>1</v>
      </c>
      <c r="O235" s="13" t="s">
        <v>50</v>
      </c>
      <c r="P235" s="13" t="s">
        <v>51</v>
      </c>
      <c r="Q235" s="18" t="n">
        <v>82471</v>
      </c>
      <c r="R235" s="18"/>
      <c r="S235" s="16" t="n">
        <v>82471</v>
      </c>
      <c r="T235" s="16"/>
      <c r="U235" s="3" t="s">
        <v>56</v>
      </c>
      <c r="V235" s="17" t="s">
        <v>57</v>
      </c>
      <c r="W235" s="17" t="n">
        <v>2</v>
      </c>
      <c r="X235" s="19" t="n">
        <v>2</v>
      </c>
      <c r="Z235" s="13" t="s">
        <v>50</v>
      </c>
      <c r="AA235" s="13" t="s">
        <v>51</v>
      </c>
      <c r="AB235" s="18" t="n">
        <v>1278</v>
      </c>
      <c r="AC235" s="18"/>
      <c r="AD235" s="16" t="n">
        <v>85918</v>
      </c>
      <c r="AE235" s="16"/>
      <c r="AF235" s="3" t="s">
        <v>56</v>
      </c>
      <c r="AG235" s="17" t="str">
        <f aca="false">IF(AF235="Stay",V235,IF(AF235="Step",V235,IF(AF235="Retire","Asst",LOOKUP(AF235,{"New","ToAssc","ToFull1","ToFull2","ToFull3","ToFull4";"Asst","Assc","Full","Full","Full","Full"}))))</f>
        <v>Assc</v>
      </c>
      <c r="AH235" s="17" t="n">
        <f aca="false">IF(AF235="Stay",W235,IF(AF235="Step",W235+1,IF(AF235="Retire",4,LOOKUP(AF235,{"New","ToAssc","ToFull1","ToFull2","ToFull3","ToFull4";4,1,1,2,3,4}))))</f>
        <v>3</v>
      </c>
      <c r="AI235" s="19" t="n">
        <f aca="false">IF(W235=X235,AH235,X235)</f>
        <v>3</v>
      </c>
      <c r="AJ235" s="3" t="str">
        <f aca="false">IF(AG235="Full",IF(OR(AF235="ToFull1",AF235="ToFull2",AF235="ToFull3",AF235="ToFull4"),1,Y235+1),"")</f>
        <v/>
      </c>
      <c r="AK235" s="13" t="s">
        <v>50</v>
      </c>
      <c r="AL235" s="13" t="s">
        <v>51</v>
      </c>
      <c r="AM235" s="18" t="n">
        <f aca="true">IF(AK235="Vacant",0,VLOOKUP(AG235&amp;AI235,INDIRECT(AK235),3,0))</f>
        <v>1278</v>
      </c>
      <c r="AN235" s="18"/>
      <c r="AO235" s="16" t="n">
        <f aca="false">AM235+AN235</f>
        <v>1278</v>
      </c>
      <c r="AP235" s="1" t="n">
        <v>234</v>
      </c>
      <c r="AQ235" s="1" t="s">
        <v>53</v>
      </c>
      <c r="AR235" s="1" t="s">
        <v>54</v>
      </c>
      <c r="AS235" s="1" t="n">
        <v>2021</v>
      </c>
    </row>
    <row r="236" customFormat="false" ht="12" hidden="false" customHeight="true" outlineLevel="0" collapsed="false">
      <c r="A236" s="13" t="n">
        <v>33</v>
      </c>
      <c r="B236" s="14" t="s">
        <v>186</v>
      </c>
      <c r="C236" s="13" t="n">
        <v>173</v>
      </c>
      <c r="D236" s="13" t="s">
        <v>103</v>
      </c>
      <c r="E236" s="13"/>
      <c r="F236" s="13"/>
      <c r="G236" s="13" t="s">
        <v>47</v>
      </c>
      <c r="H236" s="15" t="s">
        <v>47</v>
      </c>
      <c r="I236" s="16" t="e">
        <f aca="false">#N/A</f>
        <v>#N/A</v>
      </c>
      <c r="J236" s="20" t="s">
        <v>56</v>
      </c>
      <c r="K236" s="17" t="s">
        <v>64</v>
      </c>
      <c r="L236" s="17" t="n">
        <v>8</v>
      </c>
      <c r="M236" s="17" t="n">
        <v>8</v>
      </c>
      <c r="O236" s="13" t="s">
        <v>50</v>
      </c>
      <c r="P236" s="13" t="s">
        <v>51</v>
      </c>
      <c r="Q236" s="18" t="n">
        <v>78194</v>
      </c>
      <c r="R236" s="18"/>
      <c r="S236" s="16" t="n">
        <v>78194</v>
      </c>
      <c r="T236" s="16"/>
      <c r="U236" s="20" t="s">
        <v>67</v>
      </c>
      <c r="V236" s="17" t="s">
        <v>57</v>
      </c>
      <c r="W236" s="17" t="n">
        <v>1</v>
      </c>
      <c r="X236" s="19" t="n">
        <v>1</v>
      </c>
      <c r="Z236" s="13" t="s">
        <v>50</v>
      </c>
      <c r="AA236" s="13" t="s">
        <v>51</v>
      </c>
      <c r="AB236" s="18" t="n">
        <v>1254</v>
      </c>
      <c r="AC236" s="18"/>
      <c r="AD236" s="16" t="n">
        <v>84286</v>
      </c>
      <c r="AE236" s="16"/>
      <c r="AF236" s="20" t="s">
        <v>56</v>
      </c>
      <c r="AG236" s="17" t="str">
        <f aca="false">IF(AF236="Stay",V236,IF(AF236="Step",V236,IF(AF236="Retire","Asst",LOOKUP(AF236,{"New","ToAssc","ToFull1","ToFull2","ToFull3","ToFull4";"Asst","Assc","Full","Full","Full","Full"}))))</f>
        <v>Assc</v>
      </c>
      <c r="AH236" s="17" t="n">
        <f aca="false">IF(AF236="Stay",W236,IF(AF236="Step",W236+1,IF(AF236="Retire",4,LOOKUP(AF236,{"New","ToAssc","ToFull1","ToFull2","ToFull3","ToFull4";4,1,1,2,3,4}))))</f>
        <v>2</v>
      </c>
      <c r="AI236" s="19" t="n">
        <f aca="false">IF(W236=X236,AH236,X236)</f>
        <v>2</v>
      </c>
      <c r="AJ236" s="3" t="str">
        <f aca="false">IF(AG236="Full",IF(OR(AF236="ToFull1",AF236="ToFull2",AF236="ToFull3",AF236="ToFull4"),1,Y236+1),"")</f>
        <v/>
      </c>
      <c r="AK236" s="13" t="s">
        <v>50</v>
      </c>
      <c r="AL236" s="13" t="s">
        <v>51</v>
      </c>
      <c r="AM236" s="18" t="n">
        <f aca="true">IF(AK236="Vacant",0,VLOOKUP(AG236&amp;AI236,INDIRECT(AK236),3,0))</f>
        <v>1254</v>
      </c>
      <c r="AN236" s="18"/>
      <c r="AO236" s="16" t="n">
        <f aca="false">AM236+AN236</f>
        <v>1254</v>
      </c>
      <c r="AP236" s="1" t="n">
        <v>235</v>
      </c>
      <c r="AQ236" s="1" t="s">
        <v>53</v>
      </c>
      <c r="AR236" s="1" t="s">
        <v>54</v>
      </c>
      <c r="AS236" s="1" t="n">
        <v>2021</v>
      </c>
    </row>
    <row r="237" customFormat="false" ht="12" hidden="false" customHeight="true" outlineLevel="0" collapsed="false">
      <c r="A237" s="13" t="n">
        <v>33</v>
      </c>
      <c r="B237" s="14" t="s">
        <v>186</v>
      </c>
      <c r="C237" s="13" t="n">
        <v>171</v>
      </c>
      <c r="D237" s="13" t="s">
        <v>91</v>
      </c>
      <c r="E237" s="13"/>
      <c r="F237" s="13"/>
      <c r="G237" s="13" t="s">
        <v>47</v>
      </c>
      <c r="H237" s="15" t="s">
        <v>47</v>
      </c>
      <c r="I237" s="16" t="e">
        <f aca="false">#N/A</f>
        <v>#N/A</v>
      </c>
      <c r="J237" s="3" t="s">
        <v>48</v>
      </c>
      <c r="K237" s="17" t="s">
        <v>49</v>
      </c>
      <c r="L237" s="17" t="n">
        <v>4</v>
      </c>
      <c r="M237" s="17" t="n">
        <v>4</v>
      </c>
      <c r="N237" s="3" t="n">
        <v>8</v>
      </c>
      <c r="O237" s="13" t="s">
        <v>50</v>
      </c>
      <c r="P237" s="13" t="s">
        <v>51</v>
      </c>
      <c r="Q237" s="18" t="n">
        <v>120515</v>
      </c>
      <c r="R237" s="18" t="n">
        <v>-60257.5</v>
      </c>
      <c r="S237" s="16" t="n">
        <v>60257.5</v>
      </c>
      <c r="T237" s="16"/>
      <c r="U237" s="20" t="s">
        <v>86</v>
      </c>
      <c r="V237" s="17" t="s">
        <v>64</v>
      </c>
      <c r="W237" s="17" t="n">
        <v>2</v>
      </c>
      <c r="X237" s="19" t="n">
        <v>2</v>
      </c>
      <c r="Z237" s="13" t="s">
        <v>50</v>
      </c>
      <c r="AA237" s="13" t="s">
        <v>51</v>
      </c>
      <c r="AB237" s="18" t="n">
        <v>1048</v>
      </c>
      <c r="AC237" s="18"/>
      <c r="AD237" s="16" t="n">
        <v>70129</v>
      </c>
      <c r="AE237" s="16"/>
      <c r="AF237" s="20" t="s">
        <v>56</v>
      </c>
      <c r="AG237" s="17" t="str">
        <f aca="false">IF(AF237="Stay",V237,IF(AF237="Step",V237,IF(AF237="Retire","Asst",LOOKUP(AF237,{"New","ToAssc","ToFull1","ToFull2","ToFull3","ToFull4";"Asst","Assc","Full","Full","Full","Full"}))))</f>
        <v>Asst</v>
      </c>
      <c r="AH237" s="17" t="n">
        <f aca="false">IF(AF237="Stay",W237,IF(AF237="Step",W237+1,IF(AF237="Retire",4,LOOKUP(AF237,{"New","ToAssc","ToFull1","ToFull2","ToFull3","ToFull4";4,1,1,2,3,4}))))</f>
        <v>3</v>
      </c>
      <c r="AI237" s="19" t="n">
        <f aca="false">IF(W237=X237,AH237,X237)</f>
        <v>3</v>
      </c>
      <c r="AJ237" s="3" t="str">
        <f aca="false">IF(AG237="Full",IF(OR(AF237="ToFull1",AF237="ToFull2",AF237="ToFull3",AF237="ToFull4"),1,Y237+1),"")</f>
        <v/>
      </c>
      <c r="AK237" s="13" t="s">
        <v>50</v>
      </c>
      <c r="AL237" s="13" t="s">
        <v>51</v>
      </c>
      <c r="AM237" s="18" t="n">
        <f aca="true">IF(AK237="Vacant",0,VLOOKUP(AG237&amp;AI237,INDIRECT(AK237),3,0))</f>
        <v>1048</v>
      </c>
      <c r="AN237" s="18"/>
      <c r="AO237" s="16" t="n">
        <f aca="false">AM237+AN237</f>
        <v>1048</v>
      </c>
      <c r="AP237" s="1" t="n">
        <v>236</v>
      </c>
      <c r="AQ237" s="1" t="s">
        <v>53</v>
      </c>
      <c r="AR237" s="1" t="s">
        <v>54</v>
      </c>
      <c r="AS237" s="1" t="n">
        <v>2021</v>
      </c>
    </row>
    <row r="238" customFormat="false" ht="12" hidden="false" customHeight="true" outlineLevel="0" collapsed="false">
      <c r="A238" s="13" t="n">
        <v>33</v>
      </c>
      <c r="B238" s="14" t="s">
        <v>186</v>
      </c>
      <c r="C238" s="13" t="n">
        <v>61</v>
      </c>
      <c r="D238" s="13" t="s">
        <v>76</v>
      </c>
      <c r="E238" s="15"/>
      <c r="F238" s="13"/>
      <c r="G238" s="13" t="s">
        <v>47</v>
      </c>
      <c r="H238" s="15" t="s">
        <v>47</v>
      </c>
      <c r="I238" s="16" t="e">
        <f aca="false">#N/A</f>
        <v>#N/A</v>
      </c>
      <c r="J238" s="20" t="s">
        <v>48</v>
      </c>
      <c r="K238" s="17" t="s">
        <v>49</v>
      </c>
      <c r="L238" s="17" t="n">
        <v>1</v>
      </c>
      <c r="M238" s="17" t="n">
        <v>1</v>
      </c>
      <c r="N238" s="3" t="n">
        <v>3</v>
      </c>
      <c r="O238" s="13" t="s">
        <v>50</v>
      </c>
      <c r="P238" s="13" t="s">
        <v>51</v>
      </c>
      <c r="Q238" s="18" t="n">
        <v>103293</v>
      </c>
      <c r="R238" s="18"/>
      <c r="S238" s="16" t="n">
        <v>103293</v>
      </c>
      <c r="T238" s="16"/>
      <c r="U238" s="20" t="s">
        <v>48</v>
      </c>
      <c r="V238" s="17" t="s">
        <v>49</v>
      </c>
      <c r="W238" s="17" t="n">
        <v>1</v>
      </c>
      <c r="X238" s="19" t="n">
        <v>1</v>
      </c>
      <c r="Y238" s="3" t="n">
        <v>4</v>
      </c>
      <c r="Z238" s="13" t="s">
        <v>50</v>
      </c>
      <c r="AA238" s="13" t="s">
        <v>51</v>
      </c>
      <c r="AB238" s="18" t="n">
        <v>1541</v>
      </c>
      <c r="AC238" s="18"/>
      <c r="AD238" s="16" t="n">
        <v>105567</v>
      </c>
      <c r="AE238" s="16"/>
      <c r="AF238" s="20" t="s">
        <v>48</v>
      </c>
      <c r="AG238" s="17" t="str">
        <f aca="false">IF(AF238="Stay",V238,IF(AF238="Step",V238,IF(AF238="Retire","Asst",LOOKUP(AF238,{"New","ToAssc","ToFull1","ToFull2","ToFull3","ToFull4";"Asst","Assc","Full","Full","Full","Full"}))))</f>
        <v>Full</v>
      </c>
      <c r="AH238" s="17" t="n">
        <f aca="false">IF(AF238="Stay",W238,IF(AF238="Step",W238+1,IF(AF238="Retire",4,LOOKUP(AF238,{"New","ToAssc","ToFull1","ToFull2","ToFull3","ToFull4";4,1,1,2,3,4}))))</f>
        <v>1</v>
      </c>
      <c r="AI238" s="19" t="n">
        <f aca="false">IF(W238=X238,AH238,X238)</f>
        <v>1</v>
      </c>
      <c r="AJ238" s="3" t="n">
        <f aca="false">IF(AG238="Full",IF(OR(AF238="ToFull1",AF238="ToFull2",AF238="ToFull3",AF238="ToFull4"),1,Y238+1),"")</f>
        <v>5</v>
      </c>
      <c r="AK238" s="13" t="s">
        <v>50</v>
      </c>
      <c r="AL238" s="13" t="s">
        <v>51</v>
      </c>
      <c r="AM238" s="18" t="n">
        <f aca="true">IF(AK238="Vacant",0,VLOOKUP(AG238&amp;AI238,INDIRECT(AK238),3,0))</f>
        <v>1541</v>
      </c>
      <c r="AN238" s="18"/>
      <c r="AO238" s="16" t="n">
        <f aca="false">AM238+AN238</f>
        <v>1541</v>
      </c>
      <c r="AP238" s="1" t="n">
        <v>237</v>
      </c>
      <c r="AQ238" s="1" t="s">
        <v>53</v>
      </c>
      <c r="AR238" s="1" t="s">
        <v>54</v>
      </c>
      <c r="AS238" s="1" t="n">
        <v>2021</v>
      </c>
    </row>
    <row r="239" customFormat="false" ht="12" hidden="false" customHeight="true" outlineLevel="0" collapsed="false">
      <c r="A239" s="13" t="n">
        <v>34</v>
      </c>
      <c r="B239" s="14" t="s">
        <v>187</v>
      </c>
      <c r="C239" s="13" t="n">
        <v>36</v>
      </c>
      <c r="D239" s="13" t="s">
        <v>73</v>
      </c>
      <c r="E239" s="13"/>
      <c r="F239" s="13"/>
      <c r="G239" s="13" t="s">
        <v>47</v>
      </c>
      <c r="H239" s="15" t="s">
        <v>47</v>
      </c>
      <c r="I239" s="16" t="e">
        <f aca="false">#N/A</f>
        <v>#N/A</v>
      </c>
      <c r="J239" s="20" t="s">
        <v>48</v>
      </c>
      <c r="K239" s="17" t="s">
        <v>49</v>
      </c>
      <c r="L239" s="17" t="n">
        <v>1</v>
      </c>
      <c r="M239" s="17" t="n">
        <v>1</v>
      </c>
      <c r="N239" s="3" t="n">
        <v>4</v>
      </c>
      <c r="O239" s="13" t="s">
        <v>50</v>
      </c>
      <c r="P239" s="13" t="s">
        <v>51</v>
      </c>
      <c r="Q239" s="18" t="n">
        <v>103293</v>
      </c>
      <c r="R239" s="18" t="n">
        <v>5000</v>
      </c>
      <c r="S239" s="16" t="n">
        <v>108293</v>
      </c>
      <c r="T239" s="16"/>
      <c r="U239" s="20" t="s">
        <v>48</v>
      </c>
      <c r="V239" s="17" t="s">
        <v>49</v>
      </c>
      <c r="W239" s="17" t="n">
        <v>1</v>
      </c>
      <c r="X239" s="19" t="n">
        <v>1</v>
      </c>
      <c r="Y239" s="3" t="n">
        <v>5</v>
      </c>
      <c r="Z239" s="13" t="s">
        <v>50</v>
      </c>
      <c r="AA239" s="13" t="s">
        <v>51</v>
      </c>
      <c r="AB239" s="18" t="n">
        <v>1541</v>
      </c>
      <c r="AC239" s="18" t="n">
        <v>5000</v>
      </c>
      <c r="AD239" s="16" t="n">
        <v>110567</v>
      </c>
      <c r="AE239" s="16"/>
      <c r="AF239" s="20" t="s">
        <v>48</v>
      </c>
      <c r="AG239" s="17" t="str">
        <f aca="false">IF(AF239="Stay",V239,IF(AF239="Step",V239,IF(AF239="Retire","Asst",LOOKUP(AF239,{"New","ToAssc","ToFull1","ToFull2","ToFull3","ToFull4";"Asst","Assc","Full","Full","Full","Full"}))))</f>
        <v>Full</v>
      </c>
      <c r="AH239" s="17" t="n">
        <f aca="false">IF(AF239="Stay",W239,IF(AF239="Step",W239+1,IF(AF239="Retire",4,LOOKUP(AF239,{"New","ToAssc","ToFull1","ToFull2","ToFull3","ToFull4";4,1,1,2,3,4}))))</f>
        <v>1</v>
      </c>
      <c r="AI239" s="19" t="n">
        <f aca="false">IF(W239=X239,AH239,X239)</f>
        <v>1</v>
      </c>
      <c r="AJ239" s="3" t="n">
        <f aca="false">IF(AG239="Full",IF(OR(AF239="ToFull1",AF239="ToFull2",AF239="ToFull3",AF239="ToFull4"),1,Y239+1),"")</f>
        <v>6</v>
      </c>
      <c r="AK239" s="13" t="s">
        <v>50</v>
      </c>
      <c r="AL239" s="13" t="s">
        <v>51</v>
      </c>
      <c r="AM239" s="18" t="n">
        <f aca="true">IF(AK239="Vacant",0,VLOOKUP(AG239&amp;AI239,INDIRECT(AK239),3,0))</f>
        <v>1541</v>
      </c>
      <c r="AN239" s="18" t="n">
        <f aca="false">50</f>
        <v>50</v>
      </c>
      <c r="AO239" s="16" t="n">
        <f aca="false">AM239+AN239</f>
        <v>1591</v>
      </c>
      <c r="AP239" s="1" t="n">
        <v>238</v>
      </c>
      <c r="AQ239" s="1" t="s">
        <v>53</v>
      </c>
      <c r="AR239" s="1" t="s">
        <v>54</v>
      </c>
      <c r="AS239" s="1" t="n">
        <v>2021</v>
      </c>
    </row>
    <row r="240" customFormat="false" ht="12" hidden="false" customHeight="true" outlineLevel="0" collapsed="false">
      <c r="A240" s="13" t="n">
        <v>34</v>
      </c>
      <c r="B240" s="14" t="s">
        <v>187</v>
      </c>
      <c r="C240" s="13" t="n">
        <v>27</v>
      </c>
      <c r="D240" s="13" t="e">
        <f aca="false">#N/A</f>
        <v>#N/A</v>
      </c>
      <c r="E240" s="15" t="s">
        <v>72</v>
      </c>
      <c r="F240" s="13"/>
      <c r="G240" s="13" t="s">
        <v>47</v>
      </c>
      <c r="H240" s="13"/>
      <c r="I240" s="16" t="e">
        <f aca="false">#N/A</f>
        <v>#N/A</v>
      </c>
      <c r="J240" s="3" t="s">
        <v>157</v>
      </c>
      <c r="K240" s="17" t="s">
        <v>49</v>
      </c>
      <c r="L240" s="17" t="n">
        <v>4</v>
      </c>
      <c r="M240" s="17" t="n">
        <v>4</v>
      </c>
      <c r="N240" s="3" t="e">
        <f aca="false">#VALUE!</f>
        <v>#VALUE!</v>
      </c>
      <c r="O240" s="13" t="s">
        <v>157</v>
      </c>
      <c r="P240" s="13" t="s">
        <v>70</v>
      </c>
      <c r="Q240" s="18" t="n">
        <v>0</v>
      </c>
      <c r="R240" s="18"/>
      <c r="S240" s="16" t="n">
        <v>0</v>
      </c>
      <c r="T240" s="16"/>
      <c r="U240" s="3" t="s">
        <v>157</v>
      </c>
      <c r="V240" s="17" t="s">
        <v>49</v>
      </c>
      <c r="W240" s="17" t="n">
        <v>4</v>
      </c>
      <c r="X240" s="19" t="n">
        <v>4</v>
      </c>
      <c r="Y240" s="3" t="e">
        <f aca="false">#VALUE!</f>
        <v>#VALUE!</v>
      </c>
      <c r="Z240" s="13" t="s">
        <v>157</v>
      </c>
      <c r="AA240" s="13" t="s">
        <v>70</v>
      </c>
      <c r="AB240" s="18" t="n">
        <v>0</v>
      </c>
      <c r="AC240" s="18"/>
      <c r="AD240" s="16" t="n">
        <v>0</v>
      </c>
      <c r="AE240" s="16"/>
      <c r="AF240" s="3" t="s">
        <v>157</v>
      </c>
      <c r="AG240" s="17" t="str">
        <f aca="false">IF(AF240="Stay",V240,IF(AF240="Step",V240,IF(AF240="Retire","Asst",LOOKUP(AF240,{"New","ToAssc","ToFull1","ToFull2","ToFull3","ToFull4";"Asst","Assc","Full","Full","Full","Full"}))))</f>
        <v>Full</v>
      </c>
      <c r="AH240" s="17" t="n">
        <f aca="false">IF(AF240="Stay",W240,IF(AF240="Step",W240+1,IF(AF240="Retire",4,LOOKUP(AF240,{"New","ToAssc","ToFull1","ToFull2","ToFull3","ToFull4";4,1,1,2,3,4}))))</f>
        <v>4</v>
      </c>
      <c r="AI240" s="19" t="n">
        <f aca="false">IF(W240=X240,AH240,X240)</f>
        <v>4</v>
      </c>
      <c r="AJ240" s="3" t="e">
        <f aca="false">IF(AG240="Full",IF(OR(AF240="ToFull1",AF240="ToFull2",AF240="ToFull3",AF240="ToFull4"),1,Y240+1),"")</f>
        <v>#VALUE!</v>
      </c>
      <c r="AK240" s="13" t="s">
        <v>157</v>
      </c>
      <c r="AL240" s="13" t="s">
        <v>70</v>
      </c>
      <c r="AM240" s="18" t="n">
        <f aca="true">IF(OR(AK240="Vacant",AK240="Admin",AK240="Leave"),0,VLOOKUP(AG240&amp;AI240,INDIRECT(AK240),3,0))</f>
        <v>0</v>
      </c>
      <c r="AN240" s="18"/>
      <c r="AO240" s="16" t="n">
        <f aca="false">AM240+AN240</f>
        <v>0</v>
      </c>
      <c r="AP240" s="1" t="n">
        <v>239</v>
      </c>
      <c r="AQ240" s="1" t="s">
        <v>53</v>
      </c>
      <c r="AR240" s="1" t="s">
        <v>54</v>
      </c>
      <c r="AS240" s="1" t="n">
        <v>2021</v>
      </c>
    </row>
    <row r="241" customFormat="false" ht="12" hidden="false" customHeight="true" outlineLevel="0" collapsed="false">
      <c r="A241" s="13" t="n">
        <v>35</v>
      </c>
      <c r="B241" s="14" t="s">
        <v>188</v>
      </c>
      <c r="C241" s="13" t="n">
        <v>167</v>
      </c>
      <c r="D241" s="13" t="s">
        <v>189</v>
      </c>
      <c r="E241" s="13"/>
      <c r="F241" s="13"/>
      <c r="G241" s="13" t="s">
        <v>47</v>
      </c>
      <c r="H241" s="15" t="s">
        <v>47</v>
      </c>
      <c r="I241" s="16" t="e">
        <f aca="false">#N/A</f>
        <v>#N/A</v>
      </c>
      <c r="J241" s="20" t="s">
        <v>48</v>
      </c>
      <c r="K241" s="17" t="s">
        <v>49</v>
      </c>
      <c r="L241" s="17" t="n">
        <v>3</v>
      </c>
      <c r="M241" s="17" t="n">
        <v>3</v>
      </c>
      <c r="N241" s="3" t="n">
        <v>2</v>
      </c>
      <c r="O241" s="13" t="s">
        <v>50</v>
      </c>
      <c r="P241" s="13" t="s">
        <v>51</v>
      </c>
      <c r="Q241" s="18" t="n">
        <v>114661</v>
      </c>
      <c r="R241" s="18" t="n">
        <v>3500</v>
      </c>
      <c r="S241" s="16" t="n">
        <v>118161</v>
      </c>
      <c r="T241" s="16"/>
      <c r="U241" s="20" t="s">
        <v>48</v>
      </c>
      <c r="V241" s="17" t="s">
        <v>49</v>
      </c>
      <c r="W241" s="17" t="n">
        <v>3</v>
      </c>
      <c r="X241" s="19" t="n">
        <v>3</v>
      </c>
      <c r="Y241" s="3" t="n">
        <v>3</v>
      </c>
      <c r="Z241" s="13" t="s">
        <v>50</v>
      </c>
      <c r="AA241" s="13" t="s">
        <v>51</v>
      </c>
      <c r="AB241" s="18" t="n">
        <v>1711</v>
      </c>
      <c r="AC241" s="18" t="n">
        <v>3500</v>
      </c>
      <c r="AD241" s="16" t="n">
        <v>120685</v>
      </c>
      <c r="AE241" s="16"/>
      <c r="AF241" s="20" t="s">
        <v>48</v>
      </c>
      <c r="AG241" s="17" t="str">
        <f aca="false">IF(AF241="Stay",V241,IF(AF241="Step",V241,IF(AF241="Retire","Asst",LOOKUP(AF241,{"New","ToAssc","ToFull1","ToFull2","ToFull3","ToFull4";"Asst","Assc","Full","Full","Full","Full"}))))</f>
        <v>Full</v>
      </c>
      <c r="AH241" s="17" t="n">
        <f aca="false">IF(AF241="Stay",W241,IF(AF241="Step",W241+1,IF(AF241="Retire",4,LOOKUP(AF241,{"New","ToAssc","ToFull1","ToFull2","ToFull3","ToFull4";4,1,1,2,3,4}))))</f>
        <v>3</v>
      </c>
      <c r="AI241" s="19" t="n">
        <f aca="false">IF(W241=X241,AH241,X241)</f>
        <v>3</v>
      </c>
      <c r="AJ241" s="3" t="n">
        <f aca="false">IF(AG241="Full",IF(OR(AF241="ToFull1",AF241="ToFull2",AF241="ToFull3",AF241="ToFull4"),1,Y241+1),"")</f>
        <v>4</v>
      </c>
      <c r="AK241" s="13" t="s">
        <v>50</v>
      </c>
      <c r="AL241" s="13" t="s">
        <v>51</v>
      </c>
      <c r="AM241" s="18" t="n">
        <f aca="true">IF(AK241="Vacant",0,VLOOKUP(AG241&amp;AI241,INDIRECT(AK241),3,0))</f>
        <v>1711</v>
      </c>
      <c r="AN241" s="18" t="n">
        <f aca="false">35</f>
        <v>35</v>
      </c>
      <c r="AO241" s="16" t="n">
        <f aca="false">AM241+AN241</f>
        <v>1746</v>
      </c>
      <c r="AP241" s="1" t="n">
        <v>240</v>
      </c>
      <c r="AQ241" s="1" t="s">
        <v>53</v>
      </c>
      <c r="AR241" s="1" t="s">
        <v>54</v>
      </c>
      <c r="AS241" s="1" t="n">
        <v>2021</v>
      </c>
    </row>
    <row r="242" customFormat="false" ht="12" hidden="false" customHeight="true" outlineLevel="0" collapsed="false">
      <c r="A242" s="13" t="n">
        <v>35</v>
      </c>
      <c r="B242" s="14" t="s">
        <v>188</v>
      </c>
      <c r="C242" s="13"/>
      <c r="D242" s="13" t="s">
        <v>108</v>
      </c>
      <c r="E242" s="13"/>
      <c r="F242" s="13"/>
      <c r="G242" s="13" t="s">
        <v>172</v>
      </c>
      <c r="H242" s="15" t="s">
        <v>172</v>
      </c>
      <c r="I242" s="16" t="e">
        <f aca="false">#N/A</f>
        <v>#N/A</v>
      </c>
      <c r="J242" s="20" t="s">
        <v>48</v>
      </c>
      <c r="K242" s="17" t="s">
        <v>49</v>
      </c>
      <c r="L242" s="17" t="n">
        <v>1</v>
      </c>
      <c r="M242" s="17" t="n">
        <v>1</v>
      </c>
      <c r="N242" s="3" t="n">
        <v>2</v>
      </c>
      <c r="O242" s="15" t="s">
        <v>50</v>
      </c>
      <c r="P242" s="13" t="s">
        <v>51</v>
      </c>
      <c r="Q242" s="18" t="n">
        <v>103293</v>
      </c>
      <c r="R242" s="18" t="n">
        <v>11477</v>
      </c>
      <c r="S242" s="16" t="n">
        <v>114770</v>
      </c>
      <c r="T242" s="16"/>
      <c r="U242" s="20" t="s">
        <v>48</v>
      </c>
      <c r="V242" s="17" t="s">
        <v>49</v>
      </c>
      <c r="W242" s="17" t="n">
        <v>1</v>
      </c>
      <c r="X242" s="19" t="n">
        <v>1</v>
      </c>
      <c r="Y242" s="3" t="n">
        <v>3</v>
      </c>
      <c r="Z242" s="15" t="s">
        <v>50</v>
      </c>
      <c r="AA242" s="13" t="s">
        <v>51</v>
      </c>
      <c r="AB242" s="18" t="n">
        <v>1541</v>
      </c>
      <c r="AC242" s="18"/>
      <c r="AD242" s="16" t="n">
        <v>105567</v>
      </c>
      <c r="AE242" s="16"/>
      <c r="AF242" s="20" t="s">
        <v>48</v>
      </c>
      <c r="AG242" s="17" t="str">
        <f aca="false">IF(AF242="Stay",V242,IF(AF242="Step",V242,IF(AF242="Retire","Asst",LOOKUP(AF242,{"New","ToAssc","ToFull1","ToFull2","ToFull3","ToFull4";"Asst","Assc","Full","Full","Full","Full"}))))</f>
        <v>Full</v>
      </c>
      <c r="AH242" s="17" t="n">
        <f aca="false">IF(AF242="Stay",W242,IF(AF242="Step",W242+1,IF(AF242="Retire",4,LOOKUP(AF242,{"New","ToAssc","ToFull1","ToFull2","ToFull3","ToFull4";4,1,1,2,3,4}))))</f>
        <v>1</v>
      </c>
      <c r="AI242" s="19" t="n">
        <f aca="false">IF(W242=X242,AH242,X242)</f>
        <v>1</v>
      </c>
      <c r="AJ242" s="3" t="n">
        <f aca="false">IF(AG242="Full",IF(OR(AF242="ToFull1",AF242="ToFull2",AF242="ToFull3",AF242="ToFull4"),1,Y242+1),"")</f>
        <v>4</v>
      </c>
      <c r="AK242" s="15" t="s">
        <v>50</v>
      </c>
      <c r="AL242" s="13" t="s">
        <v>51</v>
      </c>
      <c r="AM242" s="18" t="n">
        <f aca="true">IF(AK242="Vacant",0,VLOOKUP(AG242&amp;AI242,INDIRECT(AK242),3,0))</f>
        <v>1541</v>
      </c>
      <c r="AN242" s="18"/>
      <c r="AO242" s="16" t="n">
        <f aca="false">AM242+AN242</f>
        <v>1541</v>
      </c>
      <c r="AP242" s="1" t="n">
        <v>241</v>
      </c>
      <c r="AQ242" s="1" t="s">
        <v>53</v>
      </c>
      <c r="AR242" s="1" t="s">
        <v>54</v>
      </c>
      <c r="AS242" s="1" t="n">
        <v>2021</v>
      </c>
    </row>
    <row r="243" customFormat="false" ht="12" hidden="false" customHeight="true" outlineLevel="0" collapsed="false">
      <c r="A243" s="13" t="n">
        <v>35</v>
      </c>
      <c r="B243" s="14" t="s">
        <v>188</v>
      </c>
      <c r="C243" s="13" t="n">
        <v>228</v>
      </c>
      <c r="D243" s="13" t="s">
        <v>190</v>
      </c>
      <c r="E243" s="13"/>
      <c r="F243" s="13"/>
      <c r="G243" s="13" t="s">
        <v>47</v>
      </c>
      <c r="H243" s="15" t="s">
        <v>47</v>
      </c>
      <c r="I243" s="16" t="e">
        <f aca="false">#N/A</f>
        <v>#N/A</v>
      </c>
      <c r="J243" s="3" t="s">
        <v>71</v>
      </c>
      <c r="K243" s="17" t="s">
        <v>49</v>
      </c>
      <c r="L243" s="17" t="n">
        <v>2</v>
      </c>
      <c r="M243" s="17" t="n">
        <v>2</v>
      </c>
      <c r="N243" s="3" t="n">
        <v>1</v>
      </c>
      <c r="O243" s="13" t="s">
        <v>50</v>
      </c>
      <c r="P243" s="13" t="s">
        <v>51</v>
      </c>
      <c r="Q243" s="18" t="n">
        <v>108910</v>
      </c>
      <c r="R243" s="18"/>
      <c r="S243" s="16" t="n">
        <v>108910</v>
      </c>
      <c r="T243" s="16"/>
      <c r="U243" s="3" t="s">
        <v>48</v>
      </c>
      <c r="V243" s="17" t="s">
        <v>49</v>
      </c>
      <c r="W243" s="17" t="n">
        <v>2</v>
      </c>
      <c r="X243" s="19" t="n">
        <v>2</v>
      </c>
      <c r="Y243" s="3" t="n">
        <v>2</v>
      </c>
      <c r="Z243" s="13" t="s">
        <v>50</v>
      </c>
      <c r="AA243" s="13" t="s">
        <v>51</v>
      </c>
      <c r="AB243" s="18" t="n">
        <v>1625</v>
      </c>
      <c r="AC243" s="18"/>
      <c r="AD243" s="16" t="n">
        <v>111307</v>
      </c>
      <c r="AE243" s="16"/>
      <c r="AF243" s="3" t="s">
        <v>48</v>
      </c>
      <c r="AG243" s="17" t="str">
        <f aca="false">IF(AF243="Stay",V243,IF(AF243="Step",V243,IF(AF243="Retire","Asst",LOOKUP(AF243,{"New","ToAssc","ToFull1","ToFull2","ToFull3","ToFull4";"Asst","Assc","Full","Full","Full","Full"}))))</f>
        <v>Full</v>
      </c>
      <c r="AH243" s="17" t="n">
        <f aca="false">IF(AF243="Stay",W243,IF(AF243="Step",W243+1,IF(AF243="Retire",4,LOOKUP(AF243,{"New","ToAssc","ToFull1","ToFull2","ToFull3","ToFull4";4,1,1,2,3,4}))))</f>
        <v>2</v>
      </c>
      <c r="AI243" s="19" t="n">
        <f aca="false">IF(W243=X243,AH243,X243)</f>
        <v>2</v>
      </c>
      <c r="AJ243" s="3" t="n">
        <f aca="false">IF(AG243="Full",IF(OR(AF243="ToFull1",AF243="ToFull2",AF243="ToFull3",AF243="ToFull4"),1,Y243+1),"")</f>
        <v>3</v>
      </c>
      <c r="AK243" s="13" t="s">
        <v>50</v>
      </c>
      <c r="AL243" s="13" t="s">
        <v>51</v>
      </c>
      <c r="AM243" s="18" t="n">
        <f aca="true">IF(AK243="Vacant",0,VLOOKUP(AG243&amp;AI243,INDIRECT(AK243),3,0))</f>
        <v>1625</v>
      </c>
      <c r="AN243" s="18"/>
      <c r="AO243" s="16" t="n">
        <f aca="false">AM243+AN243</f>
        <v>1625</v>
      </c>
      <c r="AP243" s="1" t="n">
        <v>242</v>
      </c>
      <c r="AQ243" s="1" t="s">
        <v>53</v>
      </c>
      <c r="AR243" s="1" t="s">
        <v>54</v>
      </c>
      <c r="AS243" s="1" t="n">
        <v>2021</v>
      </c>
    </row>
    <row r="244" customFormat="false" ht="12" hidden="false" customHeight="true" outlineLevel="0" collapsed="false">
      <c r="A244" s="13" t="n">
        <v>35</v>
      </c>
      <c r="B244" s="14" t="s">
        <v>188</v>
      </c>
      <c r="C244" s="13"/>
      <c r="D244" s="13" t="s">
        <v>92</v>
      </c>
      <c r="E244" s="15"/>
      <c r="F244" s="13"/>
      <c r="G244" s="13" t="s">
        <v>172</v>
      </c>
      <c r="H244" s="15" t="s">
        <v>172</v>
      </c>
      <c r="I244" s="16" t="e">
        <f aca="false">#N/A</f>
        <v>#N/A</v>
      </c>
      <c r="J244" s="3" t="s">
        <v>75</v>
      </c>
      <c r="K244" s="17" t="s">
        <v>49</v>
      </c>
      <c r="L244" s="17" t="n">
        <v>1</v>
      </c>
      <c r="M244" s="17" t="n">
        <v>1</v>
      </c>
      <c r="N244" s="3" t="n">
        <v>1</v>
      </c>
      <c r="O244" s="13" t="s">
        <v>50</v>
      </c>
      <c r="P244" s="13" t="s">
        <v>51</v>
      </c>
      <c r="Q244" s="18" t="n">
        <v>103293</v>
      </c>
      <c r="R244" s="18"/>
      <c r="S244" s="16" t="n">
        <v>103293</v>
      </c>
      <c r="T244" s="16"/>
      <c r="U244" s="3" t="s">
        <v>48</v>
      </c>
      <c r="V244" s="17" t="s">
        <v>49</v>
      </c>
      <c r="W244" s="17" t="n">
        <v>1</v>
      </c>
      <c r="X244" s="19" t="n">
        <v>1</v>
      </c>
      <c r="Y244" s="3" t="n">
        <v>2</v>
      </c>
      <c r="Z244" s="13" t="s">
        <v>50</v>
      </c>
      <c r="AA244" s="13" t="s">
        <v>51</v>
      </c>
      <c r="AB244" s="18" t="n">
        <v>1541</v>
      </c>
      <c r="AC244" s="24" t="n">
        <v>11729.6666666667</v>
      </c>
      <c r="AD244" s="16" t="n">
        <v>117296.666666667</v>
      </c>
      <c r="AE244" s="16"/>
      <c r="AF244" s="3" t="s">
        <v>48</v>
      </c>
      <c r="AG244" s="17" t="str">
        <f aca="false">IF(AF244="Stay",V244,IF(AF244="Step",V244,IF(AF244="Retire","Asst",LOOKUP(AF244,{"New","ToAssc","ToFull1","ToFull2","ToFull3","ToFull4";"Asst","Assc","Full","Full","Full","Full"}))))</f>
        <v>Full</v>
      </c>
      <c r="AH244" s="17" t="n">
        <f aca="false">IF(AF244="Stay",W244,IF(AF244="Step",W244+1,IF(AF244="Retire",4,LOOKUP(AF244,{"New","ToAssc","ToFull1","ToFull2","ToFull3","ToFull4";4,1,1,2,3,4}))))</f>
        <v>1</v>
      </c>
      <c r="AI244" s="19" t="n">
        <f aca="false">IF(W244=X244,AH244,X244)</f>
        <v>1</v>
      </c>
      <c r="AJ244" s="3" t="n">
        <f aca="false">IF(AG244="Full",IF(OR(AF244="ToFull1",AF244="ToFull2",AF244="ToFull3",AF244="ToFull4"),1,Y244+1),"")</f>
        <v>3</v>
      </c>
      <c r="AK244" s="13" t="s">
        <v>50</v>
      </c>
      <c r="AL244" s="13" t="s">
        <v>51</v>
      </c>
      <c r="AM244" s="18" t="n">
        <f aca="true">IF(AK244="Vacant",0,VLOOKUP(AG244&amp;AI244,INDIRECT(AK244),3,0))</f>
        <v>1541</v>
      </c>
      <c r="AN244" s="18" t="n">
        <f aca="false">AM244*1/9</f>
        <v>171.222222222222</v>
      </c>
      <c r="AO244" s="16" t="n">
        <f aca="false">AM244+AN244</f>
        <v>1712.22222222222</v>
      </c>
      <c r="AP244" s="1" t="n">
        <v>243</v>
      </c>
      <c r="AQ244" s="1" t="s">
        <v>53</v>
      </c>
      <c r="AR244" s="1" t="s">
        <v>54</v>
      </c>
      <c r="AS244" s="1" t="n">
        <v>2021</v>
      </c>
    </row>
    <row r="245" customFormat="false" ht="12" hidden="false" customHeight="true" outlineLevel="0" collapsed="false">
      <c r="A245" s="13" t="n">
        <v>35</v>
      </c>
      <c r="B245" s="14" t="s">
        <v>188</v>
      </c>
      <c r="C245" s="13" t="n">
        <v>169</v>
      </c>
      <c r="D245" s="13" t="s">
        <v>155</v>
      </c>
      <c r="E245" s="13"/>
      <c r="F245" s="13"/>
      <c r="G245" s="13" t="s">
        <v>47</v>
      </c>
      <c r="H245" s="15" t="s">
        <v>47</v>
      </c>
      <c r="I245" s="16" t="e">
        <f aca="false">#N/A</f>
        <v>#N/A</v>
      </c>
      <c r="J245" s="3" t="s">
        <v>56</v>
      </c>
      <c r="K245" s="17" t="s">
        <v>57</v>
      </c>
      <c r="L245" s="17" t="n">
        <v>5</v>
      </c>
      <c r="M245" s="17" t="n">
        <v>5</v>
      </c>
      <c r="O245" s="13" t="s">
        <v>50</v>
      </c>
      <c r="P245" s="13" t="s">
        <v>51</v>
      </c>
      <c r="Q245" s="18" t="n">
        <v>88854</v>
      </c>
      <c r="R245" s="18"/>
      <c r="S245" s="16" t="n">
        <v>88854</v>
      </c>
      <c r="T245" s="16"/>
      <c r="U245" s="3" t="s">
        <v>56</v>
      </c>
      <c r="V245" s="17" t="s">
        <v>57</v>
      </c>
      <c r="W245" s="17" t="n">
        <v>6</v>
      </c>
      <c r="X245" s="19" t="n">
        <v>6</v>
      </c>
      <c r="Z245" s="13" t="s">
        <v>50</v>
      </c>
      <c r="AA245" s="13" t="s">
        <v>51</v>
      </c>
      <c r="AB245" s="18" t="n">
        <v>1541</v>
      </c>
      <c r="AC245" s="18"/>
      <c r="AD245" s="16" t="n">
        <v>92441</v>
      </c>
      <c r="AE245" s="16"/>
      <c r="AF245" s="20" t="s">
        <v>75</v>
      </c>
      <c r="AG245" s="17" t="str">
        <f aca="false">IF(AF245="Stay",V245,IF(AF245="Step",V245,IF(AF245="Retire","Asst",LOOKUP(AF245,{"New","ToAssc","ToFull1","ToFull2","ToFull3","ToFull4";"Asst","Assc","Full","Full","Full","Full"}))))</f>
        <v>Full</v>
      </c>
      <c r="AH245" s="17" t="n">
        <f aca="false">IF(AF245="Stay",W245,IF(AF245="Step",W245+1,IF(AF245="Retire",4,LOOKUP(AF245,{"New","ToAssc","ToFull1","ToFull2","ToFull3","ToFull4";4,1,1,2,3,4}))))</f>
        <v>1</v>
      </c>
      <c r="AI245" s="19" t="n">
        <f aca="false">IF(W245=X245,AH245,X245)</f>
        <v>1</v>
      </c>
      <c r="AJ245" s="3" t="n">
        <f aca="false">IF(AG245="Full",IF(OR(AF245="ToFull1",AF245="ToFull2",AF245="ToFull3",AF245="ToFull4"),1,Y245+1),"")</f>
        <v>1</v>
      </c>
      <c r="AK245" s="13" t="s">
        <v>50</v>
      </c>
      <c r="AL245" s="13" t="s">
        <v>51</v>
      </c>
      <c r="AM245" s="18" t="n">
        <f aca="true">IF(AK245="Vacant",0,VLOOKUP(AG245&amp;AI245,INDIRECT(AK245),3,0))</f>
        <v>1541</v>
      </c>
      <c r="AN245" s="18"/>
      <c r="AO245" s="16" t="n">
        <f aca="false">AM245+AN245</f>
        <v>1541</v>
      </c>
      <c r="AP245" s="1" t="n">
        <v>244</v>
      </c>
      <c r="AQ245" s="1" t="s">
        <v>53</v>
      </c>
      <c r="AR245" s="1" t="s">
        <v>54</v>
      </c>
      <c r="AS245" s="1" t="n">
        <v>2021</v>
      </c>
    </row>
    <row r="246" customFormat="false" ht="12" hidden="false" customHeight="true" outlineLevel="0" collapsed="false">
      <c r="A246" s="13" t="n">
        <v>35</v>
      </c>
      <c r="B246" s="14" t="s">
        <v>188</v>
      </c>
      <c r="C246" s="13"/>
      <c r="D246" s="13" t="s">
        <v>191</v>
      </c>
      <c r="E246" s="13"/>
      <c r="F246" s="13"/>
      <c r="G246" s="13" t="s">
        <v>172</v>
      </c>
      <c r="H246" s="15" t="s">
        <v>172</v>
      </c>
      <c r="I246" s="16" t="e">
        <f aca="false">#N/A</f>
        <v>#N/A</v>
      </c>
      <c r="J246" s="20" t="s">
        <v>56</v>
      </c>
      <c r="K246" s="17" t="s">
        <v>64</v>
      </c>
      <c r="L246" s="17" t="n">
        <v>8</v>
      </c>
      <c r="M246" s="17" t="n">
        <v>8</v>
      </c>
      <c r="O246" s="23" t="s">
        <v>50</v>
      </c>
      <c r="P246" s="13" t="s">
        <v>51</v>
      </c>
      <c r="Q246" s="18" t="n">
        <v>78194</v>
      </c>
      <c r="R246" s="18"/>
      <c r="S246" s="16" t="n">
        <v>78194</v>
      </c>
      <c r="T246" s="16"/>
      <c r="U246" s="20" t="s">
        <v>56</v>
      </c>
      <c r="V246" s="17" t="s">
        <v>64</v>
      </c>
      <c r="W246" s="17" t="n">
        <v>9</v>
      </c>
      <c r="X246" s="19" t="n">
        <v>9</v>
      </c>
      <c r="Z246" s="23" t="s">
        <v>50</v>
      </c>
      <c r="AA246" s="13" t="s">
        <v>51</v>
      </c>
      <c r="AB246" s="18" t="n">
        <v>1214</v>
      </c>
      <c r="AC246" s="18"/>
      <c r="AD246" s="16" t="n">
        <v>81546</v>
      </c>
      <c r="AE246" s="16"/>
      <c r="AF246" s="20" t="s">
        <v>56</v>
      </c>
      <c r="AG246" s="17" t="str">
        <f aca="false">IF(AF246="Stay",V246,IF(AF246="Step",V246,IF(AF246="Retire","Asst",LOOKUP(AF246,{"New","ToAssc","ToFull1","ToFull2","ToFull3","ToFull4";"Asst","Assc","Full","Full","Full","Full"}))))</f>
        <v>Asst</v>
      </c>
      <c r="AH246" s="17" t="n">
        <f aca="false">IF(AF246="Stay",W246,IF(AF246="Step",W246+1,IF(AF246="Retire",4,LOOKUP(AF246,{"New","ToAssc","ToFull1","ToFull2","ToFull3","ToFull4";4,1,1,2,3,4}))))</f>
        <v>10</v>
      </c>
      <c r="AI246" s="19" t="n">
        <f aca="false">IF(W246=X246,AH246,X246)</f>
        <v>10</v>
      </c>
      <c r="AJ246" s="3" t="str">
        <f aca="false">IF(AG246="Full",IF(OR(AF246="ToFull1",AF246="ToFull2",AF246="ToFull3",AF246="ToFull4"),1,Y246+1),"")</f>
        <v/>
      </c>
      <c r="AK246" s="23" t="s">
        <v>50</v>
      </c>
      <c r="AL246" s="13" t="s">
        <v>51</v>
      </c>
      <c r="AM246" s="18" t="n">
        <f aca="true">IF(AK246="Vacant",0,VLOOKUP(AG246&amp;AI246,INDIRECT(AK246),3,0))</f>
        <v>1214</v>
      </c>
      <c r="AN246" s="18"/>
      <c r="AO246" s="16" t="n">
        <f aca="false">AM246+AN246</f>
        <v>1214</v>
      </c>
      <c r="AP246" s="1" t="n">
        <v>245</v>
      </c>
      <c r="AQ246" s="1" t="s">
        <v>53</v>
      </c>
      <c r="AR246" s="1" t="s">
        <v>54</v>
      </c>
      <c r="AS246" s="1" t="n">
        <v>2021</v>
      </c>
    </row>
    <row r="247" customFormat="false" ht="12" hidden="false" customHeight="true" outlineLevel="0" collapsed="false">
      <c r="A247" s="13" t="n">
        <v>35</v>
      </c>
      <c r="B247" s="14" t="s">
        <v>188</v>
      </c>
      <c r="C247" s="13"/>
      <c r="D247" s="13" t="s">
        <v>192</v>
      </c>
      <c r="E247" s="13"/>
      <c r="F247" s="13"/>
      <c r="G247" s="13" t="s">
        <v>172</v>
      </c>
      <c r="H247" s="15" t="s">
        <v>172</v>
      </c>
      <c r="I247" s="16" t="e">
        <f aca="false">#N/A</f>
        <v>#N/A</v>
      </c>
      <c r="J247" s="20" t="s">
        <v>56</v>
      </c>
      <c r="K247" s="17" t="s">
        <v>64</v>
      </c>
      <c r="L247" s="17" t="n">
        <v>7</v>
      </c>
      <c r="M247" s="17" t="n">
        <v>7</v>
      </c>
      <c r="O247" s="13" t="s">
        <v>50</v>
      </c>
      <c r="P247" s="13" t="s">
        <v>51</v>
      </c>
      <c r="Q247" s="18" t="n">
        <v>76598</v>
      </c>
      <c r="R247" s="18"/>
      <c r="S247" s="16" t="n">
        <v>76598</v>
      </c>
      <c r="T247" s="16"/>
      <c r="U247" s="20" t="s">
        <v>56</v>
      </c>
      <c r="V247" s="17" t="s">
        <v>64</v>
      </c>
      <c r="W247" s="17" t="n">
        <v>8</v>
      </c>
      <c r="X247" s="19" t="n">
        <v>8</v>
      </c>
      <c r="Z247" s="13" t="s">
        <v>50</v>
      </c>
      <c r="AA247" s="13" t="s">
        <v>51</v>
      </c>
      <c r="AB247" s="18" t="n">
        <v>1190</v>
      </c>
      <c r="AC247" s="18"/>
      <c r="AD247" s="16" t="n">
        <v>79915</v>
      </c>
      <c r="AE247" s="16"/>
      <c r="AF247" s="20" t="s">
        <v>56</v>
      </c>
      <c r="AG247" s="17" t="str">
        <f aca="false">IF(AF247="Stay",V247,IF(AF247="Step",V247,IF(AF247="Retire","Asst",LOOKUP(AF247,{"New","ToAssc","ToFull1","ToFull2","ToFull3","ToFull4";"Asst","Assc","Full","Full","Full","Full"}))))</f>
        <v>Asst</v>
      </c>
      <c r="AH247" s="17" t="n">
        <f aca="false">IF(AF247="Stay",W247,IF(AF247="Step",W247+1,IF(AF247="Retire",4,LOOKUP(AF247,{"New","ToAssc","ToFull1","ToFull2","ToFull3","ToFull4";4,1,1,2,3,4}))))</f>
        <v>9</v>
      </c>
      <c r="AI247" s="19" t="n">
        <f aca="false">IF(W247=X247,AH247,X247)</f>
        <v>9</v>
      </c>
      <c r="AJ247" s="3" t="str">
        <f aca="false">IF(AG247="Full",IF(OR(AF247="ToFull1",AF247="ToFull2",AF247="ToFull3",AF247="ToFull4"),1,Y247+1),"")</f>
        <v/>
      </c>
      <c r="AK247" s="13" t="s">
        <v>50</v>
      </c>
      <c r="AL247" s="13" t="s">
        <v>51</v>
      </c>
      <c r="AM247" s="18" t="n">
        <f aca="true">IF(AK247="Vacant",0,VLOOKUP(AG247&amp;AI247,INDIRECT(AK247),3,0))</f>
        <v>1190</v>
      </c>
      <c r="AN247" s="18"/>
      <c r="AO247" s="16" t="n">
        <f aca="false">AM247+AN247</f>
        <v>1190</v>
      </c>
      <c r="AP247" s="1" t="n">
        <v>246</v>
      </c>
      <c r="AQ247" s="1" t="s">
        <v>53</v>
      </c>
      <c r="AR247" s="1" t="s">
        <v>54</v>
      </c>
      <c r="AS247" s="1" t="n">
        <v>2021</v>
      </c>
    </row>
    <row r="248" customFormat="false" ht="12" hidden="false" customHeight="true" outlineLevel="0" collapsed="false">
      <c r="A248" s="13" t="n">
        <v>36</v>
      </c>
      <c r="B248" s="14" t="s">
        <v>193</v>
      </c>
      <c r="C248" s="13" t="n">
        <v>1461</v>
      </c>
      <c r="D248" s="13" t="s">
        <v>46</v>
      </c>
      <c r="E248" s="13"/>
      <c r="F248" s="13"/>
      <c r="G248" s="13" t="s">
        <v>47</v>
      </c>
      <c r="H248" s="15" t="s">
        <v>47</v>
      </c>
      <c r="I248" s="16" t="e">
        <f aca="false">#N/A</f>
        <v>#N/A</v>
      </c>
      <c r="J248" s="20" t="s">
        <v>56</v>
      </c>
      <c r="K248" s="17" t="s">
        <v>64</v>
      </c>
      <c r="L248" s="17" t="n">
        <v>5</v>
      </c>
      <c r="M248" s="17" t="n">
        <v>5</v>
      </c>
      <c r="O248" s="13" t="s">
        <v>50</v>
      </c>
      <c r="P248" s="13" t="s">
        <v>51</v>
      </c>
      <c r="Q248" s="18" t="n">
        <v>73407</v>
      </c>
      <c r="R248" s="18"/>
      <c r="S248" s="16" t="n">
        <v>73407</v>
      </c>
      <c r="T248" s="16"/>
      <c r="U248" s="20" t="s">
        <v>56</v>
      </c>
      <c r="V248" s="17" t="s">
        <v>64</v>
      </c>
      <c r="W248" s="17" t="n">
        <v>6</v>
      </c>
      <c r="X248" s="19" t="n">
        <v>6</v>
      </c>
      <c r="Z248" s="13" t="s">
        <v>50</v>
      </c>
      <c r="AA248" s="13" t="s">
        <v>51</v>
      </c>
      <c r="AB248" s="18" t="n">
        <v>1143</v>
      </c>
      <c r="AC248" s="18" t="n">
        <v>-38327</v>
      </c>
      <c r="AD248" s="16" t="n">
        <v>38327</v>
      </c>
      <c r="AE248" s="16"/>
      <c r="AF248" s="20" t="s">
        <v>56</v>
      </c>
      <c r="AG248" s="17" t="str">
        <f aca="false">IF(AF248="Stay",V248,IF(AF248="Step",V248,IF(AF248="Retire","Asst",LOOKUP(AF248,{"New","ToAssc","ToFull1","ToFull2","ToFull3","ToFull4";"Asst","Assc","Full","Full","Full","Full"}))))</f>
        <v>Asst</v>
      </c>
      <c r="AH248" s="17" t="n">
        <f aca="false">IF(AF248="Stay",W248,IF(AF248="Step",W248+1,IF(AF248="Retire",4,LOOKUP(AF248,{"New","ToAssc","ToFull1","ToFull2","ToFull3","ToFull4";4,1,1,2,3,4}))))</f>
        <v>7</v>
      </c>
      <c r="AI248" s="19" t="n">
        <f aca="false">IF(W248=X248,AH248,X248)</f>
        <v>7</v>
      </c>
      <c r="AJ248" s="3" t="str">
        <f aca="false">IF(AG248="Full",IF(OR(AF248="ToFull1",AF248="ToFull2",AF248="ToFull3",AF248="ToFull4"),1,Y248+1),"")</f>
        <v/>
      </c>
      <c r="AK248" s="13" t="s">
        <v>50</v>
      </c>
      <c r="AL248" s="13" t="s">
        <v>51</v>
      </c>
      <c r="AM248" s="18" t="n">
        <f aca="true">IF(AK248="Vacant",0,VLOOKUP(AG248&amp;AI248,INDIRECT(AK248),3,0))</f>
        <v>1143</v>
      </c>
      <c r="AN248" s="18" t="n">
        <f aca="false">-AM248/2</f>
        <v>-571.5</v>
      </c>
      <c r="AO248" s="16" t="n">
        <f aca="false">AM248+AN248</f>
        <v>571.5</v>
      </c>
      <c r="AP248" s="1" t="n">
        <v>247</v>
      </c>
      <c r="AQ248" s="1" t="s">
        <v>53</v>
      </c>
      <c r="AR248" s="1" t="s">
        <v>54</v>
      </c>
      <c r="AS248" s="1" t="n">
        <v>2021</v>
      </c>
    </row>
    <row r="249" customFormat="false" ht="12" hidden="false" customHeight="true" outlineLevel="0" collapsed="false">
      <c r="A249" s="13" t="n">
        <v>36</v>
      </c>
      <c r="B249" s="14" t="s">
        <v>193</v>
      </c>
      <c r="C249" s="13" t="n">
        <v>29</v>
      </c>
      <c r="D249" s="13" t="s">
        <v>76</v>
      </c>
      <c r="E249" s="13"/>
      <c r="F249" s="13"/>
      <c r="G249" s="13" t="s">
        <v>47</v>
      </c>
      <c r="H249" s="15" t="s">
        <v>47</v>
      </c>
      <c r="I249" s="16" t="e">
        <f aca="false">#N/A</f>
        <v>#N/A</v>
      </c>
      <c r="J249" s="20" t="s">
        <v>48</v>
      </c>
      <c r="K249" s="17" t="s">
        <v>49</v>
      </c>
      <c r="L249" s="17" t="n">
        <v>1</v>
      </c>
      <c r="M249" s="17" t="n">
        <v>1</v>
      </c>
      <c r="N249" s="3" t="n">
        <v>2</v>
      </c>
      <c r="O249" s="13" t="s">
        <v>50</v>
      </c>
      <c r="P249" s="13" t="s">
        <v>51</v>
      </c>
      <c r="Q249" s="18" t="n">
        <v>103293</v>
      </c>
      <c r="R249" s="18"/>
      <c r="S249" s="16" t="n">
        <v>103293</v>
      </c>
      <c r="T249" s="16"/>
      <c r="U249" s="20" t="s">
        <v>48</v>
      </c>
      <c r="V249" s="17" t="s">
        <v>49</v>
      </c>
      <c r="W249" s="17" t="n">
        <v>1</v>
      </c>
      <c r="X249" s="19" t="n">
        <v>1</v>
      </c>
      <c r="Y249" s="3" t="n">
        <v>3</v>
      </c>
      <c r="Z249" s="13" t="s">
        <v>50</v>
      </c>
      <c r="AA249" s="13" t="s">
        <v>51</v>
      </c>
      <c r="AB249" s="18" t="n">
        <v>1541</v>
      </c>
      <c r="AC249" s="18"/>
      <c r="AD249" s="16" t="n">
        <v>105567</v>
      </c>
      <c r="AE249" s="16"/>
      <c r="AF249" s="20" t="s">
        <v>48</v>
      </c>
      <c r="AG249" s="17" t="str">
        <f aca="false">IF(AF249="Stay",V249,IF(AF249="Step",V249,IF(AF249="Retire","Asst",LOOKUP(AF249,{"New","ToAssc","ToFull1","ToFull2","ToFull3","ToFull4";"Asst","Assc","Full","Full","Full","Full"}))))</f>
        <v>Full</v>
      </c>
      <c r="AH249" s="17" t="n">
        <f aca="false">IF(AF249="Stay",W249,IF(AF249="Step",W249+1,IF(AF249="Retire",4,LOOKUP(AF249,{"New","ToAssc","ToFull1","ToFull2","ToFull3","ToFull4";4,1,1,2,3,4}))))</f>
        <v>1</v>
      </c>
      <c r="AI249" s="19" t="n">
        <f aca="false">IF(W249=X249,AH249,X249)</f>
        <v>1</v>
      </c>
      <c r="AJ249" s="3" t="n">
        <f aca="false">IF(AG249="Full",IF(OR(AF249="ToFull1",AF249="ToFull2",AF249="ToFull3",AF249="ToFull4"),1,Y249+1),"")</f>
        <v>4</v>
      </c>
      <c r="AK249" s="13" t="s">
        <v>50</v>
      </c>
      <c r="AL249" s="13" t="s">
        <v>51</v>
      </c>
      <c r="AM249" s="18" t="n">
        <f aca="true">IF(AK249="Vacant",0,VLOOKUP(AG249&amp;AI249,INDIRECT(AK249),3,0))</f>
        <v>1541</v>
      </c>
      <c r="AN249" s="18"/>
      <c r="AO249" s="16" t="n">
        <f aca="false">AM249+AN249</f>
        <v>1541</v>
      </c>
      <c r="AP249" s="1" t="n">
        <v>248</v>
      </c>
      <c r="AQ249" s="1" t="s">
        <v>53</v>
      </c>
      <c r="AR249" s="1" t="s">
        <v>54</v>
      </c>
      <c r="AS249" s="1" t="n">
        <v>2021</v>
      </c>
    </row>
    <row r="250" customFormat="false" ht="12" hidden="false" customHeight="true" outlineLevel="0" collapsed="false">
      <c r="A250" s="13" t="n">
        <v>36</v>
      </c>
      <c r="B250" s="14" t="s">
        <v>193</v>
      </c>
      <c r="C250" s="13"/>
      <c r="D250" s="13" t="s">
        <v>110</v>
      </c>
      <c r="E250" s="13"/>
      <c r="F250" s="13"/>
      <c r="G250" s="13" t="s">
        <v>111</v>
      </c>
      <c r="H250" s="15" t="s">
        <v>111</v>
      </c>
      <c r="I250" s="16" t="e">
        <f aca="false">#N/A</f>
        <v>#N/A</v>
      </c>
      <c r="J250" s="20" t="s">
        <v>48</v>
      </c>
      <c r="K250" s="17" t="s">
        <v>106</v>
      </c>
      <c r="L250" s="17" t="n">
        <v>16</v>
      </c>
      <c r="M250" s="17" t="s">
        <v>194</v>
      </c>
      <c r="O250" s="13" t="s">
        <v>120</v>
      </c>
      <c r="P250" s="13" t="s">
        <v>51</v>
      </c>
      <c r="Q250" s="18" t="n">
        <v>87538</v>
      </c>
      <c r="R250" s="18"/>
      <c r="S250" s="16" t="n">
        <v>87538</v>
      </c>
      <c r="T250" s="16"/>
      <c r="U250" s="20" t="s">
        <v>48</v>
      </c>
      <c r="V250" s="17" t="s">
        <v>106</v>
      </c>
      <c r="W250" s="17" t="n">
        <v>16</v>
      </c>
      <c r="X250" s="19" t="s">
        <v>194</v>
      </c>
      <c r="Z250" s="13" t="s">
        <v>120</v>
      </c>
      <c r="AA250" s="13" t="s">
        <v>51</v>
      </c>
      <c r="AB250" s="18" t="n">
        <v>1258</v>
      </c>
      <c r="AC250" s="18"/>
      <c r="AD250" s="16" t="n">
        <v>89464</v>
      </c>
      <c r="AE250" s="16"/>
      <c r="AF250" s="20" t="s">
        <v>48</v>
      </c>
      <c r="AG250" s="17" t="str">
        <f aca="false">IF(AF250="Stay",V250,IF(AF250="Step",V250,IF(AF250="Retire","Asst",LOOKUP(AF250,{"New","ToAssc","ToFull1","ToFull2","ToFull3","ToFull4";"Asst","Assc","Full","Full","Full","Full"}))))</f>
        <v>Inst</v>
      </c>
      <c r="AH250" s="17" t="n">
        <f aca="false">IF(AF250="Stay",W250,IF(AF250="Step",W250+1,IF(AF250="Retire",4,LOOKUP(AF250,{"New","ToAssc","ToFull1","ToFull2","ToFull3","ToFull4";4,1,1,2,3,4}))))</f>
        <v>16</v>
      </c>
      <c r="AI250" s="19" t="n">
        <v>16</v>
      </c>
      <c r="AJ250" s="3" t="str">
        <f aca="false">IF(AG250="Full",IF(OR(AF250="ToFull1",AF250="ToFull2",AF250="ToFull3",AF250="ToFull4"),1,Y250+1),"")</f>
        <v/>
      </c>
      <c r="AK250" s="15" t="s">
        <v>50</v>
      </c>
      <c r="AL250" s="13" t="s">
        <v>51</v>
      </c>
      <c r="AM250" s="18" t="n">
        <f aca="true">IF(AK250="Vacant",0,VLOOKUP(AG250&amp;AI250,INDIRECT(AK250),3,0))</f>
        <v>1258</v>
      </c>
      <c r="AN250" s="18"/>
      <c r="AO250" s="16" t="n">
        <f aca="false">AM250+AN250</f>
        <v>1258</v>
      </c>
      <c r="AP250" s="1" t="n">
        <v>249</v>
      </c>
      <c r="AQ250" s="1" t="s">
        <v>53</v>
      </c>
      <c r="AR250" s="1" t="s">
        <v>54</v>
      </c>
      <c r="AS250" s="1" t="n">
        <v>2021</v>
      </c>
    </row>
    <row r="251" customFormat="false" ht="12" hidden="false" customHeight="true" outlineLevel="0" collapsed="false">
      <c r="A251" s="13" t="n">
        <v>36</v>
      </c>
      <c r="B251" s="14" t="s">
        <v>193</v>
      </c>
      <c r="C251" s="13"/>
      <c r="D251" s="13" t="s">
        <v>110</v>
      </c>
      <c r="E251" s="13"/>
      <c r="F251" s="13"/>
      <c r="G251" s="13" t="s">
        <v>111</v>
      </c>
      <c r="H251" s="15" t="s">
        <v>111</v>
      </c>
      <c r="I251" s="16" t="e">
        <f aca="false">#N/A</f>
        <v>#N/A</v>
      </c>
      <c r="J251" s="20" t="s">
        <v>48</v>
      </c>
      <c r="K251" s="17" t="s">
        <v>106</v>
      </c>
      <c r="L251" s="17" t="n">
        <v>16</v>
      </c>
      <c r="M251" s="17" t="s">
        <v>195</v>
      </c>
      <c r="O251" s="13" t="s">
        <v>120</v>
      </c>
      <c r="P251" s="13" t="s">
        <v>51</v>
      </c>
      <c r="Q251" s="18" t="n">
        <v>87538</v>
      </c>
      <c r="R251" s="18"/>
      <c r="S251" s="16" t="n">
        <v>87538</v>
      </c>
      <c r="T251" s="16"/>
      <c r="U251" s="20" t="s">
        <v>48</v>
      </c>
      <c r="V251" s="17" t="s">
        <v>106</v>
      </c>
      <c r="W251" s="17" t="n">
        <v>16</v>
      </c>
      <c r="X251" s="19" t="s">
        <v>195</v>
      </c>
      <c r="Z251" s="13" t="s">
        <v>120</v>
      </c>
      <c r="AA251" s="13" t="s">
        <v>51</v>
      </c>
      <c r="AB251" s="18" t="n">
        <v>1258</v>
      </c>
      <c r="AC251" s="18"/>
      <c r="AD251" s="16" t="n">
        <v>89464</v>
      </c>
      <c r="AE251" s="16"/>
      <c r="AF251" s="20" t="s">
        <v>48</v>
      </c>
      <c r="AG251" s="17" t="str">
        <f aca="false">IF(AF251="Stay",V251,IF(AF251="Step",V251,IF(AF251="Retire","Asst",LOOKUP(AF251,{"New","ToAssc","ToFull1","ToFull2","ToFull3","ToFull4";"Asst","Assc","Full","Full","Full","Full"}))))</f>
        <v>Inst</v>
      </c>
      <c r="AH251" s="17" t="n">
        <f aca="false">IF(AF251="Stay",W251,IF(AF251="Step",W251+1,IF(AF251="Retire",4,LOOKUP(AF251,{"New","ToAssc","ToFull1","ToFull2","ToFull3","ToFull4";4,1,1,2,3,4}))))</f>
        <v>16</v>
      </c>
      <c r="AI251" s="19" t="n">
        <v>16</v>
      </c>
      <c r="AJ251" s="3" t="str">
        <f aca="false">IF(AG251="Full",IF(OR(AF251="ToFull1",AF251="ToFull2",AF251="ToFull3",AF251="ToFull4"),1,Y251+1),"")</f>
        <v/>
      </c>
      <c r="AK251" s="15" t="s">
        <v>50</v>
      </c>
      <c r="AL251" s="13" t="s">
        <v>51</v>
      </c>
      <c r="AM251" s="18" t="n">
        <f aca="true">IF(AK251="Vacant",0,VLOOKUP(AG251&amp;AI251,INDIRECT(AK251),3,0))</f>
        <v>1258</v>
      </c>
      <c r="AN251" s="18"/>
      <c r="AO251" s="16" t="n">
        <f aca="false">AM251+AN251</f>
        <v>1258</v>
      </c>
      <c r="AP251" s="1" t="n">
        <v>250</v>
      </c>
      <c r="AQ251" s="1" t="s">
        <v>53</v>
      </c>
      <c r="AR251" s="1" t="s">
        <v>54</v>
      </c>
      <c r="AS251" s="1" t="n">
        <v>2021</v>
      </c>
    </row>
    <row r="252" s="3" customFormat="true" ht="12.8" hidden="false" customHeight="false" outlineLevel="0" collapsed="false">
      <c r="B252" s="30"/>
    </row>
    <row r="253" s="3" customFormat="true" ht="12.8" hidden="false" customHeight="false" outlineLevel="0" collapsed="false">
      <c r="B253" s="30"/>
    </row>
    <row r="254" s="3" customFormat="true" ht="12.8" hidden="false" customHeight="false" outlineLevel="0" collapsed="false">
      <c r="B254" s="30"/>
      <c r="AA254" s="3" t="n">
        <v>240</v>
      </c>
      <c r="AB254" s="5"/>
      <c r="AC254" s="5" t="n">
        <v>-242284.838888889</v>
      </c>
      <c r="AD254" s="5" t="n">
        <v>22765247.1611111</v>
      </c>
      <c r="AL254" s="3" t="n">
        <f aca="false">COUNTIF(AL2:AL251,"y")+COUNTIF(AL2:AL251,"t")</f>
        <v>238</v>
      </c>
      <c r="AM254" s="5"/>
      <c r="AN254" s="5" t="n">
        <f aca="false">SUMIF(AL2:AL251,"y",AN2:AN251)+SUMIF(AL2:AL251,"t",AN2:AN251)</f>
        <v>-4463.5</v>
      </c>
      <c r="AO254" s="5" t="n">
        <f aca="false">SUMIF(AL2:AL251,"y",AO2:AO251)+SUMIF(AL2:AL251,"t",AO2:AO251)</f>
        <v>413771.5</v>
      </c>
    </row>
  </sheetData>
  <autoFilter ref="A1:AO251"/>
  <printOptions headings="false" gridLines="true" gridLinesSet="true" horizontalCentered="false" verticalCentered="false"/>
  <pageMargins left="0.25" right="0.25" top="0.75" bottom="0.75" header="0.511805555555555" footer="0.511805555555555"/>
  <pageSetup paperSize="1" scale="69"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sheetPr filterMode="false">
    <tabColor rgb="FFC3D69B"/>
    <pageSetUpPr fitToPage="true"/>
  </sheetPr>
  <dimension ref="A1:AL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2" activeCellId="0" sqref="J12"/>
    </sheetView>
  </sheetViews>
  <sheetFormatPr defaultRowHeight="13" zeroHeight="false" outlineLevelRow="0" outlineLevelCol="0"/>
  <cols>
    <col collapsed="false" customWidth="true" hidden="false" outlineLevel="0" max="1" min="1" style="0" width="14.83"/>
    <col collapsed="false" customWidth="true" hidden="false" outlineLevel="0" max="4" min="2" style="0" width="8.83"/>
    <col collapsed="false" customWidth="true" hidden="false" outlineLevel="0" max="5" min="5" style="0" width="10.16"/>
    <col collapsed="false" customWidth="true" hidden="false" outlineLevel="0" max="6" min="6" style="0" width="8.83"/>
    <col collapsed="false" customWidth="true" hidden="false" outlineLevel="0" max="7" min="7" style="0" width="11.99"/>
    <col collapsed="false" customWidth="true" hidden="false" outlineLevel="0" max="8" min="8" style="0" width="9.83"/>
    <col collapsed="false" customWidth="true" hidden="false" outlineLevel="0" max="14" min="9" style="0" width="8.83"/>
    <col collapsed="false" customWidth="true" hidden="false" outlineLevel="0" max="15" min="15" style="0" width="9.83"/>
    <col collapsed="false" customWidth="true" hidden="false" outlineLevel="0" max="19" min="16" style="0" width="8.83"/>
    <col collapsed="false" customWidth="true" hidden="false" outlineLevel="0" max="21" min="20" style="0" width="10"/>
    <col collapsed="false" customWidth="true" hidden="false" outlineLevel="0" max="23" min="22" style="0" width="8.83"/>
    <col collapsed="false" customWidth="true" hidden="false" outlineLevel="0" max="24" min="24" style="0" width="14.01"/>
    <col collapsed="false" customWidth="true" hidden="false" outlineLevel="0" max="26" min="25" style="0" width="8.83"/>
    <col collapsed="false" customWidth="true" hidden="false" outlineLevel="0" max="27" min="27" style="0" width="10"/>
    <col collapsed="false" customWidth="true" hidden="false" outlineLevel="0" max="37" min="28" style="0" width="8.83"/>
    <col collapsed="false" customWidth="true" hidden="false" outlineLevel="0" max="38" min="38" style="0" width="14.01"/>
    <col collapsed="false" customWidth="true" hidden="false" outlineLevel="0" max="1025" min="39" style="0" width="8.83"/>
  </cols>
  <sheetData>
    <row r="1" customFormat="false" ht="13" hidden="false" customHeight="false" outlineLevel="0" collapsed="false">
      <c r="A1" s="31" t="s">
        <v>196</v>
      </c>
      <c r="E1" s="20"/>
    </row>
    <row r="3" customFormat="false" ht="13" hidden="false" customHeight="false" outlineLevel="0" collapsed="false">
      <c r="A3" s="31" t="s">
        <v>197</v>
      </c>
      <c r="B3" s="32" t="n">
        <v>1000</v>
      </c>
    </row>
    <row r="4" customFormat="false" ht="13" hidden="false" customHeight="false" outlineLevel="0" collapsed="false">
      <c r="A4" s="0" t="s">
        <v>198</v>
      </c>
      <c r="B4" s="33" t="n">
        <v>0</v>
      </c>
    </row>
    <row r="5" customFormat="false" ht="13" hidden="false" customHeight="false" outlineLevel="0" collapsed="false">
      <c r="A5" s="31" t="s">
        <v>199</v>
      </c>
      <c r="B5" s="32" t="n">
        <f aca="false">ROUND($B$3*(1+$B$4),0)</f>
        <v>1000</v>
      </c>
      <c r="C5" s="34"/>
      <c r="AA5" s="35"/>
      <c r="AB5" s="32"/>
      <c r="AI5" s="36"/>
    </row>
    <row r="6" customFormat="false" ht="13" hidden="false" customHeight="false" outlineLevel="0" collapsed="false">
      <c r="A6" s="37" t="s">
        <v>50</v>
      </c>
      <c r="B6" s="38"/>
      <c r="C6" s="38"/>
      <c r="D6" s="38"/>
      <c r="E6" s="39"/>
      <c r="AA6" s="40"/>
      <c r="AB6" s="40"/>
      <c r="AC6" s="40"/>
      <c r="AI6" s="40"/>
      <c r="AJ6" s="40"/>
      <c r="AK6" s="40"/>
      <c r="AL6" s="40"/>
    </row>
    <row r="7" customFormat="false" ht="13" hidden="false" customHeight="false" outlineLevel="0" collapsed="false">
      <c r="A7" s="41" t="s">
        <v>200</v>
      </c>
      <c r="B7" s="42" t="s">
        <v>56</v>
      </c>
      <c r="C7" s="43" t="s">
        <v>201</v>
      </c>
      <c r="D7" s="42" t="s">
        <v>202</v>
      </c>
      <c r="E7" s="44" t="s">
        <v>203</v>
      </c>
      <c r="X7" s="45"/>
      <c r="Y7" s="36"/>
      <c r="Z7" s="46"/>
      <c r="AA7" s="36"/>
      <c r="AB7" s="36"/>
      <c r="AF7" s="45"/>
      <c r="AG7" s="36"/>
      <c r="AH7" s="46"/>
      <c r="AI7" s="36"/>
      <c r="AJ7" s="36"/>
      <c r="AK7" s="46"/>
    </row>
    <row r="8" customFormat="false" ht="13" hidden="false" customHeight="false" outlineLevel="0" collapsed="false">
      <c r="A8" s="47" t="s">
        <v>106</v>
      </c>
      <c r="B8" s="42" t="n">
        <v>1</v>
      </c>
      <c r="C8" s="42" t="str">
        <f aca="false">A8&amp;B8</f>
        <v>Inst1</v>
      </c>
      <c r="D8" s="46" t="n">
        <v>0.79817</v>
      </c>
      <c r="E8" s="48" t="n">
        <f aca="false">ROUND(D8*$B$5,0)</f>
        <v>798</v>
      </c>
      <c r="X8" s="45"/>
      <c r="Y8" s="36"/>
      <c r="Z8" s="46"/>
      <c r="AA8" s="36"/>
      <c r="AB8" s="36"/>
      <c r="AC8" s="46"/>
      <c r="AF8" s="45"/>
      <c r="AG8" s="36"/>
      <c r="AH8" s="46"/>
      <c r="AI8" s="36"/>
      <c r="AJ8" s="36"/>
      <c r="AK8" s="46"/>
    </row>
    <row r="9" customFormat="false" ht="13" hidden="false" customHeight="false" outlineLevel="0" collapsed="false">
      <c r="A9" s="47" t="s">
        <v>106</v>
      </c>
      <c r="B9" s="42" t="n">
        <v>2</v>
      </c>
      <c r="C9" s="42" t="str">
        <f aca="false">A9&amp;B9</f>
        <v>Inst2</v>
      </c>
      <c r="D9" s="46" t="n">
        <v>0.82235</v>
      </c>
      <c r="E9" s="48" t="n">
        <f aca="false">ROUND(D9*$B$5,0)</f>
        <v>822</v>
      </c>
      <c r="X9" s="45"/>
      <c r="Y9" s="36"/>
      <c r="Z9" s="46"/>
      <c r="AA9" s="36"/>
      <c r="AB9" s="36"/>
      <c r="AC9" s="46"/>
      <c r="AF9" s="45"/>
      <c r="AG9" s="36"/>
      <c r="AH9" s="46"/>
      <c r="AI9" s="36"/>
      <c r="AJ9" s="36"/>
      <c r="AK9" s="46"/>
    </row>
    <row r="10" customFormat="false" ht="13" hidden="false" customHeight="false" outlineLevel="0" collapsed="false">
      <c r="A10" s="47" t="s">
        <v>106</v>
      </c>
      <c r="B10" s="42" t="n">
        <v>3</v>
      </c>
      <c r="C10" s="42" t="str">
        <f aca="false">A10&amp;B10</f>
        <v>Inst3</v>
      </c>
      <c r="D10" s="46" t="n">
        <v>0.84654</v>
      </c>
      <c r="E10" s="48" t="n">
        <f aca="false">ROUND(D10*$B$5,0)</f>
        <v>847</v>
      </c>
      <c r="X10" s="45"/>
      <c r="Y10" s="36"/>
      <c r="Z10" s="46"/>
      <c r="AA10" s="36"/>
      <c r="AB10" s="36"/>
      <c r="AC10" s="46"/>
      <c r="AF10" s="45"/>
      <c r="AG10" s="36"/>
      <c r="AH10" s="46"/>
      <c r="AI10" s="36"/>
      <c r="AJ10" s="36"/>
      <c r="AK10" s="46"/>
    </row>
    <row r="11" customFormat="false" ht="13" hidden="false" customHeight="false" outlineLevel="0" collapsed="false">
      <c r="A11" s="47" t="s">
        <v>106</v>
      </c>
      <c r="B11" s="42" t="n">
        <v>4</v>
      </c>
      <c r="C11" s="42" t="str">
        <f aca="false">A11&amp;B11</f>
        <v>Inst4</v>
      </c>
      <c r="D11" s="46" t="n">
        <v>0.87072</v>
      </c>
      <c r="E11" s="48" t="n">
        <f aca="false">ROUND(D11*$B$5,0)</f>
        <v>871</v>
      </c>
      <c r="X11" s="45"/>
      <c r="Y11" s="36"/>
      <c r="Z11" s="46"/>
      <c r="AA11" s="36"/>
      <c r="AB11" s="36"/>
      <c r="AC11" s="46"/>
      <c r="AF11" s="45"/>
      <c r="AG11" s="36"/>
      <c r="AH11" s="46"/>
      <c r="AI11" s="36"/>
      <c r="AJ11" s="36"/>
      <c r="AK11" s="46"/>
    </row>
    <row r="12" customFormat="false" ht="13" hidden="false" customHeight="false" outlineLevel="0" collapsed="false">
      <c r="A12" s="47" t="s">
        <v>106</v>
      </c>
      <c r="B12" s="42" t="n">
        <v>5</v>
      </c>
      <c r="C12" s="42" t="str">
        <f aca="false">A12&amp;B12</f>
        <v>Inst5</v>
      </c>
      <c r="D12" s="46" t="n">
        <v>0.89491</v>
      </c>
      <c r="E12" s="48" t="n">
        <f aca="false">ROUND(D12*$B$5,0)</f>
        <v>895</v>
      </c>
      <c r="X12" s="45"/>
      <c r="Y12" s="36"/>
      <c r="Z12" s="46"/>
      <c r="AA12" s="36"/>
      <c r="AB12" s="36"/>
      <c r="AC12" s="46"/>
      <c r="AF12" s="45"/>
      <c r="AG12" s="36"/>
      <c r="AH12" s="46"/>
      <c r="AI12" s="36"/>
      <c r="AJ12" s="36"/>
      <c r="AK12" s="46"/>
    </row>
    <row r="13" customFormat="false" ht="13" hidden="false" customHeight="false" outlineLevel="0" collapsed="false">
      <c r="A13" s="47" t="s">
        <v>106</v>
      </c>
      <c r="B13" s="42" t="n">
        <v>6</v>
      </c>
      <c r="C13" s="42" t="str">
        <f aca="false">A13&amp;B13</f>
        <v>Inst6</v>
      </c>
      <c r="D13" s="46" t="n">
        <v>0.91909</v>
      </c>
      <c r="E13" s="48" t="n">
        <f aca="false">ROUND(D13*$B$5,0)</f>
        <v>919</v>
      </c>
      <c r="X13" s="45"/>
      <c r="Y13" s="36"/>
      <c r="Z13" s="46"/>
      <c r="AA13" s="36"/>
      <c r="AB13" s="36"/>
      <c r="AC13" s="46"/>
      <c r="AF13" s="45"/>
      <c r="AG13" s="36"/>
      <c r="AH13" s="46"/>
      <c r="AI13" s="36"/>
      <c r="AJ13" s="36"/>
      <c r="AK13" s="46"/>
    </row>
    <row r="14" customFormat="false" ht="13" hidden="false" customHeight="false" outlineLevel="0" collapsed="false">
      <c r="A14" s="47" t="s">
        <v>106</v>
      </c>
      <c r="B14" s="42" t="n">
        <v>7</v>
      </c>
      <c r="C14" s="42" t="str">
        <f aca="false">A14&amp;B14</f>
        <v>Inst7</v>
      </c>
      <c r="D14" s="46" t="n">
        <v>0.94328</v>
      </c>
      <c r="E14" s="48" t="n">
        <f aca="false">ROUND(D14*$B$5,0)</f>
        <v>943</v>
      </c>
      <c r="X14" s="45"/>
      <c r="Y14" s="36"/>
      <c r="Z14" s="46"/>
      <c r="AA14" s="36"/>
      <c r="AB14" s="36"/>
      <c r="AC14" s="46"/>
      <c r="AF14" s="45"/>
      <c r="AG14" s="36"/>
      <c r="AH14" s="46"/>
      <c r="AI14" s="36"/>
      <c r="AJ14" s="36"/>
      <c r="AK14" s="46"/>
    </row>
    <row r="15" customFormat="false" ht="13" hidden="false" customHeight="false" outlineLevel="0" collapsed="false">
      <c r="A15" s="47" t="s">
        <v>106</v>
      </c>
      <c r="B15" s="42" t="n">
        <v>8</v>
      </c>
      <c r="C15" s="42" t="str">
        <f aca="false">A15&amp;B15</f>
        <v>Inst8</v>
      </c>
      <c r="D15" s="46" t="n">
        <v>0.96746</v>
      </c>
      <c r="E15" s="48" t="n">
        <f aca="false">ROUND(D15*$B$5,0)</f>
        <v>967</v>
      </c>
      <c r="X15" s="45"/>
      <c r="Y15" s="36"/>
      <c r="Z15" s="46"/>
      <c r="AA15" s="36"/>
      <c r="AB15" s="36"/>
      <c r="AC15" s="46"/>
      <c r="AF15" s="45"/>
      <c r="AG15" s="36"/>
      <c r="AH15" s="46"/>
      <c r="AI15" s="36"/>
      <c r="AJ15" s="36"/>
      <c r="AK15" s="46"/>
    </row>
    <row r="16" customFormat="false" ht="13" hidden="false" customHeight="false" outlineLevel="0" collapsed="false">
      <c r="A16" s="47" t="s">
        <v>106</v>
      </c>
      <c r="B16" s="42" t="n">
        <v>9</v>
      </c>
      <c r="C16" s="42" t="str">
        <f aca="false">A16&amp;B16</f>
        <v>Inst9</v>
      </c>
      <c r="D16" s="46" t="n">
        <v>0.99165</v>
      </c>
      <c r="E16" s="48" t="n">
        <f aca="false">ROUND(D16*$B$5,0)</f>
        <v>992</v>
      </c>
      <c r="X16" s="45"/>
      <c r="Y16" s="36"/>
      <c r="Z16" s="46"/>
      <c r="AA16" s="36"/>
      <c r="AB16" s="36"/>
      <c r="AC16" s="46"/>
      <c r="AF16" s="45"/>
      <c r="AG16" s="36"/>
      <c r="AH16" s="46"/>
      <c r="AI16" s="36"/>
      <c r="AJ16" s="36"/>
      <c r="AK16" s="46"/>
    </row>
    <row r="17" customFormat="false" ht="13" hidden="false" customHeight="false" outlineLevel="0" collapsed="false">
      <c r="A17" s="47" t="s">
        <v>106</v>
      </c>
      <c r="B17" s="42" t="n">
        <v>10</v>
      </c>
      <c r="C17" s="42" t="str">
        <f aca="false">A17&amp;B17</f>
        <v>Inst10</v>
      </c>
      <c r="D17" s="46" t="n">
        <v>1.01584</v>
      </c>
      <c r="E17" s="48" t="n">
        <f aca="false">ROUND(D17*$B$5,0)</f>
        <v>1016</v>
      </c>
      <c r="X17" s="45"/>
      <c r="Y17" s="36"/>
      <c r="Z17" s="46"/>
      <c r="AA17" s="36"/>
      <c r="AB17" s="36"/>
      <c r="AC17" s="46"/>
      <c r="AF17" s="45"/>
      <c r="AG17" s="36"/>
      <c r="AH17" s="46"/>
      <c r="AI17" s="36"/>
      <c r="AJ17" s="36"/>
      <c r="AK17" s="46"/>
    </row>
    <row r="18" customFormat="false" ht="13" hidden="false" customHeight="false" outlineLevel="0" collapsed="false">
      <c r="A18" s="47" t="s">
        <v>106</v>
      </c>
      <c r="B18" s="42" t="n">
        <v>11</v>
      </c>
      <c r="C18" s="42" t="str">
        <f aca="false">A18&amp;B18</f>
        <v>Inst11</v>
      </c>
      <c r="D18" s="46" t="n">
        <v>1.04002</v>
      </c>
      <c r="E18" s="48" t="n">
        <f aca="false">ROUND(D18*$B$5,0)</f>
        <v>1040</v>
      </c>
      <c r="X18" s="45"/>
      <c r="Y18" s="36"/>
      <c r="Z18" s="46"/>
      <c r="AA18" s="36"/>
      <c r="AB18" s="36"/>
      <c r="AC18" s="46"/>
      <c r="AF18" s="45"/>
      <c r="AG18" s="36"/>
      <c r="AH18" s="46"/>
      <c r="AI18" s="36"/>
      <c r="AJ18" s="36"/>
      <c r="AK18" s="46"/>
    </row>
    <row r="19" customFormat="false" ht="13" hidden="false" customHeight="false" outlineLevel="0" collapsed="false">
      <c r="A19" s="47" t="s">
        <v>106</v>
      </c>
      <c r="B19" s="42" t="n">
        <v>12</v>
      </c>
      <c r="C19" s="42" t="str">
        <f aca="false">A19&amp;B19</f>
        <v>Inst12</v>
      </c>
      <c r="D19" s="46" t="n">
        <v>1.06422</v>
      </c>
      <c r="E19" s="48" t="n">
        <f aca="false">ROUND(D19*$B$5,0)</f>
        <v>1064</v>
      </c>
      <c r="X19" s="45"/>
      <c r="Y19" s="36"/>
      <c r="Z19" s="46"/>
      <c r="AA19" s="36"/>
      <c r="AB19" s="36"/>
      <c r="AC19" s="46"/>
      <c r="AF19" s="45"/>
      <c r="AG19" s="36"/>
      <c r="AH19" s="46"/>
      <c r="AI19" s="36"/>
      <c r="AJ19" s="36"/>
      <c r="AK19" s="46"/>
    </row>
    <row r="20" customFormat="false" ht="13" hidden="false" customHeight="false" outlineLevel="0" collapsed="false">
      <c r="A20" s="47" t="s">
        <v>106</v>
      </c>
      <c r="B20" s="49" t="n">
        <v>13</v>
      </c>
      <c r="C20" s="42" t="str">
        <f aca="false">A20&amp;B20</f>
        <v>Inst13</v>
      </c>
      <c r="D20" s="46" t="n">
        <v>1.11259</v>
      </c>
      <c r="E20" s="48" t="n">
        <f aca="false">ROUND(D20*$B$5,0)</f>
        <v>1113</v>
      </c>
      <c r="X20" s="45"/>
      <c r="Y20" s="36"/>
      <c r="Z20" s="46"/>
      <c r="AA20" s="36"/>
      <c r="AB20" s="36"/>
      <c r="AC20" s="46"/>
      <c r="AF20" s="45"/>
      <c r="AG20" s="36"/>
      <c r="AH20" s="46"/>
      <c r="AI20" s="36"/>
      <c r="AJ20" s="36"/>
      <c r="AK20" s="46"/>
    </row>
    <row r="21" customFormat="false" ht="13" hidden="false" customHeight="false" outlineLevel="0" collapsed="false">
      <c r="A21" s="47" t="s">
        <v>106</v>
      </c>
      <c r="B21" s="49" t="n">
        <v>14</v>
      </c>
      <c r="C21" s="42" t="str">
        <f aca="false">A21&amp;B21</f>
        <v>Inst14</v>
      </c>
      <c r="D21" s="46" t="n">
        <v>1.16096</v>
      </c>
      <c r="E21" s="48" t="n">
        <f aca="false">ROUND(D21*$B$5,0)</f>
        <v>1161</v>
      </c>
      <c r="X21" s="45"/>
      <c r="Y21" s="36"/>
      <c r="Z21" s="46"/>
      <c r="AA21" s="36"/>
      <c r="AB21" s="36"/>
      <c r="AC21" s="46"/>
      <c r="AF21" s="45"/>
      <c r="AG21" s="36"/>
      <c r="AH21" s="46"/>
      <c r="AI21" s="36"/>
      <c r="AJ21" s="36"/>
      <c r="AK21" s="46"/>
    </row>
    <row r="22" customFormat="false" ht="13" hidden="false" customHeight="false" outlineLevel="0" collapsed="false">
      <c r="A22" s="47" t="s">
        <v>106</v>
      </c>
      <c r="B22" s="49" t="n">
        <v>15</v>
      </c>
      <c r="C22" s="42" t="str">
        <f aca="false">A22&amp;B22</f>
        <v>Inst15</v>
      </c>
      <c r="D22" s="46" t="n">
        <v>1.20933</v>
      </c>
      <c r="E22" s="48" t="n">
        <f aca="false">ROUND(D22*$B$5,0)</f>
        <v>1209</v>
      </c>
      <c r="X22" s="45"/>
      <c r="Y22" s="36"/>
      <c r="Z22" s="46"/>
      <c r="AA22" s="36"/>
      <c r="AB22" s="36"/>
      <c r="AC22" s="46"/>
      <c r="AF22" s="45"/>
      <c r="AG22" s="36"/>
      <c r="AH22" s="46"/>
      <c r="AI22" s="36"/>
      <c r="AJ22" s="36"/>
      <c r="AK22" s="46"/>
    </row>
    <row r="23" customFormat="false" ht="13" hidden="false" customHeight="false" outlineLevel="0" collapsed="false">
      <c r="A23" s="47" t="s">
        <v>106</v>
      </c>
      <c r="B23" s="49" t="n">
        <v>16</v>
      </c>
      <c r="C23" s="42" t="str">
        <f aca="false">A23&amp;B23</f>
        <v>Inst16</v>
      </c>
      <c r="D23" s="46" t="n">
        <v>1.2577</v>
      </c>
      <c r="E23" s="48" t="n">
        <f aca="false">ROUND(D23*$B$5,0)</f>
        <v>1258</v>
      </c>
      <c r="X23" s="45"/>
      <c r="Y23" s="36"/>
      <c r="Z23" s="46"/>
      <c r="AA23" s="36"/>
      <c r="AB23" s="36"/>
      <c r="AC23" s="46"/>
      <c r="AF23" s="45"/>
      <c r="AG23" s="36"/>
      <c r="AH23" s="46"/>
      <c r="AI23" s="36"/>
      <c r="AJ23" s="36"/>
      <c r="AK23" s="46"/>
    </row>
    <row r="24" customFormat="false" ht="13" hidden="false" customHeight="false" outlineLevel="0" collapsed="false">
      <c r="A24" s="47" t="s">
        <v>106</v>
      </c>
      <c r="B24" s="49" t="n">
        <v>17</v>
      </c>
      <c r="C24" s="42" t="str">
        <f aca="false">A24&amp;B24</f>
        <v>Inst17</v>
      </c>
      <c r="D24" s="46" t="n">
        <v>1.30607</v>
      </c>
      <c r="E24" s="48" t="n">
        <f aca="false">ROUND(D24*$B$5,0)</f>
        <v>1306</v>
      </c>
      <c r="X24" s="45"/>
      <c r="Y24" s="36"/>
      <c r="Z24" s="46"/>
      <c r="AA24" s="36"/>
      <c r="AB24" s="36"/>
      <c r="AC24" s="46"/>
      <c r="AF24" s="45"/>
      <c r="AG24" s="36"/>
      <c r="AH24" s="46"/>
      <c r="AI24" s="36"/>
      <c r="AJ24" s="36"/>
      <c r="AK24" s="46"/>
    </row>
    <row r="25" customFormat="false" ht="13" hidden="false" customHeight="false" outlineLevel="0" collapsed="false">
      <c r="A25" s="47" t="s">
        <v>64</v>
      </c>
      <c r="B25" s="42" t="n">
        <v>1</v>
      </c>
      <c r="C25" s="42" t="str">
        <f aca="false">A25&amp;B25</f>
        <v>Asst1</v>
      </c>
      <c r="D25" s="46" t="n">
        <v>1</v>
      </c>
      <c r="E25" s="48" t="n">
        <f aca="false">ROUND(D25*$B$5,0)</f>
        <v>1000</v>
      </c>
      <c r="X25" s="45"/>
      <c r="Y25" s="36"/>
      <c r="Z25" s="46"/>
      <c r="AA25" s="36"/>
      <c r="AB25" s="36"/>
      <c r="AC25" s="46"/>
      <c r="AF25" s="45"/>
      <c r="AG25" s="36"/>
      <c r="AH25" s="46"/>
      <c r="AI25" s="36"/>
      <c r="AJ25" s="36"/>
      <c r="AK25" s="46"/>
    </row>
    <row r="26" customFormat="false" ht="13" hidden="false" customHeight="false" outlineLevel="0" collapsed="false">
      <c r="A26" s="47" t="s">
        <v>64</v>
      </c>
      <c r="B26" s="42" t="n">
        <v>2</v>
      </c>
      <c r="C26" s="42" t="str">
        <f aca="false">A26&amp;B26</f>
        <v>Asst2</v>
      </c>
      <c r="D26" s="46" t="n">
        <v>1.0238</v>
      </c>
      <c r="E26" s="48" t="n">
        <f aca="false">ROUND(D26*$B$5,0)</f>
        <v>1024</v>
      </c>
      <c r="X26" s="45"/>
      <c r="Y26" s="36"/>
      <c r="Z26" s="46"/>
      <c r="AA26" s="36"/>
      <c r="AB26" s="36"/>
      <c r="AC26" s="46"/>
      <c r="AF26" s="45"/>
      <c r="AG26" s="36"/>
      <c r="AH26" s="46"/>
      <c r="AI26" s="36"/>
      <c r="AJ26" s="36"/>
      <c r="AK26" s="46"/>
    </row>
    <row r="27" customFormat="false" ht="13" hidden="false" customHeight="false" outlineLevel="0" collapsed="false">
      <c r="A27" s="47" t="s">
        <v>64</v>
      </c>
      <c r="B27" s="42" t="n">
        <v>3</v>
      </c>
      <c r="C27" s="42" t="str">
        <f aca="false">A27&amp;B27</f>
        <v>Asst3</v>
      </c>
      <c r="D27" s="46" t="n">
        <v>1.04761</v>
      </c>
      <c r="E27" s="48" t="n">
        <f aca="false">ROUND(D27*$B$5,0)</f>
        <v>1048</v>
      </c>
      <c r="X27" s="45"/>
      <c r="Y27" s="36"/>
      <c r="Z27" s="46"/>
      <c r="AA27" s="36"/>
      <c r="AB27" s="36"/>
      <c r="AC27" s="46"/>
      <c r="AF27" s="45"/>
      <c r="AG27" s="36"/>
      <c r="AH27" s="46"/>
      <c r="AI27" s="36"/>
      <c r="AJ27" s="36"/>
      <c r="AK27" s="46"/>
    </row>
    <row r="28" customFormat="false" ht="13" hidden="false" customHeight="false" outlineLevel="0" collapsed="false">
      <c r="A28" s="47" t="s">
        <v>64</v>
      </c>
      <c r="B28" s="42" t="n">
        <v>4</v>
      </c>
      <c r="C28" s="42" t="str">
        <f aca="false">A28&amp;B28</f>
        <v>Asst4</v>
      </c>
      <c r="D28" s="46" t="n">
        <v>1.07143</v>
      </c>
      <c r="E28" s="48" t="n">
        <f aca="false">ROUND(D28*$B$5,0)</f>
        <v>1071</v>
      </c>
      <c r="X28" s="45"/>
      <c r="Y28" s="36"/>
      <c r="Z28" s="46"/>
      <c r="AA28" s="36"/>
      <c r="AB28" s="36"/>
      <c r="AC28" s="46"/>
      <c r="AF28" s="45"/>
      <c r="AG28" s="36"/>
      <c r="AH28" s="46"/>
      <c r="AI28" s="36"/>
      <c r="AJ28" s="36"/>
      <c r="AK28" s="46"/>
    </row>
    <row r="29" customFormat="false" ht="13" hidden="false" customHeight="false" outlineLevel="0" collapsed="false">
      <c r="A29" s="47" t="s">
        <v>64</v>
      </c>
      <c r="B29" s="42" t="n">
        <v>5</v>
      </c>
      <c r="C29" s="42" t="str">
        <f aca="false">A29&amp;B29</f>
        <v>Asst5</v>
      </c>
      <c r="D29" s="46" t="n">
        <v>1.09524</v>
      </c>
      <c r="E29" s="48" t="n">
        <f aca="false">ROUND(D29*$B$5,0)</f>
        <v>1095</v>
      </c>
      <c r="X29" s="45"/>
      <c r="Y29" s="36"/>
      <c r="Z29" s="46"/>
      <c r="AA29" s="36"/>
      <c r="AB29" s="36"/>
      <c r="AC29" s="46"/>
    </row>
    <row r="30" customFormat="false" ht="13" hidden="false" customHeight="false" outlineLevel="0" collapsed="false">
      <c r="A30" s="47" t="s">
        <v>64</v>
      </c>
      <c r="B30" s="42" t="n">
        <v>6</v>
      </c>
      <c r="C30" s="42" t="str">
        <f aca="false">A30&amp;B30</f>
        <v>Asst6</v>
      </c>
      <c r="D30" s="46" t="n">
        <v>1.11905</v>
      </c>
      <c r="E30" s="48" t="n">
        <f aca="false">ROUND(D30*$B$5,0)</f>
        <v>1119</v>
      </c>
      <c r="X30" s="45"/>
      <c r="Y30" s="36"/>
      <c r="Z30" s="46"/>
      <c r="AA30" s="36"/>
      <c r="AB30" s="36"/>
      <c r="AC30" s="46"/>
    </row>
    <row r="31" customFormat="false" ht="13" hidden="false" customHeight="false" outlineLevel="0" collapsed="false">
      <c r="A31" s="47" t="s">
        <v>64</v>
      </c>
      <c r="B31" s="42" t="n">
        <v>7</v>
      </c>
      <c r="C31" s="42" t="str">
        <f aca="false">A31&amp;B31</f>
        <v>Asst7</v>
      </c>
      <c r="D31" s="46" t="n">
        <v>1.14285</v>
      </c>
      <c r="E31" s="48" t="n">
        <f aca="false">ROUND(D31*$B$5,0)</f>
        <v>1143</v>
      </c>
      <c r="X31" s="45"/>
      <c r="Y31" s="36"/>
      <c r="Z31" s="46"/>
      <c r="AA31" s="36"/>
      <c r="AB31" s="36"/>
      <c r="AC31" s="46"/>
    </row>
    <row r="32" customFormat="false" ht="13" hidden="false" customHeight="false" outlineLevel="0" collapsed="false">
      <c r="A32" s="47" t="s">
        <v>64</v>
      </c>
      <c r="B32" s="42" t="n">
        <v>8</v>
      </c>
      <c r="C32" s="42" t="str">
        <f aca="false">A32&amp;B32</f>
        <v>Asst8</v>
      </c>
      <c r="D32" s="46" t="n">
        <v>1.16666</v>
      </c>
      <c r="E32" s="48" t="n">
        <f aca="false">ROUND(D32*$B$5,0)</f>
        <v>1167</v>
      </c>
      <c r="X32" s="45"/>
      <c r="Y32" s="36"/>
      <c r="Z32" s="46"/>
      <c r="AA32" s="36"/>
      <c r="AB32" s="36"/>
      <c r="AC32" s="46"/>
    </row>
    <row r="33" customFormat="false" ht="13" hidden="false" customHeight="false" outlineLevel="0" collapsed="false">
      <c r="A33" s="47" t="s">
        <v>64</v>
      </c>
      <c r="B33" s="42" t="n">
        <v>9</v>
      </c>
      <c r="C33" s="42" t="str">
        <f aca="false">A33&amp;B33</f>
        <v>Asst9</v>
      </c>
      <c r="D33" s="46" t="n">
        <v>1.19047</v>
      </c>
      <c r="E33" s="48" t="n">
        <f aca="false">ROUND(D33*$B$5,0)</f>
        <v>1190</v>
      </c>
      <c r="X33" s="45"/>
      <c r="Y33" s="36"/>
      <c r="Z33" s="46"/>
      <c r="AA33" s="36"/>
      <c r="AB33" s="36"/>
      <c r="AC33" s="46"/>
    </row>
    <row r="34" customFormat="false" ht="13" hidden="false" customHeight="false" outlineLevel="0" collapsed="false">
      <c r="A34" s="47" t="s">
        <v>64</v>
      </c>
      <c r="B34" s="42" t="n">
        <v>10</v>
      </c>
      <c r="C34" s="42" t="str">
        <f aca="false">A34&amp;B34</f>
        <v>Asst10</v>
      </c>
      <c r="D34" s="46" t="n">
        <v>1.21429</v>
      </c>
      <c r="E34" s="48" t="n">
        <f aca="false">ROUND(D34*$B$5,0)</f>
        <v>1214</v>
      </c>
      <c r="X34" s="45"/>
      <c r="Y34" s="36"/>
      <c r="Z34" s="46"/>
      <c r="AA34" s="36"/>
      <c r="AB34" s="36"/>
      <c r="AC34" s="46"/>
    </row>
    <row r="35" customFormat="false" ht="13" hidden="false" customHeight="false" outlineLevel="0" collapsed="false">
      <c r="A35" s="47" t="s">
        <v>64</v>
      </c>
      <c r="B35" s="42" t="n">
        <v>11</v>
      </c>
      <c r="C35" s="42" t="str">
        <f aca="false">A35&amp;B35</f>
        <v>Asst11</v>
      </c>
      <c r="D35" s="46" t="n">
        <v>1.21905</v>
      </c>
      <c r="E35" s="48" t="n">
        <f aca="false">ROUND(D35*$B$5,0)</f>
        <v>1219</v>
      </c>
      <c r="X35" s="45"/>
      <c r="Y35" s="36"/>
      <c r="Z35" s="46"/>
      <c r="AA35" s="36"/>
      <c r="AB35" s="36"/>
      <c r="AC35" s="46"/>
    </row>
    <row r="36" customFormat="false" ht="13" hidden="false" customHeight="false" outlineLevel="0" collapsed="false">
      <c r="A36" s="47" t="s">
        <v>64</v>
      </c>
      <c r="B36" s="42" t="n">
        <v>12</v>
      </c>
      <c r="C36" s="42" t="str">
        <f aca="false">A36&amp;B36</f>
        <v>Asst12</v>
      </c>
      <c r="D36" s="46" t="n">
        <v>1.22476</v>
      </c>
      <c r="E36" s="48" t="n">
        <f aca="false">ROUND(D36*$B$5,0)</f>
        <v>1225</v>
      </c>
      <c r="U36" s="50"/>
      <c r="V36" s="51"/>
      <c r="X36" s="45"/>
      <c r="Y36" s="36"/>
      <c r="Z36" s="46"/>
      <c r="AA36" s="36"/>
      <c r="AB36" s="36"/>
      <c r="AC36" s="46"/>
    </row>
    <row r="37" customFormat="false" ht="13" hidden="false" customHeight="false" outlineLevel="0" collapsed="false">
      <c r="A37" s="47" t="s">
        <v>57</v>
      </c>
      <c r="B37" s="42" t="n">
        <v>1</v>
      </c>
      <c r="C37" s="42" t="str">
        <f aca="false">A37&amp;B37</f>
        <v>Assc1</v>
      </c>
      <c r="D37" s="46" t="n">
        <v>1.23047</v>
      </c>
      <c r="E37" s="48" t="n">
        <f aca="false">ROUND(D37*$B$5,0)</f>
        <v>1230</v>
      </c>
      <c r="X37" s="45"/>
      <c r="Y37" s="36"/>
      <c r="Z37" s="46"/>
      <c r="AA37" s="36"/>
      <c r="AB37" s="36"/>
      <c r="AC37" s="46"/>
    </row>
    <row r="38" customFormat="false" ht="13" hidden="false" customHeight="false" outlineLevel="0" collapsed="false">
      <c r="A38" s="47" t="s">
        <v>57</v>
      </c>
      <c r="B38" s="42" t="n">
        <v>2</v>
      </c>
      <c r="C38" s="42" t="str">
        <f aca="false">A38&amp;B38</f>
        <v>Assc2</v>
      </c>
      <c r="D38" s="46" t="n">
        <v>1.25429</v>
      </c>
      <c r="E38" s="48" t="n">
        <f aca="false">ROUND(D38*$B$5,0)</f>
        <v>1254</v>
      </c>
      <c r="S38" s="45"/>
      <c r="T38" s="36"/>
      <c r="U38" s="36"/>
      <c r="V38" s="52"/>
      <c r="X38" s="45"/>
      <c r="Y38" s="36"/>
      <c r="Z38" s="46"/>
      <c r="AA38" s="36"/>
      <c r="AB38" s="36"/>
      <c r="AC38" s="46"/>
    </row>
    <row r="39" customFormat="false" ht="13" hidden="false" customHeight="false" outlineLevel="0" collapsed="false">
      <c r="A39" s="47" t="s">
        <v>57</v>
      </c>
      <c r="B39" s="42" t="n">
        <v>3</v>
      </c>
      <c r="C39" s="42" t="str">
        <f aca="false">A39&amp;B39</f>
        <v>Assc3</v>
      </c>
      <c r="D39" s="46" t="n">
        <v>1.2781</v>
      </c>
      <c r="E39" s="48" t="n">
        <f aca="false">ROUND(D39*$B$5,0)</f>
        <v>1278</v>
      </c>
      <c r="P39" s="45"/>
      <c r="S39" s="45"/>
      <c r="T39" s="36"/>
      <c r="U39" s="36"/>
      <c r="V39" s="52"/>
      <c r="X39" s="45"/>
      <c r="Y39" s="36"/>
      <c r="Z39" s="46"/>
      <c r="AA39" s="36"/>
      <c r="AB39" s="36"/>
      <c r="AC39" s="46"/>
    </row>
    <row r="40" customFormat="false" ht="13" hidden="false" customHeight="false" outlineLevel="0" collapsed="false">
      <c r="A40" s="47" t="s">
        <v>57</v>
      </c>
      <c r="B40" s="42" t="n">
        <v>4</v>
      </c>
      <c r="C40" s="42" t="str">
        <f aca="false">A40&amp;B40</f>
        <v>Assc4</v>
      </c>
      <c r="D40" s="46" t="n">
        <v>1.3019</v>
      </c>
      <c r="E40" s="48" t="n">
        <f aca="false">ROUND(D40*$B$5,0)</f>
        <v>1302</v>
      </c>
      <c r="P40" s="45"/>
      <c r="S40" s="45"/>
      <c r="T40" s="36"/>
      <c r="U40" s="36"/>
      <c r="V40" s="52"/>
      <c r="X40" s="45"/>
      <c r="Y40" s="36"/>
      <c r="Z40" s="46"/>
      <c r="AA40" s="36"/>
      <c r="AB40" s="36"/>
      <c r="AC40" s="46"/>
    </row>
    <row r="41" customFormat="false" ht="13" hidden="false" customHeight="false" outlineLevel="0" collapsed="false">
      <c r="A41" s="47" t="s">
        <v>57</v>
      </c>
      <c r="B41" s="42" t="n">
        <v>5</v>
      </c>
      <c r="C41" s="42" t="str">
        <f aca="false">A41&amp;B41</f>
        <v>Assc5</v>
      </c>
      <c r="D41" s="46" t="n">
        <v>1.32571</v>
      </c>
      <c r="E41" s="48" t="n">
        <f aca="false">ROUND(D41*$B$5,0)</f>
        <v>1326</v>
      </c>
      <c r="P41" s="45"/>
      <c r="S41" s="45"/>
      <c r="T41" s="36"/>
      <c r="U41" s="36"/>
      <c r="V41" s="52"/>
      <c r="X41" s="45"/>
      <c r="Y41" s="36"/>
      <c r="Z41" s="46"/>
      <c r="AA41" s="36"/>
      <c r="AB41" s="36"/>
      <c r="AC41" s="46"/>
    </row>
    <row r="42" customFormat="false" ht="13" hidden="false" customHeight="false" outlineLevel="0" collapsed="false">
      <c r="A42" s="47" t="s">
        <v>57</v>
      </c>
      <c r="B42" s="42" t="n">
        <v>6</v>
      </c>
      <c r="C42" s="42" t="str">
        <f aca="false">A42&amp;B42</f>
        <v>Assc6</v>
      </c>
      <c r="D42" s="46" t="n">
        <v>1.34952</v>
      </c>
      <c r="E42" s="48" t="n">
        <f aca="false">ROUND(D42*$B$5,0)</f>
        <v>1350</v>
      </c>
      <c r="P42" s="45"/>
      <c r="S42" s="45"/>
      <c r="T42" s="36"/>
      <c r="U42" s="36"/>
      <c r="V42" s="52"/>
      <c r="X42" s="45"/>
      <c r="Y42" s="36"/>
      <c r="Z42" s="46"/>
      <c r="AA42" s="36"/>
      <c r="AB42" s="36"/>
      <c r="AC42" s="46"/>
    </row>
    <row r="43" customFormat="false" ht="13" hidden="false" customHeight="false" outlineLevel="0" collapsed="false">
      <c r="A43" s="47" t="s">
        <v>57</v>
      </c>
      <c r="B43" s="42" t="n">
        <v>7</v>
      </c>
      <c r="C43" s="42" t="str">
        <f aca="false">A43&amp;B43</f>
        <v>Assc7</v>
      </c>
      <c r="D43" s="46" t="n">
        <v>1.37333</v>
      </c>
      <c r="E43" s="48" t="n">
        <f aca="false">ROUND(D43*$B$5,0)</f>
        <v>1373</v>
      </c>
      <c r="P43" s="45"/>
      <c r="S43" s="45"/>
      <c r="T43" s="36"/>
      <c r="U43" s="36"/>
      <c r="V43" s="52"/>
      <c r="X43" s="45"/>
      <c r="Y43" s="36"/>
      <c r="Z43" s="46"/>
      <c r="AA43" s="36"/>
      <c r="AB43" s="36"/>
      <c r="AC43" s="46"/>
    </row>
    <row r="44" customFormat="false" ht="13" hidden="false" customHeight="false" outlineLevel="0" collapsed="false">
      <c r="A44" s="47" t="s">
        <v>57</v>
      </c>
      <c r="B44" s="42" t="n">
        <v>8</v>
      </c>
      <c r="C44" s="42" t="str">
        <f aca="false">A44&amp;B44</f>
        <v>Assc8</v>
      </c>
      <c r="D44" s="46" t="n">
        <v>1.37905</v>
      </c>
      <c r="E44" s="48" t="n">
        <f aca="false">ROUND(D44*$B$5,0)</f>
        <v>1379</v>
      </c>
      <c r="P44" s="45"/>
      <c r="S44" s="45"/>
      <c r="T44" s="36"/>
      <c r="U44" s="36"/>
      <c r="V44" s="52"/>
      <c r="X44" s="45"/>
      <c r="Y44" s="36"/>
      <c r="Z44" s="46"/>
      <c r="AA44" s="36"/>
      <c r="AB44" s="36"/>
      <c r="AC44" s="46"/>
    </row>
    <row r="45" customFormat="false" ht="13" hidden="false" customHeight="false" outlineLevel="0" collapsed="false">
      <c r="A45" s="47" t="s">
        <v>57</v>
      </c>
      <c r="B45" s="42" t="n">
        <v>9</v>
      </c>
      <c r="C45" s="42" t="str">
        <f aca="false">A45&amp;B45</f>
        <v>Assc9</v>
      </c>
      <c r="D45" s="46" t="n">
        <v>1.38476</v>
      </c>
      <c r="E45" s="48" t="n">
        <f aca="false">ROUND(D45*$B$5,0)</f>
        <v>1385</v>
      </c>
      <c r="P45" s="45"/>
      <c r="S45" s="45"/>
      <c r="T45" s="36"/>
      <c r="U45" s="36"/>
      <c r="V45" s="52"/>
      <c r="X45" s="45"/>
      <c r="Y45" s="36"/>
      <c r="Z45" s="46"/>
      <c r="AA45" s="36"/>
      <c r="AB45" s="36"/>
      <c r="AC45" s="46"/>
    </row>
    <row r="46" customFormat="false" ht="13" hidden="false" customHeight="false" outlineLevel="0" collapsed="false">
      <c r="A46" s="47" t="s">
        <v>57</v>
      </c>
      <c r="B46" s="42" t="n">
        <v>10</v>
      </c>
      <c r="C46" s="42" t="str">
        <f aca="false">A46&amp;B46</f>
        <v>Assc10</v>
      </c>
      <c r="D46" s="46" t="n">
        <v>1.39048</v>
      </c>
      <c r="E46" s="48" t="n">
        <f aca="false">ROUND(D46*$B$5,0)</f>
        <v>1390</v>
      </c>
      <c r="P46" s="45"/>
      <c r="S46" s="45"/>
      <c r="T46" s="36"/>
      <c r="U46" s="36"/>
      <c r="V46" s="52"/>
      <c r="X46" s="45"/>
      <c r="Y46" s="36"/>
      <c r="Z46" s="46"/>
      <c r="AA46" s="36"/>
      <c r="AB46" s="36"/>
      <c r="AC46" s="46"/>
    </row>
    <row r="47" customFormat="false" ht="13" hidden="false" customHeight="false" outlineLevel="0" collapsed="false">
      <c r="A47" s="47" t="s">
        <v>57</v>
      </c>
      <c r="B47" s="42" t="n">
        <v>11</v>
      </c>
      <c r="C47" s="42" t="str">
        <f aca="false">A47&amp;B47</f>
        <v>Assc11</v>
      </c>
      <c r="D47" s="46" t="n">
        <v>1.39619</v>
      </c>
      <c r="E47" s="48" t="n">
        <f aca="false">ROUND(D47*$B$5,0)</f>
        <v>1396</v>
      </c>
      <c r="P47" s="45"/>
      <c r="S47" s="45"/>
      <c r="T47" s="36"/>
      <c r="U47" s="36"/>
      <c r="V47" s="52"/>
      <c r="X47" s="45"/>
      <c r="Y47" s="36"/>
      <c r="Z47" s="46"/>
      <c r="AA47" s="36"/>
      <c r="AB47" s="36"/>
      <c r="AC47" s="46"/>
    </row>
    <row r="48" customFormat="false" ht="13" hidden="false" customHeight="false" outlineLevel="0" collapsed="false">
      <c r="A48" s="47" t="s">
        <v>57</v>
      </c>
      <c r="B48" s="42" t="n">
        <v>12</v>
      </c>
      <c r="C48" s="42" t="str">
        <f aca="false">A48&amp;B48</f>
        <v>Assc12</v>
      </c>
      <c r="D48" s="46" t="n">
        <v>1.40191</v>
      </c>
      <c r="E48" s="48" t="n">
        <f aca="false">ROUND(D48*$B$5,0)</f>
        <v>1402</v>
      </c>
      <c r="P48" s="45"/>
      <c r="S48" s="45"/>
      <c r="T48" s="36"/>
      <c r="U48" s="36"/>
      <c r="V48" s="52"/>
      <c r="X48" s="45"/>
      <c r="Y48" s="36"/>
      <c r="Z48" s="46"/>
      <c r="AA48" s="36"/>
      <c r="AB48" s="36"/>
      <c r="AC48" s="46"/>
    </row>
    <row r="49" customFormat="false" ht="13" hidden="false" customHeight="false" outlineLevel="0" collapsed="false">
      <c r="A49" s="41" t="s">
        <v>57</v>
      </c>
      <c r="B49" s="27" t="n">
        <v>13</v>
      </c>
      <c r="C49" s="27" t="str">
        <f aca="false">A49&amp;B49</f>
        <v>Assc13</v>
      </c>
      <c r="D49" s="46" t="n">
        <v>1.40762</v>
      </c>
      <c r="E49" s="48" t="n">
        <f aca="false">ROUND(D49*$B$5,0)</f>
        <v>1408</v>
      </c>
      <c r="P49" s="45"/>
      <c r="S49" s="45"/>
      <c r="T49" s="36"/>
      <c r="U49" s="36"/>
      <c r="V49" s="52"/>
      <c r="X49" s="53"/>
      <c r="Y49" s="36"/>
      <c r="Z49" s="46"/>
      <c r="AA49" s="36"/>
      <c r="AB49" s="36"/>
      <c r="AC49" s="46"/>
    </row>
    <row r="50" customFormat="false" ht="13" hidden="false" customHeight="false" outlineLevel="0" collapsed="false">
      <c r="A50" s="41" t="s">
        <v>57</v>
      </c>
      <c r="B50" s="27" t="n">
        <v>14</v>
      </c>
      <c r="C50" s="27" t="str">
        <f aca="false">A50&amp;B50</f>
        <v>Assc14</v>
      </c>
      <c r="D50" s="46" t="n">
        <v>1.41334</v>
      </c>
      <c r="E50" s="48" t="n">
        <f aca="false">ROUND(D50*$B$5,0)</f>
        <v>1413</v>
      </c>
      <c r="P50" s="45"/>
      <c r="S50" s="45"/>
      <c r="T50" s="36"/>
      <c r="U50" s="36"/>
      <c r="V50" s="52"/>
      <c r="X50" s="53"/>
      <c r="Y50" s="36"/>
      <c r="Z50" s="46"/>
      <c r="AA50" s="36"/>
      <c r="AB50" s="36"/>
      <c r="AC50" s="46"/>
    </row>
    <row r="51" customFormat="false" ht="13" hidden="false" customHeight="false" outlineLevel="0" collapsed="false">
      <c r="A51" s="47" t="s">
        <v>49</v>
      </c>
      <c r="B51" s="42" t="n">
        <v>1</v>
      </c>
      <c r="C51" s="42" t="str">
        <f aca="false">A51&amp;B51</f>
        <v>Full1</v>
      </c>
      <c r="D51" s="46" t="n">
        <v>1.54114</v>
      </c>
      <c r="E51" s="48" t="n">
        <f aca="false">ROUND(D51*$B$5,0)</f>
        <v>1541</v>
      </c>
      <c r="P51" s="45"/>
      <c r="S51" s="45"/>
      <c r="T51" s="36"/>
      <c r="U51" s="36"/>
      <c r="V51" s="52"/>
      <c r="X51" s="53"/>
      <c r="Y51" s="36"/>
      <c r="Z51" s="46"/>
      <c r="AA51" s="36"/>
      <c r="AB51" s="36"/>
      <c r="AC51" s="46"/>
    </row>
    <row r="52" customFormat="false" ht="13" hidden="false" customHeight="false" outlineLevel="0" collapsed="false">
      <c r="A52" s="47" t="s">
        <v>49</v>
      </c>
      <c r="B52" s="42" t="n">
        <v>2</v>
      </c>
      <c r="C52" s="42" t="str">
        <f aca="false">A52&amp;B52</f>
        <v>Full2</v>
      </c>
      <c r="D52" s="54" t="n">
        <v>1.62495</v>
      </c>
      <c r="E52" s="48" t="n">
        <f aca="false">ROUND(D52*$B$5,0)</f>
        <v>1625</v>
      </c>
      <c r="P52" s="45"/>
      <c r="S52" s="45"/>
      <c r="T52" s="36"/>
      <c r="U52" s="36"/>
      <c r="V52" s="52"/>
      <c r="X52" s="53"/>
      <c r="Y52" s="36"/>
      <c r="Z52" s="46"/>
      <c r="AA52" s="36"/>
      <c r="AB52" s="36"/>
      <c r="AC52" s="46"/>
    </row>
    <row r="53" customFormat="false" ht="13" hidden="false" customHeight="false" outlineLevel="0" collapsed="false">
      <c r="A53" s="47" t="s">
        <v>49</v>
      </c>
      <c r="B53" s="42" t="n">
        <v>3</v>
      </c>
      <c r="C53" s="42" t="str">
        <f aca="false">A53&amp;B53</f>
        <v>Full3</v>
      </c>
      <c r="D53" s="54" t="n">
        <v>1.71075</v>
      </c>
      <c r="E53" s="48" t="n">
        <f aca="false">ROUND(D53*$B$5,0)</f>
        <v>1711</v>
      </c>
      <c r="P53" s="45"/>
      <c r="S53" s="45"/>
      <c r="T53" s="36"/>
      <c r="U53" s="36"/>
      <c r="V53" s="52"/>
    </row>
    <row r="54" customFormat="false" ht="13" hidden="false" customHeight="false" outlineLevel="0" collapsed="false">
      <c r="A54" s="55" t="s">
        <v>49</v>
      </c>
      <c r="B54" s="56" t="n">
        <v>4</v>
      </c>
      <c r="C54" s="56" t="str">
        <f aca="false">A54&amp;B54</f>
        <v>Full4</v>
      </c>
      <c r="D54" s="57" t="n">
        <v>1.79809</v>
      </c>
      <c r="E54" s="58" t="n">
        <f aca="false">ROUND(D54*$B$5,0)</f>
        <v>1798</v>
      </c>
      <c r="P54" s="45"/>
      <c r="S54" s="45"/>
      <c r="T54" s="36"/>
      <c r="U54" s="36"/>
      <c r="V54" s="52"/>
    </row>
  </sheetData>
  <printOptions headings="false" gridLines="true" gridLinesSet="true" horizontalCentered="false" verticalCentered="false"/>
  <pageMargins left="0.25" right="0.25" top="0.75" bottom="0.75" header="0.3" footer="0.3"/>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&amp;C&amp;A</oddHeader>
    <oddFooter>&amp;L&amp;D &amp;T&amp;CPage &amp;P</oddFooter>
  </headerFooter>
  <legacyDrawing r:id="rId2"/>
</worksheet>
</file>

<file path=xl/worksheets/sheet3.xml><?xml version="1.0" encoding="utf-8"?>
<worksheet xmlns="http://schemas.openxmlformats.org/spreadsheetml/2006/main" xmlns:r="http://schemas.openxmlformats.org/officeDocument/2006/relationships">
  <sheetPr filterMode="false">
    <tabColor rgb="FFB3A2C7"/>
    <pageSetUpPr fitToPage="false"/>
  </sheetPr>
  <dimension ref="A1:I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1" activeCellId="0" sqref="E31"/>
    </sheetView>
  </sheetViews>
  <sheetFormatPr defaultRowHeight="13" zeroHeight="false" outlineLevelRow="0" outlineLevelCol="0"/>
  <cols>
    <col collapsed="false" customWidth="true" hidden="false" outlineLevel="0" max="1" min="1" style="0" width="17.16"/>
    <col collapsed="false" customWidth="true" hidden="false" outlineLevel="0" max="2" min="2" style="0" width="28.16"/>
    <col collapsed="false" customWidth="true" hidden="false" outlineLevel="0" max="6" min="3" style="0" width="11.16"/>
    <col collapsed="false" customWidth="true" hidden="false" outlineLevel="0" max="7" min="7" style="0" width="27"/>
    <col collapsed="false" customWidth="true" hidden="false" outlineLevel="0" max="8" min="8" style="0" width="25"/>
    <col collapsed="false" customWidth="true" hidden="false" outlineLevel="0" max="1025" min="9" style="0" width="11.16"/>
  </cols>
  <sheetData>
    <row r="1" s="40" customFormat="true" ht="13" hidden="false" customHeight="false" outlineLevel="0" collapsed="false">
      <c r="A1" s="59" t="s">
        <v>204</v>
      </c>
      <c r="B1" s="59" t="s">
        <v>205</v>
      </c>
      <c r="C1" s="59" t="s">
        <v>206</v>
      </c>
      <c r="D1" s="59"/>
      <c r="E1" s="59"/>
      <c r="F1" s="59"/>
      <c r="G1" s="59"/>
      <c r="H1" s="59"/>
      <c r="I1" s="59"/>
    </row>
    <row r="2" customFormat="false" ht="13" hidden="false" customHeight="false" outlineLevel="0" collapsed="false">
      <c r="A2" s="1" t="s">
        <v>207</v>
      </c>
      <c r="B2" s="0" t="s">
        <v>208</v>
      </c>
    </row>
    <row r="3" customFormat="false" ht="13" hidden="false" customHeight="false" outlineLevel="0" collapsed="false">
      <c r="A3" s="1" t="s">
        <v>209</v>
      </c>
      <c r="B3" s="0" t="s">
        <v>210</v>
      </c>
    </row>
    <row r="4" customFormat="false" ht="13" hidden="false" customHeight="false" outlineLevel="0" collapsed="false">
      <c r="A4" s="1" t="s">
        <v>211</v>
      </c>
      <c r="B4" s="0" t="s">
        <v>212</v>
      </c>
    </row>
    <row r="5" customFormat="false" ht="13" hidden="false" customHeight="false" outlineLevel="0" collapsed="false">
      <c r="A5" s="1" t="s">
        <v>213</v>
      </c>
      <c r="B5" s="0" t="s">
        <v>214</v>
      </c>
    </row>
    <row r="6" customFormat="false" ht="13" hidden="false" customHeight="false" outlineLevel="0" collapsed="false">
      <c r="A6" s="1" t="s">
        <v>6</v>
      </c>
      <c r="B6" s="0" t="s">
        <v>215</v>
      </c>
      <c r="C6" s="1" t="s">
        <v>216</v>
      </c>
      <c r="D6" s="1" t="s">
        <v>217</v>
      </c>
      <c r="E6" s="1" t="s">
        <v>218</v>
      </c>
      <c r="F6" s="1" t="s">
        <v>219</v>
      </c>
      <c r="G6" s="1" t="s">
        <v>220</v>
      </c>
      <c r="H6" s="1" t="s">
        <v>221</v>
      </c>
      <c r="I6" s="1" t="s">
        <v>222</v>
      </c>
    </row>
    <row r="7" customFormat="false" ht="13" hidden="false" customHeight="false" outlineLevel="0" collapsed="false">
      <c r="A7" s="1" t="s">
        <v>200</v>
      </c>
      <c r="B7" s="0" t="s">
        <v>200</v>
      </c>
      <c r="C7" s="0" t="s">
        <v>64</v>
      </c>
      <c r="D7" s="0" t="s">
        <v>57</v>
      </c>
      <c r="E7" s="0" t="s">
        <v>49</v>
      </c>
      <c r="F7" s="0" t="s">
        <v>106</v>
      </c>
      <c r="G7" s="0" t="s">
        <v>223</v>
      </c>
      <c r="H7" s="0" t="s">
        <v>224</v>
      </c>
    </row>
    <row r="8" customFormat="false" ht="13" hidden="false" customHeight="false" outlineLevel="0" collapsed="false">
      <c r="A8" s="1" t="s">
        <v>225</v>
      </c>
      <c r="B8" s="0" t="s">
        <v>226</v>
      </c>
    </row>
    <row r="9" customFormat="false" ht="13" hidden="false" customHeight="false" outlineLevel="0" collapsed="false">
      <c r="A9" s="1" t="s">
        <v>56</v>
      </c>
      <c r="B9" s="0" t="s">
        <v>227</v>
      </c>
    </row>
    <row r="10" customFormat="false" ht="13" hidden="false" customHeight="false" outlineLevel="0" collapsed="false">
      <c r="A10" s="1" t="s">
        <v>228</v>
      </c>
      <c r="B10" s="0" t="s">
        <v>229</v>
      </c>
    </row>
    <row r="11" customFormat="false" ht="13" hidden="false" customHeight="false" outlineLevel="0" collapsed="false">
      <c r="A11" s="1" t="s">
        <v>230</v>
      </c>
      <c r="B11" s="0" t="s">
        <v>231</v>
      </c>
    </row>
    <row r="12" customFormat="false" ht="13" hidden="false" customHeight="false" outlineLevel="0" collapsed="false">
      <c r="A12" s="1" t="s">
        <v>232</v>
      </c>
      <c r="B12" s="0" t="s">
        <v>233</v>
      </c>
    </row>
    <row r="13" customFormat="false" ht="13" hidden="false" customHeight="false" outlineLevel="0" collapsed="false">
      <c r="A13" s="1" t="s">
        <v>234</v>
      </c>
      <c r="B13" s="0" t="s">
        <v>235</v>
      </c>
    </row>
    <row r="14" customFormat="false" ht="13" hidden="false" customHeight="false" outlineLevel="0" collapsed="false">
      <c r="A14" s="1" t="s">
        <v>236</v>
      </c>
      <c r="B14" s="0" t="s">
        <v>237</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27</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1998-02-20T19:07:13Z</dcterms:created>
  <dc:creator>UPS</dc:creator>
  <dc:description/>
  <dc:language>en-US</dc:language>
  <cp:lastModifiedBy/>
  <cp:lastPrinted>2019-09-25T01:10:53Z</cp:lastPrinted>
  <dcterms:modified xsi:type="dcterms:W3CDTF">2019-11-25T16:35:48Z</dcterms:modified>
  <cp:revision>16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