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name="__shared_1_0_0" vbProcedure="false">#REF !*0.28</definedName>
    <definedName function="false" hidden="false" name="__shared_1_0_1" vbProcedure="false">#REF !-#REF !</definedName>
    <definedName function="false" hidden="false" name="__shared_1_0_2" vbProcedure="false">#REF !</definedName>
    <definedName function="false" hidden="false" name="__shared_1_0_3" vbProcedure="false">#REF 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<sst xmlns="http://schemas.openxmlformats.org/spreadsheetml/2006/main" count="58" uniqueCount="28">
  <si>
    <t>cpt1</t>
  </si>
  <si>
    <t>TD5</t>
  </si>
  <si>
    <t>1)</t>
  </si>
  <si>
    <t>Système linéaire</t>
  </si>
  <si>
    <t>Matériel de transport </t>
  </si>
  <si>
    <t>valeur origine HT = 280000</t>
  </si>
  <si>
    <t>valeur origine HT = 1196000</t>
  </si>
  <si>
    <t>Années</t>
  </si>
  <si>
    <t>Annuités</t>
  </si>
  <si>
    <t>VCN en</t>
  </si>
  <si>
    <t> d'amortissement</t>
  </si>
  <si>
    <t> fin d'exercice</t>
  </si>
  <si>
    <t>N</t>
  </si>
  <si>
    <t>N+1</t>
  </si>
  <si>
    <t>N+2</t>
  </si>
  <si>
    <t>N+3</t>
  </si>
  <si>
    <t>N+4</t>
  </si>
  <si>
    <t>N+5</t>
  </si>
  <si>
    <t>N+6</t>
  </si>
  <si>
    <t>N+7</t>
  </si>
  <si>
    <t>N+8</t>
  </si>
  <si>
    <t>td=1/5*1,75</t>
  </si>
  <si>
    <t>1/R</t>
  </si>
  <si>
    <t>VCN </t>
  </si>
  <si>
    <t>Annuité</t>
  </si>
  <si>
    <t>VCN</t>
  </si>
  <si>
    <t>début exercice</t>
  </si>
  <si>
    <t>Fin exercice</t>
  </si>
</sst>
</file>

<file path=xl/styles.xml><?xml version="1.0" encoding="utf-8"?>
<styleSheet xmlns="http://schemas.openxmlformats.org/spreadsheetml/2006/main">
  <numFmts count="3">
    <numFmt formatCode="GENERAL" numFmtId="164"/>
    <numFmt formatCode="#,##0.00" numFmtId="165"/>
    <numFmt formatCode="GENERAL" numFmtId="166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  <u val="single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tru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14.2"/>
    <col collapsed="false" hidden="false" max="4" min="4" style="0" width="16.6352941176471"/>
    <col collapsed="false" hidden="false" max="5" min="5" style="0" width="13.3372549019608"/>
    <col collapsed="false" hidden="false" max="6" min="6" style="0" width="36.0039215686275"/>
    <col collapsed="false" hidden="false" max="7" min="7" style="0" width="7.17254901960784"/>
    <col collapsed="false" hidden="false" max="8" min="8" style="0" width="7.74509803921569"/>
    <col collapsed="false" hidden="false" max="9" min="9" style="0" width="12.478431372549"/>
    <col collapsed="false" hidden="false" max="10" min="10" style="0" width="16.6352941176471"/>
    <col collapsed="false" hidden="false" max="11" min="11" style="0" width="13.3372549019608"/>
    <col collapsed="false" hidden="false" max="12" min="12" style="0" width="24.243137254902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2">
      <c r="A2" s="0" t="s">
        <v>1</v>
      </c>
    </row>
    <row collapsed="false" customFormat="false" customHeight="false" hidden="false" ht="14" outlineLevel="0" r="4">
      <c r="B4" s="0" t="s">
        <v>2</v>
      </c>
      <c r="F4" s="0" t="s">
        <v>3</v>
      </c>
    </row>
    <row collapsed="false" customFormat="false" customHeight="false" hidden="false" ht="14" outlineLevel="0" r="6">
      <c r="B6" s="1" t="s">
        <v>4</v>
      </c>
      <c r="C6" s="1"/>
      <c r="D6" s="1" t="s">
        <v>5</v>
      </c>
      <c r="E6" s="1"/>
      <c r="G6" s="2"/>
      <c r="H6" s="1" t="s">
        <v>4</v>
      </c>
      <c r="I6" s="1"/>
      <c r="J6" s="1" t="s">
        <v>6</v>
      </c>
      <c r="K6" s="1"/>
      <c r="L6" s="3"/>
    </row>
    <row collapsed="false" customFormat="false" customHeight="false" hidden="false" ht="14" outlineLevel="0" r="8">
      <c r="B8" s="0" t="s">
        <v>7</v>
      </c>
      <c r="C8" s="4" t="s">
        <v>8</v>
      </c>
      <c r="D8" s="4"/>
      <c r="E8" s="0" t="s">
        <v>9</v>
      </c>
      <c r="H8" s="0" t="s">
        <v>7</v>
      </c>
      <c r="I8" s="4" t="s">
        <v>8</v>
      </c>
      <c r="J8" s="4"/>
      <c r="K8" s="0" t="s">
        <v>9</v>
      </c>
    </row>
    <row collapsed="false" customFormat="false" customHeight="false" hidden="false" ht="14" outlineLevel="0" r="9">
      <c r="C9" s="4" t="s">
        <v>10</v>
      </c>
      <c r="D9" s="4"/>
      <c r="E9" s="5" t="s">
        <v>11</v>
      </c>
      <c r="I9" s="4" t="s">
        <v>10</v>
      </c>
      <c r="J9" s="4"/>
      <c r="K9" s="5" t="s">
        <v>11</v>
      </c>
    </row>
    <row collapsed="false" customFormat="false" customHeight="false" hidden="false" ht="14" outlineLevel="0" r="10">
      <c r="B10" s="0" t="s">
        <v>12</v>
      </c>
      <c r="C10" s="6" t="n">
        <f aca="false">280000*(1/5)*((8*30+15)/(360))</f>
        <v>39666.6666666667</v>
      </c>
      <c r="D10" s="6"/>
      <c r="E10" s="7" t="n">
        <f aca="false">280000-C10</f>
        <v>240333.333333333</v>
      </c>
      <c r="H10" s="0" t="s">
        <v>12</v>
      </c>
      <c r="I10" s="6" t="n">
        <f aca="false">1196000*(1/8)*((8*30+5)/(360))</f>
        <v>101743.055555556</v>
      </c>
      <c r="J10" s="6"/>
      <c r="K10" s="7" t="n">
        <f aca="false">1196000-(I10)</f>
        <v>1094256.94444444</v>
      </c>
      <c r="L10" s="7"/>
    </row>
    <row collapsed="false" customFormat="false" customHeight="false" hidden="false" ht="14" outlineLevel="0" r="11">
      <c r="B11" s="0" t="s">
        <v>13</v>
      </c>
      <c r="C11" s="6" t="n">
        <f aca="false">280000*(1/5)*1</f>
        <v>56000</v>
      </c>
      <c r="D11" s="6"/>
      <c r="E11" s="7" t="n">
        <f aca="false">280000-(C11+C10)</f>
        <v>184333.333333333</v>
      </c>
      <c r="H11" s="0" t="s">
        <v>13</v>
      </c>
      <c r="I11" s="6" t="n">
        <f aca="false">1196000*(1/8)</f>
        <v>149500</v>
      </c>
      <c r="J11" s="6"/>
      <c r="K11" s="7" t="n">
        <f aca="false">1196000-(I11+I10)</f>
        <v>944756.944444445</v>
      </c>
      <c r="L11" s="7"/>
    </row>
    <row collapsed="false" customFormat="false" customHeight="false" hidden="false" ht="14" outlineLevel="0" r="12">
      <c r="B12" s="0" t="s">
        <v>14</v>
      </c>
      <c r="C12" s="6" t="n">
        <f aca="false">280000*(1/5)*1</f>
        <v>56000</v>
      </c>
      <c r="D12" s="6"/>
      <c r="E12" s="7" t="n">
        <f aca="false">280000-(C12+C11+C10)</f>
        <v>128333.333333333</v>
      </c>
      <c r="H12" s="0" t="s">
        <v>14</v>
      </c>
      <c r="I12" s="6" t="n">
        <f aca="false">1196000*(1/8)</f>
        <v>149500</v>
      </c>
      <c r="J12" s="6"/>
      <c r="K12" s="7" t="n">
        <f aca="false">1196000-(I12+I11+I10)</f>
        <v>795256.944444445</v>
      </c>
      <c r="L12" s="7"/>
    </row>
    <row collapsed="false" customFormat="false" customHeight="false" hidden="false" ht="14" outlineLevel="0" r="13">
      <c r="B13" s="0" t="s">
        <v>15</v>
      </c>
      <c r="C13" s="6" t="n">
        <f aca="false">280000*(1/5)*1</f>
        <v>56000</v>
      </c>
      <c r="D13" s="6"/>
      <c r="E13" s="7" t="n">
        <f aca="false">280000-(C10+3*C12)</f>
        <v>72333.3333333333</v>
      </c>
      <c r="H13" s="0" t="s">
        <v>15</v>
      </c>
      <c r="I13" s="6" t="n">
        <f aca="false">1196000*(1/8)</f>
        <v>149500</v>
      </c>
      <c r="J13" s="6"/>
      <c r="K13" s="7" t="n">
        <f aca="false">1196000-(I13*3+I10)</f>
        <v>645756.944444445</v>
      </c>
      <c r="L13" s="7"/>
    </row>
    <row collapsed="false" customFormat="false" customHeight="false" hidden="false" ht="14" outlineLevel="0" r="14">
      <c r="B14" s="0" t="s">
        <v>16</v>
      </c>
      <c r="C14" s="6" t="n">
        <f aca="false">280000*(1/5)*1</f>
        <v>56000</v>
      </c>
      <c r="D14" s="6"/>
      <c r="E14" s="7" t="n">
        <f aca="false">280000-(C14*4+C10)</f>
        <v>16333.3333333333</v>
      </c>
      <c r="H14" s="0" t="s">
        <v>16</v>
      </c>
      <c r="I14" s="6" t="n">
        <f aca="false">1196000*(1/8)</f>
        <v>149500</v>
      </c>
      <c r="J14" s="6"/>
      <c r="K14" s="7" t="n">
        <f aca="false">1196000-(I14*4+I10)</f>
        <v>496256.944444445</v>
      </c>
      <c r="L14" s="7"/>
    </row>
    <row collapsed="false" customFormat="false" customHeight="false" hidden="false" ht="14" outlineLevel="0" r="15">
      <c r="B15" s="0" t="s">
        <v>17</v>
      </c>
      <c r="C15" s="6" t="n">
        <v>16333</v>
      </c>
      <c r="D15" s="6"/>
      <c r="E15" s="7" t="n">
        <v>0</v>
      </c>
      <c r="H15" s="0" t="s">
        <v>17</v>
      </c>
      <c r="I15" s="6" t="n">
        <f aca="false">1196000*(1/8)</f>
        <v>149500</v>
      </c>
      <c r="J15" s="6"/>
      <c r="K15" s="7" t="n">
        <f aca="false">1196000-(I15*5+I10)</f>
        <v>346756.944444444</v>
      </c>
      <c r="L15" s="7"/>
    </row>
    <row collapsed="false" customFormat="false" customHeight="false" hidden="false" ht="14" outlineLevel="0" r="16">
      <c r="H16" s="0" t="s">
        <v>18</v>
      </c>
      <c r="I16" s="6" t="n">
        <f aca="false">1196000*(1/8)</f>
        <v>149500</v>
      </c>
      <c r="J16" s="6"/>
      <c r="K16" s="7" t="n">
        <f aca="false">1196000-(I16*6+I10)</f>
        <v>197256.944444445</v>
      </c>
      <c r="L16" s="7"/>
    </row>
    <row collapsed="false" customFormat="false" customHeight="false" hidden="false" ht="14" outlineLevel="0" r="17">
      <c r="H17" s="0" t="s">
        <v>19</v>
      </c>
      <c r="I17" s="6" t="n">
        <f aca="false">1196000*(1/8)</f>
        <v>149500</v>
      </c>
      <c r="J17" s="6"/>
      <c r="K17" s="7" t="n">
        <f aca="false">1196000-(I17*7+I10)</f>
        <v>47756.9444444445</v>
      </c>
      <c r="L17" s="7"/>
    </row>
    <row collapsed="false" customFormat="false" customHeight="false" hidden="false" ht="14" outlineLevel="0" r="18">
      <c r="B18" s="8" t="n">
        <f aca="false">1/8*2.25</f>
        <v>0.28125</v>
      </c>
      <c r="H18" s="0" t="s">
        <v>20</v>
      </c>
      <c r="I18" s="6" t="n">
        <v>47756.94</v>
      </c>
      <c r="J18" s="6"/>
      <c r="K18" s="7" t="n">
        <v>0</v>
      </c>
      <c r="L18" s="7"/>
    </row>
    <row collapsed="false" customFormat="false" customHeight="false" hidden="false" ht="14" outlineLevel="0" r="19">
      <c r="B19" s="0" t="s">
        <v>21</v>
      </c>
      <c r="C19" s="8" t="n">
        <f aca="false">1/5*1.75</f>
        <v>0.35</v>
      </c>
      <c r="J19" s="7"/>
      <c r="K19" s="7"/>
      <c r="L19" s="7"/>
    </row>
    <row collapsed="false" customFormat="false" customHeight="false" hidden="false" ht="14" outlineLevel="0" r="21">
      <c r="A21" s="0" t="s">
        <v>22</v>
      </c>
      <c r="B21" s="0" t="s">
        <v>7</v>
      </c>
      <c r="C21" s="0" t="s">
        <v>23</v>
      </c>
      <c r="D21" s="0" t="s">
        <v>24</v>
      </c>
      <c r="E21" s="0" t="s">
        <v>25</v>
      </c>
      <c r="G21" s="0" t="s">
        <v>22</v>
      </c>
      <c r="H21" s="0" t="s">
        <v>7</v>
      </c>
      <c r="I21" s="0" t="s">
        <v>23</v>
      </c>
      <c r="J21" s="0" t="s">
        <v>24</v>
      </c>
      <c r="K21" s="0" t="s">
        <v>25</v>
      </c>
    </row>
    <row collapsed="false" customFormat="false" customHeight="false" hidden="false" ht="14" outlineLevel="0" r="22">
      <c r="C22" s="0" t="s">
        <v>26</v>
      </c>
      <c r="E22" s="0" t="s">
        <v>27</v>
      </c>
      <c r="I22" s="0" t="s">
        <v>26</v>
      </c>
      <c r="K22" s="0" t="s">
        <v>27</v>
      </c>
    </row>
    <row collapsed="false" customFormat="false" customHeight="false" hidden="false" ht="14" outlineLevel="0" r="23">
      <c r="A23" s="7" t="n">
        <f aca="false">1/5</f>
        <v>0.2</v>
      </c>
      <c r="B23" s="7" t="s">
        <v>12</v>
      </c>
      <c r="C23" s="9" t="n">
        <v>280000</v>
      </c>
      <c r="D23" s="7" t="n">
        <f aca="false">C23*0.35</f>
        <v>98000</v>
      </c>
      <c r="E23" s="10" t="n">
        <f aca="false">C23-D23</f>
        <v>182000</v>
      </c>
      <c r="F23" s="10"/>
      <c r="G23" s="7" t="n">
        <f aca="false">1/8</f>
        <v>0.125</v>
      </c>
      <c r="H23" s="7" t="s">
        <v>12</v>
      </c>
      <c r="I23" s="9" t="n">
        <v>1196000</v>
      </c>
      <c r="J23" s="7" t="n">
        <f aca="false">I23*0.13</f>
        <v>155480</v>
      </c>
      <c r="K23" s="10" t="n">
        <f aca="false">I23-J23</f>
        <v>1040520</v>
      </c>
      <c r="L23" s="7"/>
    </row>
    <row collapsed="false" customFormat="false" customHeight="false" hidden="false" ht="14" outlineLevel="0" r="24">
      <c r="A24" s="7" t="n">
        <f aca="false">1/4</f>
        <v>0.25</v>
      </c>
      <c r="B24" s="7" t="s">
        <v>13</v>
      </c>
      <c r="C24" s="9" t="n">
        <f aca="false">E23</f>
        <v>182000</v>
      </c>
      <c r="D24" s="7" t="n">
        <f aca="false">C24*0.35</f>
        <v>63700</v>
      </c>
      <c r="E24" s="10" t="n">
        <f aca="false">C24-D24</f>
        <v>118300</v>
      </c>
      <c r="F24" s="7"/>
      <c r="G24" s="7" t="n">
        <f aca="false">1/7</f>
        <v>0.142857142857143</v>
      </c>
      <c r="H24" s="7" t="s">
        <v>13</v>
      </c>
      <c r="I24" s="9" t="n">
        <f aca="false">K23</f>
        <v>1040520</v>
      </c>
      <c r="J24" s="7" t="n">
        <f aca="false">I24*0.28</f>
        <v>291345.6</v>
      </c>
      <c r="K24" s="10" t="n">
        <f aca="false">I24-J24</f>
        <v>749174.4</v>
      </c>
      <c r="L24" s="7"/>
    </row>
    <row collapsed="false" customFormat="false" customHeight="false" hidden="false" ht="14" outlineLevel="0" r="25">
      <c r="A25" s="7" t="n">
        <f aca="false">1/3</f>
        <v>0.333333333333333</v>
      </c>
      <c r="B25" s="7" t="s">
        <v>14</v>
      </c>
      <c r="C25" s="9" t="n">
        <f aca="false">E24</f>
        <v>118300</v>
      </c>
      <c r="D25" s="7" t="n">
        <f aca="false">C25*0.35</f>
        <v>41405</v>
      </c>
      <c r="E25" s="10" t="n">
        <f aca="false">C25-D25</f>
        <v>76895</v>
      </c>
      <c r="F25" s="7"/>
      <c r="G25" s="7" t="n">
        <f aca="false">1/6</f>
        <v>0.166666666666667</v>
      </c>
      <c r="H25" s="7" t="s">
        <v>14</v>
      </c>
      <c r="I25" s="9" t="n">
        <f aca="false">K24</f>
        <v>749174.4</v>
      </c>
      <c r="J25" s="7" t="n">
        <f aca="false">I25*0.28</f>
        <v>209768.832</v>
      </c>
      <c r="K25" s="10" t="n">
        <f aca="false">I25-J25</f>
        <v>539405.568</v>
      </c>
      <c r="L25" s="7"/>
    </row>
    <row collapsed="false" customFormat="false" customHeight="false" hidden="false" ht="14" outlineLevel="0" r="26">
      <c r="A26" s="7" t="n">
        <f aca="false">1/2</f>
        <v>0.5</v>
      </c>
      <c r="B26" s="7" t="s">
        <v>15</v>
      </c>
      <c r="C26" s="9" t="n">
        <f aca="false">E25</f>
        <v>76895</v>
      </c>
      <c r="D26" s="7" t="n">
        <f aca="false">C26*0.35</f>
        <v>26913.25</v>
      </c>
      <c r="E26" s="10" t="n">
        <f aca="false">C26-D26</f>
        <v>49981.75</v>
      </c>
      <c r="F26" s="7"/>
      <c r="G26" s="7" t="n">
        <f aca="false">1/5</f>
        <v>0.2</v>
      </c>
      <c r="H26" s="7" t="s">
        <v>15</v>
      </c>
      <c r="I26" s="9" t="n">
        <f aca="false">K25</f>
        <v>539405.568</v>
      </c>
      <c r="J26" s="7" t="n">
        <f aca="false">I26*0.28</f>
        <v>151033.55904</v>
      </c>
      <c r="K26" s="10" t="n">
        <f aca="false">I26-J26</f>
        <v>388372.00896</v>
      </c>
      <c r="L26" s="7"/>
    </row>
    <row collapsed="false" customFormat="false" customHeight="false" hidden="false" ht="14" outlineLevel="0" r="27">
      <c r="A27" s="7" t="n">
        <f aca="false">1/1</f>
        <v>1</v>
      </c>
      <c r="B27" s="7" t="s">
        <v>16</v>
      </c>
      <c r="C27" s="9" t="n">
        <f aca="false">E26</f>
        <v>49981.75</v>
      </c>
      <c r="D27" s="9" t="n">
        <f aca="false">C27</f>
        <v>49981.75</v>
      </c>
      <c r="E27" s="10" t="n">
        <v>0</v>
      </c>
      <c r="F27" s="7"/>
      <c r="G27" s="7" t="n">
        <f aca="false">1/4</f>
        <v>0.25</v>
      </c>
      <c r="H27" s="7" t="s">
        <v>16</v>
      </c>
      <c r="I27" s="9" t="n">
        <f aca="false">K26</f>
        <v>388372.00896</v>
      </c>
      <c r="J27" s="7" t="n">
        <f aca="false">I27*0.28</f>
        <v>108744.1625088</v>
      </c>
      <c r="K27" s="10" t="n">
        <f aca="false">I27-J27</f>
        <v>279627.8464512</v>
      </c>
      <c r="L27" s="7"/>
    </row>
    <row collapsed="false" customFormat="false" customHeight="false" hidden="false" ht="14" outlineLevel="0" r="28">
      <c r="A28" s="7"/>
      <c r="B28" s="7"/>
      <c r="C28" s="7"/>
      <c r="D28" s="7"/>
      <c r="E28" s="7"/>
      <c r="F28" s="7"/>
      <c r="G28" s="7" t="n">
        <f aca="false">1/3</f>
        <v>0.333333333333333</v>
      </c>
      <c r="H28" s="7"/>
      <c r="I28" s="9" t="n">
        <f aca="false">K27</f>
        <v>279627.8464512</v>
      </c>
      <c r="J28" s="7" t="n">
        <f aca="false">I28*0.28</f>
        <v>78295.797006336</v>
      </c>
      <c r="K28" s="10" t="n">
        <f aca="false">I28-J28</f>
        <v>201332.049444864</v>
      </c>
      <c r="L28" s="7"/>
    </row>
    <row collapsed="false" customFormat="false" customHeight="false" hidden="false" ht="14" outlineLevel="0" r="29">
      <c r="C29" s="7"/>
      <c r="D29" s="7"/>
      <c r="E29" s="7"/>
      <c r="F29" s="7"/>
      <c r="G29" s="7" t="n">
        <f aca="false">1/2</f>
        <v>0.5</v>
      </c>
      <c r="H29" s="7"/>
      <c r="I29" s="9" t="n">
        <f aca="false">K28</f>
        <v>201332.049444864</v>
      </c>
      <c r="J29" s="7" t="n">
        <f aca="false">I29*0.28</f>
        <v>56372.9738445619</v>
      </c>
      <c r="K29" s="10" t="n">
        <f aca="false">I29-J29</f>
        <v>144959.075600302</v>
      </c>
      <c r="L29" s="7"/>
    </row>
    <row collapsed="false" customFormat="false" customHeight="false" hidden="false" ht="14" outlineLevel="0" r="30">
      <c r="C30" s="7"/>
      <c r="D30" s="7"/>
      <c r="E30" s="7"/>
      <c r="F30" s="7"/>
      <c r="G30" s="7" t="n">
        <f aca="false">1/1</f>
        <v>1</v>
      </c>
      <c r="H30" s="7"/>
      <c r="I30" s="9" t="n">
        <f aca="false">K29</f>
        <v>144959.075600302</v>
      </c>
      <c r="J30" s="7" t="n">
        <v>119966.13</v>
      </c>
      <c r="K30" s="10" t="n">
        <v>0</v>
      </c>
      <c r="L30" s="7"/>
    </row>
  </sheetData>
  <mergeCells count="23">
    <mergeCell ref="B6:C6"/>
    <mergeCell ref="D6:E6"/>
    <mergeCell ref="H6:I6"/>
    <mergeCell ref="J6:K6"/>
    <mergeCell ref="C8:D8"/>
    <mergeCell ref="I8:J8"/>
    <mergeCell ref="C9:D9"/>
    <mergeCell ref="I9:J9"/>
    <mergeCell ref="C10:D10"/>
    <mergeCell ref="I10:J10"/>
    <mergeCell ref="C11:D11"/>
    <mergeCell ref="I11:J11"/>
    <mergeCell ref="C12:D12"/>
    <mergeCell ref="I12:J12"/>
    <mergeCell ref="C13:D13"/>
    <mergeCell ref="I13:J13"/>
    <mergeCell ref="C14:D14"/>
    <mergeCell ref="I14:J14"/>
    <mergeCell ref="C15:D15"/>
    <mergeCell ref="I15:J15"/>
    <mergeCell ref="I16:J16"/>
    <mergeCell ref="I17:J17"/>
    <mergeCell ref="I18:J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Printed>2010-12-06T21:33:52.00Z</cp:lastPrinted>
  <cp:revision>0</cp:revision>
</cp:coreProperties>
</file>