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0" windowHeight="11160" activeTab="1"/>
  </bookViews>
  <sheets>
    <sheet name="chl-a" sheetId="2" r:id="rId1"/>
    <sheet name="AFDM" sheetId="6" r:id="rId2"/>
    <sheet name="area regression" sheetId="3" r:id="rId3"/>
  </sheets>
  <definedNames>
    <definedName name="_xlnm._FilterDatabase" localSheetId="0" hidden="1">'chl-a'!$A$1:$AA$8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5" i="2" l="1"/>
  <c r="Y3" i="2" l="1"/>
  <c r="X3" i="6"/>
  <c r="V3" i="6" l="1"/>
  <c r="O18" i="6" l="1"/>
  <c r="O19" i="6"/>
  <c r="O20" i="6"/>
  <c r="O21" i="6"/>
  <c r="O22" i="6"/>
  <c r="O17" i="6"/>
  <c r="O16" i="6"/>
  <c r="O15" i="6"/>
  <c r="O14" i="6"/>
  <c r="O13" i="6"/>
  <c r="O4" i="6"/>
  <c r="P4" i="6"/>
  <c r="Q4" i="6"/>
  <c r="O5" i="6"/>
  <c r="P5" i="6"/>
  <c r="Q5" i="6"/>
  <c r="O6" i="6"/>
  <c r="P6" i="6"/>
  <c r="Q6" i="6"/>
  <c r="O7" i="6"/>
  <c r="P7" i="6"/>
  <c r="Q7" i="6"/>
  <c r="O8" i="6"/>
  <c r="P8" i="6"/>
  <c r="Q8" i="6"/>
  <c r="O9" i="6"/>
  <c r="P9" i="6"/>
  <c r="Q9" i="6"/>
  <c r="O10" i="6"/>
  <c r="P10" i="6"/>
  <c r="Q10" i="6"/>
  <c r="O11" i="6"/>
  <c r="R11" i="6" s="1"/>
  <c r="P11" i="6"/>
  <c r="Q11" i="6"/>
  <c r="O12" i="6"/>
  <c r="P12" i="6"/>
  <c r="Q12" i="6"/>
  <c r="P3" i="6"/>
  <c r="Q3" i="6"/>
  <c r="O3" i="6"/>
  <c r="R3" i="6" s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5" i="2"/>
  <c r="X10" i="2"/>
  <c r="Z10" i="2" s="1"/>
  <c r="X11" i="2"/>
  <c r="Z11" i="2" s="1"/>
  <c r="U10" i="2"/>
  <c r="U11" i="2"/>
  <c r="U19" i="2"/>
  <c r="X19" i="2"/>
  <c r="Z19" i="2" s="1"/>
  <c r="U18" i="2"/>
  <c r="X18" i="2"/>
  <c r="Z18" i="2" s="1"/>
  <c r="U17" i="2"/>
  <c r="X17" i="2"/>
  <c r="U16" i="2"/>
  <c r="X16" i="2"/>
  <c r="Z16" i="2" s="1"/>
  <c r="U15" i="2"/>
  <c r="X15" i="2"/>
  <c r="Z15" i="2" s="1"/>
  <c r="T19" i="2"/>
  <c r="AA19" i="2"/>
  <c r="T18" i="2"/>
  <c r="W18" i="2" s="1"/>
  <c r="Y18" i="2" s="1"/>
  <c r="AA18" i="2"/>
  <c r="T17" i="2"/>
  <c r="AA17" i="2"/>
  <c r="T16" i="2"/>
  <c r="AA16" i="2"/>
  <c r="T15" i="2"/>
  <c r="AA15" i="2"/>
  <c r="K20" i="2"/>
  <c r="K21" i="2"/>
  <c r="K22" i="2"/>
  <c r="K23" i="2"/>
  <c r="K24" i="2"/>
  <c r="R8" i="6" l="1"/>
  <c r="W15" i="2"/>
  <c r="Y15" i="2" s="1"/>
  <c r="W17" i="2"/>
  <c r="W19" i="2"/>
  <c r="Y19" i="2" s="1"/>
  <c r="Z17" i="2"/>
  <c r="R9" i="6"/>
  <c r="Y17" i="2"/>
  <c r="W16" i="2"/>
  <c r="Y16" i="2" s="1"/>
  <c r="S17" i="6"/>
  <c r="T17" i="6"/>
  <c r="S10" i="6"/>
  <c r="W10" i="6" s="1"/>
  <c r="T10" i="6"/>
  <c r="S7" i="6"/>
  <c r="W7" i="6" s="1"/>
  <c r="T7" i="6"/>
  <c r="S21" i="6"/>
  <c r="W21" i="6" s="1"/>
  <c r="X21" i="6" s="1"/>
  <c r="T21" i="6"/>
  <c r="T5" i="6"/>
  <c r="S5" i="6"/>
  <c r="W5" i="6" s="1"/>
  <c r="R10" i="6"/>
  <c r="T12" i="6"/>
  <c r="S12" i="6"/>
  <c r="W12" i="6" s="1"/>
  <c r="T4" i="6"/>
  <c r="S4" i="6"/>
  <c r="W4" i="6" s="1"/>
  <c r="S20" i="6"/>
  <c r="W20" i="6" s="1"/>
  <c r="X20" i="6" s="1"/>
  <c r="T20" i="6"/>
  <c r="T9" i="6"/>
  <c r="S9" i="6"/>
  <c r="W9" i="6" s="1"/>
  <c r="S13" i="6"/>
  <c r="T13" i="6"/>
  <c r="T19" i="6"/>
  <c r="S19" i="6"/>
  <c r="W19" i="6" s="1"/>
  <c r="X19" i="6" s="1"/>
  <c r="R7" i="6"/>
  <c r="S6" i="6"/>
  <c r="W6" i="6" s="1"/>
  <c r="T6" i="6"/>
  <c r="S14" i="6"/>
  <c r="T14" i="6"/>
  <c r="T18" i="6"/>
  <c r="S18" i="6"/>
  <c r="W18" i="6" s="1"/>
  <c r="X18" i="6" s="1"/>
  <c r="R6" i="6"/>
  <c r="S22" i="6"/>
  <c r="W22" i="6" s="1"/>
  <c r="X22" i="6" s="1"/>
  <c r="T22" i="6"/>
  <c r="T3" i="6"/>
  <c r="S3" i="6"/>
  <c r="W3" i="6" s="1"/>
  <c r="T11" i="6"/>
  <c r="S11" i="6"/>
  <c r="W11" i="6" s="1"/>
  <c r="T15" i="6"/>
  <c r="S15" i="6"/>
  <c r="R5" i="6"/>
  <c r="S8" i="6"/>
  <c r="W8" i="6" s="1"/>
  <c r="T8" i="6"/>
  <c r="S16" i="6"/>
  <c r="T16" i="6"/>
  <c r="R12" i="6"/>
  <c r="R4" i="6"/>
  <c r="AA14" i="2"/>
  <c r="AA5" i="2"/>
  <c r="AA6" i="2"/>
  <c r="AA7" i="2"/>
  <c r="AA8" i="2"/>
  <c r="AA9" i="2"/>
  <c r="AA10" i="2"/>
  <c r="AA11" i="2"/>
  <c r="AA12" i="2"/>
  <c r="AA13" i="2"/>
  <c r="X3" i="2"/>
  <c r="W13" i="6" l="1"/>
  <c r="X13" i="6" s="1"/>
  <c r="W17" i="6"/>
  <c r="X17" i="6" s="1"/>
  <c r="W14" i="6"/>
  <c r="X14" i="6" s="1"/>
  <c r="W15" i="6"/>
  <c r="X15" i="6" s="1"/>
  <c r="W16" i="6"/>
  <c r="X16" i="6" s="1"/>
  <c r="X5" i="2"/>
  <c r="Z5" i="2" s="1"/>
  <c r="X6" i="2"/>
  <c r="Z6" i="2" s="1"/>
  <c r="X7" i="2"/>
  <c r="Z7" i="2" s="1"/>
  <c r="X8" i="2"/>
  <c r="Z8" i="2" s="1"/>
  <c r="X9" i="2"/>
  <c r="Z9" i="2" s="1"/>
  <c r="X12" i="2"/>
  <c r="Z12" i="2" s="1"/>
  <c r="X13" i="2"/>
  <c r="Z13" i="2" s="1"/>
  <c r="X14" i="2"/>
  <c r="Z14" i="2" s="1"/>
  <c r="U5" i="2"/>
  <c r="U6" i="2"/>
  <c r="U7" i="2"/>
  <c r="U8" i="2"/>
  <c r="U9" i="2"/>
  <c r="U12" i="2"/>
  <c r="U13" i="2"/>
  <c r="U14" i="2"/>
  <c r="T5" i="2"/>
  <c r="T6" i="2"/>
  <c r="T7" i="2"/>
  <c r="T8" i="2"/>
  <c r="T9" i="2"/>
  <c r="T10" i="2"/>
  <c r="W10" i="2" s="1"/>
  <c r="Y10" i="2" s="1"/>
  <c r="T11" i="2"/>
  <c r="W11" i="2" s="1"/>
  <c r="Y11" i="2" s="1"/>
  <c r="T12" i="2"/>
  <c r="T13" i="2"/>
  <c r="T14" i="2"/>
  <c r="V4" i="6"/>
  <c r="X4" i="6" s="1"/>
  <c r="V5" i="6"/>
  <c r="X5" i="6" s="1"/>
  <c r="V6" i="6"/>
  <c r="X6" i="6" s="1"/>
  <c r="V7" i="6"/>
  <c r="X7" i="6" s="1"/>
  <c r="V8" i="6"/>
  <c r="X8" i="6" s="1"/>
  <c r="V9" i="6"/>
  <c r="X9" i="6" s="1"/>
  <c r="V10" i="6"/>
  <c r="X10" i="6" s="1"/>
  <c r="V11" i="6"/>
  <c r="X11" i="6" s="1"/>
  <c r="V12" i="6"/>
  <c r="X12" i="6" s="1"/>
  <c r="L9" i="3"/>
  <c r="L8" i="3"/>
  <c r="L7" i="3"/>
  <c r="L6" i="3"/>
  <c r="L5" i="3"/>
  <c r="AA7" i="6"/>
  <c r="W14" i="2" l="1"/>
  <c r="Y14" i="2" s="1"/>
  <c r="W8" i="2"/>
  <c r="Y8" i="2" s="1"/>
  <c r="W12" i="2"/>
  <c r="Y12" i="2" s="1"/>
  <c r="W9" i="2"/>
  <c r="Y9" i="2" s="1"/>
  <c r="W7" i="2"/>
  <c r="Y7" i="2" s="1"/>
  <c r="W6" i="2"/>
  <c r="Y6" i="2" s="1"/>
  <c r="W5" i="2"/>
  <c r="W13" i="2"/>
  <c r="Y13" i="2" s="1"/>
  <c r="AB7" i="6"/>
  <c r="J3" i="2"/>
  <c r="C9" i="3"/>
  <c r="T3" i="2"/>
  <c r="W3" i="2" s="1"/>
  <c r="U3" i="2"/>
  <c r="AA3" i="2"/>
  <c r="Z3" i="2" l="1"/>
</calcChain>
</file>

<file path=xl/sharedStrings.xml><?xml version="1.0" encoding="utf-8"?>
<sst xmlns="http://schemas.openxmlformats.org/spreadsheetml/2006/main" count="137" uniqueCount="54">
  <si>
    <t>Foil weight (g)</t>
  </si>
  <si>
    <t>Total area scrubbed (m2)</t>
  </si>
  <si>
    <t>Carotenoids estimation</t>
  </si>
  <si>
    <t>Pre Acid</t>
  </si>
  <si>
    <t>absorbance before acidification</t>
  </si>
  <si>
    <t>Post Acid</t>
  </si>
  <si>
    <t>absorbance after acidification</t>
  </si>
  <si>
    <t>corrected before</t>
  </si>
  <si>
    <t>corrected after</t>
  </si>
  <si>
    <t>Volume acetone used (L)</t>
  </si>
  <si>
    <t>mg Chla in extract (numerator)</t>
  </si>
  <si>
    <t>mg Pheophytin in extract (numerator)</t>
  </si>
  <si>
    <t xml:space="preserve">mg chl/m2 </t>
  </si>
  <si>
    <t xml:space="preserve">mg pheo/m2 </t>
  </si>
  <si>
    <t>D430/D665</t>
  </si>
  <si>
    <t>sample ID</t>
  </si>
  <si>
    <t>Date</t>
  </si>
  <si>
    <t>site</t>
  </si>
  <si>
    <t>type</t>
  </si>
  <si>
    <t>Bonita</t>
  </si>
  <si>
    <t>Total wet weight</t>
  </si>
  <si>
    <t>Subsample wet weight</t>
  </si>
  <si>
    <t xml:space="preserve">Total AFDM </t>
  </si>
  <si>
    <t xml:space="preserve">AFDM per unit area </t>
  </si>
  <si>
    <t>g</t>
  </si>
  <si>
    <t xml:space="preserve">g/m2 </t>
  </si>
  <si>
    <t>area (cm2)</t>
  </si>
  <si>
    <t>mass (g)</t>
  </si>
  <si>
    <t>Deer Lodge</t>
  </si>
  <si>
    <t>filtered epilithon</t>
  </si>
  <si>
    <t>filter weights</t>
  </si>
  <si>
    <t>average</t>
  </si>
  <si>
    <t>half filters</t>
  </si>
  <si>
    <t>Area scrubbed (m2)</t>
  </si>
  <si>
    <t>Total Dry weight (g)</t>
  </si>
  <si>
    <t>filter dry weight (g)</t>
  </si>
  <si>
    <t>Sample dry weight (g)</t>
  </si>
  <si>
    <t>Ashed weight (g)</t>
  </si>
  <si>
    <t>AFDM weight (g)</t>
  </si>
  <si>
    <t>example 1</t>
  </si>
  <si>
    <t>uranus</t>
  </si>
  <si>
    <t>high or low</t>
  </si>
  <si>
    <t>Total Scrubbings Volume (mL)</t>
  </si>
  <si>
    <t>Filtered Subsample volume (mL)</t>
  </si>
  <si>
    <t>Subsampled scrubbed area (m2)</t>
  </si>
  <si>
    <t>Galen</t>
  </si>
  <si>
    <t>Garrison</t>
  </si>
  <si>
    <t>high biomass</t>
  </si>
  <si>
    <t>Total Wet (g)</t>
  </si>
  <si>
    <t>Wet Subsample (g)</t>
  </si>
  <si>
    <t>AVERAGE AFDM WEIGHT</t>
  </si>
  <si>
    <t>*missing bonita data</t>
  </si>
  <si>
    <t>Mean % AFDM of dry mass</t>
  </si>
  <si>
    <t>Mean % AFDM of wet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</si>
</sst>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/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165" fontId="3" fillId="0" borderId="0" xfId="0" applyNumberFormat="1" applyFont="1" applyFill="1"/>
    <xf numFmtId="2" fontId="3" fillId="0" borderId="0" xfId="0" applyNumberFormat="1" applyFont="1" applyFill="1"/>
    <xf numFmtId="0" fontId="3" fillId="0" borderId="0" xfId="0" applyFont="1" applyFill="1"/>
    <xf numFmtId="164" fontId="3" fillId="0" borderId="0" xfId="0" applyNumberFormat="1" applyFont="1" applyFill="1"/>
    <xf numFmtId="0" fontId="3" fillId="2" borderId="0" xfId="0" applyFont="1" applyFill="1"/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4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2" fontId="3" fillId="0" borderId="0" xfId="0" applyNumberFormat="1" applyFont="1" applyFill="1" applyBorder="1"/>
    <xf numFmtId="164" fontId="3" fillId="0" borderId="0" xfId="0" applyNumberFormat="1" applyFont="1" applyFill="1" applyBorder="1"/>
    <xf numFmtId="164" fontId="3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0" fillId="2" borderId="0" xfId="0" applyFill="1"/>
    <xf numFmtId="165" fontId="3" fillId="2" borderId="0" xfId="0" applyNumberFormat="1" applyFont="1" applyFill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9" fillId="2" borderId="0" xfId="0" applyFont="1" applyFill="1"/>
    <xf numFmtId="14" fontId="9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64" fontId="9" fillId="0" borderId="0" xfId="0" applyNumberFormat="1" applyFont="1"/>
    <xf numFmtId="165" fontId="9" fillId="0" borderId="0" xfId="0" applyNumberFormat="1" applyFont="1"/>
    <xf numFmtId="165" fontId="9" fillId="2" borderId="0" xfId="0" applyNumberFormat="1" applyFont="1" applyFill="1" applyAlignment="1">
      <alignment horizontal="center"/>
    </xf>
    <xf numFmtId="0" fontId="8" fillId="0" borderId="0" xfId="0" applyFont="1"/>
    <xf numFmtId="165" fontId="9" fillId="0" borderId="0" xfId="0" applyNumberFormat="1" applyFont="1" applyAlignment="1">
      <alignment horizontal="center"/>
    </xf>
    <xf numFmtId="164" fontId="9" fillId="2" borderId="0" xfId="0" applyNumberFormat="1" applyFont="1" applyFill="1"/>
    <xf numFmtId="2" fontId="9" fillId="0" borderId="0" xfId="0" applyNumberFormat="1" applyFont="1"/>
    <xf numFmtId="165" fontId="9" fillId="0" borderId="0" xfId="0" applyNumberFormat="1" applyFont="1" applyFill="1"/>
    <xf numFmtId="2" fontId="9" fillId="0" borderId="0" xfId="0" applyNumberFormat="1" applyFont="1" applyFill="1"/>
    <xf numFmtId="0" fontId="3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'area regression'!$D$4</c:f>
              <c:strCache>
                <c:ptCount val="1"/>
                <c:pt idx="0">
                  <c:v>mass (g)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'area regression'!$C$5:$C$9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25</c:v>
                </c:pt>
                <c:pt idx="3">
                  <c:v>100</c:v>
                </c:pt>
                <c:pt idx="4">
                  <c:v>225</c:v>
                </c:pt>
              </c:numCache>
            </c:numRef>
          </c:xVal>
          <c:yVal>
            <c:numRef>
              <c:f>'area regression'!$D$5:$D$9</c:f>
              <c:numCache>
                <c:formatCode>General</c:formatCode>
                <c:ptCount val="5"/>
                <c:pt idx="0">
                  <c:v>6.1000000000000004E-3</c:v>
                </c:pt>
                <c:pt idx="1">
                  <c:v>2.01E-2</c:v>
                </c:pt>
                <c:pt idx="2">
                  <c:v>0.12130000000000001</c:v>
                </c:pt>
                <c:pt idx="3">
                  <c:v>0.498</c:v>
                </c:pt>
                <c:pt idx="4">
                  <c:v>1.0633999999999999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15-48A7-87F0-D351538D9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71776"/>
        <c:axId val="45374080"/>
      </c:scatterChart>
      <c:valAx>
        <c:axId val="4537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4080"/>
        <c:crosses val="autoZero"/>
        <c:crossBetween val="midCat"/>
      </c:valAx>
      <c:valAx>
        <c:axId val="4537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7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'area regression'!$L$4</c:f>
              <c:strCache>
                <c:ptCount val="1"/>
                <c:pt idx="0">
                  <c:v>area (cm2)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759186351706034"/>
                  <c:y val="3.66203703703703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'area regression'!$K$5:$K$9</c:f>
              <c:numCache>
                <c:formatCode>General</c:formatCode>
                <c:ptCount val="5"/>
                <c:pt idx="0">
                  <c:v>6.1000000000000004E-3</c:v>
                </c:pt>
                <c:pt idx="1">
                  <c:v>2.01E-2</c:v>
                </c:pt>
                <c:pt idx="2">
                  <c:v>0.12130000000000001</c:v>
                </c:pt>
                <c:pt idx="3">
                  <c:v>0.498</c:v>
                </c:pt>
                <c:pt idx="4">
                  <c:v>1.0633999999999999</c:v>
                </c:pt>
              </c:numCache>
            </c:numRef>
          </c:xVal>
          <c:yVal>
            <c:numRef>
              <c:f>'area regression'!$L$5:$L$9</c:f>
              <c:numCache>
                <c:formatCode>General</c:formatCode>
                <c:ptCount val="5"/>
                <c:pt idx="0">
                  <c:v>1E-4</c:v>
                </c:pt>
                <c:pt idx="1">
                  <c:v>4.0000000000000002E-4</c:v>
                </c:pt>
                <c:pt idx="2">
                  <c:v>2.5000000000000001E-3</c:v>
                </c:pt>
                <c:pt idx="3">
                  <c:v>0.01</c:v>
                </c:pt>
                <c:pt idx="4">
                  <c:v>2.2499999999999999E-2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DF-4417-BF7C-14D6C48CEC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335872"/>
        <c:axId val="164550912"/>
      </c:scatterChart>
      <c:valAx>
        <c:axId val="11033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550912"/>
        <c:crosses val="autoZero"/>
        <c:crossBetween val="midCat"/>
      </c:valAx>
      <c:valAx>
        <c:axId val="16455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3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10</xdr:row>
      <xdr:rowOff>49530</xdr:rowOff>
    </xdr:from>
    <xdr:to>
      <xdr:col>7</xdr:col>
      <xdr:colOff>175260</xdr:colOff>
      <xdr:row>26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34290</xdr:colOff>
      <xdr:row>10</xdr:row>
      <xdr:rowOff>80010</xdr:rowOff>
    </xdr:from>
    <xdr:to>
      <xdr:col>15</xdr:col>
      <xdr:colOff>232410</xdr:colOff>
      <xdr:row>26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zoomScale="110" zoomScaleNormal="110" workbookViewId="0">
      <selection activeCell="F29" sqref="F29"/>
    </sheetView>
  </sheetViews>
  <sheetFormatPr defaultRowHeight="15" x14ac:dyDescent="0.25"/>
  <cols>
    <col min="1" max="1" width="13.5703125" customWidth="1"/>
    <col min="2" max="2" width="11.5703125" bestFit="1" customWidth="1"/>
    <col min="3" max="3" width="10.5703125" bestFit="1" customWidth="1"/>
    <col min="4" max="4" width="13.7109375" bestFit="1" customWidth="1"/>
    <col min="5" max="5" width="12.42578125" customWidth="1"/>
    <col min="6" max="8" width="14.7109375" customWidth="1"/>
    <col min="9" max="9" width="12.7109375" customWidth="1"/>
    <col min="10" max="10" width="9.5703125" bestFit="1" customWidth="1"/>
    <col min="11" max="11" width="19.28515625" customWidth="1"/>
    <col min="12" max="12" width="13.140625" customWidth="1"/>
    <col min="13" max="14" width="7.28515625" customWidth="1"/>
    <col min="15" max="15" width="13.28515625" customWidth="1"/>
    <col min="16" max="17" width="7.7109375" customWidth="1"/>
    <col min="18" max="18" width="13" customWidth="1"/>
    <col min="20" max="20" width="10.5703125" customWidth="1"/>
    <col min="21" max="21" width="11.140625" customWidth="1"/>
    <col min="23" max="23" width="12" customWidth="1"/>
    <col min="24" max="24" width="16.42578125" customWidth="1"/>
    <col min="25" max="25" width="10.5703125" bestFit="1" customWidth="1"/>
    <col min="26" max="26" width="10.5703125" customWidth="1"/>
    <col min="27" max="27" width="9.42578125" customWidth="1"/>
  </cols>
  <sheetData>
    <row r="1" spans="1:27" ht="68.25" customHeight="1" x14ac:dyDescent="0.25">
      <c r="E1" s="1" t="s">
        <v>42</v>
      </c>
      <c r="F1" s="1" t="s">
        <v>43</v>
      </c>
      <c r="G1" s="1" t="s">
        <v>48</v>
      </c>
      <c r="H1" s="1" t="s">
        <v>49</v>
      </c>
      <c r="I1" s="1" t="s">
        <v>0</v>
      </c>
      <c r="J1" s="1" t="s">
        <v>1</v>
      </c>
      <c r="K1" s="1" t="s">
        <v>44</v>
      </c>
      <c r="L1" s="1" t="s">
        <v>2</v>
      </c>
      <c r="M1" s="1" t="s">
        <v>3</v>
      </c>
      <c r="N1" s="1" t="s">
        <v>3</v>
      </c>
      <c r="O1" s="1" t="s">
        <v>4</v>
      </c>
      <c r="P1" s="1" t="s">
        <v>5</v>
      </c>
      <c r="Q1" s="1" t="s">
        <v>5</v>
      </c>
      <c r="R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56" t="s">
        <v>12</v>
      </c>
      <c r="Z1" s="56" t="s">
        <v>13</v>
      </c>
      <c r="AA1" s="57" t="s">
        <v>14</v>
      </c>
    </row>
    <row r="2" spans="1:27" x14ac:dyDescent="0.25">
      <c r="A2" s="2" t="s">
        <v>15</v>
      </c>
      <c r="B2" s="2" t="s">
        <v>16</v>
      </c>
      <c r="C2" s="3" t="s">
        <v>17</v>
      </c>
      <c r="D2" s="3" t="s">
        <v>18</v>
      </c>
      <c r="E2" s="2"/>
      <c r="F2" s="2"/>
      <c r="G2" s="2"/>
      <c r="H2" s="2"/>
      <c r="I2" s="2"/>
      <c r="J2" s="2"/>
      <c r="K2" s="2"/>
      <c r="L2" s="2">
        <v>430</v>
      </c>
      <c r="M2" s="2">
        <v>664</v>
      </c>
      <c r="N2" s="2">
        <v>665</v>
      </c>
      <c r="O2" s="2">
        <v>750</v>
      </c>
      <c r="P2" s="2">
        <v>664</v>
      </c>
      <c r="Q2" s="2">
        <v>665</v>
      </c>
      <c r="R2" s="2">
        <v>750</v>
      </c>
      <c r="T2" s="2"/>
      <c r="U2" s="2"/>
      <c r="V2" s="2"/>
      <c r="W2" s="2"/>
      <c r="X2" s="2"/>
      <c r="Y2" s="12"/>
      <c r="Z2" s="12"/>
      <c r="AA2" s="2"/>
    </row>
    <row r="3" spans="1:27" s="65" customFormat="1" x14ac:dyDescent="0.25">
      <c r="A3" s="59" t="s">
        <v>39</v>
      </c>
      <c r="B3" s="60">
        <v>43034</v>
      </c>
      <c r="C3" s="61" t="s">
        <v>40</v>
      </c>
      <c r="D3" s="61" t="s">
        <v>41</v>
      </c>
      <c r="E3" s="61"/>
      <c r="F3" s="61"/>
      <c r="G3" s="61"/>
      <c r="H3" s="61"/>
      <c r="I3" s="59"/>
      <c r="J3" s="62">
        <f>((I3*0.0047)+0.0054)/10000</f>
        <v>5.4000000000000002E-7</v>
      </c>
      <c r="K3" s="63">
        <v>8.0000000000000002E-3</v>
      </c>
      <c r="L3" s="64">
        <v>1.2589999999999999</v>
      </c>
      <c r="M3" s="64">
        <v>0.50700000000000001</v>
      </c>
      <c r="N3" s="64">
        <v>0.498</v>
      </c>
      <c r="O3" s="64">
        <v>2E-3</v>
      </c>
      <c r="P3" s="64">
        <v>0.371</v>
      </c>
      <c r="Q3" s="64">
        <v>0.375</v>
      </c>
      <c r="R3" s="64">
        <v>0.03</v>
      </c>
      <c r="T3" s="66">
        <f>M3-O3</f>
        <v>0.505</v>
      </c>
      <c r="U3" s="66">
        <f>Q3-R3</f>
        <v>0.34499999999999997</v>
      </c>
      <c r="V3" s="67">
        <v>0.01</v>
      </c>
      <c r="W3" s="68">
        <f>26.7*(T3-U3)*V3</f>
        <v>4.2720000000000015E-2</v>
      </c>
      <c r="X3" s="68">
        <f>26.7*(1.72*(Q3-R3)-(N3-O3))*0.01</f>
        <v>2.6005799999999982E-2</v>
      </c>
      <c r="Y3" s="69" t="e">
        <f>((W3)*E3/F3)/K3</f>
        <v>#DIV/0!</v>
      </c>
      <c r="Z3" s="70">
        <f>X3/K3</f>
        <v>3.2507249999999979</v>
      </c>
      <c r="AA3" s="68">
        <f>L3/M3</f>
        <v>2.4832347140039444</v>
      </c>
    </row>
    <row r="4" spans="1:27" x14ac:dyDescent="0.25">
      <c r="A4" s="17"/>
      <c r="B4" s="18"/>
      <c r="C4" s="19"/>
      <c r="D4" s="19"/>
      <c r="E4" s="19"/>
      <c r="F4" s="19"/>
      <c r="G4" s="19"/>
      <c r="H4" s="19"/>
      <c r="I4" s="17"/>
      <c r="J4" s="5"/>
      <c r="K4" s="6"/>
      <c r="L4" s="20"/>
      <c r="M4" s="20"/>
      <c r="N4" s="20"/>
      <c r="O4" s="20"/>
      <c r="P4" s="20"/>
      <c r="Q4" s="20"/>
      <c r="R4" s="20"/>
      <c r="T4" s="10"/>
      <c r="U4" s="10"/>
      <c r="V4" s="21"/>
      <c r="W4" s="7"/>
      <c r="X4" s="7"/>
      <c r="Y4" s="13"/>
      <c r="Z4" s="14"/>
      <c r="AA4" s="7"/>
    </row>
    <row r="5" spans="1:27" x14ac:dyDescent="0.25">
      <c r="A5" s="15">
        <v>3</v>
      </c>
      <c r="B5" s="27">
        <v>42976</v>
      </c>
      <c r="C5" s="28" t="s">
        <v>45</v>
      </c>
      <c r="D5" s="29" t="s">
        <v>29</v>
      </c>
      <c r="E5" s="19"/>
      <c r="F5" s="19"/>
      <c r="G5" s="19">
        <v>40.299999999999997</v>
      </c>
      <c r="H5" s="19">
        <v>1.1000000000000001</v>
      </c>
      <c r="I5" s="17"/>
      <c r="J5" s="5">
        <v>0.264208</v>
      </c>
      <c r="K5" s="6">
        <f>J5*(H5/G5)</f>
        <v>7.2116327543424331E-3</v>
      </c>
      <c r="L5" s="50">
        <v>3</v>
      </c>
      <c r="M5" s="50">
        <v>1.57</v>
      </c>
      <c r="N5" s="50">
        <v>1.544</v>
      </c>
      <c r="O5" s="50">
        <v>1.0999999999999999E-2</v>
      </c>
      <c r="P5" s="50">
        <v>0.99399999999999999</v>
      </c>
      <c r="Q5" s="50">
        <v>1.004</v>
      </c>
      <c r="R5" s="50">
        <v>2.1999999999999999E-2</v>
      </c>
      <c r="T5" s="10">
        <f t="shared" ref="T5:T19" si="0">M5-O5</f>
        <v>1.5590000000000002</v>
      </c>
      <c r="U5" s="10">
        <f t="shared" ref="U5:U19" si="1">Q5-R5</f>
        <v>0.98199999999999998</v>
      </c>
      <c r="V5" s="21">
        <v>0.01</v>
      </c>
      <c r="W5" s="7">
        <f t="shared" ref="W5:W19" si="2">26.7*(T5-U5)*V5</f>
        <v>0.15405900000000006</v>
      </c>
      <c r="X5" s="7">
        <f t="shared" ref="X5:X19" si="3">26.7*(1.72*(Q5-R5)-(N5-O5))*0.01</f>
        <v>4.1662679999999924E-2</v>
      </c>
      <c r="Y5" s="14">
        <f>W5/K5</f>
        <v>21.362568678671906</v>
      </c>
      <c r="Z5" s="14">
        <f>X5/K5</f>
        <v>5.7771494222182955</v>
      </c>
      <c r="AA5" s="7">
        <f t="shared" ref="AA5:AA13" si="4">L5/M5</f>
        <v>1.910828025477707</v>
      </c>
    </row>
    <row r="6" spans="1:27" x14ac:dyDescent="0.25">
      <c r="A6" s="15">
        <v>3</v>
      </c>
      <c r="B6" s="27">
        <v>42976</v>
      </c>
      <c r="C6" s="28" t="s">
        <v>45</v>
      </c>
      <c r="D6" s="29" t="s">
        <v>29</v>
      </c>
      <c r="E6" s="19"/>
      <c r="F6" s="19"/>
      <c r="G6" s="19">
        <v>46.6</v>
      </c>
      <c r="H6" s="19">
        <v>1.2</v>
      </c>
      <c r="I6" s="17"/>
      <c r="J6" s="5">
        <v>0.264208</v>
      </c>
      <c r="K6" s="6">
        <f t="shared" ref="K6:K19" si="5">J6*(H6/G6)</f>
        <v>6.803639484978541E-3</v>
      </c>
      <c r="L6" s="50">
        <v>3</v>
      </c>
      <c r="M6" s="50">
        <v>1.8009999999999999</v>
      </c>
      <c r="N6" s="50">
        <v>1.772</v>
      </c>
      <c r="O6" s="50">
        <v>8.0000000000000002E-3</v>
      </c>
      <c r="P6" s="50">
        <v>1.18</v>
      </c>
      <c r="Q6" s="50">
        <v>1.1859999999999999</v>
      </c>
      <c r="R6" s="50">
        <v>1.4E-2</v>
      </c>
      <c r="T6" s="10">
        <f t="shared" si="0"/>
        <v>1.7929999999999999</v>
      </c>
      <c r="U6" s="10">
        <f t="shared" si="1"/>
        <v>1.1719999999999999</v>
      </c>
      <c r="V6" s="21">
        <v>0.01</v>
      </c>
      <c r="W6" s="7">
        <f t="shared" si="2"/>
        <v>0.16580700000000001</v>
      </c>
      <c r="X6" s="7">
        <f t="shared" si="3"/>
        <v>6.7241279999999959E-2</v>
      </c>
      <c r="Y6" s="14">
        <f t="shared" ref="Y6:Y19" si="6">W6/K6</f>
        <v>24.370338899654818</v>
      </c>
      <c r="Z6" s="14">
        <f t="shared" ref="Z6:Z19" si="7">X6/K6</f>
        <v>9.8831338945073508</v>
      </c>
      <c r="AA6" s="7">
        <f t="shared" si="4"/>
        <v>1.6657412548584121</v>
      </c>
    </row>
    <row r="7" spans="1:27" x14ac:dyDescent="0.25">
      <c r="A7" s="15">
        <v>3</v>
      </c>
      <c r="B7" s="27">
        <v>42976</v>
      </c>
      <c r="C7" s="28" t="s">
        <v>45</v>
      </c>
      <c r="D7" s="29" t="s">
        <v>29</v>
      </c>
      <c r="E7" s="19"/>
      <c r="F7" s="19"/>
      <c r="G7" s="19">
        <v>108.5</v>
      </c>
      <c r="H7" s="19">
        <v>0.7</v>
      </c>
      <c r="I7" s="17"/>
      <c r="J7" s="5">
        <v>0.264208</v>
      </c>
      <c r="K7" s="6">
        <f t="shared" si="5"/>
        <v>1.7045677419354839E-3</v>
      </c>
      <c r="L7" s="50">
        <v>1.8069999999999999</v>
      </c>
      <c r="M7" s="50">
        <v>0.88500000000000001</v>
      </c>
      <c r="N7" s="50">
        <v>0.86799999999999999</v>
      </c>
      <c r="O7" s="50">
        <v>2E-3</v>
      </c>
      <c r="P7" s="50">
        <v>0.55300000000000005</v>
      </c>
      <c r="Q7" s="50">
        <v>0.55300000000000005</v>
      </c>
      <c r="R7" s="50">
        <v>4.0000000000000001E-3</v>
      </c>
      <c r="T7" s="10">
        <f t="shared" si="0"/>
        <v>0.88300000000000001</v>
      </c>
      <c r="U7" s="10">
        <f t="shared" si="1"/>
        <v>0.54900000000000004</v>
      </c>
      <c r="V7" s="21">
        <v>0.01</v>
      </c>
      <c r="W7" s="7">
        <f t="shared" si="2"/>
        <v>8.917799999999998E-2</v>
      </c>
      <c r="X7" s="7">
        <f t="shared" si="3"/>
        <v>2.0900760000000004E-2</v>
      </c>
      <c r="Y7" s="14">
        <f t="shared" si="6"/>
        <v>52.317075940168337</v>
      </c>
      <c r="Z7" s="14">
        <f t="shared" si="7"/>
        <v>12.261618876037064</v>
      </c>
      <c r="AA7" s="7">
        <f t="shared" si="4"/>
        <v>2.0418079096045196</v>
      </c>
    </row>
    <row r="8" spans="1:27" x14ac:dyDescent="0.25">
      <c r="A8" s="15">
        <v>3</v>
      </c>
      <c r="B8" s="27">
        <v>42976</v>
      </c>
      <c r="C8" s="28" t="s">
        <v>45</v>
      </c>
      <c r="D8" s="29" t="s">
        <v>29</v>
      </c>
      <c r="E8" s="19"/>
      <c r="F8" s="19"/>
      <c r="G8" s="19">
        <v>100.6</v>
      </c>
      <c r="H8" s="19">
        <v>1.1000000000000001</v>
      </c>
      <c r="I8" s="17"/>
      <c r="J8" s="5">
        <v>0.264208</v>
      </c>
      <c r="K8" s="6">
        <f t="shared" si="5"/>
        <v>2.8889542743538769E-3</v>
      </c>
      <c r="L8" s="50">
        <v>3</v>
      </c>
      <c r="M8" s="50">
        <v>2.2650000000000001</v>
      </c>
      <c r="N8" s="50">
        <v>2.2389999999999999</v>
      </c>
      <c r="O8" s="50">
        <v>8.9999999999999993E-3</v>
      </c>
      <c r="P8" s="50">
        <v>1.6279999999999999</v>
      </c>
      <c r="Q8" s="50">
        <v>1.6659999999999999</v>
      </c>
      <c r="R8" s="50">
        <v>2.1000000000000001E-2</v>
      </c>
      <c r="T8" s="10">
        <f t="shared" si="0"/>
        <v>2.2560000000000002</v>
      </c>
      <c r="U8" s="10">
        <f t="shared" si="1"/>
        <v>1.645</v>
      </c>
      <c r="V8" s="21">
        <v>0.01</v>
      </c>
      <c r="W8" s="7">
        <f t="shared" si="2"/>
        <v>0.16313700000000006</v>
      </c>
      <c r="X8" s="7">
        <f t="shared" si="3"/>
        <v>0.16003980000000004</v>
      </c>
      <c r="Y8" s="14">
        <f t="shared" si="6"/>
        <v>56.469221907808191</v>
      </c>
      <c r="Z8" s="14">
        <f t="shared" si="7"/>
        <v>55.397138480425902</v>
      </c>
      <c r="AA8" s="7">
        <f t="shared" si="4"/>
        <v>1.324503311258278</v>
      </c>
    </row>
    <row r="9" spans="1:27" x14ac:dyDescent="0.25">
      <c r="A9" s="15">
        <v>3</v>
      </c>
      <c r="B9" s="27">
        <v>42976</v>
      </c>
      <c r="C9" s="28" t="s">
        <v>45</v>
      </c>
      <c r="D9" s="29" t="s">
        <v>29</v>
      </c>
      <c r="E9" s="19"/>
      <c r="F9" s="19"/>
      <c r="G9" s="19">
        <v>333.1</v>
      </c>
      <c r="H9" s="19">
        <v>0.9</v>
      </c>
      <c r="I9" s="17"/>
      <c r="J9" s="5">
        <v>0.264208</v>
      </c>
      <c r="K9" s="6">
        <f t="shared" si="5"/>
        <v>7.1386130291203843E-4</v>
      </c>
      <c r="L9" s="50">
        <v>3</v>
      </c>
      <c r="M9" s="50">
        <v>2.415</v>
      </c>
      <c r="N9" s="50">
        <v>2.387</v>
      </c>
      <c r="O9" s="50">
        <v>5.0000000000000001E-3</v>
      </c>
      <c r="P9" s="50">
        <v>1.9419999999999999</v>
      </c>
      <c r="Q9" s="50">
        <v>1.9379999999999999</v>
      </c>
      <c r="R9" s="50">
        <v>6.0000000000000001E-3</v>
      </c>
      <c r="T9" s="10">
        <f t="shared" si="0"/>
        <v>2.41</v>
      </c>
      <c r="U9" s="10">
        <f t="shared" si="1"/>
        <v>1.9319999999999999</v>
      </c>
      <c r="V9" s="21">
        <v>0.01</v>
      </c>
      <c r="W9" s="7">
        <f t="shared" si="2"/>
        <v>0.12762600000000004</v>
      </c>
      <c r="X9" s="7">
        <f t="shared" si="3"/>
        <v>0.25125767999999993</v>
      </c>
      <c r="Y9" s="14">
        <f t="shared" si="6"/>
        <v>178.78262833323245</v>
      </c>
      <c r="Z9" s="14">
        <f t="shared" si="7"/>
        <v>351.96988403076352</v>
      </c>
      <c r="AA9" s="7">
        <f t="shared" si="4"/>
        <v>1.2422360248447204</v>
      </c>
    </row>
    <row r="10" spans="1:27" x14ac:dyDescent="0.25">
      <c r="A10" s="17">
        <v>8</v>
      </c>
      <c r="B10" s="27">
        <v>42976</v>
      </c>
      <c r="C10" s="29" t="s">
        <v>46</v>
      </c>
      <c r="D10" s="29" t="s">
        <v>29</v>
      </c>
      <c r="E10" s="19"/>
      <c r="F10" s="19"/>
      <c r="G10" s="19">
        <v>112.9</v>
      </c>
      <c r="H10" s="19">
        <v>1.6</v>
      </c>
      <c r="I10" s="17"/>
      <c r="J10" s="5">
        <v>0.264208</v>
      </c>
      <c r="K10" s="6">
        <f t="shared" si="5"/>
        <v>3.7443117803365811E-3</v>
      </c>
      <c r="L10" s="50">
        <v>0.69299999999999995</v>
      </c>
      <c r="M10" s="50">
        <v>0.27800000000000002</v>
      </c>
      <c r="N10" s="50">
        <v>0.27400000000000002</v>
      </c>
      <c r="O10" s="50">
        <v>4.0000000000000001E-3</v>
      </c>
      <c r="P10" s="50">
        <v>0.20599999999999999</v>
      </c>
      <c r="Q10" s="50">
        <v>0.20599999999999999</v>
      </c>
      <c r="R10" s="50">
        <v>5.0000000000000001E-3</v>
      </c>
      <c r="T10" s="10">
        <f t="shared" si="0"/>
        <v>0.27400000000000002</v>
      </c>
      <c r="U10" s="10">
        <f t="shared" si="1"/>
        <v>0.20099999999999998</v>
      </c>
      <c r="V10" s="21">
        <v>0.01</v>
      </c>
      <c r="W10" s="7">
        <f t="shared" si="2"/>
        <v>1.9491000000000008E-2</v>
      </c>
      <c r="X10" s="7">
        <f>26.7*(1.72*(Q10-R10)-(N10-O10))*0.01</f>
        <v>2.0217239999999987E-2</v>
      </c>
      <c r="Y10" s="14">
        <f t="shared" si="6"/>
        <v>5.2054960012565878</v>
      </c>
      <c r="Z10" s="14">
        <f t="shared" si="7"/>
        <v>5.3994542084266905</v>
      </c>
      <c r="AA10" s="7">
        <f t="shared" si="4"/>
        <v>2.4928057553956831</v>
      </c>
    </row>
    <row r="11" spans="1:27" x14ac:dyDescent="0.25">
      <c r="A11" s="17">
        <v>8</v>
      </c>
      <c r="B11" s="27">
        <v>42976</v>
      </c>
      <c r="C11" s="29" t="s">
        <v>46</v>
      </c>
      <c r="D11" s="29" t="s">
        <v>29</v>
      </c>
      <c r="E11" s="19"/>
      <c r="F11" s="19"/>
      <c r="G11" s="19">
        <v>18.2</v>
      </c>
      <c r="H11" s="19">
        <v>0.5</v>
      </c>
      <c r="I11" s="51"/>
      <c r="J11" s="5">
        <v>0.264208</v>
      </c>
      <c r="K11" s="6">
        <f t="shared" si="5"/>
        <v>7.2584615384615383E-3</v>
      </c>
      <c r="L11" s="50">
        <v>1.65</v>
      </c>
      <c r="M11" s="50">
        <v>0.70599999999999996</v>
      </c>
      <c r="N11" s="50">
        <v>0.68799999999999994</v>
      </c>
      <c r="O11" s="50">
        <v>4.0000000000000001E-3</v>
      </c>
      <c r="P11" s="50">
        <v>0.48</v>
      </c>
      <c r="Q11" s="50">
        <v>0.47699999999999998</v>
      </c>
      <c r="R11" s="50">
        <v>6.0000000000000001E-3</v>
      </c>
      <c r="T11" s="10">
        <f t="shared" si="0"/>
        <v>0.70199999999999996</v>
      </c>
      <c r="U11" s="10">
        <f t="shared" si="1"/>
        <v>0.47099999999999997</v>
      </c>
      <c r="V11" s="21">
        <v>0.01</v>
      </c>
      <c r="W11" s="7">
        <f t="shared" si="2"/>
        <v>6.1676999999999989E-2</v>
      </c>
      <c r="X11" s="7">
        <f t="shared" si="3"/>
        <v>3.3674040000000002E-2</v>
      </c>
      <c r="Y11" s="14">
        <f t="shared" si="6"/>
        <v>8.4972551928783364</v>
      </c>
      <c r="Z11" s="14">
        <f t="shared" si="7"/>
        <v>4.6392806273844851</v>
      </c>
      <c r="AA11" s="7">
        <f t="shared" si="4"/>
        <v>2.3371104815864023</v>
      </c>
    </row>
    <row r="12" spans="1:27" x14ac:dyDescent="0.25">
      <c r="A12" s="15">
        <v>8</v>
      </c>
      <c r="B12" s="27">
        <v>42976</v>
      </c>
      <c r="C12" s="29" t="s">
        <v>46</v>
      </c>
      <c r="D12" s="29" t="s">
        <v>29</v>
      </c>
      <c r="E12" s="19"/>
      <c r="F12" s="19"/>
      <c r="G12" s="19">
        <v>22.8</v>
      </c>
      <c r="H12" s="19">
        <v>0.8</v>
      </c>
      <c r="I12" s="17"/>
      <c r="J12" s="5">
        <v>0.264208</v>
      </c>
      <c r="K12" s="6">
        <f t="shared" si="5"/>
        <v>9.2704561403508766E-3</v>
      </c>
      <c r="L12" s="50">
        <v>2.823</v>
      </c>
      <c r="M12" s="50">
        <v>1.2170000000000001</v>
      </c>
      <c r="N12" s="50">
        <v>1.1870000000000001</v>
      </c>
      <c r="O12" s="50">
        <v>7.0000000000000001E-3</v>
      </c>
      <c r="P12" s="50">
        <v>0.85499999999999998</v>
      </c>
      <c r="Q12" s="50">
        <v>0.84899999999999998</v>
      </c>
      <c r="R12" s="50">
        <v>7.0000000000000001E-3</v>
      </c>
      <c r="T12" s="10">
        <f t="shared" si="0"/>
        <v>1.2100000000000002</v>
      </c>
      <c r="U12" s="10">
        <f t="shared" si="1"/>
        <v>0.84199999999999997</v>
      </c>
      <c r="V12" s="21">
        <v>0.01</v>
      </c>
      <c r="W12" s="7">
        <f t="shared" si="2"/>
        <v>9.8256000000000052E-2</v>
      </c>
      <c r="X12" s="7">
        <f t="shared" si="3"/>
        <v>7.1620079999999947E-2</v>
      </c>
      <c r="Y12" s="14">
        <f t="shared" si="6"/>
        <v>10.598831223884218</v>
      </c>
      <c r="Z12" s="14">
        <f t="shared" si="7"/>
        <v>7.7256263247138568</v>
      </c>
      <c r="AA12" s="7">
        <f t="shared" si="4"/>
        <v>2.3196384552177483</v>
      </c>
    </row>
    <row r="13" spans="1:27" x14ac:dyDescent="0.25">
      <c r="A13" s="15">
        <v>8</v>
      </c>
      <c r="B13" s="27">
        <v>42976</v>
      </c>
      <c r="C13" s="29" t="s">
        <v>46</v>
      </c>
      <c r="D13" s="29" t="s">
        <v>29</v>
      </c>
      <c r="E13" s="19"/>
      <c r="F13" s="19"/>
      <c r="G13" s="19">
        <v>7.3</v>
      </c>
      <c r="H13" s="19">
        <v>1</v>
      </c>
      <c r="I13" s="17"/>
      <c r="J13" s="5">
        <v>0.264208</v>
      </c>
      <c r="K13" s="6">
        <f t="shared" si="5"/>
        <v>3.6192876712328764E-2</v>
      </c>
      <c r="L13" s="50">
        <v>1.7829999999999999</v>
      </c>
      <c r="M13" s="50">
        <v>0.74199999999999999</v>
      </c>
      <c r="N13" s="50">
        <v>0.72599999999999998</v>
      </c>
      <c r="O13" s="50">
        <v>3.0000000000000001E-3</v>
      </c>
      <c r="P13" s="50">
        <v>0.504</v>
      </c>
      <c r="Q13" s="50">
        <v>0.5</v>
      </c>
      <c r="R13" s="50">
        <v>5.0000000000000001E-3</v>
      </c>
      <c r="T13" s="10">
        <f t="shared" si="0"/>
        <v>0.73899999999999999</v>
      </c>
      <c r="U13" s="10">
        <f t="shared" si="1"/>
        <v>0.495</v>
      </c>
      <c r="V13" s="21">
        <v>0.01</v>
      </c>
      <c r="W13" s="7">
        <f t="shared" si="2"/>
        <v>6.5147999999999998E-2</v>
      </c>
      <c r="X13" s="7">
        <f t="shared" si="3"/>
        <v>3.4282799999999988E-2</v>
      </c>
      <c r="Y13" s="14">
        <f t="shared" si="6"/>
        <v>1.8000227093804881</v>
      </c>
      <c r="Z13" s="14">
        <f t="shared" si="7"/>
        <v>0.94722506510022386</v>
      </c>
      <c r="AA13" s="7">
        <f t="shared" si="4"/>
        <v>2.4029649595687332</v>
      </c>
    </row>
    <row r="14" spans="1:27" x14ac:dyDescent="0.25">
      <c r="A14" s="15">
        <v>8</v>
      </c>
      <c r="B14" s="27">
        <v>42976</v>
      </c>
      <c r="C14" s="29" t="s">
        <v>46</v>
      </c>
      <c r="D14" s="29" t="s">
        <v>29</v>
      </c>
      <c r="E14" s="19"/>
      <c r="F14" s="19"/>
      <c r="G14" s="19">
        <v>126.6</v>
      </c>
      <c r="H14" s="19">
        <v>1.8</v>
      </c>
      <c r="I14" s="17"/>
      <c r="J14" s="5">
        <v>0.264208</v>
      </c>
      <c r="K14" s="6">
        <f t="shared" si="5"/>
        <v>3.7565118483412325E-3</v>
      </c>
      <c r="L14" s="50">
        <v>1.6279999999999999</v>
      </c>
      <c r="M14" s="50">
        <v>0.69499999999999995</v>
      </c>
      <c r="N14" s="50">
        <v>0.68700000000000006</v>
      </c>
      <c r="O14" s="50">
        <v>7.0000000000000001E-3</v>
      </c>
      <c r="P14" s="50">
        <v>0.504</v>
      </c>
      <c r="Q14" s="50">
        <v>0.50700000000000001</v>
      </c>
      <c r="R14" s="50">
        <v>1.6E-2</v>
      </c>
      <c r="T14" s="10">
        <f t="shared" si="0"/>
        <v>0.68799999999999994</v>
      </c>
      <c r="U14" s="10">
        <f t="shared" si="1"/>
        <v>0.49099999999999999</v>
      </c>
      <c r="V14" s="21">
        <v>0.01</v>
      </c>
      <c r="W14" s="7">
        <f t="shared" si="2"/>
        <v>5.2598999999999986E-2</v>
      </c>
      <c r="X14" s="7">
        <f t="shared" si="3"/>
        <v>4.3926839999999967E-2</v>
      </c>
      <c r="Y14" s="14">
        <f t="shared" si="6"/>
        <v>14.002085478108153</v>
      </c>
      <c r="Z14" s="14">
        <f t="shared" si="7"/>
        <v>11.693518288621076</v>
      </c>
      <c r="AA14" s="7">
        <f t="shared" ref="AA14:AA19" si="8">L14/M14</f>
        <v>2.3424460431654675</v>
      </c>
    </row>
    <row r="15" spans="1:27" x14ac:dyDescent="0.25">
      <c r="A15" s="15">
        <v>6</v>
      </c>
      <c r="B15" s="27">
        <v>42976</v>
      </c>
      <c r="C15" s="28" t="s">
        <v>28</v>
      </c>
      <c r="D15" s="29" t="s">
        <v>29</v>
      </c>
      <c r="E15" s="19"/>
      <c r="F15" s="19"/>
      <c r="G15" s="19">
        <v>8.9</v>
      </c>
      <c r="H15" s="19">
        <v>0.7</v>
      </c>
      <c r="I15" s="17"/>
      <c r="J15" s="5">
        <v>0.264208</v>
      </c>
      <c r="K15" s="6">
        <f t="shared" si="5"/>
        <v>2.078040449438202E-2</v>
      </c>
      <c r="L15" s="50">
        <v>2.6539999999999999</v>
      </c>
      <c r="M15" s="50">
        <v>1.325</v>
      </c>
      <c r="N15" s="50">
        <v>1.296</v>
      </c>
      <c r="O15" s="50">
        <v>3.0000000000000001E-3</v>
      </c>
      <c r="P15" s="50">
        <v>0.84799999999999998</v>
      </c>
      <c r="Q15" s="50">
        <v>0.84899999999999998</v>
      </c>
      <c r="R15" s="50">
        <v>4.0000000000000001E-3</v>
      </c>
      <c r="T15" s="10">
        <f t="shared" si="0"/>
        <v>1.3220000000000001</v>
      </c>
      <c r="U15" s="10">
        <f t="shared" si="1"/>
        <v>0.84499999999999997</v>
      </c>
      <c r="V15" s="21">
        <v>0.01</v>
      </c>
      <c r="W15" s="7">
        <f t="shared" si="2"/>
        <v>0.12735900000000003</v>
      </c>
      <c r="X15" s="7">
        <f t="shared" si="3"/>
        <v>4.2826799999999964E-2</v>
      </c>
      <c r="Y15" s="14">
        <f t="shared" si="6"/>
        <v>6.1288027398326879</v>
      </c>
      <c r="Z15" s="14">
        <f t="shared" si="7"/>
        <v>2.0609223468955178</v>
      </c>
      <c r="AA15" s="7">
        <f t="shared" si="8"/>
        <v>2.0030188679245282</v>
      </c>
    </row>
    <row r="16" spans="1:27" x14ac:dyDescent="0.25">
      <c r="A16" s="15">
        <v>6</v>
      </c>
      <c r="B16" s="27">
        <v>42976</v>
      </c>
      <c r="C16" s="28" t="s">
        <v>28</v>
      </c>
      <c r="D16" s="29" t="s">
        <v>29</v>
      </c>
      <c r="E16" s="19"/>
      <c r="F16" s="19"/>
      <c r="G16" s="19">
        <v>29.6</v>
      </c>
      <c r="H16" s="19">
        <v>1.6</v>
      </c>
      <c r="I16" s="17"/>
      <c r="J16" s="5">
        <v>0.264208</v>
      </c>
      <c r="K16" s="6">
        <f t="shared" si="5"/>
        <v>1.4281513513513514E-2</v>
      </c>
      <c r="L16" s="20">
        <v>3</v>
      </c>
      <c r="M16" s="20">
        <v>2.5910000000000002</v>
      </c>
      <c r="N16" s="20">
        <v>2.57</v>
      </c>
      <c r="O16" s="20">
        <v>1.2E-2</v>
      </c>
      <c r="P16" s="20">
        <v>2.5379999999999998</v>
      </c>
      <c r="Q16" s="20">
        <v>2.516</v>
      </c>
      <c r="R16" s="20">
        <v>1.4E-2</v>
      </c>
      <c r="T16" s="10">
        <f t="shared" si="0"/>
        <v>2.5790000000000002</v>
      </c>
      <c r="U16" s="10">
        <f t="shared" si="1"/>
        <v>2.5020000000000002</v>
      </c>
      <c r="V16" s="21">
        <v>0.01</v>
      </c>
      <c r="W16" s="7">
        <f t="shared" si="2"/>
        <v>2.055899999999999E-2</v>
      </c>
      <c r="X16" s="7">
        <f t="shared" si="3"/>
        <v>0.46603248000000008</v>
      </c>
      <c r="Y16" s="14">
        <f t="shared" si="6"/>
        <v>1.4395533064857984</v>
      </c>
      <c r="Z16" s="14">
        <f t="shared" si="7"/>
        <v>32.631869133410042</v>
      </c>
      <c r="AA16" s="7">
        <f t="shared" si="8"/>
        <v>1.1578541103820919</v>
      </c>
    </row>
    <row r="17" spans="1:27" x14ac:dyDescent="0.25">
      <c r="A17" s="15">
        <v>6</v>
      </c>
      <c r="B17" s="27">
        <v>42976</v>
      </c>
      <c r="C17" s="28" t="s">
        <v>28</v>
      </c>
      <c r="D17" s="29" t="s">
        <v>29</v>
      </c>
      <c r="E17" s="19"/>
      <c r="F17" s="19"/>
      <c r="G17" s="19">
        <v>18.899999999999999</v>
      </c>
      <c r="H17" s="19">
        <v>2.1</v>
      </c>
      <c r="I17" s="17"/>
      <c r="J17" s="5">
        <v>0.264208</v>
      </c>
      <c r="K17" s="6">
        <f t="shared" si="5"/>
        <v>2.9356444444444445E-2</v>
      </c>
      <c r="L17" s="20">
        <v>3</v>
      </c>
      <c r="M17" s="20">
        <v>1.87</v>
      </c>
      <c r="N17" s="20">
        <v>1.8360000000000001</v>
      </c>
      <c r="O17" s="20">
        <v>5.0000000000000001E-3</v>
      </c>
      <c r="P17" s="20">
        <v>1.2549999999999999</v>
      </c>
      <c r="Q17" s="20">
        <v>1.2549999999999999</v>
      </c>
      <c r="R17" s="20">
        <v>0.01</v>
      </c>
      <c r="T17" s="10">
        <f t="shared" si="0"/>
        <v>1.8650000000000002</v>
      </c>
      <c r="U17" s="10">
        <f t="shared" si="1"/>
        <v>1.2449999999999999</v>
      </c>
      <c r="V17" s="21">
        <v>0.01</v>
      </c>
      <c r="W17" s="7">
        <f t="shared" si="2"/>
        <v>0.1655400000000001</v>
      </c>
      <c r="X17" s="7">
        <f t="shared" si="3"/>
        <v>8.2876799999999945E-2</v>
      </c>
      <c r="Y17" s="14">
        <f t="shared" si="6"/>
        <v>5.6389662690001847</v>
      </c>
      <c r="Z17" s="14">
        <f t="shared" si="7"/>
        <v>2.8231211772542824</v>
      </c>
      <c r="AA17" s="7">
        <f t="shared" si="8"/>
        <v>1.6042780748663101</v>
      </c>
    </row>
    <row r="18" spans="1:27" x14ac:dyDescent="0.25">
      <c r="A18" s="15">
        <v>6</v>
      </c>
      <c r="B18" s="27">
        <v>42976</v>
      </c>
      <c r="C18" s="28" t="s">
        <v>28</v>
      </c>
      <c r="D18" s="29" t="s">
        <v>29</v>
      </c>
      <c r="E18" s="19"/>
      <c r="F18" s="19"/>
      <c r="G18" s="19">
        <v>13.2</v>
      </c>
      <c r="H18" s="19">
        <v>1.1000000000000001</v>
      </c>
      <c r="I18" s="17"/>
      <c r="J18" s="5">
        <v>0.264208</v>
      </c>
      <c r="K18" s="6">
        <f t="shared" si="5"/>
        <v>2.2017333333333337E-2</v>
      </c>
      <c r="L18" s="20">
        <v>2.298</v>
      </c>
      <c r="M18" s="20">
        <v>1.1399999999999999</v>
      </c>
      <c r="N18" s="20">
        <v>1.119</v>
      </c>
      <c r="O18" s="20">
        <v>5.0000000000000001E-3</v>
      </c>
      <c r="P18" s="20">
        <v>0.73699999999999999</v>
      </c>
      <c r="Q18" s="20">
        <v>0.73899999999999999</v>
      </c>
      <c r="R18" s="20">
        <v>6.0000000000000001E-3</v>
      </c>
      <c r="T18" s="10">
        <f t="shared" si="0"/>
        <v>1.135</v>
      </c>
      <c r="U18" s="10">
        <f t="shared" si="1"/>
        <v>0.73299999999999998</v>
      </c>
      <c r="V18" s="21">
        <v>0.01</v>
      </c>
      <c r="W18" s="7">
        <f t="shared" si="2"/>
        <v>0.107334</v>
      </c>
      <c r="X18" s="7">
        <f t="shared" si="3"/>
        <v>3.9184919999999943E-2</v>
      </c>
      <c r="Y18" s="14">
        <f t="shared" si="6"/>
        <v>4.874977290619511</v>
      </c>
      <c r="Z18" s="14">
        <f t="shared" si="7"/>
        <v>1.7797305153515384</v>
      </c>
      <c r="AA18" s="7">
        <f t="shared" si="8"/>
        <v>2.0157894736842108</v>
      </c>
    </row>
    <row r="19" spans="1:27" x14ac:dyDescent="0.25">
      <c r="A19" s="15">
        <v>6</v>
      </c>
      <c r="B19" s="27">
        <v>42976</v>
      </c>
      <c r="C19" s="28" t="s">
        <v>28</v>
      </c>
      <c r="D19" s="29" t="s">
        <v>29</v>
      </c>
      <c r="E19" s="19"/>
      <c r="F19" s="19"/>
      <c r="G19" s="19">
        <v>14.3</v>
      </c>
      <c r="H19" s="19">
        <v>1.1000000000000001</v>
      </c>
      <c r="I19" s="17"/>
      <c r="J19" s="5">
        <v>0.264208</v>
      </c>
      <c r="K19" s="6">
        <f t="shared" si="5"/>
        <v>2.032369230769231E-2</v>
      </c>
      <c r="L19" s="20">
        <v>3</v>
      </c>
      <c r="M19" s="20">
        <v>1.7609999999999999</v>
      </c>
      <c r="N19" s="20">
        <v>1.7290000000000001</v>
      </c>
      <c r="O19" s="20">
        <v>4.0000000000000001E-3</v>
      </c>
      <c r="P19" s="20">
        <v>1.232</v>
      </c>
      <c r="Q19" s="20">
        <v>1.2290000000000001</v>
      </c>
      <c r="R19" s="20">
        <v>6.0000000000000001E-3</v>
      </c>
      <c r="T19" s="10">
        <f t="shared" si="0"/>
        <v>1.7569999999999999</v>
      </c>
      <c r="U19" s="10">
        <f t="shared" si="1"/>
        <v>1.2230000000000001</v>
      </c>
      <c r="V19" s="21">
        <v>0.01</v>
      </c>
      <c r="W19" s="7">
        <f t="shared" si="2"/>
        <v>0.14257799999999995</v>
      </c>
      <c r="X19" s="7">
        <f t="shared" si="3"/>
        <v>0.10107552000000006</v>
      </c>
      <c r="Y19" s="14">
        <f t="shared" si="6"/>
        <v>7.0153591110034492</v>
      </c>
      <c r="Z19" s="14">
        <f t="shared" si="7"/>
        <v>4.9732852903772811</v>
      </c>
      <c r="AA19" s="7">
        <f t="shared" si="8"/>
        <v>1.7035775127768313</v>
      </c>
    </row>
    <row r="20" spans="1:27" x14ac:dyDescent="0.25">
      <c r="A20" s="15">
        <v>11</v>
      </c>
      <c r="B20" s="27">
        <v>42976</v>
      </c>
      <c r="C20" s="29" t="s">
        <v>19</v>
      </c>
      <c r="D20" s="29" t="s">
        <v>47</v>
      </c>
      <c r="E20" s="19">
        <v>55</v>
      </c>
      <c r="F20" s="19">
        <v>10</v>
      </c>
      <c r="G20" s="19"/>
      <c r="H20" s="19"/>
      <c r="I20" s="17"/>
      <c r="J20" s="16"/>
      <c r="K20" s="6">
        <f t="shared" ref="K20:K24" si="9">J20*(F20/E20)</f>
        <v>0</v>
      </c>
      <c r="L20" s="20"/>
      <c r="M20" s="20"/>
      <c r="N20" s="20"/>
      <c r="O20" s="20"/>
      <c r="P20" s="20"/>
      <c r="Q20" s="20"/>
      <c r="R20" s="20"/>
      <c r="T20" s="10"/>
      <c r="U20" s="10"/>
      <c r="V20" s="21"/>
      <c r="W20" s="7"/>
      <c r="X20" s="7"/>
      <c r="Y20" s="14"/>
      <c r="Z20" s="14"/>
      <c r="AA20" s="7"/>
    </row>
    <row r="21" spans="1:27" x14ac:dyDescent="0.25">
      <c r="A21" s="15">
        <v>11</v>
      </c>
      <c r="B21" s="27">
        <v>42976</v>
      </c>
      <c r="C21" s="29" t="s">
        <v>19</v>
      </c>
      <c r="D21" s="29" t="s">
        <v>47</v>
      </c>
      <c r="E21" s="19">
        <v>110</v>
      </c>
      <c r="F21" s="19">
        <v>10</v>
      </c>
      <c r="G21" s="19"/>
      <c r="H21" s="19"/>
      <c r="I21" s="17"/>
      <c r="J21" s="16"/>
      <c r="K21" s="6">
        <f t="shared" si="9"/>
        <v>0</v>
      </c>
      <c r="L21" s="20"/>
      <c r="M21" s="20"/>
      <c r="N21" s="20"/>
      <c r="O21" s="20"/>
      <c r="P21" s="20"/>
      <c r="Q21" s="20"/>
      <c r="R21" s="20"/>
      <c r="T21" s="10"/>
      <c r="U21" s="10"/>
      <c r="V21" s="21"/>
      <c r="W21" s="7"/>
      <c r="X21" s="7"/>
      <c r="Y21" s="14"/>
      <c r="Z21" s="14"/>
      <c r="AA21" s="7"/>
    </row>
    <row r="22" spans="1:27" x14ac:dyDescent="0.25">
      <c r="A22" s="15">
        <v>11</v>
      </c>
      <c r="B22" s="27">
        <v>42976</v>
      </c>
      <c r="C22" s="29" t="s">
        <v>19</v>
      </c>
      <c r="D22" s="29" t="s">
        <v>47</v>
      </c>
      <c r="E22" s="19">
        <v>180</v>
      </c>
      <c r="F22" s="19">
        <v>15</v>
      </c>
      <c r="G22" s="19"/>
      <c r="H22" s="19"/>
      <c r="I22" s="17"/>
      <c r="J22" s="16"/>
      <c r="K22" s="6">
        <f t="shared" si="9"/>
        <v>0</v>
      </c>
      <c r="L22" s="20"/>
      <c r="M22" s="20"/>
      <c r="N22" s="20"/>
      <c r="O22" s="20"/>
      <c r="P22" s="20"/>
      <c r="Q22" s="20"/>
      <c r="R22" s="20"/>
      <c r="T22" s="10"/>
      <c r="U22" s="10"/>
      <c r="V22" s="21"/>
      <c r="W22" s="7"/>
      <c r="X22" s="7"/>
      <c r="Y22" s="14"/>
      <c r="Z22" s="14"/>
      <c r="AA22" s="7"/>
    </row>
    <row r="23" spans="1:27" x14ac:dyDescent="0.25">
      <c r="A23" s="15">
        <v>11</v>
      </c>
      <c r="B23" s="27">
        <v>42976</v>
      </c>
      <c r="C23" s="29" t="s">
        <v>19</v>
      </c>
      <c r="D23" s="29" t="s">
        <v>47</v>
      </c>
      <c r="E23" s="19">
        <v>155</v>
      </c>
      <c r="F23" s="19">
        <v>10</v>
      </c>
      <c r="G23" s="19"/>
      <c r="H23" s="19"/>
      <c r="I23" s="17"/>
      <c r="J23" s="11"/>
      <c r="K23" s="6">
        <f t="shared" si="9"/>
        <v>0</v>
      </c>
      <c r="L23" s="20"/>
      <c r="M23" s="20"/>
      <c r="N23" s="20"/>
      <c r="O23" s="20"/>
      <c r="P23" s="20"/>
      <c r="Q23" s="20"/>
      <c r="R23" s="20"/>
      <c r="T23" s="10"/>
      <c r="U23" s="10"/>
      <c r="V23" s="21"/>
      <c r="W23" s="7"/>
      <c r="X23" s="7"/>
      <c r="Y23" s="14"/>
      <c r="Z23" s="14"/>
      <c r="AA23" s="7"/>
    </row>
    <row r="24" spans="1:27" x14ac:dyDescent="0.25">
      <c r="A24" s="15">
        <v>11</v>
      </c>
      <c r="B24" s="27">
        <v>42976</v>
      </c>
      <c r="C24" s="29" t="s">
        <v>19</v>
      </c>
      <c r="D24" s="29" t="s">
        <v>47</v>
      </c>
      <c r="E24" s="19">
        <v>65</v>
      </c>
      <c r="F24" s="19">
        <v>10</v>
      </c>
      <c r="G24" s="19"/>
      <c r="H24" s="19"/>
      <c r="I24" s="17"/>
      <c r="K24" s="6">
        <f t="shared" si="9"/>
        <v>0</v>
      </c>
      <c r="L24" s="20"/>
      <c r="M24" s="20"/>
      <c r="N24" s="20"/>
      <c r="O24" s="20"/>
      <c r="P24" s="20"/>
      <c r="Q24" s="20"/>
      <c r="R24" s="20"/>
    </row>
    <row r="25" spans="1:27" x14ac:dyDescent="0.25">
      <c r="F25" s="29"/>
      <c r="G25" s="29"/>
      <c r="H25" s="29"/>
    </row>
    <row r="29" spans="1:27" x14ac:dyDescent="0.25">
      <c r="F2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9"/>
  <sheetViews>
    <sheetView tabSelected="1" topLeftCell="K2" zoomScale="110" zoomScaleNormal="110" workbookViewId="0">
      <selection activeCell="C38" sqref="C38"/>
    </sheetView>
  </sheetViews>
  <sheetFormatPr defaultColWidth="9.140625" defaultRowHeight="15" x14ac:dyDescent="0.25"/>
  <cols>
    <col min="1" max="1" width="9.140625" style="4"/>
    <col min="2" max="2" width="10.7109375" style="4" customWidth="1"/>
    <col min="3" max="3" width="10.5703125" style="4" bestFit="1" customWidth="1"/>
    <col min="4" max="4" width="13.7109375" style="4" bestFit="1" customWidth="1"/>
    <col min="5" max="5" width="9.5703125" style="4" bestFit="1" customWidth="1"/>
    <col min="6" max="6" width="12" style="4" customWidth="1"/>
    <col min="7" max="8" width="10.28515625" style="4" bestFit="1" customWidth="1"/>
    <col min="9" max="16" width="12" style="4" customWidth="1"/>
    <col min="17" max="18" width="13.85546875" style="4" customWidth="1"/>
    <col min="19" max="19" width="10" style="4" customWidth="1"/>
    <col min="20" max="20" width="9.7109375" style="4" customWidth="1"/>
    <col min="21" max="21" width="12.7109375" customWidth="1"/>
    <col min="22" max="22" width="10.7109375" customWidth="1"/>
    <col min="23" max="23" width="11.5703125" style="4" customWidth="1"/>
    <col min="24" max="24" width="16.42578125" style="15" customWidth="1"/>
    <col min="25" max="25" width="11.7109375" style="4" customWidth="1"/>
    <col min="26" max="26" width="15" style="33" customWidth="1"/>
    <col min="27" max="28" width="9.140625" style="34"/>
    <col min="29" max="30" width="10.5703125" style="33" customWidth="1"/>
    <col min="31" max="31" width="11" style="33" customWidth="1"/>
    <col min="32" max="32" width="12.42578125" style="33" customWidth="1"/>
    <col min="33" max="33" width="5.5703125" style="33" customWidth="1"/>
    <col min="34" max="34" width="11.5703125" style="33" customWidth="1"/>
    <col min="35" max="36" width="9.140625" style="33"/>
    <col min="37" max="39" width="9.85546875" style="33" customWidth="1"/>
    <col min="40" max="40" width="10.42578125" style="33" customWidth="1"/>
    <col min="41" max="49" width="9.140625" style="33"/>
    <col min="50" max="16384" width="9.140625" style="4"/>
  </cols>
  <sheetData>
    <row r="1" spans="1:40" ht="57" customHeight="1" x14ac:dyDescent="0.2">
      <c r="A1" s="1"/>
      <c r="B1" s="1"/>
      <c r="C1" s="1"/>
      <c r="D1" s="1"/>
      <c r="E1" s="1" t="s">
        <v>20</v>
      </c>
      <c r="F1" s="1" t="s">
        <v>21</v>
      </c>
      <c r="G1" s="22" t="s">
        <v>34</v>
      </c>
      <c r="H1" s="22" t="s">
        <v>35</v>
      </c>
      <c r="I1" s="72" t="s">
        <v>36</v>
      </c>
      <c r="J1" s="72"/>
      <c r="K1" s="72"/>
      <c r="L1" s="73" t="s">
        <v>37</v>
      </c>
      <c r="M1" s="73"/>
      <c r="N1" s="73"/>
      <c r="O1" s="73" t="s">
        <v>38</v>
      </c>
      <c r="P1" s="73"/>
      <c r="Q1" s="73"/>
      <c r="R1" s="58" t="s">
        <v>50</v>
      </c>
      <c r="S1" s="22" t="s">
        <v>52</v>
      </c>
      <c r="T1" s="22" t="s">
        <v>53</v>
      </c>
      <c r="U1" s="1" t="s">
        <v>0</v>
      </c>
      <c r="V1" s="1" t="s">
        <v>33</v>
      </c>
      <c r="W1" s="46" t="s">
        <v>22</v>
      </c>
      <c r="X1" s="47" t="s">
        <v>23</v>
      </c>
    </row>
    <row r="2" spans="1:40" ht="15" customHeight="1" x14ac:dyDescent="0.2">
      <c r="A2" s="23" t="s">
        <v>15</v>
      </c>
      <c r="B2" s="23" t="s">
        <v>16</v>
      </c>
      <c r="C2" s="24" t="s">
        <v>17</v>
      </c>
      <c r="D2" s="24" t="s">
        <v>18</v>
      </c>
      <c r="E2" s="23"/>
      <c r="F2" s="23"/>
      <c r="G2" s="55"/>
      <c r="H2" s="55"/>
      <c r="I2" s="55">
        <v>1</v>
      </c>
      <c r="J2" s="55">
        <v>2</v>
      </c>
      <c r="K2" s="55">
        <v>3</v>
      </c>
      <c r="L2" s="55">
        <v>1</v>
      </c>
      <c r="M2" s="55">
        <v>2</v>
      </c>
      <c r="N2" s="55">
        <v>3</v>
      </c>
      <c r="O2" s="55">
        <v>1</v>
      </c>
      <c r="P2" s="55">
        <v>2</v>
      </c>
      <c r="Q2" s="55">
        <v>3</v>
      </c>
      <c r="R2" s="55"/>
      <c r="S2" s="25"/>
      <c r="T2" s="25"/>
      <c r="U2" s="54"/>
      <c r="V2" s="54"/>
      <c r="W2" s="25" t="s">
        <v>24</v>
      </c>
      <c r="X2" s="26" t="s">
        <v>25</v>
      </c>
      <c r="Z2" s="71"/>
      <c r="AA2" s="71"/>
      <c r="AB2" s="71"/>
      <c r="AC2" s="71"/>
      <c r="AD2" s="71"/>
      <c r="AE2" s="71"/>
      <c r="AF2" s="71"/>
      <c r="AH2" s="71"/>
      <c r="AI2" s="71"/>
      <c r="AJ2" s="71"/>
      <c r="AK2" s="71"/>
      <c r="AL2" s="71"/>
      <c r="AM2" s="71"/>
      <c r="AN2" s="71"/>
    </row>
    <row r="3" spans="1:40" ht="12.75" x14ac:dyDescent="0.2">
      <c r="A3" s="15">
        <v>3</v>
      </c>
      <c r="B3" s="27">
        <v>42976</v>
      </c>
      <c r="C3" s="28" t="s">
        <v>45</v>
      </c>
      <c r="D3" s="29" t="s">
        <v>29</v>
      </c>
      <c r="E3" s="19">
        <v>40.299999999999997</v>
      </c>
      <c r="F3" s="19">
        <v>1.1000000000000001</v>
      </c>
      <c r="G3" s="52">
        <v>11.2</v>
      </c>
      <c r="H3" s="52"/>
      <c r="I3" s="52">
        <v>0.309</v>
      </c>
      <c r="J3" s="52">
        <v>0.622</v>
      </c>
      <c r="K3" s="52">
        <v>0.39929999999999999</v>
      </c>
      <c r="L3" s="52">
        <v>0.1996</v>
      </c>
      <c r="M3" s="52">
        <v>0.4778</v>
      </c>
      <c r="N3" s="52">
        <v>0.21110000000000001</v>
      </c>
      <c r="O3" s="52">
        <f>I3-L3</f>
        <v>0.1094</v>
      </c>
      <c r="P3" s="52">
        <f t="shared" ref="P3:Q3" si="0">J3-M3</f>
        <v>0.14419999999999999</v>
      </c>
      <c r="Q3" s="52">
        <f t="shared" si="0"/>
        <v>0.18819999999999998</v>
      </c>
      <c r="R3" s="52">
        <f>AVERAGE(O3:Q3)</f>
        <v>0.14726666666666666</v>
      </c>
      <c r="S3" s="53">
        <f>(((O3/I3)+(P3/J3)+(Q3/K3))/3)*100</f>
        <v>35.240097443442494</v>
      </c>
      <c r="T3" s="9">
        <f>((((O3/F3)+(P3/F3)+(Q3/F3))/3)*100)</f>
        <v>13.387878787878785</v>
      </c>
      <c r="U3" s="17">
        <v>0.17030000000000001</v>
      </c>
      <c r="V3" s="5">
        <f>((U3*0.0211)-0.0001)</f>
        <v>3.4933300000000007E-3</v>
      </c>
      <c r="W3" s="9">
        <f>G3*(S3/100)</f>
        <v>3.946890913665559</v>
      </c>
      <c r="X3" s="30">
        <f>W3/V3</f>
        <v>1129.8362632976439</v>
      </c>
      <c r="Z3" s="35"/>
      <c r="AA3" s="36"/>
      <c r="AB3" s="36"/>
      <c r="AC3" s="37"/>
      <c r="AD3" s="37"/>
      <c r="AE3" s="37"/>
      <c r="AF3" s="38"/>
      <c r="AG3" s="38"/>
      <c r="AH3" s="35"/>
      <c r="AI3" s="36"/>
      <c r="AJ3" s="36"/>
      <c r="AK3" s="37"/>
      <c r="AL3" s="37"/>
      <c r="AM3" s="37"/>
      <c r="AN3" s="38"/>
    </row>
    <row r="4" spans="1:40" ht="12.75" x14ac:dyDescent="0.2">
      <c r="A4" s="15">
        <v>3</v>
      </c>
      <c r="B4" s="27">
        <v>42976</v>
      </c>
      <c r="C4" s="28" t="s">
        <v>45</v>
      </c>
      <c r="D4" s="29" t="s">
        <v>29</v>
      </c>
      <c r="E4" s="19">
        <v>46.6</v>
      </c>
      <c r="F4" s="19">
        <v>1.2</v>
      </c>
      <c r="G4" s="52">
        <v>7.2</v>
      </c>
      <c r="H4" s="52"/>
      <c r="I4" s="52">
        <v>0.1578</v>
      </c>
      <c r="J4" s="52">
        <v>0.22900000000000001</v>
      </c>
      <c r="K4" s="52">
        <v>0.2286</v>
      </c>
      <c r="L4" s="52">
        <v>9.6100000000000005E-2</v>
      </c>
      <c r="M4" s="52">
        <v>0.15090000000000001</v>
      </c>
      <c r="N4" s="52">
        <v>6.1600000000000002E-2</v>
      </c>
      <c r="O4" s="52">
        <f t="shared" ref="O4:O22" si="1">I4-L4</f>
        <v>6.1699999999999991E-2</v>
      </c>
      <c r="P4" s="52">
        <f t="shared" ref="P4:P12" si="2">J4-M4</f>
        <v>7.8100000000000003E-2</v>
      </c>
      <c r="Q4" s="52">
        <f t="shared" ref="Q4:Q12" si="3">K4-N4</f>
        <v>0.16699999999999998</v>
      </c>
      <c r="R4" s="52">
        <f t="shared" ref="R4:R12" si="4">AVERAGE(O4:Q4)</f>
        <v>0.10226666666666666</v>
      </c>
      <c r="S4" s="53">
        <f t="shared" ref="S4:S12" si="5">(((O4/I4)+(P4/J4)+(Q4/K4))/3)*100</f>
        <v>48.752766188373649</v>
      </c>
      <c r="T4" s="9">
        <f t="shared" ref="T4:T12" si="6">((((O4/F4)+(P4/F4)+(Q4/F4))/3)*100)</f>
        <v>8.5222222222222221</v>
      </c>
      <c r="U4" s="17">
        <v>0.30809999999999998</v>
      </c>
      <c r="V4" s="5">
        <f t="shared" ref="V4:V12" si="7">((U4*0.0211)-0.0001)</f>
        <v>6.4009099999999992E-3</v>
      </c>
      <c r="W4" s="9">
        <f t="shared" ref="W4:W17" si="8">G4*(S4/100)</f>
        <v>3.5101991655629026</v>
      </c>
      <c r="X4" s="30">
        <f t="shared" ref="X4:X22" si="9">W4/V4</f>
        <v>548.39064532432155</v>
      </c>
      <c r="Z4" s="39"/>
      <c r="AA4" s="40"/>
      <c r="AB4" s="40"/>
      <c r="AC4" s="41"/>
      <c r="AD4" s="41"/>
      <c r="AE4" s="41"/>
      <c r="AF4" s="41"/>
      <c r="AH4" s="39"/>
      <c r="AI4" s="40"/>
      <c r="AJ4" s="40"/>
      <c r="AK4" s="42"/>
      <c r="AL4" s="42"/>
      <c r="AM4" s="42"/>
      <c r="AN4" s="41"/>
    </row>
    <row r="5" spans="1:40" ht="12.75" x14ac:dyDescent="0.2">
      <c r="A5" s="15">
        <v>3</v>
      </c>
      <c r="B5" s="27">
        <v>42976</v>
      </c>
      <c r="C5" s="28" t="s">
        <v>45</v>
      </c>
      <c r="D5" s="29" t="s">
        <v>29</v>
      </c>
      <c r="E5" s="19">
        <v>108.5</v>
      </c>
      <c r="F5" s="19">
        <v>0.7</v>
      </c>
      <c r="G5" s="52">
        <v>13.4</v>
      </c>
      <c r="H5" s="52"/>
      <c r="I5" s="52">
        <v>0.2656</v>
      </c>
      <c r="J5" s="52">
        <v>0.17080000000000001</v>
      </c>
      <c r="K5" s="52">
        <v>0.10290000000000001</v>
      </c>
      <c r="L5" s="52">
        <v>2.92E-2</v>
      </c>
      <c r="M5" s="52">
        <v>1.72E-2</v>
      </c>
      <c r="N5" s="52">
        <v>1.01E-2</v>
      </c>
      <c r="O5" s="52">
        <f t="shared" si="1"/>
        <v>0.2364</v>
      </c>
      <c r="P5" s="52">
        <f t="shared" si="2"/>
        <v>0.15360000000000001</v>
      </c>
      <c r="Q5" s="52">
        <f t="shared" si="3"/>
        <v>9.2800000000000007E-2</v>
      </c>
      <c r="R5" s="52">
        <f t="shared" si="4"/>
        <v>0.16093333333333334</v>
      </c>
      <c r="S5" s="53">
        <f t="shared" si="5"/>
        <v>89.706803923943482</v>
      </c>
      <c r="T5" s="9">
        <f t="shared" si="6"/>
        <v>22.990476190476191</v>
      </c>
      <c r="U5" s="17">
        <v>0.76539999999999997</v>
      </c>
      <c r="V5" s="5">
        <f t="shared" si="7"/>
        <v>1.6049940000000002E-2</v>
      </c>
      <c r="W5" s="9">
        <f t="shared" si="8"/>
        <v>12.020711725808427</v>
      </c>
      <c r="X5" s="30">
        <f t="shared" si="9"/>
        <v>748.95680144651169</v>
      </c>
      <c r="Z5" s="39"/>
      <c r="AA5" s="40"/>
      <c r="AB5" s="40"/>
      <c r="AC5" s="41"/>
      <c r="AD5" s="41"/>
      <c r="AE5" s="41"/>
      <c r="AF5" s="41"/>
      <c r="AH5" s="39"/>
      <c r="AI5" s="40"/>
      <c r="AJ5" s="40"/>
      <c r="AK5" s="42"/>
      <c r="AL5" s="42"/>
      <c r="AM5" s="42"/>
      <c r="AN5" s="41"/>
    </row>
    <row r="6" spans="1:40" ht="12.75" x14ac:dyDescent="0.2">
      <c r="A6" s="15">
        <v>3</v>
      </c>
      <c r="B6" s="27">
        <v>42976</v>
      </c>
      <c r="C6" s="28" t="s">
        <v>45</v>
      </c>
      <c r="D6" s="29" t="s">
        <v>29</v>
      </c>
      <c r="E6" s="19">
        <v>100.6</v>
      </c>
      <c r="F6" s="19">
        <v>1.1000000000000001</v>
      </c>
      <c r="G6" s="52">
        <v>29.8</v>
      </c>
      <c r="H6" s="52"/>
      <c r="I6" s="52">
        <v>0.31090000000000001</v>
      </c>
      <c r="J6" s="52">
        <v>0.2203</v>
      </c>
      <c r="K6" s="52">
        <v>0.25459999999999999</v>
      </c>
      <c r="L6" s="52">
        <v>0.1237</v>
      </c>
      <c r="M6" s="52">
        <v>6.88E-2</v>
      </c>
      <c r="N6" s="52">
        <v>8.2900000000000001E-2</v>
      </c>
      <c r="O6" s="52">
        <f t="shared" si="1"/>
        <v>0.18720000000000001</v>
      </c>
      <c r="P6" s="52">
        <f t="shared" si="2"/>
        <v>0.1515</v>
      </c>
      <c r="Q6" s="52">
        <f t="shared" si="3"/>
        <v>0.17169999999999999</v>
      </c>
      <c r="R6" s="52">
        <f t="shared" si="4"/>
        <v>0.17013333333333333</v>
      </c>
      <c r="S6" s="53">
        <f t="shared" si="5"/>
        <v>65.473755460100378</v>
      </c>
      <c r="T6" s="9">
        <f t="shared" si="6"/>
        <v>15.466666666666665</v>
      </c>
      <c r="U6" s="17">
        <v>0.24610000000000001</v>
      </c>
      <c r="V6" s="5">
        <f t="shared" si="7"/>
        <v>5.0927100000000003E-3</v>
      </c>
      <c r="W6" s="9">
        <f t="shared" si="8"/>
        <v>19.511179127109912</v>
      </c>
      <c r="X6" s="30">
        <f t="shared" si="9"/>
        <v>3831.197756618757</v>
      </c>
      <c r="Z6" s="33" t="s">
        <v>30</v>
      </c>
      <c r="AA6" s="33" t="s">
        <v>31</v>
      </c>
      <c r="AB6" s="40" t="s">
        <v>32</v>
      </c>
      <c r="AC6" s="41"/>
      <c r="AD6" s="41"/>
      <c r="AE6" s="41"/>
      <c r="AF6" s="41"/>
      <c r="AH6" s="39"/>
      <c r="AI6" s="40"/>
      <c r="AJ6" s="40"/>
      <c r="AK6" s="42"/>
      <c r="AL6" s="42"/>
      <c r="AM6" s="42"/>
      <c r="AN6" s="41"/>
    </row>
    <row r="7" spans="1:40" ht="12.75" x14ac:dyDescent="0.2">
      <c r="A7" s="15">
        <v>3</v>
      </c>
      <c r="B7" s="27">
        <v>42976</v>
      </c>
      <c r="C7" s="28" t="s">
        <v>45</v>
      </c>
      <c r="D7" s="29" t="s">
        <v>29</v>
      </c>
      <c r="E7" s="19">
        <v>333.1</v>
      </c>
      <c r="F7" s="19">
        <v>0.9</v>
      </c>
      <c r="G7" s="52">
        <v>35.6</v>
      </c>
      <c r="H7" s="52"/>
      <c r="I7" s="52">
        <v>0.29020000000000001</v>
      </c>
      <c r="J7" s="52">
        <v>0.19600000000000001</v>
      </c>
      <c r="K7" s="52">
        <v>0.16259999999999999</v>
      </c>
      <c r="L7" s="52">
        <v>4.8099999999999997E-2</v>
      </c>
      <c r="M7" s="52">
        <v>3.3099999999999997E-2</v>
      </c>
      <c r="N7" s="52">
        <v>2.8400000000000002E-2</v>
      </c>
      <c r="O7" s="52">
        <f t="shared" si="1"/>
        <v>0.24210000000000001</v>
      </c>
      <c r="P7" s="52">
        <f t="shared" si="2"/>
        <v>0.16290000000000002</v>
      </c>
      <c r="Q7" s="52">
        <f t="shared" si="3"/>
        <v>0.13419999999999999</v>
      </c>
      <c r="R7" s="52">
        <f t="shared" si="4"/>
        <v>0.17973333333333333</v>
      </c>
      <c r="S7" s="53">
        <f t="shared" si="5"/>
        <v>83.023764739890765</v>
      </c>
      <c r="T7" s="9">
        <f t="shared" si="6"/>
        <v>19.970370370370372</v>
      </c>
      <c r="U7" s="17">
        <v>0.26050000000000001</v>
      </c>
      <c r="V7" s="5">
        <f t="shared" si="7"/>
        <v>5.39655E-3</v>
      </c>
      <c r="W7" s="9">
        <f t="shared" si="8"/>
        <v>29.556460247401116</v>
      </c>
      <c r="X7" s="30">
        <f t="shared" si="9"/>
        <v>5476.9177062013905</v>
      </c>
      <c r="Z7" s="33">
        <v>0.12180000000000001</v>
      </c>
      <c r="AA7" s="33">
        <f>AVERAGE(Z7:Z22)</f>
        <v>0.1221</v>
      </c>
      <c r="AB7" s="40">
        <f>AA7/2</f>
        <v>6.105E-2</v>
      </c>
      <c r="AC7" s="41"/>
      <c r="AD7" s="41"/>
      <c r="AE7" s="41"/>
      <c r="AF7" s="41"/>
      <c r="AH7" s="39"/>
      <c r="AI7" s="40"/>
      <c r="AJ7" s="40"/>
      <c r="AK7" s="42"/>
      <c r="AL7" s="42"/>
      <c r="AM7" s="42"/>
      <c r="AN7" s="41"/>
    </row>
    <row r="8" spans="1:40" ht="12.75" x14ac:dyDescent="0.2">
      <c r="A8" s="17">
        <v>8</v>
      </c>
      <c r="B8" s="27">
        <v>42976</v>
      </c>
      <c r="C8" s="29" t="s">
        <v>46</v>
      </c>
      <c r="D8" s="29" t="s">
        <v>29</v>
      </c>
      <c r="E8" s="19">
        <v>112.9</v>
      </c>
      <c r="F8" s="19">
        <v>1.6</v>
      </c>
      <c r="G8" s="52">
        <v>26.1</v>
      </c>
      <c r="H8" s="52"/>
      <c r="I8" s="52">
        <v>0.30309999999999998</v>
      </c>
      <c r="J8" s="52">
        <v>0.4173</v>
      </c>
      <c r="K8" s="52">
        <v>0.29599999999999999</v>
      </c>
      <c r="L8" s="52">
        <v>0.16289999999999999</v>
      </c>
      <c r="M8" s="52">
        <v>0.29880000000000001</v>
      </c>
      <c r="N8" s="52">
        <v>0.21310000000000001</v>
      </c>
      <c r="O8" s="52">
        <f t="shared" si="1"/>
        <v>0.14019999999999999</v>
      </c>
      <c r="P8" s="52">
        <f t="shared" si="2"/>
        <v>0.11849999999999999</v>
      </c>
      <c r="Q8" s="52">
        <f t="shared" si="3"/>
        <v>8.2899999999999974E-2</v>
      </c>
      <c r="R8" s="52">
        <f t="shared" si="4"/>
        <v>0.11386666666666666</v>
      </c>
      <c r="S8" s="53">
        <f t="shared" si="5"/>
        <v>34.21965161057237</v>
      </c>
      <c r="T8" s="9">
        <f t="shared" si="6"/>
        <v>7.1166666666666654</v>
      </c>
      <c r="U8" s="17">
        <v>0.1305</v>
      </c>
      <c r="V8" s="5">
        <f t="shared" si="7"/>
        <v>2.6535500000000002E-3</v>
      </c>
      <c r="W8" s="9">
        <f t="shared" si="8"/>
        <v>8.9313290703593893</v>
      </c>
      <c r="X8" s="30">
        <f t="shared" si="9"/>
        <v>3365.8039495616772</v>
      </c>
      <c r="Z8" s="33">
        <v>0.12230000000000001</v>
      </c>
      <c r="AA8" s="33"/>
      <c r="AB8" s="40"/>
      <c r="AC8" s="41"/>
      <c r="AD8" s="41"/>
      <c r="AE8" s="41"/>
      <c r="AF8" s="41"/>
      <c r="AH8" s="39"/>
      <c r="AI8" s="40"/>
      <c r="AJ8" s="40"/>
      <c r="AK8" s="42"/>
      <c r="AL8" s="42"/>
      <c r="AM8" s="42"/>
      <c r="AN8" s="41"/>
    </row>
    <row r="9" spans="1:40" x14ac:dyDescent="0.25">
      <c r="A9" s="17">
        <v>8</v>
      </c>
      <c r="B9" s="27">
        <v>42976</v>
      </c>
      <c r="C9" s="29" t="s">
        <v>46</v>
      </c>
      <c r="D9" s="29" t="s">
        <v>29</v>
      </c>
      <c r="E9" s="19">
        <v>18.2</v>
      </c>
      <c r="F9" s="19">
        <v>0.5</v>
      </c>
      <c r="G9" s="52">
        <v>2.7</v>
      </c>
      <c r="H9" s="52"/>
      <c r="I9" s="52">
        <v>0.1862</v>
      </c>
      <c r="J9" s="52">
        <v>0.2762</v>
      </c>
      <c r="K9" s="52">
        <v>0.1633</v>
      </c>
      <c r="L9" s="52">
        <v>7.0999999999999994E-2</v>
      </c>
      <c r="M9" s="52">
        <v>0.19320000000000001</v>
      </c>
      <c r="N9" s="52">
        <v>9.8799999999999999E-2</v>
      </c>
      <c r="O9" s="52">
        <f t="shared" si="1"/>
        <v>0.11520000000000001</v>
      </c>
      <c r="P9" s="52">
        <f t="shared" si="2"/>
        <v>8.299999999999999E-2</v>
      </c>
      <c r="Q9" s="52">
        <f t="shared" si="3"/>
        <v>6.4500000000000002E-2</v>
      </c>
      <c r="R9" s="52">
        <f t="shared" si="4"/>
        <v>8.7566666666666668E-2</v>
      </c>
      <c r="S9" s="53">
        <f t="shared" si="5"/>
        <v>43.805834240774416</v>
      </c>
      <c r="T9" s="9">
        <f t="shared" si="6"/>
        <v>17.513333333333332</v>
      </c>
      <c r="U9" s="51">
        <v>5.4199999999999998E-2</v>
      </c>
      <c r="V9" s="5">
        <f t="shared" si="7"/>
        <v>1.0436199999999999E-3</v>
      </c>
      <c r="W9" s="9">
        <f t="shared" si="8"/>
        <v>1.1827575245009092</v>
      </c>
      <c r="X9" s="30">
        <f t="shared" si="9"/>
        <v>1133.3220180725832</v>
      </c>
      <c r="Z9" s="33">
        <v>0.123</v>
      </c>
      <c r="AA9" s="33"/>
      <c r="AB9" s="40"/>
      <c r="AC9" s="41"/>
      <c r="AD9" s="41"/>
      <c r="AE9" s="41"/>
      <c r="AF9" s="41"/>
      <c r="AH9" s="39"/>
      <c r="AI9" s="40"/>
      <c r="AJ9" s="40"/>
      <c r="AK9" s="42"/>
      <c r="AL9" s="42"/>
      <c r="AM9" s="42"/>
      <c r="AN9" s="41"/>
    </row>
    <row r="10" spans="1:40" ht="12.75" x14ac:dyDescent="0.2">
      <c r="A10" s="15">
        <v>8</v>
      </c>
      <c r="B10" s="27">
        <v>42976</v>
      </c>
      <c r="C10" s="29" t="s">
        <v>46</v>
      </c>
      <c r="D10" s="29" t="s">
        <v>29</v>
      </c>
      <c r="E10" s="19">
        <v>22.8</v>
      </c>
      <c r="F10" s="19">
        <v>0.8</v>
      </c>
      <c r="G10" s="52">
        <v>3.1</v>
      </c>
      <c r="H10" s="52"/>
      <c r="I10" s="52">
        <v>0.16370000000000001</v>
      </c>
      <c r="J10" s="52">
        <v>0.18310000000000001</v>
      </c>
      <c r="K10" s="52">
        <v>0.16550000000000001</v>
      </c>
      <c r="L10" s="52">
        <v>7.6899999999999996E-2</v>
      </c>
      <c r="M10" s="52">
        <v>9.3899999999999997E-2</v>
      </c>
      <c r="N10" s="52">
        <v>8.1500000000000003E-2</v>
      </c>
      <c r="O10" s="52">
        <f t="shared" si="1"/>
        <v>8.6800000000000016E-2</v>
      </c>
      <c r="P10" s="52">
        <f t="shared" si="2"/>
        <v>8.9200000000000015E-2</v>
      </c>
      <c r="Q10" s="52">
        <f t="shared" si="3"/>
        <v>8.4000000000000005E-2</v>
      </c>
      <c r="R10" s="52">
        <f t="shared" si="4"/>
        <v>8.6666666666666684E-2</v>
      </c>
      <c r="S10" s="53">
        <f t="shared" si="5"/>
        <v>50.831886470574958</v>
      </c>
      <c r="T10" s="9">
        <f t="shared" si="6"/>
        <v>10.833333333333334</v>
      </c>
      <c r="U10" s="17">
        <v>0.20849999999999999</v>
      </c>
      <c r="V10" s="5">
        <f t="shared" si="7"/>
        <v>4.2993499999999995E-3</v>
      </c>
      <c r="W10" s="9">
        <f t="shared" si="8"/>
        <v>1.5757884805878237</v>
      </c>
      <c r="X10" s="30">
        <f t="shared" si="9"/>
        <v>366.51784120572268</v>
      </c>
      <c r="Z10" s="33">
        <v>0.12280000000000001</v>
      </c>
      <c r="AA10" s="33"/>
      <c r="AB10" s="40"/>
      <c r="AC10" s="41"/>
      <c r="AD10" s="41"/>
      <c r="AE10" s="41"/>
      <c r="AF10" s="41"/>
      <c r="AH10" s="39"/>
      <c r="AI10" s="40"/>
      <c r="AJ10" s="40"/>
      <c r="AK10" s="42"/>
      <c r="AL10" s="42"/>
      <c r="AM10" s="42"/>
      <c r="AN10" s="41"/>
    </row>
    <row r="11" spans="1:40" ht="12.75" x14ac:dyDescent="0.2">
      <c r="A11" s="15">
        <v>8</v>
      </c>
      <c r="B11" s="27">
        <v>42976</v>
      </c>
      <c r="C11" s="29" t="s">
        <v>46</v>
      </c>
      <c r="D11" s="29" t="s">
        <v>29</v>
      </c>
      <c r="E11" s="19">
        <v>7.3</v>
      </c>
      <c r="F11" s="19">
        <v>1</v>
      </c>
      <c r="G11" s="52">
        <v>0.8</v>
      </c>
      <c r="H11" s="52"/>
      <c r="I11" s="52">
        <v>0.18099999999999999</v>
      </c>
      <c r="J11" s="52">
        <v>0.42770000000000002</v>
      </c>
      <c r="K11" s="52">
        <v>0.17230000000000001</v>
      </c>
      <c r="L11" s="52">
        <v>8.3699999999999997E-2</v>
      </c>
      <c r="M11" s="52">
        <v>0.28710000000000002</v>
      </c>
      <c r="N11" s="52">
        <v>9.5299999999999996E-2</v>
      </c>
      <c r="O11" s="52">
        <f t="shared" si="1"/>
        <v>9.7299999999999998E-2</v>
      </c>
      <c r="P11" s="52">
        <f t="shared" si="2"/>
        <v>0.1406</v>
      </c>
      <c r="Q11" s="52">
        <f t="shared" si="3"/>
        <v>7.7000000000000013E-2</v>
      </c>
      <c r="R11" s="52">
        <f t="shared" si="4"/>
        <v>0.10496666666666667</v>
      </c>
      <c r="S11" s="53">
        <f t="shared" si="5"/>
        <v>43.773303537782091</v>
      </c>
      <c r="T11" s="9">
        <f t="shared" si="6"/>
        <v>10.496666666666666</v>
      </c>
      <c r="U11" s="17">
        <v>7.4499999999999997E-2</v>
      </c>
      <c r="V11" s="5">
        <f t="shared" si="7"/>
        <v>1.4719499999999999E-3</v>
      </c>
      <c r="W11" s="9">
        <f t="shared" si="8"/>
        <v>0.35018642830225677</v>
      </c>
      <c r="X11" s="30">
        <f t="shared" si="9"/>
        <v>237.9064698544494</v>
      </c>
      <c r="Z11" s="33">
        <v>0.1211</v>
      </c>
      <c r="AA11" s="33"/>
      <c r="AB11" s="40"/>
      <c r="AC11" s="41"/>
      <c r="AD11" s="41"/>
      <c r="AE11" s="41"/>
      <c r="AF11" s="41"/>
      <c r="AH11" s="39"/>
      <c r="AI11" s="40"/>
      <c r="AJ11" s="40"/>
      <c r="AK11" s="42"/>
      <c r="AL11" s="42"/>
      <c r="AM11" s="42"/>
      <c r="AN11" s="41"/>
    </row>
    <row r="12" spans="1:40" ht="12.75" x14ac:dyDescent="0.2">
      <c r="A12" s="15">
        <v>8</v>
      </c>
      <c r="B12" s="27">
        <v>42976</v>
      </c>
      <c r="C12" s="29" t="s">
        <v>46</v>
      </c>
      <c r="D12" s="29" t="s">
        <v>29</v>
      </c>
      <c r="E12" s="19">
        <v>126.6</v>
      </c>
      <c r="F12" s="19">
        <v>1.8</v>
      </c>
      <c r="G12" s="52">
        <v>35.9</v>
      </c>
      <c r="H12" s="52"/>
      <c r="I12" s="52">
        <v>0.15959999999999999</v>
      </c>
      <c r="J12" s="52">
        <v>0.92120000000000002</v>
      </c>
      <c r="K12" s="52">
        <v>0.65980000000000005</v>
      </c>
      <c r="L12" s="52">
        <v>0.1298</v>
      </c>
      <c r="M12" s="52">
        <v>0.74629999999999996</v>
      </c>
      <c r="N12" s="52">
        <v>0.53610000000000002</v>
      </c>
      <c r="O12" s="52">
        <f t="shared" si="1"/>
        <v>2.9799999999999993E-2</v>
      </c>
      <c r="P12" s="52">
        <f t="shared" si="2"/>
        <v>0.17490000000000006</v>
      </c>
      <c r="Q12" s="52">
        <f t="shared" si="3"/>
        <v>0.12370000000000003</v>
      </c>
      <c r="R12" s="52">
        <f t="shared" si="4"/>
        <v>0.1094666666666667</v>
      </c>
      <c r="S12" s="53">
        <f t="shared" si="5"/>
        <v>18.801963254945353</v>
      </c>
      <c r="T12" s="9">
        <f t="shared" si="6"/>
        <v>6.0814814814814833</v>
      </c>
      <c r="U12" s="17">
        <v>0.26390000000000002</v>
      </c>
      <c r="V12" s="5">
        <f t="shared" si="7"/>
        <v>5.4682900000000007E-3</v>
      </c>
      <c r="W12" s="9">
        <f t="shared" si="8"/>
        <v>6.7499048085253817</v>
      </c>
      <c r="X12" s="30">
        <f t="shared" si="9"/>
        <v>1234.3721361751811</v>
      </c>
      <c r="Z12" s="33">
        <v>0.1236</v>
      </c>
      <c r="AA12" s="33"/>
      <c r="AK12" s="43"/>
      <c r="AL12" s="43"/>
      <c r="AM12" s="43"/>
    </row>
    <row r="13" spans="1:40" ht="12.75" x14ac:dyDescent="0.2">
      <c r="A13" s="15">
        <v>6</v>
      </c>
      <c r="B13" s="27">
        <v>42976</v>
      </c>
      <c r="C13" s="28" t="s">
        <v>28</v>
      </c>
      <c r="D13" s="29" t="s">
        <v>29</v>
      </c>
      <c r="E13" s="19">
        <v>8.9</v>
      </c>
      <c r="F13" s="19">
        <v>0.7</v>
      </c>
      <c r="G13" s="45">
        <v>0.6</v>
      </c>
      <c r="H13" s="45"/>
      <c r="I13" s="45">
        <v>0.50700000000000001</v>
      </c>
      <c r="J13" s="45"/>
      <c r="K13" s="45"/>
      <c r="L13" s="45">
        <v>0.43070000000000003</v>
      </c>
      <c r="M13" s="45"/>
      <c r="N13" s="45"/>
      <c r="O13" s="45">
        <f t="shared" si="1"/>
        <v>7.6299999999999979E-2</v>
      </c>
      <c r="P13" s="45"/>
      <c r="Q13" s="45"/>
      <c r="R13" s="45">
        <v>7.6299999999999979E-2</v>
      </c>
      <c r="S13" s="53">
        <f>(O13/I13)*100</f>
        <v>15.049309664694277</v>
      </c>
      <c r="T13" s="9">
        <f>(O13/F13)*100</f>
        <v>10.899999999999997</v>
      </c>
      <c r="U13" s="17"/>
      <c r="V13" s="16">
        <v>7.0000000000000001E-3</v>
      </c>
      <c r="W13" s="9">
        <f t="shared" si="8"/>
        <v>9.0295857988165654E-2</v>
      </c>
      <c r="X13" s="30">
        <f>W13/V13</f>
        <v>12.899408284023664</v>
      </c>
      <c r="Z13" s="33">
        <v>0.12239999999999999</v>
      </c>
      <c r="AA13" s="33"/>
    </row>
    <row r="14" spans="1:40" ht="12.75" x14ac:dyDescent="0.2">
      <c r="A14" s="15">
        <v>6</v>
      </c>
      <c r="B14" s="27">
        <v>42976</v>
      </c>
      <c r="C14" s="28" t="s">
        <v>28</v>
      </c>
      <c r="D14" s="29" t="s">
        <v>29</v>
      </c>
      <c r="E14" s="19">
        <v>29.6</v>
      </c>
      <c r="F14" s="19">
        <v>1.6</v>
      </c>
      <c r="G14" s="45">
        <v>4.2</v>
      </c>
      <c r="H14" s="45"/>
      <c r="I14" s="45">
        <v>0.2707</v>
      </c>
      <c r="J14" s="45"/>
      <c r="K14" s="45"/>
      <c r="L14" s="45">
        <v>0.13550000000000001</v>
      </c>
      <c r="M14" s="45"/>
      <c r="N14" s="45"/>
      <c r="O14" s="45">
        <f t="shared" si="1"/>
        <v>0.13519999999999999</v>
      </c>
      <c r="P14" s="45"/>
      <c r="Q14" s="45"/>
      <c r="R14" s="45">
        <v>0.13519999999999999</v>
      </c>
      <c r="S14" s="53">
        <f t="shared" ref="S14:S22" si="10">(O14/I14)*100</f>
        <v>49.944588104913187</v>
      </c>
      <c r="T14" s="9">
        <f t="shared" ref="T14:T22" si="11">(O14/F14)*100</f>
        <v>8.4499999999999993</v>
      </c>
      <c r="U14" s="17"/>
      <c r="V14" s="16">
        <v>7.0000000000000001E-3</v>
      </c>
      <c r="W14" s="9">
        <f t="shared" si="8"/>
        <v>2.097672700406354</v>
      </c>
      <c r="X14" s="30">
        <f t="shared" si="9"/>
        <v>299.66752862947914</v>
      </c>
      <c r="Z14" s="33">
        <v>0.12180000000000001</v>
      </c>
      <c r="AA14" s="33"/>
    </row>
    <row r="15" spans="1:40" ht="12.75" x14ac:dyDescent="0.2">
      <c r="A15" s="15">
        <v>6</v>
      </c>
      <c r="B15" s="27">
        <v>42976</v>
      </c>
      <c r="C15" s="28" t="s">
        <v>28</v>
      </c>
      <c r="D15" s="29" t="s">
        <v>29</v>
      </c>
      <c r="E15" s="19">
        <v>18.899999999999999</v>
      </c>
      <c r="F15" s="19">
        <v>2.1</v>
      </c>
      <c r="G15" s="45">
        <v>1.7</v>
      </c>
      <c r="H15" s="45"/>
      <c r="I15" s="45">
        <v>0.77010000000000001</v>
      </c>
      <c r="J15" s="45"/>
      <c r="K15" s="45"/>
      <c r="L15" s="45">
        <v>0.45929999999999999</v>
      </c>
      <c r="M15" s="45"/>
      <c r="N15" s="45"/>
      <c r="O15" s="45">
        <f t="shared" si="1"/>
        <v>0.31080000000000002</v>
      </c>
      <c r="P15" s="45"/>
      <c r="Q15" s="45"/>
      <c r="R15" s="45">
        <v>0.31080000000000002</v>
      </c>
      <c r="S15" s="53">
        <f t="shared" si="10"/>
        <v>40.358395013634599</v>
      </c>
      <c r="T15" s="9">
        <f t="shared" si="11"/>
        <v>14.799999999999999</v>
      </c>
      <c r="U15" s="17"/>
      <c r="V15" s="16">
        <v>7.0000000000000001E-3</v>
      </c>
      <c r="W15" s="9">
        <f t="shared" si="8"/>
        <v>0.68609271523178816</v>
      </c>
      <c r="X15" s="30">
        <f t="shared" si="9"/>
        <v>98.013245033112597</v>
      </c>
      <c r="Z15" s="33">
        <v>0.12470000000000001</v>
      </c>
      <c r="AA15" s="33"/>
    </row>
    <row r="16" spans="1:40" x14ac:dyDescent="0.25">
      <c r="A16" s="15">
        <v>6</v>
      </c>
      <c r="B16" s="27">
        <v>42976</v>
      </c>
      <c r="C16" s="28" t="s">
        <v>28</v>
      </c>
      <c r="D16" s="29" t="s">
        <v>29</v>
      </c>
      <c r="E16" s="19">
        <v>13.2</v>
      </c>
      <c r="F16" s="19">
        <v>1.1000000000000001</v>
      </c>
      <c r="G16" s="45">
        <v>1.7</v>
      </c>
      <c r="H16" s="45"/>
      <c r="I16" s="45">
        <v>0.38300000000000001</v>
      </c>
      <c r="J16" s="45"/>
      <c r="K16" s="45"/>
      <c r="L16" s="45">
        <v>0.29499999999999998</v>
      </c>
      <c r="M16" s="45"/>
      <c r="N16" s="45"/>
      <c r="O16" s="45">
        <f t="shared" si="1"/>
        <v>8.8000000000000023E-2</v>
      </c>
      <c r="P16" s="45"/>
      <c r="Q16" s="45"/>
      <c r="R16" s="45">
        <v>8.8000000000000023E-2</v>
      </c>
      <c r="S16" s="53">
        <f t="shared" si="10"/>
        <v>22.976501305483037</v>
      </c>
      <c r="T16" s="9">
        <f t="shared" si="11"/>
        <v>8.0000000000000018</v>
      </c>
      <c r="U16" s="51"/>
      <c r="V16" s="16">
        <v>7.0000000000000001E-3</v>
      </c>
      <c r="W16" s="9">
        <f t="shared" si="8"/>
        <v>0.39060052219321162</v>
      </c>
      <c r="X16" s="30">
        <f t="shared" si="9"/>
        <v>55.800074599030232</v>
      </c>
      <c r="Z16" s="33">
        <v>0.1217</v>
      </c>
      <c r="AA16" s="33"/>
    </row>
    <row r="17" spans="1:28" x14ac:dyDescent="0.25">
      <c r="A17" s="15">
        <v>6</v>
      </c>
      <c r="B17" s="27">
        <v>42976</v>
      </c>
      <c r="C17" s="28" t="s">
        <v>28</v>
      </c>
      <c r="D17" s="29" t="s">
        <v>29</v>
      </c>
      <c r="E17" s="19">
        <v>14.3</v>
      </c>
      <c r="F17" s="19">
        <v>1.1000000000000001</v>
      </c>
      <c r="G17" s="45">
        <v>4.2</v>
      </c>
      <c r="H17" s="45"/>
      <c r="I17" s="45">
        <v>0.49990000000000001</v>
      </c>
      <c r="J17" s="45"/>
      <c r="K17" s="45"/>
      <c r="L17" s="45">
        <v>0.28599999999999998</v>
      </c>
      <c r="M17" s="45"/>
      <c r="N17" s="45"/>
      <c r="O17" s="45">
        <f t="shared" si="1"/>
        <v>0.21390000000000003</v>
      </c>
      <c r="P17" s="45"/>
      <c r="Q17" s="45"/>
      <c r="R17" s="45">
        <v>0.21390000000000003</v>
      </c>
      <c r="S17" s="53">
        <f t="shared" si="10"/>
        <v>42.78855771154231</v>
      </c>
      <c r="T17" s="9">
        <f t="shared" si="11"/>
        <v>19.445454545454545</v>
      </c>
      <c r="U17" s="51"/>
      <c r="V17" s="16">
        <v>7.0000000000000001E-3</v>
      </c>
      <c r="W17" s="9">
        <f t="shared" si="8"/>
        <v>1.797119423884777</v>
      </c>
      <c r="X17" s="30">
        <f t="shared" si="9"/>
        <v>256.73134626925383</v>
      </c>
      <c r="Z17" s="33">
        <v>0.1205</v>
      </c>
      <c r="AA17" s="33"/>
    </row>
    <row r="18" spans="1:28" x14ac:dyDescent="0.25">
      <c r="A18" s="15">
        <v>11</v>
      </c>
      <c r="B18" s="27">
        <v>42976</v>
      </c>
      <c r="C18" s="29" t="s">
        <v>19</v>
      </c>
      <c r="D18" s="29" t="s">
        <v>47</v>
      </c>
      <c r="E18" s="48"/>
      <c r="F18" s="48"/>
      <c r="G18" s="17"/>
      <c r="H18" s="45">
        <v>0.1221</v>
      </c>
      <c r="I18" s="45">
        <v>0.37890000000000001</v>
      </c>
      <c r="J18" s="45"/>
      <c r="K18" s="45"/>
      <c r="L18" s="45">
        <v>0.3301</v>
      </c>
      <c r="M18" s="45"/>
      <c r="N18" s="45"/>
      <c r="O18" s="45">
        <f t="shared" si="1"/>
        <v>4.880000000000001E-2</v>
      </c>
      <c r="P18" s="45"/>
      <c r="Q18" s="45"/>
      <c r="R18" s="45">
        <v>4.880000000000001E-2</v>
      </c>
      <c r="S18" s="53">
        <f t="shared" si="10"/>
        <v>12.879387701240436</v>
      </c>
      <c r="T18" s="9" t="e">
        <f t="shared" si="11"/>
        <v>#DIV/0!</v>
      </c>
      <c r="U18" s="51"/>
      <c r="V18" s="16">
        <v>7.0000000000000001E-3</v>
      </c>
      <c r="W18" s="9">
        <f>I18*(S18/100)</f>
        <v>4.880000000000001E-2</v>
      </c>
      <c r="X18" s="30">
        <f t="shared" si="9"/>
        <v>6.9714285714285724</v>
      </c>
      <c r="Z18" s="33">
        <v>0.1208</v>
      </c>
      <c r="AA18" s="33"/>
    </row>
    <row r="19" spans="1:28" x14ac:dyDescent="0.25">
      <c r="A19" s="15">
        <v>11</v>
      </c>
      <c r="B19" s="27">
        <v>42976</v>
      </c>
      <c r="C19" s="29" t="s">
        <v>19</v>
      </c>
      <c r="D19" s="29" t="s">
        <v>47</v>
      </c>
      <c r="E19" s="48"/>
      <c r="F19" s="48"/>
      <c r="G19" s="17"/>
      <c r="H19" s="45">
        <v>0.1221</v>
      </c>
      <c r="I19" s="45">
        <v>0.28120000000000001</v>
      </c>
      <c r="J19" s="45"/>
      <c r="K19" s="45"/>
      <c r="L19" s="45">
        <v>0.249</v>
      </c>
      <c r="M19" s="45"/>
      <c r="N19" s="45"/>
      <c r="O19" s="45">
        <f t="shared" si="1"/>
        <v>3.2200000000000006E-2</v>
      </c>
      <c r="P19" s="45"/>
      <c r="Q19" s="45"/>
      <c r="R19" s="45">
        <v>3.2200000000000006E-2</v>
      </c>
      <c r="S19" s="53">
        <f t="shared" si="10"/>
        <v>11.450924608819347</v>
      </c>
      <c r="T19" s="9" t="e">
        <f t="shared" si="11"/>
        <v>#DIV/0!</v>
      </c>
      <c r="U19" s="51"/>
      <c r="V19" s="16">
        <v>7.0000000000000001E-3</v>
      </c>
      <c r="W19" s="9">
        <f t="shared" ref="W19:W22" si="12">I19*(S19/100)</f>
        <v>3.2200000000000006E-2</v>
      </c>
      <c r="X19" s="30">
        <f t="shared" si="9"/>
        <v>4.6000000000000005</v>
      </c>
      <c r="Z19" s="33">
        <v>0.1215</v>
      </c>
      <c r="AA19" s="33"/>
    </row>
    <row r="20" spans="1:28" x14ac:dyDescent="0.25">
      <c r="A20" s="15">
        <v>11</v>
      </c>
      <c r="B20" s="27">
        <v>42976</v>
      </c>
      <c r="C20" s="29" t="s">
        <v>19</v>
      </c>
      <c r="D20" s="29" t="s">
        <v>47</v>
      </c>
      <c r="E20" s="48"/>
      <c r="F20" s="48"/>
      <c r="G20" s="17"/>
      <c r="H20" s="45">
        <v>0.1221</v>
      </c>
      <c r="I20" s="45">
        <v>0.22900000000000001</v>
      </c>
      <c r="J20" s="45"/>
      <c r="K20" s="45"/>
      <c r="L20" s="45">
        <v>0.19869999999999999</v>
      </c>
      <c r="M20" s="45"/>
      <c r="N20" s="45"/>
      <c r="O20" s="45">
        <f t="shared" si="1"/>
        <v>3.0300000000000021E-2</v>
      </c>
      <c r="P20" s="45"/>
      <c r="Q20" s="45"/>
      <c r="R20" s="45">
        <v>3.0300000000000021E-2</v>
      </c>
      <c r="S20" s="53">
        <f t="shared" si="10"/>
        <v>13.231441048034942</v>
      </c>
      <c r="T20" s="9" t="e">
        <f t="shared" si="11"/>
        <v>#DIV/0!</v>
      </c>
      <c r="U20" s="51"/>
      <c r="V20" s="16">
        <v>7.0000000000000001E-3</v>
      </c>
      <c r="W20" s="9">
        <f t="shared" si="12"/>
        <v>3.0300000000000018E-2</v>
      </c>
      <c r="X20" s="30">
        <f t="shared" si="9"/>
        <v>4.328571428571431</v>
      </c>
      <c r="Z20" s="33">
        <v>0.1222</v>
      </c>
      <c r="AA20" s="33"/>
    </row>
    <row r="21" spans="1:28" x14ac:dyDescent="0.25">
      <c r="A21" s="15">
        <v>11</v>
      </c>
      <c r="B21" s="27">
        <v>42976</v>
      </c>
      <c r="C21" s="29" t="s">
        <v>19</v>
      </c>
      <c r="D21" s="29" t="s">
        <v>47</v>
      </c>
      <c r="E21" s="48"/>
      <c r="F21" s="48"/>
      <c r="G21" s="17"/>
      <c r="H21" s="45">
        <v>0.1221</v>
      </c>
      <c r="I21" s="45">
        <v>0.32</v>
      </c>
      <c r="J21" s="45"/>
      <c r="K21" s="45"/>
      <c r="L21" s="45">
        <v>0.28399999999999997</v>
      </c>
      <c r="M21" s="45"/>
      <c r="N21" s="45"/>
      <c r="O21" s="45">
        <f t="shared" si="1"/>
        <v>3.6000000000000032E-2</v>
      </c>
      <c r="P21" s="45"/>
      <c r="Q21" s="45"/>
      <c r="R21" s="45">
        <v>3.6000000000000032E-2</v>
      </c>
      <c r="S21" s="53">
        <f t="shared" si="10"/>
        <v>11.250000000000011</v>
      </c>
      <c r="T21" s="9" t="e">
        <f t="shared" si="11"/>
        <v>#DIV/0!</v>
      </c>
      <c r="U21" s="51"/>
      <c r="V21" s="16">
        <v>7.0000000000000001E-3</v>
      </c>
      <c r="W21" s="9">
        <f t="shared" si="12"/>
        <v>3.6000000000000032E-2</v>
      </c>
      <c r="X21" s="30">
        <f t="shared" si="9"/>
        <v>5.1428571428571477</v>
      </c>
      <c r="Z21" s="33">
        <v>0.1212</v>
      </c>
      <c r="AA21" s="33"/>
    </row>
    <row r="22" spans="1:28" x14ac:dyDescent="0.25">
      <c r="A22" s="15">
        <v>11</v>
      </c>
      <c r="B22" s="27">
        <v>42976</v>
      </c>
      <c r="C22" s="29" t="s">
        <v>19</v>
      </c>
      <c r="D22" s="29" t="s">
        <v>47</v>
      </c>
      <c r="E22" s="48"/>
      <c r="F22" s="48"/>
      <c r="G22" s="17"/>
      <c r="H22" s="45">
        <v>0.1221</v>
      </c>
      <c r="I22" s="45">
        <v>0.39979999999999999</v>
      </c>
      <c r="J22" s="45"/>
      <c r="K22" s="45"/>
      <c r="L22" s="45">
        <v>0.38400000000000001</v>
      </c>
      <c r="M22" s="45"/>
      <c r="N22" s="45"/>
      <c r="O22" s="45">
        <f t="shared" si="1"/>
        <v>1.5799999999999981E-2</v>
      </c>
      <c r="P22" s="45"/>
      <c r="Q22" s="45"/>
      <c r="R22" s="45">
        <v>1.5799999999999981E-2</v>
      </c>
      <c r="S22" s="53">
        <f t="shared" si="10"/>
        <v>3.951975987993992</v>
      </c>
      <c r="T22" s="9" t="e">
        <f t="shared" si="11"/>
        <v>#DIV/0!</v>
      </c>
      <c r="U22" s="51"/>
      <c r="V22" s="16">
        <v>7.0000000000000001E-3</v>
      </c>
      <c r="W22" s="9">
        <f t="shared" si="12"/>
        <v>1.5799999999999981E-2</v>
      </c>
      <c r="X22" s="30">
        <f t="shared" si="9"/>
        <v>2.2571428571428545</v>
      </c>
      <c r="Z22" s="33">
        <v>0.1222</v>
      </c>
      <c r="AA22" s="33"/>
    </row>
    <row r="23" spans="1:28" x14ac:dyDescent="0.25">
      <c r="A23" s="15"/>
      <c r="B23" s="27"/>
      <c r="C23" s="28"/>
      <c r="D23" s="29"/>
      <c r="E23" s="48"/>
      <c r="F23" s="49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30"/>
      <c r="T23" s="30"/>
      <c r="U23" s="51"/>
      <c r="W23" s="30"/>
      <c r="X23" s="30"/>
    </row>
    <row r="24" spans="1:28" x14ac:dyDescent="0.25">
      <c r="A24" s="15"/>
      <c r="B24" s="27"/>
      <c r="C24" s="28"/>
      <c r="D24" s="29"/>
      <c r="E24" s="48"/>
      <c r="F24" s="49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30"/>
      <c r="T24" s="30"/>
      <c r="U24" s="51"/>
      <c r="W24" s="30"/>
      <c r="X24" s="30"/>
    </row>
    <row r="25" spans="1:28" x14ac:dyDescent="0.25">
      <c r="A25" s="15"/>
      <c r="B25" s="27"/>
      <c r="C25" s="28"/>
      <c r="D25" s="29"/>
      <c r="E25" s="48"/>
      <c r="F25" s="49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30"/>
      <c r="T25" s="30"/>
      <c r="U25" s="51"/>
      <c r="W25" s="30"/>
      <c r="X25" s="30"/>
      <c r="Z25" s="44"/>
      <c r="AA25" s="40"/>
      <c r="AB25" s="40"/>
    </row>
    <row r="26" spans="1:28" x14ac:dyDescent="0.25">
      <c r="A26" s="15"/>
      <c r="B26" s="27"/>
      <c r="C26" s="28"/>
      <c r="D26" s="29"/>
      <c r="E26" s="30"/>
      <c r="F26" s="31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W26" s="30"/>
      <c r="X26" s="30"/>
      <c r="Z26" s="44"/>
      <c r="AA26" s="40"/>
      <c r="AB26" s="40"/>
    </row>
    <row r="27" spans="1:28" x14ac:dyDescent="0.25">
      <c r="A27" s="15"/>
      <c r="B27" s="27"/>
      <c r="C27" s="28"/>
      <c r="D27" s="29"/>
      <c r="E27" s="31"/>
      <c r="F27" s="31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W27" s="30"/>
      <c r="X27" s="30"/>
      <c r="Z27" s="44"/>
      <c r="AA27" s="40"/>
      <c r="AB27" s="40"/>
    </row>
    <row r="28" spans="1:28" x14ac:dyDescent="0.25">
      <c r="A28" s="15"/>
      <c r="B28" s="27"/>
      <c r="C28" s="28"/>
      <c r="D28" s="29"/>
      <c r="E28" s="31"/>
      <c r="F28" s="31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W28" s="30"/>
      <c r="X28" s="30"/>
      <c r="Z28" s="44"/>
      <c r="AA28" s="40"/>
      <c r="AB28" s="40"/>
    </row>
    <row r="29" spans="1:28" x14ac:dyDescent="0.25">
      <c r="A29" s="15"/>
      <c r="B29" s="27"/>
      <c r="C29" s="28"/>
      <c r="D29" s="29"/>
      <c r="E29" s="31"/>
      <c r="F29" s="31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W29" s="30"/>
      <c r="X29" s="30"/>
      <c r="Z29" s="44"/>
      <c r="AA29" s="40"/>
      <c r="AB29" s="40"/>
    </row>
    <row r="30" spans="1:28" x14ac:dyDescent="0.25">
      <c r="A30" s="15"/>
      <c r="B30" s="27"/>
      <c r="C30" s="28"/>
      <c r="D30" s="29"/>
      <c r="E30" s="31"/>
      <c r="F30" s="31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W30" s="30"/>
      <c r="X30" s="30"/>
      <c r="Z30" s="44"/>
      <c r="AA30" s="40"/>
      <c r="AB30" s="40"/>
    </row>
    <row r="31" spans="1:28" x14ac:dyDescent="0.25">
      <c r="A31" s="15"/>
      <c r="B31" s="27"/>
      <c r="C31" s="28"/>
      <c r="D31" s="29"/>
      <c r="E31" s="31"/>
      <c r="F31" s="31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W31" s="30"/>
      <c r="X31" s="30"/>
      <c r="Z31" s="44"/>
      <c r="AA31" s="40"/>
      <c r="AB31" s="40"/>
    </row>
    <row r="32" spans="1:28" x14ac:dyDescent="0.25">
      <c r="A32" s="15"/>
      <c r="B32" s="27"/>
      <c r="C32" s="28"/>
      <c r="D32" s="29"/>
      <c r="E32" s="31"/>
      <c r="F32" s="31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W32" s="30"/>
      <c r="X32" s="30"/>
      <c r="Z32" s="44"/>
      <c r="AA32" s="40"/>
      <c r="AB32" s="40"/>
    </row>
    <row r="33" spans="1:28" x14ac:dyDescent="0.25">
      <c r="A33" s="15"/>
      <c r="B33" s="27"/>
      <c r="C33" s="28"/>
      <c r="D33" s="29"/>
      <c r="E33" s="31"/>
      <c r="F33" s="31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W33" s="30"/>
      <c r="X33" s="30"/>
      <c r="Z33" s="44"/>
      <c r="AA33" s="40"/>
      <c r="AB33" s="40"/>
    </row>
    <row r="34" spans="1:28" x14ac:dyDescent="0.25">
      <c r="A34" s="15"/>
      <c r="B34" s="27"/>
      <c r="C34" s="28"/>
      <c r="D34" s="29"/>
      <c r="E34" s="31"/>
      <c r="F34" s="31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W34" s="30"/>
      <c r="X34" s="30"/>
      <c r="Z34" s="44"/>
      <c r="AA34" s="40"/>
      <c r="AB34" s="40"/>
    </row>
    <row r="35" spans="1:28" x14ac:dyDescent="0.25">
      <c r="A35" s="15"/>
      <c r="B35" s="27"/>
      <c r="C35" s="28"/>
      <c r="D35" s="29"/>
      <c r="E35" s="31"/>
      <c r="F35" s="31"/>
      <c r="G35" s="30"/>
      <c r="H35" s="30"/>
      <c r="I35" s="30"/>
      <c r="J35" s="30"/>
      <c r="K35" s="30"/>
      <c r="L35" s="31"/>
      <c r="M35" s="31"/>
      <c r="N35" s="31"/>
      <c r="O35" s="31"/>
      <c r="P35" s="31"/>
      <c r="Q35" s="30"/>
      <c r="R35" s="30"/>
      <c r="S35" s="30"/>
      <c r="T35" s="30"/>
      <c r="W35" s="30"/>
      <c r="X35" s="30"/>
      <c r="Z35" s="44"/>
      <c r="AA35" s="40"/>
      <c r="AB35" s="40"/>
    </row>
    <row r="36" spans="1:28" x14ac:dyDescent="0.25">
      <c r="A36" s="15"/>
      <c r="B36" s="27"/>
      <c r="C36" s="28"/>
      <c r="D36" s="29"/>
      <c r="E36" s="31"/>
      <c r="F36" s="31"/>
      <c r="G36" s="30"/>
      <c r="H36" s="30"/>
      <c r="I36" s="30"/>
      <c r="J36" s="30"/>
      <c r="K36" s="30"/>
      <c r="L36" s="31"/>
      <c r="M36" s="31"/>
      <c r="N36" s="31"/>
      <c r="O36" s="31"/>
      <c r="P36" s="31"/>
      <c r="Q36" s="30"/>
      <c r="R36" s="30"/>
      <c r="S36" s="30"/>
      <c r="T36" s="30"/>
      <c r="W36" s="30"/>
      <c r="X36" s="30"/>
      <c r="Z36" s="44"/>
      <c r="AA36" s="40"/>
      <c r="AB36" s="40"/>
    </row>
    <row r="37" spans="1:28" x14ac:dyDescent="0.25">
      <c r="A37" s="15"/>
      <c r="B37" s="27"/>
      <c r="C37" s="28"/>
      <c r="D37" s="29"/>
      <c r="E37" s="31"/>
      <c r="F37" s="31"/>
      <c r="G37" s="30"/>
      <c r="H37" s="30"/>
      <c r="I37" s="30"/>
      <c r="J37" s="30"/>
      <c r="K37" s="30"/>
      <c r="L37" s="31"/>
      <c r="M37" s="31"/>
      <c r="N37" s="31"/>
      <c r="O37" s="31"/>
      <c r="P37" s="31"/>
      <c r="Q37" s="30"/>
      <c r="R37" s="30"/>
      <c r="S37" s="30"/>
      <c r="T37" s="30"/>
      <c r="W37" s="30"/>
      <c r="X37" s="30"/>
      <c r="Z37" s="44"/>
      <c r="AA37" s="40"/>
      <c r="AB37" s="40"/>
    </row>
    <row r="38" spans="1:28" x14ac:dyDescent="0.25">
      <c r="A38" s="15"/>
      <c r="B38" s="27"/>
      <c r="C38" s="28"/>
      <c r="D38" s="29"/>
      <c r="E38" s="31"/>
      <c r="F38" s="31"/>
      <c r="G38" s="30"/>
      <c r="H38" s="30"/>
      <c r="I38" s="30"/>
      <c r="J38" s="30"/>
      <c r="K38" s="30"/>
      <c r="L38" s="31"/>
      <c r="M38" s="31"/>
      <c r="N38" s="31"/>
      <c r="O38" s="31"/>
      <c r="P38" s="31"/>
      <c r="Q38" s="30"/>
      <c r="R38" s="30"/>
      <c r="S38" s="30"/>
      <c r="T38" s="30"/>
      <c r="W38" s="30"/>
      <c r="X38" s="30"/>
      <c r="Z38" s="44"/>
      <c r="AA38" s="40"/>
      <c r="AB38" s="40"/>
    </row>
    <row r="39" spans="1:28" x14ac:dyDescent="0.25">
      <c r="A39" s="15"/>
      <c r="B39" s="27"/>
      <c r="C39" s="28"/>
      <c r="D39" s="29"/>
      <c r="E39" s="31"/>
      <c r="F39" s="31"/>
      <c r="G39" s="30"/>
      <c r="H39" s="30"/>
      <c r="I39" s="30"/>
      <c r="J39" s="30"/>
      <c r="K39" s="30"/>
      <c r="L39" s="31"/>
      <c r="M39" s="31"/>
      <c r="N39" s="31"/>
      <c r="O39" s="31"/>
      <c r="P39" s="31"/>
      <c r="Q39" s="30"/>
      <c r="R39" s="30"/>
      <c r="S39" s="30"/>
      <c r="T39" s="30"/>
      <c r="W39" s="30"/>
      <c r="X39" s="30"/>
      <c r="Z39" s="44"/>
      <c r="AA39" s="40"/>
      <c r="AB39" s="40"/>
    </row>
    <row r="40" spans="1:28" x14ac:dyDescent="0.25">
      <c r="A40" s="15"/>
      <c r="B40" s="27"/>
      <c r="C40" s="28"/>
      <c r="D40" s="29"/>
      <c r="E40" s="31"/>
      <c r="F40" s="31"/>
      <c r="G40" s="30"/>
      <c r="H40" s="30"/>
      <c r="I40" s="30"/>
      <c r="J40" s="30"/>
      <c r="K40" s="30"/>
      <c r="L40" s="31"/>
      <c r="M40" s="31"/>
      <c r="N40" s="31"/>
      <c r="O40" s="31"/>
      <c r="P40" s="31"/>
      <c r="Q40" s="30"/>
      <c r="R40" s="30"/>
      <c r="S40" s="30"/>
      <c r="T40" s="30"/>
      <c r="W40" s="30"/>
      <c r="X40" s="30"/>
      <c r="Z40" s="44"/>
      <c r="AA40" s="40"/>
      <c r="AB40" s="40"/>
    </row>
    <row r="41" spans="1:28" x14ac:dyDescent="0.25">
      <c r="A41" s="15"/>
      <c r="B41" s="27"/>
      <c r="C41" s="28"/>
      <c r="D41" s="29"/>
      <c r="E41" s="31"/>
      <c r="F41" s="31"/>
      <c r="G41" s="30"/>
      <c r="H41" s="30"/>
      <c r="I41" s="30"/>
      <c r="J41" s="30"/>
      <c r="K41" s="30"/>
      <c r="L41" s="31"/>
      <c r="M41" s="31"/>
      <c r="N41" s="31"/>
      <c r="O41" s="31"/>
      <c r="P41" s="31"/>
      <c r="Q41" s="30"/>
      <c r="R41" s="30"/>
      <c r="S41" s="30"/>
      <c r="T41" s="30"/>
      <c r="W41" s="30"/>
      <c r="X41" s="30"/>
      <c r="AA41" s="40"/>
    </row>
    <row r="42" spans="1:28" x14ac:dyDescent="0.25">
      <c r="A42" s="15"/>
      <c r="B42" s="27"/>
      <c r="C42" s="28"/>
      <c r="D42" s="29"/>
      <c r="E42" s="31"/>
      <c r="F42" s="31"/>
      <c r="G42" s="30"/>
      <c r="H42" s="30"/>
      <c r="I42" s="30"/>
      <c r="J42" s="30"/>
      <c r="K42" s="30"/>
      <c r="L42" s="31"/>
      <c r="M42" s="31"/>
      <c r="N42" s="31"/>
      <c r="O42" s="31"/>
      <c r="P42" s="31"/>
      <c r="Q42" s="30"/>
      <c r="R42" s="30"/>
      <c r="S42" s="30"/>
      <c r="T42" s="30"/>
      <c r="W42" s="30"/>
      <c r="X42" s="30"/>
      <c r="AA42" s="40"/>
    </row>
    <row r="43" spans="1:28" x14ac:dyDescent="0.25">
      <c r="A43" s="15"/>
      <c r="B43" s="27"/>
      <c r="C43" s="28"/>
      <c r="D43" s="29"/>
      <c r="E43" s="31"/>
      <c r="F43" s="31"/>
      <c r="G43" s="30"/>
      <c r="H43" s="30"/>
      <c r="I43" s="30"/>
      <c r="J43" s="30"/>
      <c r="K43" s="30"/>
      <c r="L43" s="31"/>
      <c r="M43" s="31"/>
      <c r="N43" s="31"/>
      <c r="O43" s="31"/>
      <c r="P43" s="31"/>
      <c r="Q43" s="30"/>
      <c r="R43" s="30"/>
      <c r="S43" s="30"/>
      <c r="T43" s="30"/>
      <c r="W43" s="30"/>
      <c r="X43" s="30"/>
      <c r="AA43" s="40"/>
    </row>
    <row r="44" spans="1:28" x14ac:dyDescent="0.25">
      <c r="A44" s="15"/>
      <c r="B44" s="27"/>
      <c r="C44" s="28"/>
      <c r="D44" s="29"/>
      <c r="E44" s="31"/>
      <c r="F44" s="31"/>
      <c r="G44" s="30"/>
      <c r="H44" s="30"/>
      <c r="I44" s="30"/>
      <c r="J44" s="30"/>
      <c r="K44" s="30"/>
      <c r="L44" s="31"/>
      <c r="M44" s="31"/>
      <c r="N44" s="31"/>
      <c r="O44" s="31"/>
      <c r="P44" s="31"/>
      <c r="Q44" s="30"/>
      <c r="R44" s="30"/>
      <c r="S44" s="30"/>
      <c r="T44" s="30"/>
      <c r="W44" s="30"/>
      <c r="X44" s="30"/>
      <c r="AA44" s="40"/>
    </row>
    <row r="45" spans="1:28" x14ac:dyDescent="0.25">
      <c r="A45" s="15"/>
      <c r="B45" s="27"/>
      <c r="C45" s="28"/>
      <c r="D45" s="29"/>
      <c r="E45" s="31"/>
      <c r="F45" s="31"/>
      <c r="G45" s="30"/>
      <c r="H45" s="30"/>
      <c r="I45" s="30"/>
      <c r="J45" s="30"/>
      <c r="K45" s="30"/>
      <c r="L45" s="31"/>
      <c r="M45" s="31"/>
      <c r="N45" s="31"/>
      <c r="O45" s="31"/>
      <c r="P45" s="31"/>
      <c r="Q45" s="30"/>
      <c r="R45" s="30"/>
      <c r="S45" s="30"/>
      <c r="T45" s="30"/>
      <c r="W45" s="30"/>
      <c r="X45" s="30"/>
      <c r="AA45" s="40"/>
    </row>
    <row r="46" spans="1:28" x14ac:dyDescent="0.25">
      <c r="A46" s="15"/>
      <c r="B46" s="27"/>
      <c r="C46" s="28"/>
      <c r="D46" s="29"/>
      <c r="E46" s="31"/>
      <c r="F46" s="31"/>
      <c r="G46" s="30"/>
      <c r="H46" s="30"/>
      <c r="I46" s="30"/>
      <c r="J46" s="30"/>
      <c r="K46" s="30"/>
      <c r="L46" s="31"/>
      <c r="M46" s="31"/>
      <c r="N46" s="31"/>
      <c r="O46" s="31"/>
      <c r="P46" s="31"/>
      <c r="Q46" s="30"/>
      <c r="R46" s="30"/>
      <c r="S46" s="30"/>
      <c r="T46" s="30"/>
      <c r="W46" s="30"/>
      <c r="X46" s="30"/>
      <c r="AA46" s="40"/>
    </row>
    <row r="47" spans="1:28" x14ac:dyDescent="0.25">
      <c r="A47" s="15"/>
      <c r="B47" s="27"/>
      <c r="C47" s="28"/>
      <c r="D47" s="29"/>
      <c r="E47" s="31"/>
      <c r="F47" s="31"/>
      <c r="G47" s="30"/>
      <c r="H47" s="30"/>
      <c r="I47" s="30"/>
      <c r="J47" s="30"/>
      <c r="K47" s="30"/>
      <c r="L47" s="31"/>
      <c r="M47" s="31"/>
      <c r="N47" s="31"/>
      <c r="O47" s="31"/>
      <c r="P47" s="31"/>
      <c r="Q47" s="30"/>
      <c r="R47" s="30"/>
      <c r="S47" s="30"/>
      <c r="T47" s="30"/>
      <c r="W47" s="30"/>
      <c r="X47" s="30"/>
      <c r="AA47" s="40"/>
    </row>
    <row r="48" spans="1:28" x14ac:dyDescent="0.25">
      <c r="A48" s="15"/>
      <c r="B48" s="27"/>
      <c r="C48" s="28"/>
      <c r="D48" s="29"/>
      <c r="E48" s="31"/>
      <c r="F48" s="31"/>
      <c r="G48" s="30"/>
      <c r="H48" s="30"/>
      <c r="I48" s="30"/>
      <c r="J48" s="30"/>
      <c r="K48" s="30"/>
      <c r="L48" s="31"/>
      <c r="M48" s="31"/>
      <c r="N48" s="31"/>
      <c r="O48" s="31"/>
      <c r="P48" s="31"/>
      <c r="Q48" s="30"/>
      <c r="R48" s="30"/>
      <c r="S48" s="30"/>
      <c r="T48" s="30"/>
      <c r="W48" s="30"/>
      <c r="X48" s="30"/>
      <c r="AA48" s="40"/>
    </row>
    <row r="49" spans="1:28" x14ac:dyDescent="0.25">
      <c r="A49" s="15"/>
      <c r="B49" s="27"/>
      <c r="C49" s="28"/>
      <c r="D49" s="29"/>
      <c r="E49" s="31"/>
      <c r="F49" s="31"/>
      <c r="G49" s="30"/>
      <c r="H49" s="30"/>
      <c r="I49" s="30"/>
      <c r="J49" s="30"/>
      <c r="K49" s="30"/>
      <c r="L49" s="31"/>
      <c r="M49" s="31"/>
      <c r="N49" s="31"/>
      <c r="O49" s="31"/>
      <c r="P49" s="31"/>
      <c r="Q49" s="30"/>
      <c r="R49" s="30"/>
      <c r="S49" s="30"/>
      <c r="T49" s="30"/>
      <c r="W49" s="30"/>
      <c r="X49" s="30"/>
      <c r="AA49" s="40"/>
      <c r="AB49" s="33"/>
    </row>
    <row r="50" spans="1:28" x14ac:dyDescent="0.25">
      <c r="A50" s="15"/>
      <c r="B50" s="27"/>
      <c r="C50" s="28"/>
      <c r="D50" s="29"/>
      <c r="E50" s="31"/>
      <c r="F50" s="31"/>
      <c r="G50" s="30"/>
      <c r="H50" s="30"/>
      <c r="I50" s="30"/>
      <c r="J50" s="30"/>
      <c r="K50" s="30"/>
      <c r="L50" s="31"/>
      <c r="M50" s="31"/>
      <c r="N50" s="31"/>
      <c r="O50" s="31"/>
      <c r="P50" s="31"/>
      <c r="Q50" s="30"/>
      <c r="R50" s="30"/>
      <c r="S50" s="30"/>
      <c r="T50" s="30"/>
      <c r="W50" s="30"/>
      <c r="X50" s="30"/>
      <c r="AA50" s="40"/>
      <c r="AB50" s="33"/>
    </row>
    <row r="51" spans="1:28" x14ac:dyDescent="0.25">
      <c r="A51" s="15"/>
      <c r="B51" s="32"/>
      <c r="C51" s="28"/>
      <c r="D51" s="29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0"/>
      <c r="R51" s="30"/>
      <c r="S51" s="30"/>
      <c r="T51" s="30"/>
      <c r="W51" s="30"/>
      <c r="X51" s="30"/>
      <c r="AA51" s="40"/>
      <c r="AB51" s="33"/>
    </row>
    <row r="52" spans="1:28" x14ac:dyDescent="0.25">
      <c r="A52" s="15"/>
      <c r="B52" s="32"/>
      <c r="C52" s="28"/>
      <c r="D52" s="29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0"/>
      <c r="R52" s="30"/>
      <c r="S52" s="30"/>
      <c r="T52" s="30"/>
      <c r="W52" s="30"/>
      <c r="X52" s="30"/>
      <c r="AA52" s="40"/>
      <c r="AB52" s="33"/>
    </row>
    <row r="53" spans="1:28" x14ac:dyDescent="0.25">
      <c r="A53" s="15"/>
      <c r="B53" s="32"/>
      <c r="C53" s="28"/>
      <c r="D53" s="29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0"/>
      <c r="R53" s="30"/>
      <c r="S53" s="30"/>
      <c r="T53" s="30"/>
      <c r="W53" s="30"/>
      <c r="X53" s="30"/>
      <c r="AA53" s="40"/>
      <c r="AB53" s="33"/>
    </row>
    <row r="54" spans="1:28" x14ac:dyDescent="0.25">
      <c r="A54" s="15"/>
      <c r="B54" s="32"/>
      <c r="C54" s="28"/>
      <c r="D54" s="29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0"/>
      <c r="R54" s="30"/>
      <c r="S54" s="30"/>
      <c r="T54" s="30"/>
      <c r="W54" s="30"/>
      <c r="X54" s="30"/>
      <c r="AB54" s="33"/>
    </row>
    <row r="55" spans="1:28" x14ac:dyDescent="0.25">
      <c r="A55" s="15"/>
      <c r="B55" s="32"/>
      <c r="C55" s="28"/>
      <c r="D55" s="29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0"/>
      <c r="R55" s="30"/>
      <c r="S55" s="30"/>
      <c r="T55" s="30"/>
      <c r="W55" s="30"/>
      <c r="X55" s="30"/>
      <c r="AB55" s="33"/>
    </row>
    <row r="56" spans="1:28" x14ac:dyDescent="0.25">
      <c r="A56" s="15"/>
      <c r="B56" s="32"/>
      <c r="C56" s="28"/>
      <c r="D56" s="29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0"/>
      <c r="R56" s="30"/>
      <c r="S56" s="30"/>
      <c r="T56" s="30"/>
      <c r="W56" s="30"/>
      <c r="X56" s="30"/>
      <c r="AB56" s="33"/>
    </row>
    <row r="57" spans="1:28" x14ac:dyDescent="0.25">
      <c r="A57" s="15"/>
      <c r="B57" s="32"/>
      <c r="C57" s="28"/>
      <c r="D57" s="29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0"/>
      <c r="R57" s="30"/>
      <c r="S57" s="30"/>
      <c r="T57" s="30"/>
      <c r="W57" s="30"/>
      <c r="X57" s="30"/>
      <c r="AB57" s="33"/>
    </row>
    <row r="58" spans="1:28" x14ac:dyDescent="0.25">
      <c r="A58" s="15"/>
      <c r="B58" s="32"/>
      <c r="C58" s="28"/>
      <c r="D58" s="29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0"/>
      <c r="R58" s="30"/>
      <c r="S58" s="30"/>
      <c r="T58" s="30"/>
      <c r="W58" s="30"/>
      <c r="X58" s="30"/>
      <c r="AB58" s="33"/>
    </row>
    <row r="59" spans="1:28" x14ac:dyDescent="0.25">
      <c r="A59" s="15"/>
      <c r="B59" s="32"/>
      <c r="C59" s="28"/>
      <c r="D59" s="29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0"/>
      <c r="R59" s="30"/>
      <c r="S59" s="30"/>
      <c r="T59" s="30"/>
      <c r="W59" s="30"/>
      <c r="X59" s="30"/>
      <c r="AB59" s="33"/>
    </row>
    <row r="60" spans="1:28" x14ac:dyDescent="0.25">
      <c r="A60" s="15"/>
      <c r="B60" s="32"/>
      <c r="C60" s="28"/>
      <c r="D60" s="29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0"/>
      <c r="R60" s="30"/>
      <c r="S60" s="30"/>
      <c r="T60" s="30"/>
      <c r="W60" s="30"/>
      <c r="X60" s="30"/>
      <c r="AB60" s="33"/>
    </row>
    <row r="61" spans="1:28" x14ac:dyDescent="0.25">
      <c r="A61" s="15"/>
      <c r="B61" s="32"/>
      <c r="C61" s="28"/>
      <c r="D61" s="29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0"/>
      <c r="R61" s="30"/>
      <c r="S61" s="30"/>
      <c r="T61" s="30"/>
      <c r="W61" s="30"/>
      <c r="X61" s="30"/>
      <c r="AB61" s="33"/>
    </row>
    <row r="62" spans="1:28" x14ac:dyDescent="0.25">
      <c r="A62" s="15"/>
      <c r="B62" s="32"/>
      <c r="C62" s="28"/>
      <c r="D62" s="29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0"/>
      <c r="R62" s="30"/>
      <c r="S62" s="30"/>
      <c r="T62" s="30"/>
      <c r="W62" s="30"/>
      <c r="X62" s="30"/>
      <c r="AB62" s="33"/>
    </row>
    <row r="63" spans="1:28" x14ac:dyDescent="0.25">
      <c r="A63" s="15"/>
      <c r="B63" s="32"/>
      <c r="C63" s="28"/>
      <c r="D63" s="29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0"/>
      <c r="R63" s="30"/>
      <c r="S63" s="30"/>
      <c r="T63" s="30"/>
      <c r="W63" s="30"/>
      <c r="X63" s="30"/>
      <c r="AB63" s="33"/>
    </row>
    <row r="64" spans="1:28" x14ac:dyDescent="0.25">
      <c r="A64" s="15"/>
      <c r="B64" s="32"/>
      <c r="C64" s="28"/>
      <c r="D64" s="29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0"/>
      <c r="R64" s="30"/>
      <c r="S64" s="30"/>
      <c r="T64" s="30"/>
      <c r="W64" s="30"/>
      <c r="X64" s="30"/>
      <c r="AB64" s="33"/>
    </row>
    <row r="65" spans="1:28" x14ac:dyDescent="0.25">
      <c r="A65" s="15"/>
      <c r="B65" s="32"/>
      <c r="C65" s="28"/>
      <c r="D65" s="29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0"/>
      <c r="R65" s="30"/>
      <c r="S65" s="30"/>
      <c r="T65" s="30"/>
      <c r="W65" s="30"/>
      <c r="X65" s="30"/>
      <c r="AA65" s="33"/>
      <c r="AB65" s="33"/>
    </row>
    <row r="66" spans="1:28" x14ac:dyDescent="0.25">
      <c r="A66" s="15"/>
      <c r="B66" s="32"/>
      <c r="C66" s="28"/>
      <c r="D66" s="29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0"/>
      <c r="R66" s="30"/>
      <c r="S66" s="30"/>
      <c r="T66" s="30"/>
      <c r="W66" s="30"/>
      <c r="X66" s="30"/>
      <c r="AA66" s="33"/>
      <c r="AB66" s="33"/>
    </row>
    <row r="67" spans="1:28" x14ac:dyDescent="0.25">
      <c r="A67" s="15"/>
      <c r="B67" s="27"/>
      <c r="C67" s="28"/>
      <c r="D67" s="29"/>
      <c r="E67" s="15"/>
      <c r="F67" s="15"/>
      <c r="G67" s="31"/>
      <c r="H67" s="31"/>
      <c r="I67" s="15"/>
      <c r="J67" s="15"/>
      <c r="K67" s="15"/>
      <c r="L67" s="31"/>
      <c r="M67" s="31"/>
      <c r="N67" s="31"/>
      <c r="O67" s="31"/>
      <c r="P67" s="31"/>
      <c r="Q67" s="30"/>
      <c r="R67" s="30"/>
      <c r="S67" s="30"/>
      <c r="T67" s="30"/>
      <c r="W67" s="30"/>
      <c r="X67" s="30"/>
      <c r="AA67" s="33"/>
      <c r="AB67" s="33"/>
    </row>
    <row r="68" spans="1:28" x14ac:dyDescent="0.25">
      <c r="A68" s="15"/>
      <c r="B68" s="27"/>
      <c r="C68" s="28"/>
      <c r="D68" s="29"/>
      <c r="E68" s="15"/>
      <c r="F68" s="15"/>
      <c r="G68" s="31"/>
      <c r="H68" s="31"/>
      <c r="I68" s="15"/>
      <c r="J68" s="15"/>
      <c r="K68" s="15"/>
      <c r="L68" s="31"/>
      <c r="M68" s="31"/>
      <c r="N68" s="31"/>
      <c r="O68" s="31"/>
      <c r="P68" s="31"/>
      <c r="Q68" s="30"/>
      <c r="R68" s="30"/>
      <c r="S68" s="30"/>
      <c r="T68" s="30"/>
      <c r="W68" s="30"/>
      <c r="X68" s="30"/>
      <c r="AA68" s="33"/>
      <c r="AB68" s="33"/>
    </row>
    <row r="69" spans="1:28" x14ac:dyDescent="0.25">
      <c r="A69" s="15"/>
      <c r="B69" s="27"/>
      <c r="C69" s="28"/>
      <c r="D69" s="29"/>
      <c r="E69" s="15"/>
      <c r="F69" s="15"/>
      <c r="G69" s="31"/>
      <c r="H69" s="31"/>
      <c r="I69" s="15"/>
      <c r="J69" s="15"/>
      <c r="K69" s="15"/>
      <c r="L69" s="31"/>
      <c r="M69" s="31"/>
      <c r="N69" s="31"/>
      <c r="O69" s="31"/>
      <c r="P69" s="31"/>
      <c r="Q69" s="30"/>
      <c r="R69" s="30"/>
      <c r="S69" s="30"/>
      <c r="T69" s="30"/>
      <c r="W69" s="30"/>
      <c r="X69" s="30"/>
      <c r="AA69" s="33"/>
      <c r="AB69" s="33"/>
    </row>
    <row r="70" spans="1:28" x14ac:dyDescent="0.25">
      <c r="A70" s="15"/>
      <c r="B70" s="27"/>
      <c r="C70" s="28"/>
      <c r="D70" s="29"/>
      <c r="E70" s="15"/>
      <c r="F70" s="15"/>
      <c r="G70" s="31"/>
      <c r="H70" s="31"/>
      <c r="I70" s="15"/>
      <c r="J70" s="15"/>
      <c r="K70" s="15"/>
      <c r="L70" s="31"/>
      <c r="M70" s="31"/>
      <c r="N70" s="31"/>
      <c r="O70" s="31"/>
      <c r="P70" s="31"/>
      <c r="Q70" s="30"/>
      <c r="R70" s="30"/>
      <c r="S70" s="30"/>
      <c r="T70" s="30"/>
      <c r="W70" s="30"/>
      <c r="X70" s="30"/>
    </row>
    <row r="71" spans="1:28" x14ac:dyDescent="0.25">
      <c r="A71" s="15"/>
      <c r="B71" s="27"/>
      <c r="C71" s="28"/>
      <c r="D71" s="29"/>
      <c r="E71" s="15"/>
      <c r="F71" s="15"/>
      <c r="G71" s="31"/>
      <c r="H71" s="31"/>
      <c r="I71" s="15"/>
      <c r="J71" s="15"/>
      <c r="K71" s="15"/>
      <c r="L71" s="28"/>
      <c r="M71" s="28"/>
      <c r="N71" s="28"/>
      <c r="O71" s="28"/>
      <c r="P71" s="28"/>
      <c r="Q71" s="30"/>
      <c r="R71" s="30"/>
      <c r="S71" s="30"/>
      <c r="T71" s="30"/>
      <c r="W71" s="30"/>
      <c r="X71" s="30"/>
    </row>
    <row r="72" spans="1:28" x14ac:dyDescent="0.25">
      <c r="A72" s="15"/>
      <c r="B72" s="27"/>
      <c r="C72" s="28"/>
      <c r="D72" s="29"/>
      <c r="E72" s="30"/>
      <c r="F72" s="30"/>
      <c r="G72" s="30"/>
      <c r="H72" s="30"/>
      <c r="I72" s="30"/>
      <c r="J72" s="30"/>
      <c r="K72" s="30"/>
      <c r="L72" s="31"/>
      <c r="M72" s="31"/>
      <c r="N72" s="31"/>
      <c r="O72" s="31"/>
      <c r="P72" s="31"/>
      <c r="Q72" s="30"/>
      <c r="R72" s="30"/>
      <c r="S72" s="30"/>
      <c r="T72" s="30"/>
      <c r="W72" s="30"/>
      <c r="X72" s="30"/>
    </row>
    <row r="73" spans="1:28" x14ac:dyDescent="0.25">
      <c r="A73" s="15"/>
      <c r="B73" s="27"/>
      <c r="C73" s="28"/>
      <c r="D73" s="29"/>
      <c r="E73" s="30"/>
      <c r="F73" s="30"/>
      <c r="G73" s="30"/>
      <c r="H73" s="30"/>
      <c r="I73" s="30"/>
      <c r="J73" s="30"/>
      <c r="K73" s="30"/>
      <c r="L73" s="31"/>
      <c r="M73" s="31"/>
      <c r="N73" s="31"/>
      <c r="O73" s="31"/>
      <c r="P73" s="31"/>
      <c r="Q73" s="30"/>
      <c r="R73" s="30"/>
      <c r="S73" s="30"/>
      <c r="T73" s="30"/>
      <c r="W73" s="30"/>
      <c r="X73" s="30"/>
    </row>
    <row r="74" spans="1:28" x14ac:dyDescent="0.25">
      <c r="A74" s="15"/>
      <c r="B74" s="27"/>
      <c r="C74" s="28"/>
      <c r="D74" s="29"/>
      <c r="E74" s="30"/>
      <c r="F74" s="30"/>
      <c r="G74" s="30"/>
      <c r="H74" s="30"/>
      <c r="I74" s="30"/>
      <c r="J74" s="30"/>
      <c r="K74" s="30"/>
      <c r="L74" s="31"/>
      <c r="M74" s="31"/>
      <c r="N74" s="31"/>
      <c r="O74" s="31"/>
      <c r="P74" s="31"/>
      <c r="Q74" s="30"/>
      <c r="R74" s="30"/>
      <c r="S74" s="30"/>
      <c r="T74" s="30"/>
      <c r="W74" s="30"/>
      <c r="X74" s="30"/>
    </row>
    <row r="75" spans="1:28" x14ac:dyDescent="0.25">
      <c r="A75" s="15"/>
      <c r="B75" s="27"/>
      <c r="C75" s="28"/>
      <c r="D75" s="29"/>
      <c r="E75" s="30"/>
      <c r="F75" s="30"/>
      <c r="G75" s="30"/>
      <c r="H75" s="30"/>
      <c r="I75" s="30"/>
      <c r="J75" s="30"/>
      <c r="K75" s="30"/>
      <c r="L75" s="31"/>
      <c r="M75" s="31"/>
      <c r="N75" s="31"/>
      <c r="O75" s="31"/>
      <c r="P75" s="31"/>
      <c r="Q75" s="30"/>
      <c r="R75" s="30"/>
      <c r="S75" s="30"/>
      <c r="T75" s="30"/>
      <c r="W75" s="30"/>
      <c r="X75" s="30"/>
    </row>
    <row r="76" spans="1:28" x14ac:dyDescent="0.25">
      <c r="A76" s="15"/>
      <c r="B76" s="27"/>
      <c r="C76" s="28"/>
      <c r="D76" s="29"/>
      <c r="E76" s="30"/>
      <c r="F76" s="30"/>
      <c r="G76" s="30"/>
      <c r="H76" s="30"/>
      <c r="I76" s="30"/>
      <c r="J76" s="30"/>
      <c r="K76" s="30"/>
      <c r="L76" s="31"/>
      <c r="M76" s="31"/>
      <c r="N76" s="31"/>
      <c r="O76" s="31"/>
      <c r="P76" s="31"/>
      <c r="Q76" s="30"/>
      <c r="R76" s="30"/>
      <c r="S76" s="30"/>
      <c r="T76" s="30"/>
      <c r="W76" s="30"/>
      <c r="X76" s="30"/>
    </row>
    <row r="77" spans="1:28" x14ac:dyDescent="0.25">
      <c r="A77" s="15"/>
      <c r="B77" s="27"/>
      <c r="C77" s="28"/>
      <c r="D77" s="29"/>
      <c r="E77" s="30"/>
      <c r="F77" s="30"/>
      <c r="G77" s="30"/>
      <c r="H77" s="30"/>
      <c r="I77" s="30"/>
      <c r="J77" s="30"/>
      <c r="K77" s="30"/>
      <c r="L77" s="31"/>
      <c r="M77" s="31"/>
      <c r="N77" s="31"/>
      <c r="O77" s="31"/>
      <c r="P77" s="31"/>
      <c r="Q77" s="30"/>
      <c r="R77" s="30"/>
      <c r="S77" s="30"/>
      <c r="T77" s="30"/>
      <c r="W77" s="30"/>
      <c r="X77" s="30"/>
    </row>
    <row r="78" spans="1:28" x14ac:dyDescent="0.25">
      <c r="A78" s="15"/>
      <c r="B78" s="27"/>
      <c r="C78" s="28"/>
      <c r="D78" s="29"/>
      <c r="E78" s="30"/>
      <c r="F78" s="30"/>
      <c r="G78" s="30"/>
      <c r="H78" s="30"/>
      <c r="I78" s="30"/>
      <c r="J78" s="30"/>
      <c r="K78" s="30"/>
      <c r="L78" s="31"/>
      <c r="M78" s="31"/>
      <c r="N78" s="31"/>
      <c r="O78" s="31"/>
      <c r="P78" s="31"/>
      <c r="Q78" s="30"/>
      <c r="R78" s="30"/>
      <c r="S78" s="30"/>
      <c r="T78" s="30"/>
      <c r="W78" s="30"/>
      <c r="X78" s="30"/>
    </row>
    <row r="79" spans="1:28" x14ac:dyDescent="0.25">
      <c r="A79" s="15"/>
      <c r="B79" s="15"/>
      <c r="C79" s="15"/>
      <c r="D79" s="15"/>
      <c r="E79" s="30"/>
      <c r="F79" s="30"/>
      <c r="G79" s="30"/>
      <c r="H79" s="30"/>
      <c r="I79" s="30"/>
      <c r="J79" s="30"/>
      <c r="K79" s="30"/>
      <c r="L79" s="15"/>
      <c r="M79" s="15"/>
      <c r="N79" s="15"/>
      <c r="O79" s="15"/>
      <c r="P79" s="15"/>
      <c r="Q79" s="15"/>
      <c r="R79" s="15"/>
      <c r="S79" s="15"/>
      <c r="T79" s="15"/>
      <c r="W79" s="15"/>
    </row>
  </sheetData>
  <mergeCells count="5">
    <mergeCell ref="Z2:AF2"/>
    <mergeCell ref="AH2:AN2"/>
    <mergeCell ref="I1:K1"/>
    <mergeCell ref="L1:N1"/>
    <mergeCell ref="O1:Q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L9"/>
  <sheetViews>
    <sheetView topLeftCell="A8" workbookViewId="0">
      <selection activeCell="L10" sqref="L10"/>
    </sheetView>
  </sheetViews>
  <sheetFormatPr defaultColWidth="9.140625" defaultRowHeight="14.25" x14ac:dyDescent="0.2"/>
  <cols>
    <col min="1" max="2" width="9.140625" style="8"/>
    <col min="3" max="3" width="14" style="8" bestFit="1" customWidth="1"/>
    <col min="4" max="16384" width="9.140625" style="8"/>
  </cols>
  <sheetData>
    <row r="4" spans="3:12" ht="15" x14ac:dyDescent="0.25">
      <c r="C4" t="s">
        <v>26</v>
      </c>
      <c r="D4" t="s">
        <v>27</v>
      </c>
      <c r="K4" t="s">
        <v>27</v>
      </c>
      <c r="L4" t="s">
        <v>26</v>
      </c>
    </row>
    <row r="5" spans="3:12" ht="15" x14ac:dyDescent="0.25">
      <c r="C5">
        <v>1</v>
      </c>
      <c r="D5">
        <v>6.1000000000000004E-3</v>
      </c>
      <c r="K5">
        <v>6.1000000000000004E-3</v>
      </c>
      <c r="L5">
        <f>1/10000</f>
        <v>1E-4</v>
      </c>
    </row>
    <row r="6" spans="3:12" ht="15" x14ac:dyDescent="0.25">
      <c r="C6">
        <v>4</v>
      </c>
      <c r="D6">
        <v>2.01E-2</v>
      </c>
      <c r="K6">
        <v>2.01E-2</v>
      </c>
      <c r="L6">
        <f>4/10000</f>
        <v>4.0000000000000002E-4</v>
      </c>
    </row>
    <row r="7" spans="3:12" ht="15" x14ac:dyDescent="0.25">
      <c r="C7">
        <v>25</v>
      </c>
      <c r="D7">
        <v>0.12130000000000001</v>
      </c>
      <c r="K7">
        <v>0.12130000000000001</v>
      </c>
      <c r="L7">
        <f>25/10000</f>
        <v>2.5000000000000001E-3</v>
      </c>
    </row>
    <row r="8" spans="3:12" ht="15" x14ac:dyDescent="0.25">
      <c r="C8">
        <v>100</v>
      </c>
      <c r="D8">
        <v>0.498</v>
      </c>
      <c r="K8">
        <v>0.498</v>
      </c>
      <c r="L8">
        <f>100/10000</f>
        <v>0.01</v>
      </c>
    </row>
    <row r="9" spans="3:12" ht="15" x14ac:dyDescent="0.25">
      <c r="C9">
        <f>15*15</f>
        <v>225</v>
      </c>
      <c r="D9">
        <v>1.0633999999999999</v>
      </c>
      <c r="K9">
        <v>1.0633999999999999</v>
      </c>
      <c r="L9">
        <f>225/10000</f>
        <v>2.2499999999999999E-2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chl-a</vt:lpstr>
      <vt:lpstr>AFDM</vt:lpstr>
      <vt:lpstr>area regression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2020-05-07T17:35:57Z</dcterms:modified>
  <cp:category/>
  <cp:contentStatus/>
</cp:coreProperties>
</file>