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chl-a" sheetId="2" r:id="rId1"/>
    <sheet name="AFDM" sheetId="6" r:id="rId2"/>
    <sheet name="area regression" sheetId="3" r:id="rId3"/>
  </sheets>
  <definedNames>
    <definedName name="_xlnm._FilterDatabase" localSheetId="0" hidden="1">'chl-a'!$A$1:$Y$7</definedName>
  </definedNames>
  <calcPr calcId="162913"/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Y23" i="2"/>
  <c r="Y24" i="2"/>
  <c r="Y25" i="2"/>
  <c r="Y26" i="2"/>
  <c r="Y27" i="2"/>
  <c r="Y28" i="2"/>
  <c r="Y29" i="2"/>
  <c r="Y30" i="2"/>
  <c r="X23" i="2"/>
  <c r="X24" i="2"/>
  <c r="X25" i="2"/>
  <c r="X26" i="2"/>
  <c r="X27" i="2"/>
  <c r="X28" i="2"/>
  <c r="X29" i="2"/>
  <c r="X30" i="2"/>
  <c r="J8" i="2" l="1"/>
  <c r="S8" i="2"/>
  <c r="T8" i="2"/>
  <c r="W8" i="2"/>
  <c r="Y8" i="2" s="1"/>
  <c r="J9" i="2"/>
  <c r="S9" i="2"/>
  <c r="T9" i="2"/>
  <c r="W9" i="2"/>
  <c r="Y9" i="2" s="1"/>
  <c r="J10" i="2"/>
  <c r="S10" i="2"/>
  <c r="T10" i="2"/>
  <c r="W10" i="2"/>
  <c r="Y10" i="2" s="1"/>
  <c r="J11" i="2"/>
  <c r="S11" i="2"/>
  <c r="T11" i="2"/>
  <c r="W11" i="2"/>
  <c r="Y11" i="2" s="1"/>
  <c r="J12" i="2"/>
  <c r="S12" i="2"/>
  <c r="T12" i="2"/>
  <c r="W12" i="2"/>
  <c r="Y12" i="2" s="1"/>
  <c r="J13" i="2"/>
  <c r="S13" i="2"/>
  <c r="T13" i="2"/>
  <c r="W13" i="2"/>
  <c r="Y13" i="2" s="1"/>
  <c r="J14" i="2"/>
  <c r="S14" i="2"/>
  <c r="T14" i="2"/>
  <c r="W14" i="2"/>
  <c r="Y14" i="2" s="1"/>
  <c r="J15" i="2"/>
  <c r="S15" i="2"/>
  <c r="T15" i="2"/>
  <c r="W15" i="2"/>
  <c r="Y15" i="2" s="1"/>
  <c r="J16" i="2"/>
  <c r="S16" i="2"/>
  <c r="T16" i="2"/>
  <c r="W16" i="2"/>
  <c r="Y16" i="2" s="1"/>
  <c r="J17" i="2"/>
  <c r="S17" i="2"/>
  <c r="T17" i="2"/>
  <c r="W17" i="2"/>
  <c r="Y17" i="2" s="1"/>
  <c r="J18" i="2"/>
  <c r="S18" i="2"/>
  <c r="T18" i="2"/>
  <c r="W18" i="2"/>
  <c r="Y18" i="2" s="1"/>
  <c r="J19" i="2"/>
  <c r="S19" i="2"/>
  <c r="T19" i="2"/>
  <c r="W19" i="2"/>
  <c r="Y19" i="2" s="1"/>
  <c r="J20" i="2"/>
  <c r="S20" i="2"/>
  <c r="T20" i="2"/>
  <c r="W20" i="2"/>
  <c r="Y20" i="2" s="1"/>
  <c r="J21" i="2"/>
  <c r="S21" i="2"/>
  <c r="T21" i="2"/>
  <c r="W21" i="2"/>
  <c r="Y21" i="2" s="1"/>
  <c r="J22" i="2"/>
  <c r="S22" i="2"/>
  <c r="T22" i="2"/>
  <c r="W22" i="2"/>
  <c r="Y22" i="2" s="1"/>
  <c r="I23" i="2"/>
  <c r="J23" i="2" s="1"/>
  <c r="S23" i="2"/>
  <c r="T23" i="2"/>
  <c r="V23" i="2"/>
  <c r="W23" i="2"/>
  <c r="I24" i="2"/>
  <c r="J24" i="2"/>
  <c r="S24" i="2"/>
  <c r="T24" i="2"/>
  <c r="V24" i="2" s="1"/>
  <c r="W24" i="2"/>
  <c r="I25" i="2"/>
  <c r="J25" i="2"/>
  <c r="S25" i="2"/>
  <c r="T25" i="2"/>
  <c r="W25" i="2"/>
  <c r="I26" i="2"/>
  <c r="J26" i="2" s="1"/>
  <c r="S26" i="2"/>
  <c r="V26" i="2" s="1"/>
  <c r="T26" i="2"/>
  <c r="W26" i="2"/>
  <c r="I27" i="2"/>
  <c r="J27" i="2" s="1"/>
  <c r="S27" i="2"/>
  <c r="T27" i="2"/>
  <c r="V27" i="2"/>
  <c r="W27" i="2"/>
  <c r="I28" i="2"/>
  <c r="J28" i="2"/>
  <c r="S28" i="2"/>
  <c r="V28" i="2" s="1"/>
  <c r="T28" i="2"/>
  <c r="W28" i="2"/>
  <c r="I29" i="2"/>
  <c r="J29" i="2"/>
  <c r="S29" i="2"/>
  <c r="V29" i="2" s="1"/>
  <c r="T29" i="2"/>
  <c r="W29" i="2"/>
  <c r="I30" i="2"/>
  <c r="J30" i="2" s="1"/>
  <c r="S30" i="2"/>
  <c r="T30" i="2"/>
  <c r="W30" i="2"/>
  <c r="W7" i="2"/>
  <c r="Y7" i="2" s="1"/>
  <c r="T7" i="2"/>
  <c r="S7" i="2"/>
  <c r="J7" i="2"/>
  <c r="W6" i="2"/>
  <c r="Y6" i="2" s="1"/>
  <c r="S6" i="2"/>
  <c r="T6" i="2"/>
  <c r="J6" i="2"/>
  <c r="W5" i="2"/>
  <c r="Y5" i="2" s="1"/>
  <c r="T5" i="2"/>
  <c r="S5" i="2"/>
  <c r="J5" i="2"/>
  <c r="W4" i="2"/>
  <c r="Y4" i="2" s="1"/>
  <c r="T4" i="2"/>
  <c r="S4" i="2"/>
  <c r="J4" i="2"/>
  <c r="Z3" i="2"/>
  <c r="W3" i="2"/>
  <c r="T3" i="2"/>
  <c r="S3" i="2"/>
  <c r="J3" i="2"/>
  <c r="N7" i="6"/>
  <c r="N6" i="6"/>
  <c r="N5" i="6"/>
  <c r="N4" i="6"/>
  <c r="N3" i="6"/>
  <c r="K7" i="6"/>
  <c r="K6" i="6"/>
  <c r="K5" i="6"/>
  <c r="L5" i="6"/>
  <c r="O5" i="6"/>
  <c r="K4" i="6"/>
  <c r="K3" i="6"/>
  <c r="P5" i="6"/>
  <c r="L4" i="6"/>
  <c r="L3" i="6"/>
  <c r="L6" i="6"/>
  <c r="L7" i="6"/>
  <c r="D9" i="3"/>
  <c r="D8" i="3"/>
  <c r="D7" i="3"/>
  <c r="D6" i="3"/>
  <c r="D5" i="3"/>
  <c r="O6" i="6"/>
  <c r="P6" i="6"/>
  <c r="O3" i="6"/>
  <c r="P3" i="6"/>
  <c r="O4" i="6"/>
  <c r="P4" i="6"/>
  <c r="O7" i="6"/>
  <c r="P7" i="6"/>
  <c r="V14" i="2" l="1"/>
  <c r="X14" i="2" s="1"/>
  <c r="V10" i="2"/>
  <c r="X10" i="2" s="1"/>
  <c r="V17" i="2"/>
  <c r="X17" i="2" s="1"/>
  <c r="V15" i="2"/>
  <c r="X15" i="2" s="1"/>
  <c r="V22" i="2"/>
  <c r="X22" i="2" s="1"/>
  <c r="V20" i="2"/>
  <c r="X20" i="2" s="1"/>
  <c r="V5" i="2"/>
  <c r="X5" i="2" s="1"/>
  <c r="V4" i="2"/>
  <c r="X4" i="2" s="1"/>
  <c r="V12" i="2"/>
  <c r="X12" i="2" s="1"/>
  <c r="V9" i="2"/>
  <c r="X9" i="2" s="1"/>
  <c r="V7" i="2"/>
  <c r="X7" i="2" s="1"/>
  <c r="V19" i="2"/>
  <c r="X19" i="2" s="1"/>
  <c r="V16" i="2"/>
  <c r="X16" i="2" s="1"/>
  <c r="V13" i="2"/>
  <c r="X13" i="2" s="1"/>
  <c r="V25" i="2"/>
  <c r="V11" i="2"/>
  <c r="X11" i="2" s="1"/>
  <c r="V3" i="2"/>
  <c r="X3" i="2" s="1"/>
  <c r="V6" i="2"/>
  <c r="X6" i="2" s="1"/>
  <c r="V8" i="2"/>
  <c r="X8" i="2" s="1"/>
  <c r="V30" i="2"/>
  <c r="V21" i="2"/>
  <c r="X21" i="2" s="1"/>
  <c r="V18" i="2"/>
  <c r="X18" i="2" s="1"/>
  <c r="Y3" i="2"/>
</calcChain>
</file>

<file path=xl/sharedStrings.xml><?xml version="1.0" encoding="utf-8"?>
<sst xmlns="http://schemas.openxmlformats.org/spreadsheetml/2006/main" count="106" uniqueCount="47">
  <si>
    <t>Total wet weight (g)</t>
  </si>
  <si>
    <t>Subsample wet weight (g)</t>
  </si>
  <si>
    <t>Foil weight (g)</t>
  </si>
  <si>
    <t>Total area scrubbed (m2)</t>
  </si>
  <si>
    <t>Subsample of scrubbed area (m2)</t>
  </si>
  <si>
    <t>Carotenoids estimation</t>
  </si>
  <si>
    <t>Pre Acid</t>
  </si>
  <si>
    <t>absorbance before acidification</t>
  </si>
  <si>
    <t>Post Acid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</si>
  <si>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</si>
  <si>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</si>
  <si>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</si>
  <si>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</si>
  <si>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</si>
  <si>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</si>
  <si>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</si>
  <si>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</si>
  <si>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</si>
  <si>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sample ID</t>
  </si>
  <si>
    <t>Date</t>
  </si>
  <si>
    <t>site</t>
  </si>
  <si>
    <t>type</t>
  </si>
  <si>
    <t>Total wet weight</t>
  </si>
  <si>
    <t>Subsample wet weight</t>
  </si>
  <si>
    <t>Total Dry weight</t>
  </si>
  <si>
    <t>Subsample dry weight</t>
  </si>
  <si>
    <t>subsample ashes</t>
  </si>
  <si>
    <t>subsampled AFDM</t>
  </si>
  <si>
    <t>% AFDM on dry mass</t>
  </si>
  <si>
    <t>% AFDM on wet weight</t>
  </si>
  <si>
    <t xml:space="preserve">Total AFDM </t>
  </si>
  <si>
    <t xml:space="preserve">AFDM per unit area </t>
  </si>
  <si>
    <t>g</t>
  </si>
  <si>
    <t xml:space="preserve">g/m2 </t>
  </si>
  <si>
    <t>Area (inches2)</t>
  </si>
  <si>
    <t>Area (cm2)</t>
  </si>
  <si>
    <t>weight (g)</t>
  </si>
  <si>
    <t>1b</t>
  </si>
  <si>
    <t>high biomass</t>
  </si>
  <si>
    <t>low biomass</t>
  </si>
  <si>
    <t>new site</t>
  </si>
  <si>
    <t>old site</t>
  </si>
  <si>
    <t>see physicochemical datasheet</t>
  </si>
  <si>
    <t>Galen</t>
  </si>
  <si>
    <t>Deer Lodge</t>
  </si>
  <si>
    <t>Garrison</t>
  </si>
  <si>
    <t>Bonita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</si>
</sst>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Fill="1"/>
    <xf numFmtId="164" fontId="3" fillId="0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11854768153982"/>
                  <c:y val="2.7303149606299211E-2"/>
                </c:manualLayout>
              </c:layout>
              <c:numFmt formatCode="General" sourceLinked="0"/>
            </c:trendlineLbl>
          </c:trendline>
          <c:xVal>
            <c:numRef>
              <c:f>'area regression'!$E$5:$E$9</c:f>
              <c:numCache>
                <c:formatCode>General</c:formatCode>
                <c:ptCount val="5"/>
                <c:pt idx="0">
                  <c:v>2.52E-2</c:v>
                </c:pt>
                <c:pt idx="1">
                  <c:v>5.3100000000000001E-2</c:v>
                </c:pt>
                <c:pt idx="2">
                  <c:v>7.9500000000000001E-2</c:v>
                </c:pt>
                <c:pt idx="3">
                  <c:v>0.13170000000000001</c:v>
                </c:pt>
                <c:pt idx="4">
                  <c:v>2.6758000000000002</c:v>
                </c:pt>
              </c:numCache>
            </c:numRef>
          </c:xVal>
          <c:yVal>
            <c:numRef>
              <c:f>'area regression'!$D$5:$D$9</c:f>
              <c:numCache>
                <c:formatCode>General</c:formatCode>
                <c:ptCount val="5"/>
                <c:pt idx="0">
                  <c:v>6.4516</c:v>
                </c:pt>
                <c:pt idx="1">
                  <c:v>12.9032</c:v>
                </c:pt>
                <c:pt idx="2">
                  <c:v>19.354800000000001</c:v>
                </c:pt>
                <c:pt idx="3">
                  <c:v>32.258000000000003</c:v>
                </c:pt>
                <c:pt idx="4">
                  <c:v>645.16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1-4D51-A391-F64A2749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5600"/>
        <c:axId val="211464960"/>
      </c:scatterChart>
      <c:valAx>
        <c:axId val="2143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64960"/>
        <c:crosses val="autoZero"/>
        <c:crossBetween val="midCat"/>
      </c:valAx>
      <c:valAx>
        <c:axId val="211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90487</xdr:rowOff>
    </xdr:from>
    <xdr:to>
      <xdr:col>18</xdr:col>
      <xdr:colOff>381000</xdr:colOff>
      <xdr:row>29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0" zoomScaleNormal="80" workbookViewId="0">
      <selection activeCell="O23" sqref="O23"/>
    </sheetView>
  </sheetViews>
  <sheetFormatPr defaultRowHeight="14.5" x14ac:dyDescent="0.35"/>
  <cols>
    <col min="1" max="1" width="13.54296875" customWidth="1"/>
    <col min="2" max="2" width="11.54296875" bestFit="1" customWidth="1"/>
    <col min="5" max="5" width="11.54296875" bestFit="1" customWidth="1"/>
    <col min="6" max="6" width="12.453125" customWidth="1"/>
    <col min="7" max="7" width="14.7265625" customWidth="1"/>
    <col min="8" max="8" width="12.7265625" customWidth="1"/>
    <col min="9" max="9" width="9.26953125" bestFit="1" customWidth="1"/>
    <col min="10" max="10" width="19.26953125" customWidth="1"/>
    <col min="11" max="11" width="13.1796875" customWidth="1"/>
    <col min="12" max="13" width="7.26953125" customWidth="1"/>
    <col min="14" max="14" width="13.26953125" customWidth="1"/>
    <col min="15" max="16" width="7.7265625" customWidth="1"/>
    <col min="17" max="17" width="13" customWidth="1"/>
    <col min="19" max="19" width="10.54296875" customWidth="1"/>
    <col min="20" max="20" width="11.1796875" customWidth="1"/>
    <col min="22" max="22" width="12" customWidth="1"/>
    <col min="23" max="23" width="16.453125" customWidth="1"/>
    <col min="24" max="25" width="13.26953125" customWidth="1"/>
    <col min="26" max="26" width="17.7265625" customWidth="1"/>
  </cols>
  <sheetData>
    <row r="1" spans="1:26" ht="68.25" customHeight="1" x14ac:dyDescent="0.3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6</v>
      </c>
      <c r="N1" s="1" t="s">
        <v>7</v>
      </c>
      <c r="O1" s="1" t="s">
        <v>8</v>
      </c>
      <c r="P1" s="1" t="s">
        <v>8</v>
      </c>
      <c r="Q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7" t="s">
        <v>15</v>
      </c>
      <c r="Y1" s="17" t="s">
        <v>16</v>
      </c>
      <c r="Z1" s="18" t="s">
        <v>17</v>
      </c>
    </row>
    <row r="2" spans="1:26" x14ac:dyDescent="0.35">
      <c r="A2" s="2" t="s">
        <v>18</v>
      </c>
      <c r="B2" s="2" t="s">
        <v>19</v>
      </c>
      <c r="C2" s="3" t="s">
        <v>41</v>
      </c>
      <c r="D2" s="3" t="s">
        <v>40</v>
      </c>
      <c r="E2" s="3" t="s">
        <v>21</v>
      </c>
      <c r="F2" s="2"/>
      <c r="G2" s="2"/>
      <c r="H2" s="2"/>
      <c r="I2" s="2"/>
      <c r="J2" s="2"/>
      <c r="K2" s="2">
        <v>430</v>
      </c>
      <c r="L2" s="2">
        <v>664</v>
      </c>
      <c r="M2" s="2">
        <v>665</v>
      </c>
      <c r="N2" s="2">
        <v>750</v>
      </c>
      <c r="O2" s="2">
        <v>664</v>
      </c>
      <c r="P2" s="2">
        <v>665</v>
      </c>
      <c r="Q2" s="2">
        <v>750</v>
      </c>
      <c r="S2" s="2"/>
      <c r="T2" s="2"/>
      <c r="U2" s="2"/>
      <c r="V2" s="2"/>
      <c r="W2" s="2"/>
      <c r="X2" s="15"/>
      <c r="Y2" s="15"/>
      <c r="Z2" s="2"/>
    </row>
    <row r="3" spans="1:26" x14ac:dyDescent="0.35">
      <c r="A3" s="21" t="s">
        <v>43</v>
      </c>
      <c r="B3" s="22">
        <v>43006</v>
      </c>
      <c r="C3" s="23" t="s">
        <v>37</v>
      </c>
      <c r="D3" s="23">
        <v>3</v>
      </c>
      <c r="E3" s="23" t="s">
        <v>38</v>
      </c>
      <c r="F3" s="23">
        <v>18.100000000000001</v>
      </c>
      <c r="G3" s="23">
        <v>1.6</v>
      </c>
      <c r="H3" s="21"/>
      <c r="I3" s="5">
        <v>6.6000000000000003E-2</v>
      </c>
      <c r="J3" s="6">
        <f>I3*(G3/F3)</f>
        <v>5.8342541436464087E-3</v>
      </c>
      <c r="K3" s="24">
        <v>2.2069999999999999</v>
      </c>
      <c r="L3" s="24">
        <v>1.1180000000000001</v>
      </c>
      <c r="M3" s="24">
        <v>1.0940000000000001</v>
      </c>
      <c r="N3" s="24">
        <v>3.0000000000000001E-3</v>
      </c>
      <c r="O3" s="24">
        <v>0.70399999999999996</v>
      </c>
      <c r="P3" s="24">
        <v>0.70699999999999996</v>
      </c>
      <c r="Q3" s="24">
        <v>8.9999999999999993E-3</v>
      </c>
      <c r="S3" s="13">
        <f>L3-N3</f>
        <v>1.1150000000000002</v>
      </c>
      <c r="T3" s="13">
        <f>P3-Q3</f>
        <v>0.69799999999999995</v>
      </c>
      <c r="U3" s="26">
        <v>0.01</v>
      </c>
      <c r="V3" s="7">
        <f>26.7*(S3-T3)*U3</f>
        <v>0.11133900000000006</v>
      </c>
      <c r="W3" s="7">
        <f>26.7*(1.72*(P3-Q3)-(M3-N3))*0.01</f>
        <v>2.9252519999999907E-2</v>
      </c>
      <c r="X3" s="16">
        <f t="shared" ref="X3:X4" si="0">V3/(J3)</f>
        <v>19.083673295454556</v>
      </c>
      <c r="Y3" s="16">
        <f>W3/J3</f>
        <v>5.0139262499999839</v>
      </c>
      <c r="Z3" s="7">
        <f>K3/L3</f>
        <v>1.9740608228980319</v>
      </c>
    </row>
    <row r="4" spans="1:26" x14ac:dyDescent="0.35">
      <c r="A4" s="21" t="s">
        <v>43</v>
      </c>
      <c r="B4" s="22">
        <v>43006</v>
      </c>
      <c r="C4" s="23" t="s">
        <v>37</v>
      </c>
      <c r="D4" s="23">
        <v>3</v>
      </c>
      <c r="E4" s="23" t="s">
        <v>38</v>
      </c>
      <c r="F4" s="23">
        <v>274.7</v>
      </c>
      <c r="G4" s="23">
        <v>1.1000000000000001</v>
      </c>
      <c r="H4" s="21"/>
      <c r="I4" s="5">
        <v>6.6000000000000003E-2</v>
      </c>
      <c r="J4" s="6">
        <f t="shared" ref="J4:J8" si="1">I4*(G4/F4)</f>
        <v>2.6428831452493637E-4</v>
      </c>
      <c r="K4" s="24">
        <v>3</v>
      </c>
      <c r="L4" s="24">
        <v>2.3620000000000001</v>
      </c>
      <c r="M4" s="24">
        <v>2.331</v>
      </c>
      <c r="N4" s="24">
        <v>5.0000000000000001E-3</v>
      </c>
      <c r="O4" s="24">
        <v>1.831</v>
      </c>
      <c r="P4" s="24">
        <v>1.8380000000000001</v>
      </c>
      <c r="Q4" s="24">
        <v>8.9999999999999993E-3</v>
      </c>
      <c r="S4" s="13">
        <f>L4-N4</f>
        <v>2.3570000000000002</v>
      </c>
      <c r="T4" s="13">
        <f>P4-Q4</f>
        <v>1.8290000000000002</v>
      </c>
      <c r="U4" s="26">
        <v>0.01</v>
      </c>
      <c r="V4" s="7">
        <f>26.7*(S4-T4)*U4</f>
        <v>0.14097599999999999</v>
      </c>
      <c r="W4" s="7">
        <f>26.7*(1.72*(P4-Q4)-(M4-N4))*0.01</f>
        <v>0.2189079600000001</v>
      </c>
      <c r="X4" s="16">
        <f t="shared" si="0"/>
        <v>533.41745454545435</v>
      </c>
      <c r="Y4" s="16">
        <f t="shared" ref="Y4:Y30" si="2">W4/J4</f>
        <v>828.29223983471081</v>
      </c>
      <c r="Z4" s="7">
        <f t="shared" ref="Z4:Z30" si="3">K4/L4</f>
        <v>1.2701100762066044</v>
      </c>
    </row>
    <row r="5" spans="1:26" x14ac:dyDescent="0.35">
      <c r="A5" s="21" t="s">
        <v>43</v>
      </c>
      <c r="B5" s="22">
        <v>43006</v>
      </c>
      <c r="C5" s="23" t="s">
        <v>37</v>
      </c>
      <c r="D5" s="23">
        <v>3</v>
      </c>
      <c r="E5" s="23" t="s">
        <v>38</v>
      </c>
      <c r="F5" s="23">
        <v>379.4</v>
      </c>
      <c r="G5" s="23">
        <v>1.5</v>
      </c>
      <c r="H5" s="21"/>
      <c r="I5" s="5">
        <v>6.6000000000000003E-2</v>
      </c>
      <c r="J5" s="6">
        <f t="shared" si="1"/>
        <v>2.6093832366895096E-4</v>
      </c>
      <c r="K5" s="24">
        <v>3</v>
      </c>
      <c r="L5" s="24">
        <v>2.3109999999999999</v>
      </c>
      <c r="M5" s="24">
        <v>2.2789999999999999</v>
      </c>
      <c r="N5" s="24">
        <v>6.0000000000000001E-3</v>
      </c>
      <c r="O5" s="24">
        <v>1.696</v>
      </c>
      <c r="P5" s="24">
        <v>1.7010000000000001</v>
      </c>
      <c r="Q5" s="24">
        <v>0.01</v>
      </c>
      <c r="S5" s="13">
        <f>L5-N5</f>
        <v>2.3050000000000002</v>
      </c>
      <c r="T5" s="13">
        <f>P5-Q5</f>
        <v>1.6910000000000001</v>
      </c>
      <c r="U5" s="26">
        <v>0.01</v>
      </c>
      <c r="V5" s="7">
        <f t="shared" ref="V5:V9" si="4">26.7*(S5-T5)*U5</f>
        <v>0.16393800000000003</v>
      </c>
      <c r="W5" s="7">
        <f>26.7*(1.72*(P5-Q5)-(M5-N5))*0.01</f>
        <v>0.16968384</v>
      </c>
      <c r="X5" s="16">
        <f>V5/(J5)</f>
        <v>628.26340606060614</v>
      </c>
      <c r="Y5" s="16">
        <f t="shared" si="2"/>
        <v>650.28332218181822</v>
      </c>
      <c r="Z5" s="7">
        <f t="shared" si="3"/>
        <v>1.2981393336218088</v>
      </c>
    </row>
    <row r="6" spans="1:26" x14ac:dyDescent="0.35">
      <c r="A6" s="21" t="s">
        <v>43</v>
      </c>
      <c r="B6" s="22">
        <v>43006</v>
      </c>
      <c r="C6" s="23" t="s">
        <v>37</v>
      </c>
      <c r="D6" s="23">
        <v>3</v>
      </c>
      <c r="E6" s="23" t="s">
        <v>38</v>
      </c>
      <c r="F6" s="23">
        <v>119.6</v>
      </c>
      <c r="G6" s="23">
        <v>2.2000000000000002</v>
      </c>
      <c r="H6" s="21"/>
      <c r="I6" s="5">
        <v>6.6000000000000003E-2</v>
      </c>
      <c r="J6" s="6">
        <f t="shared" si="1"/>
        <v>1.2140468227424752E-3</v>
      </c>
      <c r="K6" s="25">
        <v>3</v>
      </c>
      <c r="L6" s="25">
        <v>2.395</v>
      </c>
      <c r="M6" s="25">
        <v>2.3660000000000001</v>
      </c>
      <c r="N6" s="25">
        <v>5.0000000000000001E-3</v>
      </c>
      <c r="O6" s="25">
        <v>1.8819999999999999</v>
      </c>
      <c r="P6" s="25">
        <v>1.8859999999999999</v>
      </c>
      <c r="Q6" s="25">
        <v>1.2E-2</v>
      </c>
      <c r="S6" s="13">
        <f>L6-N6</f>
        <v>2.39</v>
      </c>
      <c r="T6" s="13">
        <f>P6-Q6</f>
        <v>1.8739999999999999</v>
      </c>
      <c r="U6" s="26">
        <v>0.01</v>
      </c>
      <c r="V6" s="7">
        <f t="shared" si="4"/>
        <v>0.13777200000000006</v>
      </c>
      <c r="W6" s="7">
        <f>26.7*(1.72*(P6-Q6)-(M6-N6))*0.01</f>
        <v>0.23022875999999992</v>
      </c>
      <c r="X6" s="16">
        <f t="shared" ref="X6:X30" si="5">V6/(J6)</f>
        <v>113.48161983471077</v>
      </c>
      <c r="Y6" s="16">
        <f t="shared" si="2"/>
        <v>189.63746347107428</v>
      </c>
      <c r="Z6" s="7">
        <f t="shared" si="3"/>
        <v>1.2526096033402923</v>
      </c>
    </row>
    <row r="7" spans="1:26" x14ac:dyDescent="0.35">
      <c r="A7" s="21" t="s">
        <v>43</v>
      </c>
      <c r="B7" s="22">
        <v>43006</v>
      </c>
      <c r="C7" s="23" t="s">
        <v>37</v>
      </c>
      <c r="D7" s="23">
        <v>3</v>
      </c>
      <c r="E7" s="23" t="s">
        <v>38</v>
      </c>
      <c r="F7" s="23">
        <v>8.1999999999999993</v>
      </c>
      <c r="G7" s="23">
        <v>0.6</v>
      </c>
      <c r="H7" s="21"/>
      <c r="I7" s="5">
        <v>6.6000000000000003E-2</v>
      </c>
      <c r="J7" s="6">
        <f t="shared" si="1"/>
        <v>4.8292682926829276E-3</v>
      </c>
      <c r="K7" s="25">
        <v>2.6840000000000002</v>
      </c>
      <c r="L7" s="25">
        <v>1.3680000000000001</v>
      </c>
      <c r="M7" s="25">
        <v>1.337</v>
      </c>
      <c r="N7" s="25">
        <v>2E-3</v>
      </c>
      <c r="O7" s="25">
        <v>0.86</v>
      </c>
      <c r="P7" s="25">
        <v>0.86399999999999999</v>
      </c>
      <c r="Q7" s="25">
        <v>5.0000000000000001E-3</v>
      </c>
      <c r="S7" s="13">
        <f>L7-N7</f>
        <v>1.3660000000000001</v>
      </c>
      <c r="T7" s="13">
        <f>P7-Q7</f>
        <v>0.85899999999999999</v>
      </c>
      <c r="U7" s="26">
        <v>0.01</v>
      </c>
      <c r="V7" s="7">
        <f t="shared" si="4"/>
        <v>0.13536900000000004</v>
      </c>
      <c r="W7" s="7">
        <f>26.7*(1.72*(P7-Q7)-(M7-N7))*0.01</f>
        <v>3.8042159999999985E-2</v>
      </c>
      <c r="X7" s="16">
        <f t="shared" si="5"/>
        <v>28.030954545454549</v>
      </c>
      <c r="Y7" s="16">
        <f t="shared" si="2"/>
        <v>7.8774169696969656</v>
      </c>
      <c r="Z7" s="7">
        <f t="shared" si="3"/>
        <v>1.9619883040935673</v>
      </c>
    </row>
    <row r="8" spans="1:26" x14ac:dyDescent="0.35">
      <c r="A8" s="21" t="s">
        <v>44</v>
      </c>
      <c r="B8" s="22">
        <v>43006</v>
      </c>
      <c r="C8" s="23">
        <v>2</v>
      </c>
      <c r="D8" s="23">
        <v>6</v>
      </c>
      <c r="E8" s="23" t="s">
        <v>38</v>
      </c>
      <c r="F8" s="23">
        <v>71.599999999999994</v>
      </c>
      <c r="G8" s="23">
        <v>4.5999999999999996</v>
      </c>
      <c r="H8" s="21"/>
      <c r="I8" s="5">
        <v>6.6000000000000003E-2</v>
      </c>
      <c r="J8" s="6">
        <f t="shared" si="1"/>
        <v>4.2402234636871507E-3</v>
      </c>
      <c r="K8" s="24">
        <v>3</v>
      </c>
      <c r="L8" s="24">
        <v>2.41</v>
      </c>
      <c r="M8" s="24">
        <v>2.3730000000000002</v>
      </c>
      <c r="N8" s="24">
        <v>8.0000000000000002E-3</v>
      </c>
      <c r="O8" s="24">
        <v>1.925</v>
      </c>
      <c r="P8" s="24">
        <v>1.9159999999999999</v>
      </c>
      <c r="Q8" s="24">
        <v>1.2999999999999999E-2</v>
      </c>
      <c r="R8" s="24"/>
      <c r="S8" s="13">
        <f>L8-N8</f>
        <v>2.4020000000000001</v>
      </c>
      <c r="T8" s="13">
        <f t="shared" ref="T8:T30" si="6">P8-Q8</f>
        <v>1.903</v>
      </c>
      <c r="U8" s="26">
        <v>0.01</v>
      </c>
      <c r="V8" s="7">
        <f t="shared" si="4"/>
        <v>0.13323300000000005</v>
      </c>
      <c r="W8" s="7">
        <f>26.7*(1.72*(P8-Q8)-(M8-N8))*0.01</f>
        <v>0.2424787199999999</v>
      </c>
      <c r="X8" s="16">
        <f t="shared" si="5"/>
        <v>31.42122134387353</v>
      </c>
      <c r="Y8" s="16">
        <f t="shared" si="2"/>
        <v>57.185363478260847</v>
      </c>
      <c r="Z8" s="7">
        <f t="shared" si="3"/>
        <v>1.2448132780082988</v>
      </c>
    </row>
    <row r="9" spans="1:26" x14ac:dyDescent="0.35">
      <c r="A9" s="21" t="s">
        <v>44</v>
      </c>
      <c r="B9" s="22">
        <v>43006</v>
      </c>
      <c r="C9" s="23">
        <v>2</v>
      </c>
      <c r="D9" s="23">
        <v>6</v>
      </c>
      <c r="E9" s="23" t="s">
        <v>38</v>
      </c>
      <c r="F9" s="23">
        <v>86.5</v>
      </c>
      <c r="G9" s="23">
        <v>2</v>
      </c>
      <c r="H9" s="21"/>
      <c r="I9" s="5">
        <v>6.6000000000000003E-2</v>
      </c>
      <c r="J9" s="6">
        <f t="shared" ref="J9:J30" si="7">I9*(G9/F9)</f>
        <v>1.5260115606936415E-3</v>
      </c>
      <c r="K9" s="24">
        <v>3</v>
      </c>
      <c r="L9" s="24">
        <v>1.7929999999999999</v>
      </c>
      <c r="M9" s="24">
        <v>1.746</v>
      </c>
      <c r="N9" s="24">
        <v>5.0000000000000001E-3</v>
      </c>
      <c r="O9" s="24">
        <v>1.2010000000000001</v>
      </c>
      <c r="P9" s="24">
        <v>1.204</v>
      </c>
      <c r="Q9" s="24">
        <v>0.01</v>
      </c>
      <c r="S9" s="13">
        <f>L9-N9</f>
        <v>1.788</v>
      </c>
      <c r="T9" s="13">
        <f t="shared" si="6"/>
        <v>1.194</v>
      </c>
      <c r="U9" s="26">
        <v>0.01</v>
      </c>
      <c r="V9" s="7">
        <f t="shared" si="4"/>
        <v>0.15859800000000002</v>
      </c>
      <c r="W9" s="7">
        <f>26.7*(1.72*(P9-Q9)-(M9-N9))*0.01</f>
        <v>8.3485559999999945E-2</v>
      </c>
      <c r="X9" s="16">
        <f t="shared" si="5"/>
        <v>103.92975000000001</v>
      </c>
      <c r="Y9" s="16">
        <f t="shared" si="2"/>
        <v>54.708340454545421</v>
      </c>
      <c r="Z9" s="7">
        <f t="shared" si="3"/>
        <v>1.6731734523145567</v>
      </c>
    </row>
    <row r="10" spans="1:26" x14ac:dyDescent="0.35">
      <c r="A10" s="21" t="s">
        <v>44</v>
      </c>
      <c r="B10" s="22">
        <v>43006</v>
      </c>
      <c r="C10" s="23">
        <v>2</v>
      </c>
      <c r="D10" s="23">
        <v>6</v>
      </c>
      <c r="E10" s="23" t="s">
        <v>38</v>
      </c>
      <c r="F10" s="23">
        <v>5.6</v>
      </c>
      <c r="G10" s="23">
        <v>0.8</v>
      </c>
      <c r="H10" s="21"/>
      <c r="I10" s="5">
        <v>6.6000000000000003E-2</v>
      </c>
      <c r="J10" s="6">
        <f t="shared" si="7"/>
        <v>9.4285714285714303E-3</v>
      </c>
      <c r="K10" s="24">
        <v>3</v>
      </c>
      <c r="L10" s="24">
        <v>2.6309999999999998</v>
      </c>
      <c r="M10" s="24">
        <v>2.6080000000000001</v>
      </c>
      <c r="N10" s="24">
        <v>1.4999999999999999E-2</v>
      </c>
      <c r="O10" s="24">
        <v>2.5960000000000001</v>
      </c>
      <c r="P10" s="24">
        <v>2.57</v>
      </c>
      <c r="Q10" s="24">
        <v>1.7999999999999999E-2</v>
      </c>
      <c r="S10" s="13">
        <f>L10-N10</f>
        <v>2.6159999999999997</v>
      </c>
      <c r="T10" s="13">
        <f t="shared" si="6"/>
        <v>2.552</v>
      </c>
      <c r="U10" s="26">
        <v>0.01</v>
      </c>
      <c r="V10" s="7">
        <f t="shared" ref="V10:V30" si="8">26.7*(S10-T10)*U10</f>
        <v>1.7087999999999898E-2</v>
      </c>
      <c r="W10" s="7">
        <f>26.7*(1.72*(P10-Q10)-(M10-N10))*0.01</f>
        <v>0.47964948000000013</v>
      </c>
      <c r="X10" s="16">
        <f t="shared" si="5"/>
        <v>1.8123636363636253</v>
      </c>
      <c r="Y10" s="16">
        <f t="shared" si="2"/>
        <v>50.871914545454551</v>
      </c>
      <c r="Z10" s="7">
        <f t="shared" si="3"/>
        <v>1.1402508551881414</v>
      </c>
    </row>
    <row r="11" spans="1:26" x14ac:dyDescent="0.35">
      <c r="A11" s="21" t="s">
        <v>44</v>
      </c>
      <c r="B11" s="22">
        <v>43006</v>
      </c>
      <c r="C11" s="23">
        <v>2</v>
      </c>
      <c r="D11" s="23">
        <v>6</v>
      </c>
      <c r="E11" s="23" t="s">
        <v>38</v>
      </c>
      <c r="F11" s="23">
        <v>32.299999999999997</v>
      </c>
      <c r="G11" s="23">
        <v>1.9</v>
      </c>
      <c r="H11" s="21"/>
      <c r="I11" s="5">
        <v>6.6000000000000003E-2</v>
      </c>
      <c r="J11" s="6">
        <f t="shared" si="7"/>
        <v>3.8823529411764709E-3</v>
      </c>
      <c r="K11" s="25">
        <v>3</v>
      </c>
      <c r="L11" s="25">
        <v>2.27</v>
      </c>
      <c r="M11" s="25">
        <v>2.2349999999999999</v>
      </c>
      <c r="N11" s="25">
        <v>7.0000000000000001E-3</v>
      </c>
      <c r="O11" s="25">
        <v>1.673</v>
      </c>
      <c r="P11" s="25">
        <v>1.673</v>
      </c>
      <c r="Q11" s="25">
        <v>1.2E-2</v>
      </c>
      <c r="S11" s="13">
        <f>L11-N11</f>
        <v>2.2629999999999999</v>
      </c>
      <c r="T11" s="13">
        <f t="shared" si="6"/>
        <v>1.661</v>
      </c>
      <c r="U11" s="26">
        <v>0.01</v>
      </c>
      <c r="V11" s="7">
        <f t="shared" si="8"/>
        <v>0.16073399999999996</v>
      </c>
      <c r="W11" s="7">
        <f>26.7*(1.72*(P11-Q11)-(M11-N11))*0.01</f>
        <v>0.16792164000000009</v>
      </c>
      <c r="X11" s="16">
        <f t="shared" si="5"/>
        <v>41.401181818181804</v>
      </c>
      <c r="Y11" s="16">
        <f t="shared" si="2"/>
        <v>43.252543636363654</v>
      </c>
      <c r="Z11" s="7">
        <f t="shared" si="3"/>
        <v>1.3215859030837005</v>
      </c>
    </row>
    <row r="12" spans="1:26" x14ac:dyDescent="0.35">
      <c r="A12" s="21" t="s">
        <v>44</v>
      </c>
      <c r="B12" s="22">
        <v>43006</v>
      </c>
      <c r="C12" s="23">
        <v>2</v>
      </c>
      <c r="D12" s="23">
        <v>6</v>
      </c>
      <c r="E12" s="23" t="s">
        <v>38</v>
      </c>
      <c r="F12" s="23">
        <v>3.1</v>
      </c>
      <c r="G12" s="23">
        <v>0.6</v>
      </c>
      <c r="H12" s="21"/>
      <c r="I12" s="5">
        <v>6.6000000000000003E-2</v>
      </c>
      <c r="J12" s="6">
        <f t="shared" si="7"/>
        <v>1.2774193548387098E-2</v>
      </c>
      <c r="K12" s="25">
        <v>3</v>
      </c>
      <c r="L12" s="25">
        <v>1.849</v>
      </c>
      <c r="M12" s="25">
        <v>1.8169999999999999</v>
      </c>
      <c r="N12" s="25">
        <v>5.0000000000000001E-3</v>
      </c>
      <c r="O12" s="25">
        <v>1.2470000000000001</v>
      </c>
      <c r="P12" s="25">
        <v>1.256</v>
      </c>
      <c r="Q12" s="25">
        <v>4.0000000000000001E-3</v>
      </c>
      <c r="S12" s="13">
        <f>L12-N12</f>
        <v>1.8440000000000001</v>
      </c>
      <c r="T12" s="13">
        <f t="shared" si="6"/>
        <v>1.252</v>
      </c>
      <c r="U12" s="26">
        <v>0.01</v>
      </c>
      <c r="V12" s="7">
        <f t="shared" si="8"/>
        <v>0.15806400000000001</v>
      </c>
      <c r="W12" s="7">
        <f>26.7*(1.72*(P12-Q12)-(M12-N12))*0.01</f>
        <v>9.1164479999999937E-2</v>
      </c>
      <c r="X12" s="16">
        <f t="shared" si="5"/>
        <v>12.373696969696971</v>
      </c>
      <c r="Y12" s="16">
        <f t="shared" si="2"/>
        <v>7.1366133333333277</v>
      </c>
      <c r="Z12" s="7">
        <f t="shared" si="3"/>
        <v>1.6224986479177934</v>
      </c>
    </row>
    <row r="13" spans="1:26" x14ac:dyDescent="0.35">
      <c r="A13" s="21" t="s">
        <v>45</v>
      </c>
      <c r="B13" s="22">
        <v>43006</v>
      </c>
      <c r="C13" s="23">
        <v>3</v>
      </c>
      <c r="D13" s="23">
        <v>8</v>
      </c>
      <c r="E13" s="23" t="s">
        <v>38</v>
      </c>
      <c r="F13" s="23">
        <v>15.7</v>
      </c>
      <c r="G13" s="23">
        <v>0.8</v>
      </c>
      <c r="H13" s="21"/>
      <c r="I13" s="5">
        <v>6.6000000000000003E-2</v>
      </c>
      <c r="J13" s="6">
        <f t="shared" si="7"/>
        <v>3.3630573248407646E-3</v>
      </c>
      <c r="K13" s="24">
        <v>2.3679999999999999</v>
      </c>
      <c r="L13" s="24">
        <v>9.1399999999999995E-2</v>
      </c>
      <c r="M13" s="24">
        <v>0.89900000000000002</v>
      </c>
      <c r="N13" s="24">
        <v>0.01</v>
      </c>
      <c r="O13" s="24">
        <v>0.71299999999999997</v>
      </c>
      <c r="P13" s="24">
        <v>0.71499999999999997</v>
      </c>
      <c r="Q13" s="24">
        <v>4.4999999999999998E-2</v>
      </c>
      <c r="S13" s="13">
        <f t="shared" ref="S13:S30" si="9">L13-N13</f>
        <v>8.14E-2</v>
      </c>
      <c r="T13" s="13">
        <f t="shared" si="6"/>
        <v>0.66999999999999993</v>
      </c>
      <c r="U13" s="26">
        <v>0.01</v>
      </c>
      <c r="V13" s="7">
        <f t="shared" si="8"/>
        <v>-0.15715619999999997</v>
      </c>
      <c r="W13" s="7">
        <f t="shared" ref="W13:W30" si="10">26.7*(1.72*(P13-Q13)-(M13-N13))*0.01</f>
        <v>7.0327799999999968E-2</v>
      </c>
      <c r="X13" s="16">
        <f t="shared" si="5"/>
        <v>-46.73015795454544</v>
      </c>
      <c r="Y13" s="16">
        <f t="shared" si="2"/>
        <v>20.911864772727263</v>
      </c>
      <c r="Z13" s="7">
        <f t="shared" si="3"/>
        <v>25.908096280087527</v>
      </c>
    </row>
    <row r="14" spans="1:26" x14ac:dyDescent="0.35">
      <c r="A14" s="21" t="s">
        <v>45</v>
      </c>
      <c r="B14" s="22">
        <v>43006</v>
      </c>
      <c r="C14" s="23">
        <v>3</v>
      </c>
      <c r="D14" s="23">
        <v>8</v>
      </c>
      <c r="E14" s="23" t="s">
        <v>38</v>
      </c>
      <c r="F14" s="23">
        <v>4.4000000000000004</v>
      </c>
      <c r="G14" s="23">
        <v>0.5</v>
      </c>
      <c r="H14" s="21"/>
      <c r="I14" s="5">
        <v>6.6000000000000003E-2</v>
      </c>
      <c r="J14" s="6">
        <f t="shared" si="7"/>
        <v>7.4999999999999997E-3</v>
      </c>
      <c r="K14" s="24">
        <v>3</v>
      </c>
      <c r="L14" s="24">
        <v>2.6890000000000001</v>
      </c>
      <c r="M14" s="24">
        <v>2.67</v>
      </c>
      <c r="N14" s="24">
        <v>8.0000000000000002E-3</v>
      </c>
      <c r="O14" s="24">
        <v>2.6549999999999998</v>
      </c>
      <c r="P14" s="24">
        <v>2.6320000000000001</v>
      </c>
      <c r="Q14" s="24">
        <v>1.7000000000000001E-2</v>
      </c>
      <c r="S14" s="13">
        <f t="shared" si="9"/>
        <v>2.681</v>
      </c>
      <c r="T14" s="13">
        <f t="shared" si="6"/>
        <v>2.6150000000000002</v>
      </c>
      <c r="U14" s="26">
        <v>0.01</v>
      </c>
      <c r="V14" s="7">
        <f t="shared" si="8"/>
        <v>1.7621999999999957E-2</v>
      </c>
      <c r="W14" s="7">
        <f t="shared" si="10"/>
        <v>0.49015860000000017</v>
      </c>
      <c r="X14" s="16">
        <f t="shared" si="5"/>
        <v>2.3495999999999944</v>
      </c>
      <c r="Y14" s="16">
        <f t="shared" si="2"/>
        <v>65.354480000000024</v>
      </c>
      <c r="Z14" s="7">
        <f t="shared" si="3"/>
        <v>1.1156563778356265</v>
      </c>
    </row>
    <row r="15" spans="1:26" x14ac:dyDescent="0.35">
      <c r="A15" s="21" t="s">
        <v>45</v>
      </c>
      <c r="B15" s="22">
        <v>43006</v>
      </c>
      <c r="C15" s="23">
        <v>3</v>
      </c>
      <c r="D15" s="23">
        <v>8</v>
      </c>
      <c r="E15" s="23" t="s">
        <v>38</v>
      </c>
      <c r="F15" s="23">
        <v>13.1</v>
      </c>
      <c r="G15" s="23">
        <v>1.4</v>
      </c>
      <c r="H15" s="21"/>
      <c r="I15" s="5">
        <v>6.6000000000000003E-2</v>
      </c>
      <c r="J15" s="6">
        <f t="shared" si="7"/>
        <v>7.0534351145038173E-3</v>
      </c>
      <c r="K15" s="24">
        <v>3</v>
      </c>
      <c r="L15" s="24">
        <v>2.339</v>
      </c>
      <c r="M15" s="24">
        <v>2.298</v>
      </c>
      <c r="N15" s="24">
        <v>5.0000000000000001E-3</v>
      </c>
      <c r="O15" s="24">
        <v>1.7809999999999999</v>
      </c>
      <c r="P15" s="24">
        <v>1.778</v>
      </c>
      <c r="Q15" s="24">
        <v>1.2E-2</v>
      </c>
      <c r="S15" s="13">
        <f t="shared" si="9"/>
        <v>2.3340000000000001</v>
      </c>
      <c r="T15" s="13">
        <f t="shared" si="6"/>
        <v>1.766</v>
      </c>
      <c r="U15" s="26">
        <v>0.01</v>
      </c>
      <c r="V15" s="7">
        <f t="shared" si="8"/>
        <v>0.15165600000000001</v>
      </c>
      <c r="W15" s="7">
        <f t="shared" si="10"/>
        <v>0.19878683999999991</v>
      </c>
      <c r="X15" s="16">
        <f t="shared" si="5"/>
        <v>21.501012987012988</v>
      </c>
      <c r="Y15" s="16">
        <f t="shared" si="2"/>
        <v>28.182982727272712</v>
      </c>
      <c r="Z15" s="7">
        <f t="shared" si="3"/>
        <v>1.2825994014536126</v>
      </c>
    </row>
    <row r="16" spans="1:26" x14ac:dyDescent="0.35">
      <c r="A16" s="21" t="s">
        <v>45</v>
      </c>
      <c r="B16" s="22">
        <v>43006</v>
      </c>
      <c r="C16" s="23">
        <v>3</v>
      </c>
      <c r="D16" s="23">
        <v>8</v>
      </c>
      <c r="E16" s="23" t="s">
        <v>38</v>
      </c>
      <c r="F16" s="23">
        <v>13.5</v>
      </c>
      <c r="G16" s="23">
        <v>1.3</v>
      </c>
      <c r="H16" s="21"/>
      <c r="I16" s="5">
        <v>6.6000000000000003E-2</v>
      </c>
      <c r="J16" s="6">
        <f t="shared" si="7"/>
        <v>6.3555555555555561E-3</v>
      </c>
      <c r="K16" s="25">
        <v>3</v>
      </c>
      <c r="L16" s="25">
        <v>2.6819999999999999</v>
      </c>
      <c r="M16" s="25">
        <v>2.657</v>
      </c>
      <c r="N16" s="25">
        <v>1.7000000000000001E-2</v>
      </c>
      <c r="O16" s="25">
        <v>2.6309999999999998</v>
      </c>
      <c r="P16" s="25">
        <v>2.6080000000000001</v>
      </c>
      <c r="Q16" s="25">
        <v>0.02</v>
      </c>
      <c r="S16" s="13">
        <f t="shared" si="9"/>
        <v>2.665</v>
      </c>
      <c r="T16" s="13">
        <f t="shared" si="6"/>
        <v>2.5880000000000001</v>
      </c>
      <c r="U16" s="26">
        <v>0.01</v>
      </c>
      <c r="V16" s="7">
        <f t="shared" si="8"/>
        <v>2.055899999999999E-2</v>
      </c>
      <c r="W16" s="7">
        <f t="shared" si="10"/>
        <v>0.48363312000000003</v>
      </c>
      <c r="X16" s="16">
        <f t="shared" si="5"/>
        <v>3.2348076923076907</v>
      </c>
      <c r="Y16" s="16">
        <f t="shared" si="2"/>
        <v>76.096120279720282</v>
      </c>
      <c r="Z16" s="7">
        <f t="shared" si="3"/>
        <v>1.1185682326621924</v>
      </c>
    </row>
    <row r="17" spans="1:26" x14ac:dyDescent="0.35">
      <c r="A17" s="21" t="s">
        <v>45</v>
      </c>
      <c r="B17" s="22">
        <v>43006</v>
      </c>
      <c r="C17" s="23">
        <v>3</v>
      </c>
      <c r="D17" s="23">
        <v>8</v>
      </c>
      <c r="E17" s="23" t="s">
        <v>38</v>
      </c>
      <c r="F17" s="23">
        <v>12.6</v>
      </c>
      <c r="G17" s="23">
        <v>2.2000000000000002</v>
      </c>
      <c r="H17" s="21"/>
      <c r="I17" s="5">
        <v>6.6000000000000003E-2</v>
      </c>
      <c r="J17" s="6">
        <f t="shared" si="7"/>
        <v>1.1523809523809525E-2</v>
      </c>
      <c r="K17" s="25">
        <v>3</v>
      </c>
      <c r="L17" s="25">
        <v>2.0150000000000001</v>
      </c>
      <c r="M17" s="25">
        <v>1.9650000000000001</v>
      </c>
      <c r="N17" s="25">
        <v>6.0000000000000001E-3</v>
      </c>
      <c r="O17" s="25">
        <v>1.4239999999999999</v>
      </c>
      <c r="P17" s="25">
        <v>1.417</v>
      </c>
      <c r="Q17" s="25">
        <v>8.9999999999999993E-3</v>
      </c>
      <c r="S17" s="13">
        <f t="shared" si="9"/>
        <v>2.0090000000000003</v>
      </c>
      <c r="T17" s="13">
        <f t="shared" si="6"/>
        <v>1.4080000000000001</v>
      </c>
      <c r="U17" s="26">
        <v>0.01</v>
      </c>
      <c r="V17" s="7">
        <f t="shared" si="8"/>
        <v>0.16046700000000005</v>
      </c>
      <c r="W17" s="7">
        <f t="shared" si="10"/>
        <v>0.12355692000000007</v>
      </c>
      <c r="X17" s="16">
        <f t="shared" si="5"/>
        <v>13.924822314049591</v>
      </c>
      <c r="Y17" s="16">
        <f t="shared" si="2"/>
        <v>10.72188148760331</v>
      </c>
      <c r="Z17" s="7">
        <f t="shared" si="3"/>
        <v>1.4888337468982629</v>
      </c>
    </row>
    <row r="18" spans="1:26" x14ac:dyDescent="0.35">
      <c r="A18" s="21" t="s">
        <v>46</v>
      </c>
      <c r="B18" s="22">
        <v>43006</v>
      </c>
      <c r="C18" s="23">
        <v>6</v>
      </c>
      <c r="D18" s="23">
        <v>11</v>
      </c>
      <c r="E18" s="23" t="s">
        <v>39</v>
      </c>
      <c r="F18" s="23">
        <v>3</v>
      </c>
      <c r="G18" s="23">
        <v>1.1000000000000001</v>
      </c>
      <c r="H18" s="21">
        <v>0.44779999999999998</v>
      </c>
      <c r="I18" s="5">
        <v>1.0821819999999999E-2</v>
      </c>
      <c r="J18" s="6">
        <f t="shared" si="7"/>
        <v>3.9680006666666665E-3</v>
      </c>
      <c r="K18" s="24">
        <v>2.343</v>
      </c>
      <c r="L18" s="24">
        <v>0.91100000000000003</v>
      </c>
      <c r="M18" s="24">
        <v>0.89800000000000002</v>
      </c>
      <c r="N18" s="24">
        <v>5.0000000000000001E-3</v>
      </c>
      <c r="O18" s="24">
        <v>0.66100000000000003</v>
      </c>
      <c r="P18" s="24">
        <v>0.66900000000000004</v>
      </c>
      <c r="Q18" s="24">
        <v>4.3999999999999997E-2</v>
      </c>
      <c r="S18" s="13">
        <f>L18-N18</f>
        <v>0.90600000000000003</v>
      </c>
      <c r="T18" s="13">
        <f t="shared" si="6"/>
        <v>0.625</v>
      </c>
      <c r="U18" s="26">
        <v>0.01</v>
      </c>
      <c r="V18" s="7">
        <f t="shared" si="8"/>
        <v>7.502700000000001E-2</v>
      </c>
      <c r="W18" s="7">
        <f>26.7*(1.72*(P18-Q18)-(M18-N18))*0.01</f>
        <v>4.8593999999999984E-2</v>
      </c>
      <c r="X18" s="16">
        <f t="shared" si="5"/>
        <v>18.908010936154081</v>
      </c>
      <c r="Y18" s="16">
        <f t="shared" si="2"/>
        <v>12.24646971665495</v>
      </c>
      <c r="Z18" s="7">
        <f t="shared" si="3"/>
        <v>2.5718990120746432</v>
      </c>
    </row>
    <row r="19" spans="1:26" x14ac:dyDescent="0.35">
      <c r="A19" s="21" t="s">
        <v>46</v>
      </c>
      <c r="B19" s="22">
        <v>43006</v>
      </c>
      <c r="C19" s="23">
        <v>6</v>
      </c>
      <c r="D19" s="23">
        <v>11</v>
      </c>
      <c r="E19" s="23" t="s">
        <v>39</v>
      </c>
      <c r="F19" s="23">
        <v>11.9</v>
      </c>
      <c r="G19" s="23">
        <v>1.6</v>
      </c>
      <c r="H19" s="21">
        <v>1.1593</v>
      </c>
      <c r="I19" s="5">
        <v>2.7968970000000003E-2</v>
      </c>
      <c r="J19" s="6">
        <f t="shared" si="7"/>
        <v>3.7605337815126054E-3</v>
      </c>
      <c r="K19" s="24">
        <v>2.895</v>
      </c>
      <c r="L19" s="24">
        <v>1.095</v>
      </c>
      <c r="M19" s="24">
        <v>1.077</v>
      </c>
      <c r="N19" s="24">
        <v>6.0000000000000001E-3</v>
      </c>
      <c r="O19" s="24">
        <v>0.77200000000000002</v>
      </c>
      <c r="P19" s="24">
        <v>0.78</v>
      </c>
      <c r="Q19" s="24">
        <v>2.8000000000000001E-2</v>
      </c>
      <c r="S19" s="13">
        <f>L19-N19</f>
        <v>1.089</v>
      </c>
      <c r="T19" s="13">
        <f t="shared" si="6"/>
        <v>0.752</v>
      </c>
      <c r="U19" s="26">
        <v>0.01</v>
      </c>
      <c r="V19" s="7">
        <f t="shared" si="8"/>
        <v>8.9979000000000003E-2</v>
      </c>
      <c r="W19" s="7">
        <f>26.7*(1.72*(P19-Q19)-(M19-N19))*0.01</f>
        <v>5.9391479999999996E-2</v>
      </c>
      <c r="X19" s="16">
        <f t="shared" si="5"/>
        <v>23.927188326920867</v>
      </c>
      <c r="Y19" s="16">
        <f t="shared" si="2"/>
        <v>15.793364306944444</v>
      </c>
      <c r="Z19" s="7">
        <f t="shared" si="3"/>
        <v>2.6438356164383561</v>
      </c>
    </row>
    <row r="20" spans="1:26" x14ac:dyDescent="0.35">
      <c r="A20" s="21" t="s">
        <v>46</v>
      </c>
      <c r="B20" s="22">
        <v>43006</v>
      </c>
      <c r="C20" s="23">
        <v>6</v>
      </c>
      <c r="D20" s="23">
        <v>11</v>
      </c>
      <c r="E20" s="23" t="s">
        <v>39</v>
      </c>
      <c r="F20" s="23">
        <v>6.8</v>
      </c>
      <c r="G20" s="23">
        <v>0.7</v>
      </c>
      <c r="H20" s="21">
        <v>0.49180000000000001</v>
      </c>
      <c r="I20" s="5">
        <v>1.1882220000000001E-2</v>
      </c>
      <c r="J20" s="6">
        <f t="shared" si="7"/>
        <v>1.2231697058823529E-3</v>
      </c>
      <c r="K20" s="24">
        <v>1.833</v>
      </c>
      <c r="L20" s="24">
        <v>0.73799999999999999</v>
      </c>
      <c r="M20" s="24">
        <v>0.72299999999999998</v>
      </c>
      <c r="N20" s="24">
        <v>3.0000000000000001E-3</v>
      </c>
      <c r="O20" s="24">
        <v>0.502</v>
      </c>
      <c r="P20" s="24">
        <v>0.50600000000000001</v>
      </c>
      <c r="Q20" s="24">
        <v>1.4999999999999999E-2</v>
      </c>
      <c r="S20" s="13">
        <f>L20-N20</f>
        <v>0.73499999999999999</v>
      </c>
      <c r="T20" s="13">
        <f t="shared" si="6"/>
        <v>0.49099999999999999</v>
      </c>
      <c r="U20" s="26">
        <v>0.01</v>
      </c>
      <c r="V20" s="7">
        <f t="shared" si="8"/>
        <v>6.5147999999999998E-2</v>
      </c>
      <c r="W20" s="7">
        <f>26.7*(1.72*(P20-Q20)-(M20-N20))*0.01</f>
        <v>3.3246839999999993E-2</v>
      </c>
      <c r="X20" s="16">
        <f t="shared" si="5"/>
        <v>53.261619942593704</v>
      </c>
      <c r="Y20" s="16">
        <f t="shared" si="2"/>
        <v>27.180888996933469</v>
      </c>
      <c r="Z20" s="7">
        <f t="shared" si="3"/>
        <v>2.4837398373983741</v>
      </c>
    </row>
    <row r="21" spans="1:26" x14ac:dyDescent="0.35">
      <c r="A21" s="21" t="s">
        <v>46</v>
      </c>
      <c r="B21" s="22">
        <v>43006</v>
      </c>
      <c r="C21" s="23">
        <v>6</v>
      </c>
      <c r="D21" s="23">
        <v>11</v>
      </c>
      <c r="E21" s="23" t="s">
        <v>39</v>
      </c>
      <c r="F21" s="23">
        <v>5</v>
      </c>
      <c r="G21" s="23">
        <v>0.9</v>
      </c>
      <c r="H21" s="21">
        <v>0.57269999999999999</v>
      </c>
      <c r="I21" s="5">
        <v>1.3831909999999999E-2</v>
      </c>
      <c r="J21" s="6">
        <f t="shared" si="7"/>
        <v>2.4897437999999998E-3</v>
      </c>
      <c r="K21" s="25">
        <v>2.7669999999999999</v>
      </c>
      <c r="L21" s="25">
        <v>1.153</v>
      </c>
      <c r="M21" s="25">
        <v>1.133</v>
      </c>
      <c r="N21" s="25">
        <v>7.0000000000000001E-3</v>
      </c>
      <c r="O21" s="25">
        <v>0.80800000000000005</v>
      </c>
      <c r="P21" s="25">
        <v>0.81799999999999995</v>
      </c>
      <c r="Q21" s="25">
        <v>3.7999999999999999E-2</v>
      </c>
      <c r="S21" s="13">
        <f>L21-N21</f>
        <v>1.1460000000000001</v>
      </c>
      <c r="T21" s="13">
        <f t="shared" si="6"/>
        <v>0.77999999999999992</v>
      </c>
      <c r="U21" s="26">
        <v>0.01</v>
      </c>
      <c r="V21" s="7">
        <f t="shared" si="8"/>
        <v>9.7722000000000059E-2</v>
      </c>
      <c r="W21" s="7">
        <f>26.7*(1.72*(P21-Q21)-(M21-N21))*0.01</f>
        <v>5.7565199999999941E-2</v>
      </c>
      <c r="X21" s="16">
        <f t="shared" si="5"/>
        <v>39.249821608151031</v>
      </c>
      <c r="Y21" s="16">
        <f t="shared" si="2"/>
        <v>23.120933165894396</v>
      </c>
      <c r="Z21" s="7">
        <f t="shared" si="3"/>
        <v>2.3998265394622722</v>
      </c>
    </row>
    <row r="22" spans="1:26" x14ac:dyDescent="0.35">
      <c r="A22" s="21" t="s">
        <v>46</v>
      </c>
      <c r="B22" s="22">
        <v>43006</v>
      </c>
      <c r="C22" s="23">
        <v>6</v>
      </c>
      <c r="D22" s="23">
        <v>11</v>
      </c>
      <c r="E22" s="23" t="s">
        <v>39</v>
      </c>
      <c r="F22" s="23">
        <v>18</v>
      </c>
      <c r="G22" s="23">
        <v>0.8</v>
      </c>
      <c r="H22" s="21">
        <v>1.2490000000000001</v>
      </c>
      <c r="I22" s="5">
        <v>3.0130740000000003E-2</v>
      </c>
      <c r="J22" s="6">
        <f t="shared" si="7"/>
        <v>1.3391440000000002E-3</v>
      </c>
      <c r="K22" s="25">
        <v>1.4</v>
      </c>
      <c r="L22" s="25">
        <v>0.53900000000000003</v>
      </c>
      <c r="M22" s="25">
        <v>0.53</v>
      </c>
      <c r="N22" s="25">
        <v>4.0000000000000001E-3</v>
      </c>
      <c r="O22" s="25">
        <v>0.433</v>
      </c>
      <c r="P22" s="25">
        <v>0.437</v>
      </c>
      <c r="Q22" s="25">
        <v>5.0999999999999997E-2</v>
      </c>
      <c r="S22" s="13">
        <f>L22-N22</f>
        <v>0.53500000000000003</v>
      </c>
      <c r="T22" s="13">
        <f t="shared" si="6"/>
        <v>0.38600000000000001</v>
      </c>
      <c r="U22" s="26">
        <v>0.01</v>
      </c>
      <c r="V22" s="7">
        <f t="shared" si="8"/>
        <v>3.9783000000000006E-2</v>
      </c>
      <c r="W22" s="7">
        <f>26.7*(1.72*(P22-Q22)-(M22-N22))*0.01</f>
        <v>3.6824639999999985E-2</v>
      </c>
      <c r="X22" s="16">
        <f t="shared" si="5"/>
        <v>29.707783479595921</v>
      </c>
      <c r="Y22" s="16">
        <f t="shared" si="2"/>
        <v>27.498640922858169</v>
      </c>
      <c r="Z22" s="7">
        <f t="shared" si="3"/>
        <v>2.5974025974025969</v>
      </c>
    </row>
    <row r="23" spans="1:26" x14ac:dyDescent="0.35">
      <c r="A23" s="21" t="s">
        <v>46</v>
      </c>
      <c r="B23" s="22"/>
      <c r="C23" s="23"/>
      <c r="D23" s="23"/>
      <c r="E23" s="23"/>
      <c r="F23" s="23"/>
      <c r="G23" s="23"/>
      <c r="H23" s="21"/>
      <c r="I23" s="5">
        <f t="shared" ref="I23:I30" si="11">((H23*241)+0.2984)/10000</f>
        <v>2.9839999999999999E-5</v>
      </c>
      <c r="J23" s="6" t="e">
        <f t="shared" si="7"/>
        <v>#DIV/0!</v>
      </c>
      <c r="K23" s="24"/>
      <c r="L23" s="24"/>
      <c r="M23" s="24"/>
      <c r="N23" s="24"/>
      <c r="O23" s="24"/>
      <c r="P23" s="24"/>
      <c r="Q23" s="24"/>
      <c r="S23" s="13">
        <f t="shared" si="9"/>
        <v>0</v>
      </c>
      <c r="T23" s="13">
        <f t="shared" si="6"/>
        <v>0</v>
      </c>
      <c r="U23" s="26"/>
      <c r="V23" s="7">
        <f t="shared" si="8"/>
        <v>0</v>
      </c>
      <c r="W23" s="7">
        <f t="shared" si="10"/>
        <v>0</v>
      </c>
      <c r="X23" s="16" t="e">
        <f t="shared" si="5"/>
        <v>#DIV/0!</v>
      </c>
      <c r="Y23" s="16" t="e">
        <f t="shared" si="2"/>
        <v>#DIV/0!</v>
      </c>
      <c r="Z23" s="7" t="e">
        <f t="shared" si="3"/>
        <v>#DIV/0!</v>
      </c>
    </row>
    <row r="24" spans="1:26" x14ac:dyDescent="0.35">
      <c r="A24" s="21" t="s">
        <v>46</v>
      </c>
      <c r="B24" s="22"/>
      <c r="C24" s="23"/>
      <c r="D24" s="23"/>
      <c r="E24" s="23"/>
      <c r="F24" s="23"/>
      <c r="G24" s="23"/>
      <c r="H24" s="21"/>
      <c r="I24" s="5">
        <f t="shared" si="11"/>
        <v>2.9839999999999999E-5</v>
      </c>
      <c r="J24" s="6" t="e">
        <f t="shared" si="7"/>
        <v>#DIV/0!</v>
      </c>
      <c r="K24" s="24"/>
      <c r="L24" s="24"/>
      <c r="M24" s="24"/>
      <c r="N24" s="24"/>
      <c r="O24" s="24"/>
      <c r="P24" s="24"/>
      <c r="Q24" s="24"/>
      <c r="S24" s="13">
        <f t="shared" si="9"/>
        <v>0</v>
      </c>
      <c r="T24" s="13">
        <f t="shared" si="6"/>
        <v>0</v>
      </c>
      <c r="U24" s="26"/>
      <c r="V24" s="7">
        <f t="shared" si="8"/>
        <v>0</v>
      </c>
      <c r="W24" s="7">
        <f t="shared" si="10"/>
        <v>0</v>
      </c>
      <c r="X24" s="16" t="e">
        <f t="shared" si="5"/>
        <v>#DIV/0!</v>
      </c>
      <c r="Y24" s="16" t="e">
        <f t="shared" si="2"/>
        <v>#DIV/0!</v>
      </c>
      <c r="Z24" s="7" t="e">
        <f t="shared" si="3"/>
        <v>#DIV/0!</v>
      </c>
    </row>
    <row r="25" spans="1:26" x14ac:dyDescent="0.35">
      <c r="A25" s="21" t="s">
        <v>46</v>
      </c>
      <c r="B25" s="22"/>
      <c r="C25" s="23"/>
      <c r="D25" s="23"/>
      <c r="E25" s="23"/>
      <c r="F25" s="23"/>
      <c r="G25" s="23"/>
      <c r="H25" s="21"/>
      <c r="I25" s="5">
        <f t="shared" si="11"/>
        <v>2.9839999999999999E-5</v>
      </c>
      <c r="J25" s="6" t="e">
        <f t="shared" si="7"/>
        <v>#DIV/0!</v>
      </c>
      <c r="K25" s="24"/>
      <c r="L25" s="24"/>
      <c r="M25" s="24"/>
      <c r="N25" s="24"/>
      <c r="O25" s="24"/>
      <c r="P25" s="24"/>
      <c r="Q25" s="24"/>
      <c r="S25" s="13">
        <f t="shared" si="9"/>
        <v>0</v>
      </c>
      <c r="T25" s="13">
        <f t="shared" si="6"/>
        <v>0</v>
      </c>
      <c r="U25" s="26"/>
      <c r="V25" s="7">
        <f t="shared" si="8"/>
        <v>0</v>
      </c>
      <c r="W25" s="7">
        <f t="shared" si="10"/>
        <v>0</v>
      </c>
      <c r="X25" s="16" t="e">
        <f t="shared" si="5"/>
        <v>#DIV/0!</v>
      </c>
      <c r="Y25" s="16" t="e">
        <f t="shared" si="2"/>
        <v>#DIV/0!</v>
      </c>
      <c r="Z25" s="7" t="e">
        <f t="shared" si="3"/>
        <v>#DIV/0!</v>
      </c>
    </row>
    <row r="26" spans="1:26" x14ac:dyDescent="0.35">
      <c r="A26" s="21" t="s">
        <v>46</v>
      </c>
      <c r="B26" s="22"/>
      <c r="C26" s="23"/>
      <c r="D26" s="23"/>
      <c r="E26" s="23"/>
      <c r="F26" s="23"/>
      <c r="G26" s="23"/>
      <c r="H26" s="21"/>
      <c r="I26" s="5">
        <f t="shared" si="11"/>
        <v>2.9839999999999999E-5</v>
      </c>
      <c r="J26" s="6" t="e">
        <f t="shared" si="7"/>
        <v>#DIV/0!</v>
      </c>
      <c r="K26" s="25"/>
      <c r="L26" s="25"/>
      <c r="M26" s="25"/>
      <c r="N26" s="25"/>
      <c r="O26" s="25"/>
      <c r="P26" s="25"/>
      <c r="Q26" s="25"/>
      <c r="S26" s="13">
        <f t="shared" si="9"/>
        <v>0</v>
      </c>
      <c r="T26" s="13">
        <f t="shared" si="6"/>
        <v>0</v>
      </c>
      <c r="U26" s="26"/>
      <c r="V26" s="7">
        <f t="shared" si="8"/>
        <v>0</v>
      </c>
      <c r="W26" s="7">
        <f t="shared" si="10"/>
        <v>0</v>
      </c>
      <c r="X26" s="16" t="e">
        <f t="shared" si="5"/>
        <v>#DIV/0!</v>
      </c>
      <c r="Y26" s="16" t="e">
        <f t="shared" si="2"/>
        <v>#DIV/0!</v>
      </c>
      <c r="Z26" s="7" t="e">
        <f t="shared" si="3"/>
        <v>#DIV/0!</v>
      </c>
    </row>
    <row r="27" spans="1:26" x14ac:dyDescent="0.35">
      <c r="A27" s="21" t="s">
        <v>46</v>
      </c>
      <c r="B27" s="22"/>
      <c r="C27" s="23"/>
      <c r="D27" s="23"/>
      <c r="E27" s="23"/>
      <c r="F27" s="23"/>
      <c r="G27" s="23"/>
      <c r="H27" s="21"/>
      <c r="I27" s="5">
        <f t="shared" si="11"/>
        <v>2.9839999999999999E-5</v>
      </c>
      <c r="J27" s="6" t="e">
        <f t="shared" si="7"/>
        <v>#DIV/0!</v>
      </c>
      <c r="K27" s="25"/>
      <c r="L27" s="25"/>
      <c r="M27" s="25"/>
      <c r="N27" s="25"/>
      <c r="O27" s="25"/>
      <c r="P27" s="25"/>
      <c r="Q27" s="25"/>
      <c r="S27" s="13">
        <f t="shared" si="9"/>
        <v>0</v>
      </c>
      <c r="T27" s="13">
        <f t="shared" si="6"/>
        <v>0</v>
      </c>
      <c r="U27" s="26"/>
      <c r="V27" s="7">
        <f t="shared" si="8"/>
        <v>0</v>
      </c>
      <c r="W27" s="7">
        <f t="shared" si="10"/>
        <v>0</v>
      </c>
      <c r="X27" s="16" t="e">
        <f t="shared" si="5"/>
        <v>#DIV/0!</v>
      </c>
      <c r="Y27" s="16" t="e">
        <f t="shared" si="2"/>
        <v>#DIV/0!</v>
      </c>
      <c r="Z27" s="7" t="e">
        <f t="shared" si="3"/>
        <v>#DIV/0!</v>
      </c>
    </row>
    <row r="28" spans="1:26" x14ac:dyDescent="0.35">
      <c r="A28" s="21" t="s">
        <v>46</v>
      </c>
      <c r="B28" s="22"/>
      <c r="C28" s="23"/>
      <c r="D28" s="23"/>
      <c r="E28" s="23"/>
      <c r="F28" s="23"/>
      <c r="G28" s="23"/>
      <c r="H28" s="21"/>
      <c r="I28" s="5">
        <f t="shared" si="11"/>
        <v>2.9839999999999999E-5</v>
      </c>
      <c r="J28" s="6" t="e">
        <f t="shared" si="7"/>
        <v>#DIV/0!</v>
      </c>
      <c r="K28" s="24"/>
      <c r="L28" s="24"/>
      <c r="M28" s="24"/>
      <c r="N28" s="24"/>
      <c r="O28" s="24"/>
      <c r="P28" s="24"/>
      <c r="Q28" s="24"/>
      <c r="S28" s="13">
        <f t="shared" si="9"/>
        <v>0</v>
      </c>
      <c r="T28" s="13">
        <f t="shared" si="6"/>
        <v>0</v>
      </c>
      <c r="U28" s="26"/>
      <c r="V28" s="7">
        <f t="shared" si="8"/>
        <v>0</v>
      </c>
      <c r="W28" s="7">
        <f t="shared" si="10"/>
        <v>0</v>
      </c>
      <c r="X28" s="16" t="e">
        <f t="shared" si="5"/>
        <v>#DIV/0!</v>
      </c>
      <c r="Y28" s="16" t="e">
        <f t="shared" si="2"/>
        <v>#DIV/0!</v>
      </c>
      <c r="Z28" s="7" t="e">
        <f t="shared" si="3"/>
        <v>#DIV/0!</v>
      </c>
    </row>
    <row r="29" spans="1:26" x14ac:dyDescent="0.35">
      <c r="A29" s="21" t="s">
        <v>46</v>
      </c>
      <c r="B29" s="22"/>
      <c r="C29" s="23"/>
      <c r="D29" s="23"/>
      <c r="E29" s="23"/>
      <c r="F29" s="23"/>
      <c r="G29" s="23"/>
      <c r="H29" s="21"/>
      <c r="I29" s="5">
        <f t="shared" si="11"/>
        <v>2.9839999999999999E-5</v>
      </c>
      <c r="J29" s="6" t="e">
        <f t="shared" si="7"/>
        <v>#DIV/0!</v>
      </c>
      <c r="K29" s="24"/>
      <c r="L29" s="24"/>
      <c r="M29" s="24"/>
      <c r="N29" s="24"/>
      <c r="O29" s="24"/>
      <c r="P29" s="24"/>
      <c r="Q29" s="24"/>
      <c r="S29" s="13">
        <f t="shared" si="9"/>
        <v>0</v>
      </c>
      <c r="T29" s="13">
        <f t="shared" si="6"/>
        <v>0</v>
      </c>
      <c r="U29" s="26"/>
      <c r="V29" s="7">
        <f t="shared" si="8"/>
        <v>0</v>
      </c>
      <c r="W29" s="7">
        <f t="shared" si="10"/>
        <v>0</v>
      </c>
      <c r="X29" s="16" t="e">
        <f t="shared" si="5"/>
        <v>#DIV/0!</v>
      </c>
      <c r="Y29" s="16" t="e">
        <f t="shared" si="2"/>
        <v>#DIV/0!</v>
      </c>
      <c r="Z29" s="7" t="e">
        <f t="shared" si="3"/>
        <v>#DIV/0!</v>
      </c>
    </row>
    <row r="30" spans="1:26" x14ac:dyDescent="0.35">
      <c r="A30" s="21" t="s">
        <v>46</v>
      </c>
      <c r="B30" s="22"/>
      <c r="C30" s="23"/>
      <c r="D30" s="23"/>
      <c r="E30" s="23"/>
      <c r="F30" s="23"/>
      <c r="G30" s="23"/>
      <c r="H30" s="21"/>
      <c r="I30" s="5">
        <f t="shared" si="11"/>
        <v>2.9839999999999999E-5</v>
      </c>
      <c r="J30" s="6" t="e">
        <f t="shared" si="7"/>
        <v>#DIV/0!</v>
      </c>
      <c r="K30" s="24"/>
      <c r="L30" s="24"/>
      <c r="M30" s="24"/>
      <c r="N30" s="24"/>
      <c r="O30" s="24"/>
      <c r="P30" s="24"/>
      <c r="Q30" s="24"/>
      <c r="S30" s="13">
        <f t="shared" si="9"/>
        <v>0</v>
      </c>
      <c r="T30" s="13">
        <f t="shared" si="6"/>
        <v>0</v>
      </c>
      <c r="U30" s="26"/>
      <c r="V30" s="7">
        <f t="shared" si="8"/>
        <v>0</v>
      </c>
      <c r="W30" s="7">
        <f t="shared" si="10"/>
        <v>0</v>
      </c>
      <c r="X30" s="16" t="e">
        <f t="shared" si="5"/>
        <v>#DIV/0!</v>
      </c>
      <c r="Y30" s="16" t="e">
        <f t="shared" si="2"/>
        <v>#DIV/0!</v>
      </c>
      <c r="Z30" s="7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"/>
  <sheetViews>
    <sheetView zoomScale="80" zoomScaleNormal="80" workbookViewId="0">
      <selection activeCell="B11" sqref="B11"/>
    </sheetView>
  </sheetViews>
  <sheetFormatPr defaultColWidth="9.1796875" defaultRowHeight="14.5" x14ac:dyDescent="0.35"/>
  <cols>
    <col min="1" max="1" width="9.1796875" style="4"/>
    <col min="2" max="2" width="10.7265625" style="4" customWidth="1"/>
    <col min="3" max="4" width="9.1796875" style="4"/>
    <col min="5" max="5" width="9.54296875" style="4" bestFit="1" customWidth="1"/>
    <col min="6" max="6" width="12" style="4" customWidth="1"/>
    <col min="7" max="7" width="9.26953125" style="4" bestFit="1" customWidth="1"/>
    <col min="8" max="9" width="12" style="4" customWidth="1"/>
    <col min="10" max="10" width="13.81640625" style="4" customWidth="1"/>
    <col min="11" max="12" width="10.453125" style="4" customWidth="1"/>
    <col min="13" max="13" width="12.7265625" customWidth="1"/>
    <col min="14" max="14" width="10.7265625" customWidth="1"/>
    <col min="15" max="15" width="11.54296875" style="4" customWidth="1"/>
    <col min="16" max="16" width="16.453125" style="19" customWidth="1"/>
    <col min="17" max="17" width="11.7265625" style="4" customWidth="1"/>
    <col min="18" max="18" width="15" style="38" customWidth="1"/>
    <col min="19" max="20" width="9.1796875" style="39"/>
    <col min="21" max="22" width="10.54296875" style="38" customWidth="1"/>
    <col min="23" max="23" width="11" style="38" customWidth="1"/>
    <col min="24" max="24" width="12.453125" style="38" customWidth="1"/>
    <col min="25" max="25" width="5.54296875" style="38" customWidth="1"/>
    <col min="26" max="26" width="11.54296875" style="38" customWidth="1"/>
    <col min="27" max="28" width="9.1796875" style="38"/>
    <col min="29" max="31" width="9.81640625" style="38" customWidth="1"/>
    <col min="32" max="32" width="10.453125" style="38" customWidth="1"/>
    <col min="33" max="41" width="9.1796875" style="38"/>
    <col min="42" max="16384" width="9.1796875" style="4"/>
  </cols>
  <sheetData>
    <row r="1" spans="1:32" ht="39" x14ac:dyDescent="0.3">
      <c r="A1" s="1"/>
      <c r="B1" s="1"/>
      <c r="C1" s="1"/>
      <c r="D1" s="1"/>
      <c r="E1" s="1" t="s">
        <v>22</v>
      </c>
      <c r="F1" s="1" t="s">
        <v>23</v>
      </c>
      <c r="G1" s="27" t="s">
        <v>24</v>
      </c>
      <c r="H1" s="1" t="s">
        <v>25</v>
      </c>
      <c r="I1" s="27" t="s">
        <v>26</v>
      </c>
      <c r="J1" s="27" t="s">
        <v>27</v>
      </c>
      <c r="K1" s="27" t="s">
        <v>28</v>
      </c>
      <c r="L1" s="27" t="s">
        <v>29</v>
      </c>
      <c r="M1" s="1" t="s">
        <v>2</v>
      </c>
      <c r="N1" s="1" t="s">
        <v>3</v>
      </c>
      <c r="O1" s="52" t="s">
        <v>30</v>
      </c>
      <c r="P1" s="53" t="s">
        <v>31</v>
      </c>
    </row>
    <row r="2" spans="1:32" ht="15" customHeight="1" x14ac:dyDescent="0.3">
      <c r="A2" s="28" t="s">
        <v>18</v>
      </c>
      <c r="B2" s="28" t="s">
        <v>19</v>
      </c>
      <c r="C2" s="29" t="s">
        <v>20</v>
      </c>
      <c r="D2" s="29" t="s">
        <v>21</v>
      </c>
      <c r="E2" s="28" t="s">
        <v>32</v>
      </c>
      <c r="F2" s="28" t="s">
        <v>32</v>
      </c>
      <c r="G2" s="30" t="s">
        <v>32</v>
      </c>
      <c r="H2" s="28" t="s">
        <v>32</v>
      </c>
      <c r="I2" s="30" t="s">
        <v>32</v>
      </c>
      <c r="J2" s="30" t="s">
        <v>32</v>
      </c>
      <c r="K2" s="30"/>
      <c r="L2" s="30"/>
      <c r="M2" s="2"/>
      <c r="N2" s="2"/>
      <c r="O2" s="30" t="s">
        <v>32</v>
      </c>
      <c r="P2" s="31" t="s">
        <v>33</v>
      </c>
      <c r="R2" s="54"/>
      <c r="S2" s="54"/>
      <c r="T2" s="54"/>
      <c r="U2" s="54"/>
      <c r="V2" s="54"/>
      <c r="W2" s="54"/>
      <c r="X2" s="54"/>
      <c r="Z2" s="54"/>
      <c r="AA2" s="54"/>
      <c r="AB2" s="54"/>
      <c r="AC2" s="54"/>
      <c r="AD2" s="54"/>
      <c r="AE2" s="54"/>
      <c r="AF2" s="54"/>
    </row>
    <row r="3" spans="1:32" ht="13" x14ac:dyDescent="0.3">
      <c r="A3" s="21"/>
      <c r="B3" s="50"/>
      <c r="C3" s="25"/>
      <c r="D3" s="23"/>
      <c r="E3" s="51"/>
      <c r="F3" s="51"/>
      <c r="G3" s="51"/>
      <c r="H3" s="51"/>
      <c r="I3" s="51"/>
      <c r="J3" s="51"/>
      <c r="K3" s="10" t="e">
        <f>(J3/H3)</f>
        <v>#DIV/0!</v>
      </c>
      <c r="L3" s="10" t="e">
        <f>(G3*K3)/(E3-F3)</f>
        <v>#DIV/0!</v>
      </c>
      <c r="M3" s="21"/>
      <c r="N3" s="5">
        <f>((M3*241)+0.2984)/10000</f>
        <v>2.9839999999999999E-5</v>
      </c>
      <c r="O3" s="10" t="e">
        <f>(G3*K3)+(F3*L3)</f>
        <v>#DIV/0!</v>
      </c>
      <c r="P3" s="35" t="e">
        <f>O3/N3</f>
        <v>#DIV/0!</v>
      </c>
      <c r="R3" s="40"/>
      <c r="S3" s="41"/>
      <c r="T3" s="41"/>
      <c r="U3" s="42"/>
      <c r="V3" s="42"/>
      <c r="W3" s="42"/>
      <c r="X3" s="43"/>
      <c r="Y3" s="43"/>
      <c r="Z3" s="40"/>
      <c r="AA3" s="41"/>
      <c r="AB3" s="41"/>
      <c r="AC3" s="42"/>
      <c r="AD3" s="42"/>
      <c r="AE3" s="42"/>
      <c r="AF3" s="43"/>
    </row>
    <row r="4" spans="1:32" ht="13" x14ac:dyDescent="0.3">
      <c r="A4" s="21"/>
      <c r="B4" s="50"/>
      <c r="C4" s="25"/>
      <c r="D4" s="23"/>
      <c r="E4" s="51"/>
      <c r="F4" s="51"/>
      <c r="G4" s="51"/>
      <c r="H4" s="51"/>
      <c r="I4" s="51"/>
      <c r="J4" s="51"/>
      <c r="K4" s="10" t="e">
        <f t="shared" ref="K4:K7" si="0">(J4/H4)</f>
        <v>#DIV/0!</v>
      </c>
      <c r="L4" s="10" t="e">
        <f t="shared" ref="L4:L7" si="1">(G4*K4)/(E4-F4)</f>
        <v>#DIV/0!</v>
      </c>
      <c r="M4" s="21"/>
      <c r="N4" s="5">
        <f t="shared" ref="N4:N7" si="2">((M4*241)+0.2984)/10000</f>
        <v>2.9839999999999999E-5</v>
      </c>
      <c r="O4" s="10" t="e">
        <f>(G4*K4)+(F4*L4)</f>
        <v>#DIV/0!</v>
      </c>
      <c r="P4" s="35" t="e">
        <f>O4/N4</f>
        <v>#DIV/0!</v>
      </c>
      <c r="R4" s="44"/>
      <c r="S4" s="45"/>
      <c r="T4" s="45"/>
      <c r="U4" s="46"/>
      <c r="V4" s="46"/>
      <c r="W4" s="46"/>
      <c r="X4" s="46"/>
      <c r="Z4" s="44"/>
      <c r="AA4" s="45"/>
      <c r="AB4" s="45"/>
      <c r="AC4" s="47"/>
      <c r="AD4" s="47"/>
      <c r="AE4" s="47"/>
      <c r="AF4" s="46"/>
    </row>
    <row r="5" spans="1:32" ht="13" x14ac:dyDescent="0.3">
      <c r="A5" s="21"/>
      <c r="B5" s="50"/>
      <c r="C5" s="25"/>
      <c r="D5" s="23"/>
      <c r="E5" s="51"/>
      <c r="F5" s="51"/>
      <c r="G5" s="51"/>
      <c r="H5" s="51"/>
      <c r="I5" s="51"/>
      <c r="J5" s="51"/>
      <c r="K5" s="10" t="e">
        <f t="shared" si="0"/>
        <v>#DIV/0!</v>
      </c>
      <c r="L5" s="10" t="e">
        <f t="shared" si="1"/>
        <v>#DIV/0!</v>
      </c>
      <c r="M5" s="21"/>
      <c r="N5" s="5">
        <f t="shared" si="2"/>
        <v>2.9839999999999999E-5</v>
      </c>
      <c r="O5" s="10" t="e">
        <f>(G5*K5)+(F5*L5)</f>
        <v>#DIV/0!</v>
      </c>
      <c r="P5" s="35" t="e">
        <f>O5/N5</f>
        <v>#DIV/0!</v>
      </c>
      <c r="R5" s="44"/>
      <c r="S5" s="45"/>
      <c r="T5" s="45"/>
      <c r="U5" s="46"/>
      <c r="V5" s="46"/>
      <c r="W5" s="46"/>
      <c r="X5" s="46"/>
      <c r="Z5" s="44"/>
      <c r="AA5" s="45"/>
      <c r="AB5" s="45"/>
      <c r="AC5" s="47"/>
      <c r="AD5" s="47"/>
      <c r="AE5" s="47"/>
      <c r="AF5" s="46"/>
    </row>
    <row r="6" spans="1:32" ht="13" x14ac:dyDescent="0.3">
      <c r="A6" s="21"/>
      <c r="B6" s="50"/>
      <c r="C6" s="25"/>
      <c r="D6" s="23"/>
      <c r="E6" s="51"/>
      <c r="F6" s="51"/>
      <c r="G6" s="51"/>
      <c r="H6" s="51"/>
      <c r="I6" s="51"/>
      <c r="J6" s="51"/>
      <c r="K6" s="10" t="e">
        <f t="shared" si="0"/>
        <v>#DIV/0!</v>
      </c>
      <c r="L6" s="10" t="e">
        <f t="shared" si="1"/>
        <v>#DIV/0!</v>
      </c>
      <c r="M6" s="21"/>
      <c r="N6" s="5">
        <f t="shared" si="2"/>
        <v>2.9839999999999999E-5</v>
      </c>
      <c r="O6" s="10" t="e">
        <f>(G6*K6)+(F6*L6)</f>
        <v>#DIV/0!</v>
      </c>
      <c r="P6" s="35" t="e">
        <f>O6/N6</f>
        <v>#DIV/0!</v>
      </c>
      <c r="R6" s="44"/>
      <c r="S6" s="45"/>
      <c r="T6" s="45"/>
      <c r="U6" s="46"/>
      <c r="V6" s="46"/>
      <c r="W6" s="46"/>
      <c r="X6" s="46"/>
      <c r="Z6" s="44"/>
      <c r="AA6" s="45"/>
      <c r="AB6" s="45"/>
      <c r="AC6" s="47"/>
      <c r="AD6" s="47"/>
      <c r="AE6" s="47"/>
      <c r="AF6" s="46"/>
    </row>
    <row r="7" spans="1:32" ht="13" x14ac:dyDescent="0.3">
      <c r="A7" s="21"/>
      <c r="B7" s="50"/>
      <c r="C7" s="25"/>
      <c r="D7" s="23"/>
      <c r="E7" s="51"/>
      <c r="F7" s="51"/>
      <c r="G7" s="51"/>
      <c r="H7" s="51"/>
      <c r="I7" s="51"/>
      <c r="J7" s="51"/>
      <c r="K7" s="10" t="e">
        <f t="shared" si="0"/>
        <v>#DIV/0!</v>
      </c>
      <c r="L7" s="10" t="e">
        <f t="shared" si="1"/>
        <v>#DIV/0!</v>
      </c>
      <c r="M7" s="21"/>
      <c r="N7" s="5">
        <f t="shared" si="2"/>
        <v>2.9839999999999999E-5</v>
      </c>
      <c r="O7" s="10" t="e">
        <f>(G7*K7)+(F7*L7)</f>
        <v>#DIV/0!</v>
      </c>
      <c r="P7" s="35" t="e">
        <f>O7/N7</f>
        <v>#DIV/0!</v>
      </c>
      <c r="R7" s="44"/>
      <c r="S7" s="45"/>
      <c r="T7" s="45"/>
      <c r="U7" s="46"/>
      <c r="V7" s="46"/>
      <c r="W7" s="46"/>
      <c r="X7" s="46"/>
      <c r="Z7" s="44"/>
      <c r="AA7" s="45"/>
      <c r="AB7" s="45"/>
      <c r="AC7" s="47"/>
      <c r="AD7" s="47"/>
      <c r="AE7" s="47"/>
      <c r="AF7" s="46"/>
    </row>
    <row r="8" spans="1:32" ht="13" x14ac:dyDescent="0.3">
      <c r="B8" s="11"/>
      <c r="C8" s="12"/>
      <c r="D8" s="8"/>
      <c r="E8" s="10"/>
      <c r="F8" s="10"/>
      <c r="G8" s="10"/>
      <c r="H8" s="10"/>
      <c r="I8" s="10"/>
      <c r="J8" s="10"/>
      <c r="K8" s="10"/>
      <c r="L8" s="10"/>
      <c r="M8" s="19"/>
      <c r="N8" s="20"/>
      <c r="O8" s="10"/>
      <c r="P8" s="35"/>
      <c r="R8" s="44"/>
      <c r="S8" s="45"/>
      <c r="T8" s="45"/>
      <c r="U8" s="46"/>
      <c r="V8" s="46"/>
      <c r="W8" s="46"/>
      <c r="X8" s="46"/>
      <c r="Z8" s="44"/>
      <c r="AA8" s="45"/>
      <c r="AB8" s="45"/>
      <c r="AC8" s="47"/>
      <c r="AD8" s="47"/>
      <c r="AE8" s="47"/>
      <c r="AF8" s="46"/>
    </row>
    <row r="9" spans="1:32" x14ac:dyDescent="0.35">
      <c r="B9" s="11"/>
      <c r="C9" s="12"/>
      <c r="D9" s="8"/>
      <c r="E9" s="10"/>
      <c r="F9" s="10"/>
      <c r="G9" s="10"/>
      <c r="H9" s="10"/>
      <c r="I9" s="10"/>
      <c r="J9" s="10"/>
      <c r="K9" s="10"/>
      <c r="L9" s="10"/>
      <c r="M9" s="14"/>
      <c r="N9" s="20"/>
      <c r="O9" s="10"/>
      <c r="P9" s="35"/>
      <c r="R9" s="44"/>
      <c r="S9" s="45"/>
      <c r="T9" s="45"/>
      <c r="U9" s="46"/>
      <c r="V9" s="46"/>
      <c r="W9" s="46"/>
      <c r="X9" s="46"/>
      <c r="Z9" s="44"/>
      <c r="AA9" s="45"/>
      <c r="AB9" s="45"/>
      <c r="AC9" s="47"/>
      <c r="AD9" s="47"/>
      <c r="AE9" s="47"/>
      <c r="AF9" s="46"/>
    </row>
    <row r="10" spans="1:32" ht="13" x14ac:dyDescent="0.3">
      <c r="B10" s="11" t="s">
        <v>42</v>
      </c>
      <c r="C10" s="12"/>
      <c r="D10" s="8"/>
      <c r="E10" s="10"/>
      <c r="F10" s="10"/>
      <c r="G10" s="10"/>
      <c r="H10" s="10"/>
      <c r="I10" s="10"/>
      <c r="J10" s="10"/>
      <c r="K10" s="10"/>
      <c r="L10" s="10"/>
      <c r="M10" s="19"/>
      <c r="N10" s="20"/>
      <c r="O10" s="10"/>
      <c r="P10" s="35"/>
      <c r="R10" s="44"/>
      <c r="S10" s="45"/>
      <c r="T10" s="45"/>
      <c r="U10" s="46"/>
      <c r="V10" s="46"/>
      <c r="W10" s="46"/>
      <c r="X10" s="46"/>
      <c r="Z10" s="44"/>
      <c r="AA10" s="45"/>
      <c r="AB10" s="45"/>
      <c r="AC10" s="47"/>
      <c r="AD10" s="47"/>
      <c r="AE10" s="47"/>
      <c r="AF10" s="46"/>
    </row>
    <row r="11" spans="1:32" ht="13" x14ac:dyDescent="0.3">
      <c r="A11" s="19"/>
      <c r="B11" s="32"/>
      <c r="C11" s="33"/>
      <c r="D11" s="34"/>
      <c r="E11" s="35"/>
      <c r="F11" s="35"/>
      <c r="G11" s="35"/>
      <c r="H11" s="35"/>
      <c r="I11" s="35"/>
      <c r="J11" s="35"/>
      <c r="K11" s="35"/>
      <c r="L11" s="35"/>
      <c r="M11" s="19"/>
      <c r="N11" s="20"/>
      <c r="O11" s="35"/>
      <c r="P11" s="35"/>
      <c r="R11" s="44"/>
      <c r="S11" s="45"/>
      <c r="T11" s="45"/>
      <c r="U11" s="46"/>
      <c r="V11" s="46"/>
      <c r="W11" s="46"/>
      <c r="X11" s="46"/>
      <c r="Z11" s="44"/>
      <c r="AA11" s="45"/>
      <c r="AB11" s="45"/>
      <c r="AC11" s="47"/>
      <c r="AD11" s="47"/>
      <c r="AE11" s="47"/>
      <c r="AF11" s="46"/>
    </row>
    <row r="12" spans="1:32" ht="12.5" x14ac:dyDescent="0.25">
      <c r="A12" s="19"/>
      <c r="B12" s="32"/>
      <c r="C12" s="33"/>
      <c r="D12" s="34"/>
      <c r="E12" s="35"/>
      <c r="F12" s="35"/>
      <c r="G12" s="35"/>
      <c r="H12" s="35"/>
      <c r="I12" s="35"/>
      <c r="J12" s="35"/>
      <c r="K12" s="35"/>
      <c r="L12" s="35"/>
      <c r="M12" s="19"/>
      <c r="N12" s="20"/>
      <c r="O12" s="35"/>
      <c r="P12" s="35"/>
      <c r="AC12" s="48"/>
      <c r="AD12" s="48"/>
      <c r="AE12" s="48"/>
    </row>
    <row r="13" spans="1:32" ht="12.5" x14ac:dyDescent="0.25">
      <c r="A13" s="19"/>
      <c r="B13" s="32"/>
      <c r="C13" s="33"/>
      <c r="D13" s="34"/>
      <c r="E13" s="35"/>
      <c r="F13" s="35"/>
      <c r="G13" s="35"/>
      <c r="H13" s="35"/>
      <c r="I13" s="35"/>
      <c r="J13" s="35"/>
      <c r="K13" s="35"/>
      <c r="L13" s="35"/>
      <c r="M13" s="19"/>
      <c r="N13" s="20"/>
      <c r="O13" s="35"/>
      <c r="P13" s="35"/>
    </row>
    <row r="14" spans="1:32" ht="12.5" x14ac:dyDescent="0.25">
      <c r="A14" s="19"/>
      <c r="B14" s="32"/>
      <c r="C14" s="33"/>
      <c r="D14" s="34"/>
      <c r="E14" s="35"/>
      <c r="F14" s="35"/>
      <c r="G14" s="35"/>
      <c r="H14" s="35"/>
      <c r="I14" s="35"/>
      <c r="J14" s="35"/>
      <c r="K14" s="35"/>
      <c r="L14" s="35"/>
      <c r="M14" s="19"/>
      <c r="N14" s="20"/>
      <c r="O14" s="35"/>
      <c r="P14" s="35"/>
    </row>
    <row r="15" spans="1:32" ht="12.5" x14ac:dyDescent="0.25">
      <c r="A15" s="19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5"/>
      <c r="M15" s="19"/>
      <c r="N15" s="20"/>
      <c r="O15" s="35"/>
      <c r="P15" s="35"/>
    </row>
    <row r="16" spans="1:32" x14ac:dyDescent="0.35">
      <c r="A16" s="19"/>
      <c r="B16" s="32"/>
      <c r="C16" s="33"/>
      <c r="D16" s="34"/>
      <c r="E16" s="35"/>
      <c r="F16" s="35"/>
      <c r="G16" s="35"/>
      <c r="H16" s="35"/>
      <c r="I16" s="35"/>
      <c r="J16" s="35"/>
      <c r="K16" s="35"/>
      <c r="L16" s="35"/>
      <c r="M16" s="14"/>
      <c r="N16" s="20"/>
      <c r="O16" s="35"/>
      <c r="P16" s="35"/>
    </row>
    <row r="17" spans="1:20" x14ac:dyDescent="0.35">
      <c r="A17" s="19"/>
      <c r="B17" s="32"/>
      <c r="C17" s="33"/>
      <c r="D17" s="34"/>
      <c r="E17" s="35"/>
      <c r="F17" s="35"/>
      <c r="G17" s="35"/>
      <c r="H17" s="35"/>
      <c r="I17" s="35"/>
      <c r="J17" s="35"/>
      <c r="K17" s="35"/>
      <c r="L17" s="35"/>
      <c r="M17" s="14"/>
      <c r="N17" s="20"/>
      <c r="O17" s="35"/>
      <c r="P17" s="35"/>
    </row>
    <row r="18" spans="1:20" x14ac:dyDescent="0.35">
      <c r="A18" s="19"/>
      <c r="B18" s="32"/>
      <c r="C18" s="33"/>
      <c r="D18" s="34"/>
      <c r="E18" s="35"/>
      <c r="F18" s="35"/>
      <c r="G18" s="35"/>
      <c r="H18" s="35"/>
      <c r="I18" s="35"/>
      <c r="J18" s="35"/>
      <c r="K18" s="35"/>
      <c r="L18" s="35"/>
      <c r="M18" s="14"/>
      <c r="N18" s="20"/>
      <c r="O18" s="35"/>
      <c r="P18" s="35"/>
    </row>
    <row r="19" spans="1:20" x14ac:dyDescent="0.35">
      <c r="A19" s="19"/>
      <c r="B19" s="32"/>
      <c r="C19" s="33"/>
      <c r="D19" s="34"/>
      <c r="E19" s="35"/>
      <c r="F19" s="35"/>
      <c r="G19" s="35"/>
      <c r="H19" s="35"/>
      <c r="I19" s="35"/>
      <c r="J19" s="35"/>
      <c r="K19" s="35"/>
      <c r="L19" s="35"/>
      <c r="M19" s="14"/>
      <c r="N19" s="20"/>
      <c r="O19" s="35"/>
      <c r="P19" s="35"/>
    </row>
    <row r="20" spans="1:20" x14ac:dyDescent="0.35">
      <c r="A20" s="19"/>
      <c r="B20" s="32"/>
      <c r="C20" s="33"/>
      <c r="D20" s="34"/>
      <c r="E20" s="35"/>
      <c r="F20" s="35"/>
      <c r="G20" s="35"/>
      <c r="H20" s="35"/>
      <c r="I20" s="35"/>
      <c r="J20" s="35"/>
      <c r="K20" s="35"/>
      <c r="L20" s="35"/>
      <c r="M20" s="14"/>
      <c r="N20" s="20"/>
      <c r="O20" s="35"/>
      <c r="P20" s="35"/>
    </row>
    <row r="21" spans="1:20" x14ac:dyDescent="0.35">
      <c r="A21" s="19"/>
      <c r="B21" s="32"/>
      <c r="C21" s="33"/>
      <c r="D21" s="34"/>
      <c r="E21" s="35"/>
      <c r="F21" s="35"/>
      <c r="G21" s="35"/>
      <c r="H21" s="35"/>
      <c r="I21" s="35"/>
      <c r="J21" s="35"/>
      <c r="K21" s="35"/>
      <c r="L21" s="35"/>
      <c r="M21" s="14"/>
      <c r="N21" s="20"/>
      <c r="O21" s="35"/>
      <c r="P21" s="35"/>
    </row>
    <row r="22" spans="1:20" x14ac:dyDescent="0.35">
      <c r="A22" s="19"/>
      <c r="B22" s="32"/>
      <c r="C22" s="33"/>
      <c r="D22" s="34"/>
      <c r="E22" s="35"/>
      <c r="F22" s="35"/>
      <c r="G22" s="35"/>
      <c r="H22" s="35"/>
      <c r="I22" s="35"/>
      <c r="J22" s="35"/>
      <c r="K22" s="35"/>
      <c r="L22" s="35"/>
      <c r="M22" s="14"/>
      <c r="N22" s="14"/>
      <c r="O22" s="35"/>
      <c r="P22" s="35"/>
    </row>
    <row r="23" spans="1:20" x14ac:dyDescent="0.35">
      <c r="A23" s="19"/>
      <c r="B23" s="32"/>
      <c r="C23" s="33"/>
      <c r="D23" s="34"/>
      <c r="E23" s="35"/>
      <c r="F23" s="36"/>
      <c r="G23" s="35"/>
      <c r="H23" s="35"/>
      <c r="I23" s="35"/>
      <c r="J23" s="35"/>
      <c r="K23" s="35"/>
      <c r="L23" s="35"/>
      <c r="O23" s="35"/>
      <c r="P23" s="35"/>
    </row>
    <row r="24" spans="1:20" x14ac:dyDescent="0.35">
      <c r="A24" s="19"/>
      <c r="B24" s="32"/>
      <c r="C24" s="33"/>
      <c r="D24" s="34"/>
      <c r="E24" s="35"/>
      <c r="F24" s="36"/>
      <c r="G24" s="35"/>
      <c r="H24" s="35"/>
      <c r="I24" s="35"/>
      <c r="J24" s="35"/>
      <c r="K24" s="35"/>
      <c r="L24" s="35"/>
      <c r="O24" s="35"/>
      <c r="P24" s="35"/>
    </row>
    <row r="25" spans="1:20" x14ac:dyDescent="0.35">
      <c r="A25" s="19"/>
      <c r="B25" s="32"/>
      <c r="C25" s="33"/>
      <c r="D25" s="34"/>
      <c r="E25" s="35"/>
      <c r="F25" s="36"/>
      <c r="G25" s="35"/>
      <c r="H25" s="35"/>
      <c r="I25" s="35"/>
      <c r="J25" s="35"/>
      <c r="K25" s="35"/>
      <c r="L25" s="35"/>
      <c r="O25" s="35"/>
      <c r="P25" s="35"/>
      <c r="R25" s="49"/>
      <c r="S25" s="45"/>
      <c r="T25" s="45"/>
    </row>
    <row r="26" spans="1:20" x14ac:dyDescent="0.35">
      <c r="A26" s="19"/>
      <c r="B26" s="32"/>
      <c r="C26" s="33"/>
      <c r="D26" s="34"/>
      <c r="E26" s="35"/>
      <c r="F26" s="36"/>
      <c r="G26" s="35"/>
      <c r="H26" s="35"/>
      <c r="I26" s="35"/>
      <c r="J26" s="35"/>
      <c r="K26" s="35"/>
      <c r="L26" s="35"/>
      <c r="O26" s="35"/>
      <c r="P26" s="35"/>
      <c r="R26" s="49"/>
      <c r="S26" s="45"/>
      <c r="T26" s="45"/>
    </row>
    <row r="27" spans="1:20" x14ac:dyDescent="0.35">
      <c r="A27" s="19"/>
      <c r="B27" s="32"/>
      <c r="C27" s="33"/>
      <c r="D27" s="34"/>
      <c r="E27" s="36"/>
      <c r="F27" s="36"/>
      <c r="G27" s="35"/>
      <c r="H27" s="35"/>
      <c r="I27" s="35"/>
      <c r="J27" s="35"/>
      <c r="K27" s="35"/>
      <c r="L27" s="35"/>
      <c r="O27" s="35"/>
      <c r="P27" s="35"/>
      <c r="R27" s="49"/>
      <c r="S27" s="45"/>
      <c r="T27" s="45"/>
    </row>
    <row r="28" spans="1:20" x14ac:dyDescent="0.35">
      <c r="A28" s="19"/>
      <c r="B28" s="32"/>
      <c r="C28" s="33"/>
      <c r="D28" s="34"/>
      <c r="E28" s="36"/>
      <c r="F28" s="36"/>
      <c r="G28" s="35"/>
      <c r="H28" s="35"/>
      <c r="I28" s="35"/>
      <c r="J28" s="35"/>
      <c r="K28" s="35"/>
      <c r="L28" s="35"/>
      <c r="O28" s="35"/>
      <c r="P28" s="35"/>
      <c r="R28" s="49"/>
      <c r="S28" s="45"/>
      <c r="T28" s="45"/>
    </row>
    <row r="29" spans="1:20" x14ac:dyDescent="0.35">
      <c r="A29" s="19"/>
      <c r="B29" s="32"/>
      <c r="C29" s="33"/>
      <c r="D29" s="34"/>
      <c r="E29" s="36"/>
      <c r="F29" s="36"/>
      <c r="G29" s="35"/>
      <c r="H29" s="35"/>
      <c r="I29" s="35"/>
      <c r="J29" s="35"/>
      <c r="K29" s="35"/>
      <c r="L29" s="35"/>
      <c r="O29" s="35"/>
      <c r="P29" s="35"/>
      <c r="R29" s="49"/>
      <c r="S29" s="45"/>
      <c r="T29" s="45"/>
    </row>
    <row r="30" spans="1:20" x14ac:dyDescent="0.35">
      <c r="A30" s="19"/>
      <c r="B30" s="32"/>
      <c r="C30" s="33"/>
      <c r="D30" s="34"/>
      <c r="E30" s="36"/>
      <c r="F30" s="36"/>
      <c r="G30" s="35"/>
      <c r="H30" s="35"/>
      <c r="I30" s="35"/>
      <c r="J30" s="35"/>
      <c r="K30" s="35"/>
      <c r="L30" s="35"/>
      <c r="O30" s="35"/>
      <c r="P30" s="35"/>
      <c r="R30" s="49"/>
      <c r="S30" s="45"/>
      <c r="T30" s="45"/>
    </row>
    <row r="31" spans="1:20" x14ac:dyDescent="0.35">
      <c r="A31" s="19"/>
      <c r="B31" s="32"/>
      <c r="C31" s="33"/>
      <c r="D31" s="34"/>
      <c r="E31" s="36"/>
      <c r="F31" s="36"/>
      <c r="G31" s="35"/>
      <c r="H31" s="35"/>
      <c r="I31" s="35"/>
      <c r="J31" s="35"/>
      <c r="K31" s="35"/>
      <c r="L31" s="35"/>
      <c r="O31" s="35"/>
      <c r="P31" s="35"/>
      <c r="R31" s="49"/>
      <c r="S31" s="45"/>
      <c r="T31" s="45"/>
    </row>
    <row r="32" spans="1:20" x14ac:dyDescent="0.35">
      <c r="A32" s="19"/>
      <c r="B32" s="32"/>
      <c r="C32" s="33"/>
      <c r="D32" s="34"/>
      <c r="E32" s="36"/>
      <c r="F32" s="36"/>
      <c r="G32" s="35"/>
      <c r="H32" s="35"/>
      <c r="I32" s="35"/>
      <c r="J32" s="35"/>
      <c r="K32" s="35"/>
      <c r="L32" s="35"/>
      <c r="O32" s="35"/>
      <c r="P32" s="35"/>
      <c r="R32" s="49"/>
      <c r="S32" s="45"/>
      <c r="T32" s="45"/>
    </row>
    <row r="33" spans="1:20" x14ac:dyDescent="0.35">
      <c r="A33" s="19"/>
      <c r="B33" s="32"/>
      <c r="C33" s="33"/>
      <c r="D33" s="34"/>
      <c r="E33" s="36"/>
      <c r="F33" s="36"/>
      <c r="G33" s="35"/>
      <c r="H33" s="35"/>
      <c r="I33" s="35"/>
      <c r="J33" s="35"/>
      <c r="K33" s="35"/>
      <c r="L33" s="35"/>
      <c r="O33" s="35"/>
      <c r="P33" s="35"/>
      <c r="R33" s="49"/>
      <c r="S33" s="45"/>
      <c r="T33" s="45"/>
    </row>
    <row r="34" spans="1:20" x14ac:dyDescent="0.35">
      <c r="A34" s="19"/>
      <c r="B34" s="32"/>
      <c r="C34" s="33"/>
      <c r="D34" s="34"/>
      <c r="E34" s="36"/>
      <c r="F34" s="36"/>
      <c r="G34" s="35"/>
      <c r="H34" s="35"/>
      <c r="I34" s="35"/>
      <c r="J34" s="35"/>
      <c r="K34" s="35"/>
      <c r="L34" s="35"/>
      <c r="O34" s="35"/>
      <c r="P34" s="35"/>
      <c r="R34" s="49"/>
      <c r="S34" s="45"/>
      <c r="T34" s="45"/>
    </row>
    <row r="35" spans="1:20" x14ac:dyDescent="0.35">
      <c r="A35" s="19"/>
      <c r="B35" s="32"/>
      <c r="C35" s="33"/>
      <c r="D35" s="34"/>
      <c r="E35" s="36"/>
      <c r="F35" s="36"/>
      <c r="G35" s="35"/>
      <c r="H35" s="35"/>
      <c r="I35" s="36"/>
      <c r="J35" s="35"/>
      <c r="K35" s="35"/>
      <c r="L35" s="35"/>
      <c r="O35" s="35"/>
      <c r="P35" s="35"/>
      <c r="R35" s="49"/>
      <c r="S35" s="45"/>
      <c r="T35" s="45"/>
    </row>
    <row r="36" spans="1:20" x14ac:dyDescent="0.35">
      <c r="A36" s="19"/>
      <c r="B36" s="32"/>
      <c r="C36" s="33"/>
      <c r="D36" s="34"/>
      <c r="E36" s="36"/>
      <c r="F36" s="36"/>
      <c r="G36" s="35"/>
      <c r="H36" s="35"/>
      <c r="I36" s="36"/>
      <c r="J36" s="35"/>
      <c r="K36" s="35"/>
      <c r="L36" s="35"/>
      <c r="O36" s="35"/>
      <c r="P36" s="35"/>
      <c r="R36" s="49"/>
      <c r="S36" s="45"/>
      <c r="T36" s="45"/>
    </row>
    <row r="37" spans="1:20" x14ac:dyDescent="0.35">
      <c r="A37" s="19"/>
      <c r="B37" s="32"/>
      <c r="C37" s="33"/>
      <c r="D37" s="34"/>
      <c r="E37" s="36"/>
      <c r="F37" s="36"/>
      <c r="G37" s="35"/>
      <c r="H37" s="35"/>
      <c r="I37" s="36"/>
      <c r="J37" s="35"/>
      <c r="K37" s="35"/>
      <c r="L37" s="35"/>
      <c r="O37" s="35"/>
      <c r="P37" s="35"/>
      <c r="R37" s="49"/>
      <c r="S37" s="45"/>
      <c r="T37" s="45"/>
    </row>
    <row r="38" spans="1:20" x14ac:dyDescent="0.35">
      <c r="A38" s="19"/>
      <c r="B38" s="32"/>
      <c r="C38" s="33"/>
      <c r="D38" s="34"/>
      <c r="E38" s="36"/>
      <c r="F38" s="36"/>
      <c r="G38" s="35"/>
      <c r="H38" s="35"/>
      <c r="I38" s="36"/>
      <c r="J38" s="35"/>
      <c r="K38" s="35"/>
      <c r="L38" s="35"/>
      <c r="O38" s="35"/>
      <c r="P38" s="35"/>
      <c r="R38" s="49"/>
      <c r="S38" s="45"/>
      <c r="T38" s="45"/>
    </row>
    <row r="39" spans="1:20" x14ac:dyDescent="0.35">
      <c r="A39" s="19"/>
      <c r="B39" s="32"/>
      <c r="C39" s="33"/>
      <c r="D39" s="34"/>
      <c r="E39" s="36"/>
      <c r="F39" s="36"/>
      <c r="G39" s="35"/>
      <c r="H39" s="35"/>
      <c r="I39" s="36"/>
      <c r="J39" s="35"/>
      <c r="K39" s="35"/>
      <c r="L39" s="35"/>
      <c r="O39" s="35"/>
      <c r="P39" s="35"/>
      <c r="R39" s="49"/>
      <c r="S39" s="45"/>
      <c r="T39" s="45"/>
    </row>
    <row r="40" spans="1:20" x14ac:dyDescent="0.35">
      <c r="A40" s="19"/>
      <c r="B40" s="32"/>
      <c r="C40" s="33"/>
      <c r="D40" s="34"/>
      <c r="E40" s="36"/>
      <c r="F40" s="36"/>
      <c r="G40" s="35"/>
      <c r="H40" s="35"/>
      <c r="I40" s="36"/>
      <c r="J40" s="35"/>
      <c r="K40" s="35"/>
      <c r="L40" s="35"/>
      <c r="O40" s="35"/>
      <c r="P40" s="35"/>
      <c r="R40" s="49"/>
      <c r="S40" s="45"/>
      <c r="T40" s="45"/>
    </row>
    <row r="41" spans="1:20" x14ac:dyDescent="0.35">
      <c r="A41" s="19"/>
      <c r="B41" s="32"/>
      <c r="C41" s="33"/>
      <c r="D41" s="34"/>
      <c r="E41" s="36"/>
      <c r="F41" s="36"/>
      <c r="G41" s="35"/>
      <c r="H41" s="35"/>
      <c r="I41" s="36"/>
      <c r="J41" s="35"/>
      <c r="K41" s="35"/>
      <c r="L41" s="35"/>
      <c r="O41" s="35"/>
      <c r="P41" s="35"/>
      <c r="S41" s="45"/>
    </row>
    <row r="42" spans="1:20" x14ac:dyDescent="0.35">
      <c r="A42" s="19"/>
      <c r="B42" s="32"/>
      <c r="C42" s="33"/>
      <c r="D42" s="34"/>
      <c r="E42" s="36"/>
      <c r="F42" s="36"/>
      <c r="G42" s="35"/>
      <c r="H42" s="35"/>
      <c r="I42" s="36"/>
      <c r="J42" s="35"/>
      <c r="K42" s="35"/>
      <c r="L42" s="35"/>
      <c r="O42" s="35"/>
      <c r="P42" s="35"/>
      <c r="S42" s="45"/>
    </row>
    <row r="43" spans="1:20" x14ac:dyDescent="0.35">
      <c r="A43" s="19"/>
      <c r="B43" s="32"/>
      <c r="C43" s="33"/>
      <c r="D43" s="34"/>
      <c r="E43" s="36"/>
      <c r="F43" s="36"/>
      <c r="G43" s="35"/>
      <c r="H43" s="35"/>
      <c r="I43" s="36"/>
      <c r="J43" s="35"/>
      <c r="K43" s="35"/>
      <c r="L43" s="35"/>
      <c r="O43" s="35"/>
      <c r="P43" s="35"/>
      <c r="S43" s="45"/>
    </row>
    <row r="44" spans="1:20" x14ac:dyDescent="0.35">
      <c r="A44" s="19"/>
      <c r="B44" s="32"/>
      <c r="C44" s="33"/>
      <c r="D44" s="34"/>
      <c r="E44" s="36"/>
      <c r="F44" s="36"/>
      <c r="G44" s="35"/>
      <c r="H44" s="35"/>
      <c r="I44" s="36"/>
      <c r="J44" s="35"/>
      <c r="K44" s="35"/>
      <c r="L44" s="35"/>
      <c r="O44" s="35"/>
      <c r="P44" s="35"/>
      <c r="S44" s="45"/>
    </row>
    <row r="45" spans="1:20" x14ac:dyDescent="0.35">
      <c r="A45" s="19"/>
      <c r="B45" s="32"/>
      <c r="C45" s="33"/>
      <c r="D45" s="34"/>
      <c r="E45" s="36"/>
      <c r="F45" s="36"/>
      <c r="G45" s="35"/>
      <c r="H45" s="35"/>
      <c r="I45" s="36"/>
      <c r="J45" s="35"/>
      <c r="K45" s="35"/>
      <c r="L45" s="35"/>
      <c r="O45" s="35"/>
      <c r="P45" s="35"/>
      <c r="S45" s="45"/>
    </row>
    <row r="46" spans="1:20" x14ac:dyDescent="0.35">
      <c r="A46" s="19"/>
      <c r="B46" s="32"/>
      <c r="C46" s="33"/>
      <c r="D46" s="34"/>
      <c r="E46" s="36"/>
      <c r="F46" s="36"/>
      <c r="G46" s="35"/>
      <c r="H46" s="35"/>
      <c r="I46" s="36"/>
      <c r="J46" s="35"/>
      <c r="K46" s="35"/>
      <c r="L46" s="35"/>
      <c r="O46" s="35"/>
      <c r="P46" s="35"/>
      <c r="S46" s="45"/>
    </row>
    <row r="47" spans="1:20" x14ac:dyDescent="0.35">
      <c r="A47" s="19"/>
      <c r="B47" s="32"/>
      <c r="C47" s="33"/>
      <c r="D47" s="34"/>
      <c r="E47" s="36"/>
      <c r="F47" s="36"/>
      <c r="G47" s="35"/>
      <c r="H47" s="35"/>
      <c r="I47" s="36"/>
      <c r="J47" s="35"/>
      <c r="K47" s="35"/>
      <c r="L47" s="35"/>
      <c r="O47" s="35"/>
      <c r="P47" s="35"/>
      <c r="S47" s="45"/>
    </row>
    <row r="48" spans="1:20" x14ac:dyDescent="0.35">
      <c r="A48" s="19"/>
      <c r="B48" s="32"/>
      <c r="C48" s="33"/>
      <c r="D48" s="34"/>
      <c r="E48" s="36"/>
      <c r="F48" s="36"/>
      <c r="G48" s="35"/>
      <c r="H48" s="35"/>
      <c r="I48" s="36"/>
      <c r="J48" s="35"/>
      <c r="K48" s="35"/>
      <c r="L48" s="35"/>
      <c r="O48" s="35"/>
      <c r="P48" s="35"/>
      <c r="S48" s="45"/>
    </row>
    <row r="49" spans="1:20" x14ac:dyDescent="0.35">
      <c r="A49" s="19"/>
      <c r="B49" s="32"/>
      <c r="C49" s="33"/>
      <c r="D49" s="34"/>
      <c r="E49" s="36"/>
      <c r="F49" s="36"/>
      <c r="G49" s="35"/>
      <c r="H49" s="35"/>
      <c r="I49" s="36"/>
      <c r="J49" s="35"/>
      <c r="K49" s="35"/>
      <c r="L49" s="35"/>
      <c r="O49" s="35"/>
      <c r="P49" s="35"/>
      <c r="S49" s="45"/>
      <c r="T49" s="38"/>
    </row>
    <row r="50" spans="1:20" x14ac:dyDescent="0.35">
      <c r="A50" s="19"/>
      <c r="B50" s="32"/>
      <c r="C50" s="33"/>
      <c r="D50" s="34"/>
      <c r="E50" s="36"/>
      <c r="F50" s="36"/>
      <c r="G50" s="35"/>
      <c r="H50" s="35"/>
      <c r="I50" s="36"/>
      <c r="J50" s="35"/>
      <c r="K50" s="35"/>
      <c r="L50" s="35"/>
      <c r="O50" s="35"/>
      <c r="P50" s="35"/>
      <c r="S50" s="45"/>
      <c r="T50" s="38"/>
    </row>
    <row r="51" spans="1:20" x14ac:dyDescent="0.35">
      <c r="A51" s="19"/>
      <c r="B51" s="37"/>
      <c r="C51" s="33"/>
      <c r="D51" s="34"/>
      <c r="E51" s="36"/>
      <c r="F51" s="36"/>
      <c r="G51" s="36"/>
      <c r="H51" s="36"/>
      <c r="I51" s="36"/>
      <c r="J51" s="35"/>
      <c r="K51" s="35"/>
      <c r="L51" s="35"/>
      <c r="O51" s="35"/>
      <c r="P51" s="35"/>
      <c r="S51" s="45"/>
      <c r="T51" s="38"/>
    </row>
    <row r="52" spans="1:20" x14ac:dyDescent="0.35">
      <c r="A52" s="19"/>
      <c r="B52" s="37"/>
      <c r="C52" s="33"/>
      <c r="D52" s="34"/>
      <c r="E52" s="36"/>
      <c r="F52" s="36"/>
      <c r="G52" s="36"/>
      <c r="H52" s="36"/>
      <c r="I52" s="36"/>
      <c r="J52" s="35"/>
      <c r="K52" s="35"/>
      <c r="L52" s="35"/>
      <c r="O52" s="35"/>
      <c r="P52" s="35"/>
      <c r="S52" s="45"/>
      <c r="T52" s="38"/>
    </row>
    <row r="53" spans="1:20" x14ac:dyDescent="0.35">
      <c r="A53" s="19"/>
      <c r="B53" s="37"/>
      <c r="C53" s="33"/>
      <c r="D53" s="34"/>
      <c r="E53" s="36"/>
      <c r="F53" s="36"/>
      <c r="G53" s="36"/>
      <c r="H53" s="36"/>
      <c r="I53" s="36"/>
      <c r="J53" s="35"/>
      <c r="K53" s="35"/>
      <c r="L53" s="35"/>
      <c r="O53" s="35"/>
      <c r="P53" s="35"/>
      <c r="S53" s="45"/>
      <c r="T53" s="38"/>
    </row>
    <row r="54" spans="1:20" x14ac:dyDescent="0.35">
      <c r="A54" s="19"/>
      <c r="B54" s="37"/>
      <c r="C54" s="33"/>
      <c r="D54" s="34"/>
      <c r="E54" s="36"/>
      <c r="F54" s="36"/>
      <c r="G54" s="36"/>
      <c r="H54" s="36"/>
      <c r="I54" s="36"/>
      <c r="J54" s="35"/>
      <c r="K54" s="35"/>
      <c r="L54" s="35"/>
      <c r="O54" s="35"/>
      <c r="P54" s="35"/>
      <c r="T54" s="38"/>
    </row>
    <row r="55" spans="1:20" x14ac:dyDescent="0.35">
      <c r="A55" s="19"/>
      <c r="B55" s="37"/>
      <c r="C55" s="33"/>
      <c r="D55" s="34"/>
      <c r="E55" s="36"/>
      <c r="F55" s="36"/>
      <c r="G55" s="36"/>
      <c r="H55" s="36"/>
      <c r="I55" s="36"/>
      <c r="J55" s="35"/>
      <c r="K55" s="35"/>
      <c r="L55" s="35"/>
      <c r="O55" s="35"/>
      <c r="P55" s="35"/>
      <c r="T55" s="38"/>
    </row>
    <row r="56" spans="1:20" x14ac:dyDescent="0.35">
      <c r="A56" s="19"/>
      <c r="B56" s="37"/>
      <c r="C56" s="33"/>
      <c r="D56" s="34"/>
      <c r="E56" s="36"/>
      <c r="F56" s="36"/>
      <c r="G56" s="36"/>
      <c r="H56" s="36"/>
      <c r="I56" s="36"/>
      <c r="J56" s="35"/>
      <c r="K56" s="35"/>
      <c r="L56" s="35"/>
      <c r="O56" s="35"/>
      <c r="P56" s="35"/>
      <c r="T56" s="38"/>
    </row>
    <row r="57" spans="1:20" x14ac:dyDescent="0.35">
      <c r="A57" s="19"/>
      <c r="B57" s="37"/>
      <c r="C57" s="33"/>
      <c r="D57" s="34"/>
      <c r="E57" s="36"/>
      <c r="F57" s="36"/>
      <c r="G57" s="36"/>
      <c r="H57" s="36"/>
      <c r="I57" s="36"/>
      <c r="J57" s="35"/>
      <c r="K57" s="35"/>
      <c r="L57" s="35"/>
      <c r="O57" s="35"/>
      <c r="P57" s="35"/>
      <c r="T57" s="38"/>
    </row>
    <row r="58" spans="1:20" x14ac:dyDescent="0.35">
      <c r="A58" s="19"/>
      <c r="B58" s="37"/>
      <c r="C58" s="33"/>
      <c r="D58" s="34"/>
      <c r="E58" s="36"/>
      <c r="F58" s="36"/>
      <c r="G58" s="36"/>
      <c r="H58" s="36"/>
      <c r="I58" s="36"/>
      <c r="J58" s="35"/>
      <c r="K58" s="35"/>
      <c r="L58" s="35"/>
      <c r="O58" s="35"/>
      <c r="P58" s="35"/>
      <c r="T58" s="38"/>
    </row>
    <row r="59" spans="1:20" x14ac:dyDescent="0.35">
      <c r="A59" s="19"/>
      <c r="B59" s="37"/>
      <c r="C59" s="33"/>
      <c r="D59" s="34"/>
      <c r="E59" s="36"/>
      <c r="F59" s="36"/>
      <c r="G59" s="36"/>
      <c r="H59" s="36"/>
      <c r="I59" s="36"/>
      <c r="J59" s="35"/>
      <c r="K59" s="35"/>
      <c r="L59" s="35"/>
      <c r="O59" s="35"/>
      <c r="P59" s="35"/>
      <c r="T59" s="38"/>
    </row>
    <row r="60" spans="1:20" x14ac:dyDescent="0.35">
      <c r="A60" s="19"/>
      <c r="B60" s="37"/>
      <c r="C60" s="33"/>
      <c r="D60" s="34"/>
      <c r="E60" s="36"/>
      <c r="F60" s="36"/>
      <c r="G60" s="36"/>
      <c r="H60" s="36"/>
      <c r="I60" s="36"/>
      <c r="J60" s="35"/>
      <c r="K60" s="35"/>
      <c r="L60" s="35"/>
      <c r="O60" s="35"/>
      <c r="P60" s="35"/>
      <c r="T60" s="38"/>
    </row>
    <row r="61" spans="1:20" x14ac:dyDescent="0.35">
      <c r="A61" s="19"/>
      <c r="B61" s="37"/>
      <c r="C61" s="33"/>
      <c r="D61" s="34"/>
      <c r="E61" s="36"/>
      <c r="F61" s="36"/>
      <c r="G61" s="36"/>
      <c r="H61" s="36"/>
      <c r="I61" s="36"/>
      <c r="J61" s="35"/>
      <c r="K61" s="35"/>
      <c r="L61" s="35"/>
      <c r="O61" s="35"/>
      <c r="P61" s="35"/>
      <c r="T61" s="38"/>
    </row>
    <row r="62" spans="1:20" x14ac:dyDescent="0.35">
      <c r="A62" s="19"/>
      <c r="B62" s="37"/>
      <c r="C62" s="33"/>
      <c r="D62" s="34"/>
      <c r="E62" s="36"/>
      <c r="F62" s="36"/>
      <c r="G62" s="36"/>
      <c r="H62" s="36"/>
      <c r="I62" s="36"/>
      <c r="J62" s="35"/>
      <c r="K62" s="35"/>
      <c r="L62" s="35"/>
      <c r="O62" s="35"/>
      <c r="P62" s="35"/>
      <c r="T62" s="38"/>
    </row>
    <row r="63" spans="1:20" x14ac:dyDescent="0.35">
      <c r="A63" s="19"/>
      <c r="B63" s="37"/>
      <c r="C63" s="33"/>
      <c r="D63" s="34"/>
      <c r="E63" s="36"/>
      <c r="F63" s="36"/>
      <c r="G63" s="36"/>
      <c r="H63" s="36"/>
      <c r="I63" s="36"/>
      <c r="J63" s="35"/>
      <c r="K63" s="35"/>
      <c r="L63" s="35"/>
      <c r="O63" s="35"/>
      <c r="P63" s="35"/>
      <c r="T63" s="38"/>
    </row>
    <row r="64" spans="1:20" x14ac:dyDescent="0.35">
      <c r="A64" s="19"/>
      <c r="B64" s="37"/>
      <c r="C64" s="33"/>
      <c r="D64" s="34"/>
      <c r="E64" s="36"/>
      <c r="F64" s="36"/>
      <c r="G64" s="36"/>
      <c r="H64" s="36"/>
      <c r="I64" s="36"/>
      <c r="J64" s="35"/>
      <c r="K64" s="35"/>
      <c r="L64" s="35"/>
      <c r="O64" s="35"/>
      <c r="P64" s="35"/>
      <c r="T64" s="38"/>
    </row>
    <row r="65" spans="1:20" x14ac:dyDescent="0.35">
      <c r="A65" s="19"/>
      <c r="B65" s="37"/>
      <c r="C65" s="33"/>
      <c r="D65" s="34"/>
      <c r="E65" s="36"/>
      <c r="F65" s="36"/>
      <c r="G65" s="36"/>
      <c r="H65" s="36"/>
      <c r="I65" s="36"/>
      <c r="J65" s="35"/>
      <c r="K65" s="35"/>
      <c r="L65" s="35"/>
      <c r="O65" s="35"/>
      <c r="P65" s="35"/>
      <c r="S65" s="38"/>
      <c r="T65" s="38"/>
    </row>
    <row r="66" spans="1:20" x14ac:dyDescent="0.35">
      <c r="A66" s="19"/>
      <c r="B66" s="37"/>
      <c r="C66" s="33"/>
      <c r="D66" s="34"/>
      <c r="E66" s="36"/>
      <c r="F66" s="36"/>
      <c r="G66" s="36"/>
      <c r="H66" s="36"/>
      <c r="I66" s="36"/>
      <c r="J66" s="35"/>
      <c r="K66" s="35"/>
      <c r="L66" s="35"/>
      <c r="O66" s="35"/>
      <c r="P66" s="35"/>
      <c r="S66" s="38"/>
      <c r="T66" s="38"/>
    </row>
    <row r="67" spans="1:20" x14ac:dyDescent="0.35">
      <c r="A67" s="19"/>
      <c r="B67" s="32"/>
      <c r="C67" s="33"/>
      <c r="D67" s="34"/>
      <c r="E67" s="19"/>
      <c r="F67" s="19"/>
      <c r="G67" s="36"/>
      <c r="H67" s="19"/>
      <c r="I67" s="36"/>
      <c r="J67" s="35"/>
      <c r="K67" s="35"/>
      <c r="L67" s="35"/>
      <c r="O67" s="35"/>
      <c r="P67" s="35"/>
      <c r="S67" s="38"/>
      <c r="T67" s="38"/>
    </row>
    <row r="68" spans="1:20" x14ac:dyDescent="0.35">
      <c r="A68" s="19"/>
      <c r="B68" s="32"/>
      <c r="C68" s="33"/>
      <c r="D68" s="34"/>
      <c r="E68" s="19"/>
      <c r="F68" s="19"/>
      <c r="G68" s="36"/>
      <c r="H68" s="19"/>
      <c r="I68" s="36"/>
      <c r="J68" s="35"/>
      <c r="K68" s="35"/>
      <c r="L68" s="35"/>
      <c r="O68" s="35"/>
      <c r="P68" s="35"/>
      <c r="S68" s="38"/>
      <c r="T68" s="38"/>
    </row>
    <row r="69" spans="1:20" x14ac:dyDescent="0.35">
      <c r="A69" s="19"/>
      <c r="B69" s="32"/>
      <c r="C69" s="33"/>
      <c r="D69" s="34"/>
      <c r="E69" s="19"/>
      <c r="F69" s="19"/>
      <c r="G69" s="36"/>
      <c r="H69" s="19"/>
      <c r="I69" s="36"/>
      <c r="J69" s="35"/>
      <c r="K69" s="35"/>
      <c r="L69" s="35"/>
      <c r="O69" s="35"/>
      <c r="P69" s="35"/>
      <c r="S69" s="38"/>
      <c r="T69" s="38"/>
    </row>
    <row r="70" spans="1:20" x14ac:dyDescent="0.35">
      <c r="A70" s="19"/>
      <c r="B70" s="32"/>
      <c r="C70" s="33"/>
      <c r="D70" s="34"/>
      <c r="E70" s="19"/>
      <c r="F70" s="19"/>
      <c r="G70" s="36"/>
      <c r="H70" s="19"/>
      <c r="I70" s="36"/>
      <c r="J70" s="35"/>
      <c r="K70" s="35"/>
      <c r="L70" s="35"/>
      <c r="O70" s="35"/>
      <c r="P70" s="35"/>
    </row>
    <row r="71" spans="1:20" x14ac:dyDescent="0.35">
      <c r="A71" s="19"/>
      <c r="B71" s="32"/>
      <c r="C71" s="33"/>
      <c r="D71" s="34"/>
      <c r="E71" s="19"/>
      <c r="F71" s="19"/>
      <c r="G71" s="36"/>
      <c r="H71" s="19"/>
      <c r="I71" s="33"/>
      <c r="J71" s="35"/>
      <c r="K71" s="35"/>
      <c r="L71" s="35"/>
      <c r="O71" s="35"/>
      <c r="P71" s="35"/>
    </row>
    <row r="72" spans="1:20" x14ac:dyDescent="0.35">
      <c r="A72" s="19"/>
      <c r="B72" s="32"/>
      <c r="C72" s="33"/>
      <c r="D72" s="34"/>
      <c r="E72" s="35"/>
      <c r="F72" s="35"/>
      <c r="G72" s="35"/>
      <c r="H72" s="35"/>
      <c r="I72" s="36"/>
      <c r="J72" s="35"/>
      <c r="K72" s="35"/>
      <c r="L72" s="35"/>
      <c r="O72" s="35"/>
      <c r="P72" s="35"/>
    </row>
    <row r="73" spans="1:20" x14ac:dyDescent="0.35">
      <c r="A73" s="19"/>
      <c r="B73" s="32"/>
      <c r="C73" s="33"/>
      <c r="D73" s="34"/>
      <c r="E73" s="35"/>
      <c r="F73" s="35"/>
      <c r="G73" s="35"/>
      <c r="H73" s="35"/>
      <c r="I73" s="36"/>
      <c r="J73" s="35"/>
      <c r="K73" s="35"/>
      <c r="L73" s="35"/>
      <c r="O73" s="35"/>
      <c r="P73" s="35"/>
    </row>
    <row r="74" spans="1:20" x14ac:dyDescent="0.35">
      <c r="A74" s="19"/>
      <c r="B74" s="32"/>
      <c r="C74" s="33"/>
      <c r="D74" s="34"/>
      <c r="E74" s="35"/>
      <c r="F74" s="35"/>
      <c r="G74" s="35"/>
      <c r="H74" s="35"/>
      <c r="I74" s="36"/>
      <c r="J74" s="35"/>
      <c r="K74" s="35"/>
      <c r="L74" s="35"/>
      <c r="O74" s="35"/>
      <c r="P74" s="35"/>
    </row>
    <row r="75" spans="1:20" x14ac:dyDescent="0.35">
      <c r="A75" s="19"/>
      <c r="B75" s="32"/>
      <c r="C75" s="33"/>
      <c r="D75" s="34"/>
      <c r="E75" s="35"/>
      <c r="F75" s="35"/>
      <c r="G75" s="35"/>
      <c r="H75" s="35"/>
      <c r="I75" s="36"/>
      <c r="J75" s="35"/>
      <c r="K75" s="35"/>
      <c r="L75" s="35"/>
      <c r="O75" s="35"/>
      <c r="P75" s="35"/>
    </row>
    <row r="76" spans="1:20" x14ac:dyDescent="0.35">
      <c r="A76" s="19"/>
      <c r="B76" s="32"/>
      <c r="C76" s="33"/>
      <c r="D76" s="34"/>
      <c r="E76" s="35"/>
      <c r="F76" s="35"/>
      <c r="G76" s="35"/>
      <c r="H76" s="35"/>
      <c r="I76" s="36"/>
      <c r="J76" s="35"/>
      <c r="K76" s="35"/>
      <c r="L76" s="35"/>
      <c r="O76" s="35"/>
      <c r="P76" s="35"/>
    </row>
    <row r="77" spans="1:20" x14ac:dyDescent="0.35">
      <c r="A77" s="19"/>
      <c r="B77" s="32"/>
      <c r="C77" s="33"/>
      <c r="D77" s="34"/>
      <c r="E77" s="35"/>
      <c r="F77" s="35"/>
      <c r="G77" s="35"/>
      <c r="H77" s="35"/>
      <c r="I77" s="36"/>
      <c r="J77" s="35"/>
      <c r="K77" s="35"/>
      <c r="L77" s="35"/>
      <c r="O77" s="35"/>
      <c r="P77" s="35"/>
    </row>
    <row r="78" spans="1:20" x14ac:dyDescent="0.35">
      <c r="A78" s="19"/>
      <c r="B78" s="32"/>
      <c r="C78" s="33"/>
      <c r="D78" s="34"/>
      <c r="E78" s="35"/>
      <c r="F78" s="35"/>
      <c r="G78" s="35"/>
      <c r="H78" s="35"/>
      <c r="I78" s="36"/>
      <c r="J78" s="35"/>
      <c r="K78" s="35"/>
      <c r="L78" s="35"/>
      <c r="O78" s="35"/>
      <c r="P78" s="35"/>
    </row>
    <row r="79" spans="1:20" x14ac:dyDescent="0.35">
      <c r="A79" s="19"/>
      <c r="B79" s="19"/>
      <c r="C79" s="19"/>
      <c r="D79" s="19"/>
      <c r="E79" s="35"/>
      <c r="F79" s="35"/>
      <c r="G79" s="35"/>
      <c r="H79" s="35"/>
      <c r="I79" s="19"/>
      <c r="J79" s="19"/>
      <c r="K79" s="19"/>
      <c r="L79" s="19"/>
      <c r="O79" s="19"/>
    </row>
  </sheetData>
  <mergeCells count="2">
    <mergeCell ref="R2:X2"/>
    <mergeCell ref="Z2:A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H20" sqref="H20"/>
    </sheetView>
  </sheetViews>
  <sheetFormatPr defaultColWidth="9.1796875" defaultRowHeight="14" x14ac:dyDescent="0.3"/>
  <cols>
    <col min="1" max="16384" width="9.1796875" style="9"/>
  </cols>
  <sheetData>
    <row r="4" spans="3:5" x14ac:dyDescent="0.3">
      <c r="C4" s="9" t="s">
        <v>34</v>
      </c>
      <c r="D4" s="9" t="s">
        <v>35</v>
      </c>
      <c r="E4" s="9" t="s">
        <v>36</v>
      </c>
    </row>
    <row r="5" spans="3:5" x14ac:dyDescent="0.3">
      <c r="C5" s="9">
        <v>1</v>
      </c>
      <c r="D5" s="9">
        <f>C5*6.4516</f>
        <v>6.4516</v>
      </c>
      <c r="E5" s="9">
        <v>2.52E-2</v>
      </c>
    </row>
    <row r="6" spans="3:5" x14ac:dyDescent="0.3">
      <c r="C6" s="9">
        <v>2</v>
      </c>
      <c r="D6" s="9">
        <f t="shared" ref="D6:D9" si="0">C6*6.4516</f>
        <v>12.9032</v>
      </c>
      <c r="E6" s="9">
        <v>5.3100000000000001E-2</v>
      </c>
    </row>
    <row r="7" spans="3:5" x14ac:dyDescent="0.3">
      <c r="C7" s="9">
        <v>3</v>
      </c>
      <c r="D7" s="9">
        <f t="shared" si="0"/>
        <v>19.354800000000001</v>
      </c>
      <c r="E7" s="9">
        <v>7.9500000000000001E-2</v>
      </c>
    </row>
    <row r="8" spans="3:5" x14ac:dyDescent="0.3">
      <c r="C8" s="9">
        <v>5</v>
      </c>
      <c r="D8" s="9">
        <f t="shared" si="0"/>
        <v>32.258000000000003</v>
      </c>
      <c r="E8" s="9">
        <v>0.13170000000000001</v>
      </c>
    </row>
    <row r="9" spans="3:5" x14ac:dyDescent="0.3">
      <c r="C9" s="9">
        <v>100</v>
      </c>
      <c r="D9" s="9">
        <f t="shared" si="0"/>
        <v>645.16</v>
      </c>
      <c r="E9" s="9">
        <v>2.6758000000000002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chl-a</vt:lpstr>
      <vt:lpstr>AFDM</vt:lpstr>
      <vt:lpstr>area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2019-03-15T16:57:52Z</dcterms:modified>
  <cp:category/>
  <cp:contentStatus/>
</cp:coreProperties>
</file>