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3040" windowHeight="9200"/>
  </bookViews>
  <sheets>
    <sheet name="chl-a" sheetId="2" r:id="rId1"/>
    <sheet name="AFDM" sheetId="6" r:id="rId2"/>
    <sheet name="area regression" sheetId="3" r:id="rId3"/>
  </sheets>
  <definedNames>
    <definedName name="_xlnm._FilterDatabase" localSheetId="0" hidden="1">'chl-a'!$A$1:$AA$7</definedName>
  </definedNames>
  <calcPr calcId="162913"/>
</workbook>
</file>

<file path=xl/calcChain.xml><?xml version="1.0" encoding="utf-8"?>
<calcChain xmlns="http://schemas.openxmlformats.org/spreadsheetml/2006/main">
  <c r="X14" i="2" l="1"/>
  <c r="Y22" i="2"/>
  <c r="T4" i="2"/>
  <c r="W4" i="2" s="1"/>
  <c r="U4" i="2"/>
  <c r="X4" i="2"/>
  <c r="AA4" i="2"/>
  <c r="T5" i="2"/>
  <c r="W5" i="2" s="1"/>
  <c r="U5" i="2"/>
  <c r="X5" i="2"/>
  <c r="AA5" i="2"/>
  <c r="T6" i="2"/>
  <c r="U6" i="2"/>
  <c r="X6" i="2"/>
  <c r="AA6" i="2"/>
  <c r="T7" i="2"/>
  <c r="U7" i="2"/>
  <c r="W7" i="2" s="1"/>
  <c r="Y7" i="2" s="1"/>
  <c r="X7" i="2"/>
  <c r="AA7" i="2"/>
  <c r="T8" i="2"/>
  <c r="U8" i="2"/>
  <c r="X8" i="2"/>
  <c r="AA8" i="2"/>
  <c r="T9" i="2"/>
  <c r="U9" i="2"/>
  <c r="X9" i="2"/>
  <c r="AA9" i="2"/>
  <c r="T10" i="2"/>
  <c r="W10" i="2" s="1"/>
  <c r="Y10" i="2" s="1"/>
  <c r="U10" i="2"/>
  <c r="X10" i="2"/>
  <c r="AA10" i="2"/>
  <c r="T11" i="2"/>
  <c r="W11" i="2" s="1"/>
  <c r="Y11" i="2" s="1"/>
  <c r="U11" i="2"/>
  <c r="X11" i="2"/>
  <c r="AA11" i="2"/>
  <c r="T12" i="2"/>
  <c r="U12" i="2"/>
  <c r="X12" i="2"/>
  <c r="AA12" i="2"/>
  <c r="T13" i="2"/>
  <c r="W13" i="2" s="1"/>
  <c r="Y13" i="2" s="1"/>
  <c r="U13" i="2"/>
  <c r="X13" i="2"/>
  <c r="Z13" i="2" s="1"/>
  <c r="AA13" i="2"/>
  <c r="T14" i="2"/>
  <c r="U14" i="2"/>
  <c r="AA14" i="2"/>
  <c r="T15" i="2"/>
  <c r="W15" i="2" s="1"/>
  <c r="Y15" i="2" s="1"/>
  <c r="U15" i="2"/>
  <c r="X15" i="2"/>
  <c r="AA15" i="2"/>
  <c r="T16" i="2"/>
  <c r="W16" i="2" s="1"/>
  <c r="Y16" i="2" s="1"/>
  <c r="U16" i="2"/>
  <c r="X16" i="2"/>
  <c r="AA16" i="2"/>
  <c r="T17" i="2"/>
  <c r="W17" i="2" s="1"/>
  <c r="U17" i="2"/>
  <c r="X17" i="2"/>
  <c r="AA17" i="2"/>
  <c r="T18" i="2"/>
  <c r="W18" i="2" s="1"/>
  <c r="Y18" i="2" s="1"/>
  <c r="U18" i="2"/>
  <c r="X18" i="2"/>
  <c r="AA18" i="2"/>
  <c r="T19" i="2"/>
  <c r="U19" i="2"/>
  <c r="W19" i="2"/>
  <c r="Y19" i="2" s="1"/>
  <c r="X19" i="2"/>
  <c r="AA19" i="2"/>
  <c r="T20" i="2"/>
  <c r="U20" i="2"/>
  <c r="W20" i="2" s="1"/>
  <c r="Y20" i="2" s="1"/>
  <c r="X20" i="2"/>
  <c r="AA20" i="2"/>
  <c r="T21" i="2"/>
  <c r="U21" i="2"/>
  <c r="X21" i="2"/>
  <c r="AA21" i="2"/>
  <c r="T22" i="2"/>
  <c r="W22" i="2" s="1"/>
  <c r="U22" i="2"/>
  <c r="X22" i="2"/>
  <c r="Z22" i="2"/>
  <c r="AA22" i="2"/>
  <c r="T23" i="2"/>
  <c r="W23" i="2" s="1"/>
  <c r="Y23" i="2" s="1"/>
  <c r="U23" i="2"/>
  <c r="X23" i="2"/>
  <c r="AA23" i="2"/>
  <c r="K14" i="2"/>
  <c r="Z14" i="2" s="1"/>
  <c r="K20" i="2"/>
  <c r="K21" i="2"/>
  <c r="Z21" i="2" s="1"/>
  <c r="K22" i="2"/>
  <c r="K8" i="2"/>
  <c r="K9" i="2"/>
  <c r="K10" i="2"/>
  <c r="Z10" i="2" s="1"/>
  <c r="J14" i="2"/>
  <c r="J15" i="2"/>
  <c r="K15" i="2" s="1"/>
  <c r="J16" i="2"/>
  <c r="K16" i="2" s="1"/>
  <c r="J17" i="2"/>
  <c r="K17" i="2" s="1"/>
  <c r="J18" i="2"/>
  <c r="K18" i="2" s="1"/>
  <c r="Z18" i="2" s="1"/>
  <c r="J19" i="2"/>
  <c r="K19" i="2" s="1"/>
  <c r="J20" i="2"/>
  <c r="J21" i="2"/>
  <c r="J22" i="2"/>
  <c r="J23" i="2"/>
  <c r="K23" i="2" s="1"/>
  <c r="J5" i="2"/>
  <c r="K5" i="2" s="1"/>
  <c r="Z5" i="2" s="1"/>
  <c r="J6" i="2"/>
  <c r="K6" i="2" s="1"/>
  <c r="Z6" i="2" s="1"/>
  <c r="J7" i="2"/>
  <c r="K7" i="2" s="1"/>
  <c r="J8" i="2"/>
  <c r="J9" i="2"/>
  <c r="J10" i="2"/>
  <c r="J11" i="2"/>
  <c r="K11" i="2" s="1"/>
  <c r="J12" i="2"/>
  <c r="K12" i="2" s="1"/>
  <c r="J13" i="2"/>
  <c r="K13" i="2" s="1"/>
  <c r="Q13" i="6"/>
  <c r="Q14" i="6"/>
  <c r="Q21" i="6"/>
  <c r="O13" i="6"/>
  <c r="O14" i="6"/>
  <c r="O15" i="6"/>
  <c r="O16" i="6"/>
  <c r="O17" i="6"/>
  <c r="O18" i="6"/>
  <c r="O19" i="6"/>
  <c r="O20" i="6"/>
  <c r="O21" i="6"/>
  <c r="O22" i="6"/>
  <c r="O23" i="6"/>
  <c r="O5" i="6"/>
  <c r="O6" i="6"/>
  <c r="O7" i="6"/>
  <c r="O8" i="6"/>
  <c r="O9" i="6"/>
  <c r="O10" i="6"/>
  <c r="O11" i="6"/>
  <c r="O12" i="6"/>
  <c r="M13" i="6"/>
  <c r="M14" i="6"/>
  <c r="M15" i="6"/>
  <c r="M21" i="6"/>
  <c r="M22" i="6"/>
  <c r="M23" i="6"/>
  <c r="M9" i="6"/>
  <c r="M10" i="6"/>
  <c r="M11" i="6"/>
  <c r="L7" i="6"/>
  <c r="L8" i="6"/>
  <c r="L9" i="6"/>
  <c r="L15" i="6"/>
  <c r="L16" i="6"/>
  <c r="L17" i="6"/>
  <c r="L23" i="6"/>
  <c r="L3" i="6"/>
  <c r="K4" i="6"/>
  <c r="M4" i="6" s="1"/>
  <c r="K5" i="6"/>
  <c r="M5" i="6" s="1"/>
  <c r="K6" i="6"/>
  <c r="M6" i="6" s="1"/>
  <c r="K7" i="6"/>
  <c r="M7" i="6" s="1"/>
  <c r="K8" i="6"/>
  <c r="M8" i="6" s="1"/>
  <c r="K9" i="6"/>
  <c r="K10" i="6"/>
  <c r="L10" i="6" s="1"/>
  <c r="K11" i="6"/>
  <c r="L11" i="6" s="1"/>
  <c r="K12" i="6"/>
  <c r="M12" i="6" s="1"/>
  <c r="K13" i="6"/>
  <c r="L13" i="6" s="1"/>
  <c r="K14" i="6"/>
  <c r="P14" i="6" s="1"/>
  <c r="K15" i="6"/>
  <c r="P15" i="6" s="1"/>
  <c r="Q15" i="6" s="1"/>
  <c r="K16" i="6"/>
  <c r="P16" i="6" s="1"/>
  <c r="Q16" i="6" s="1"/>
  <c r="K17" i="6"/>
  <c r="P17" i="6" s="1"/>
  <c r="Q17" i="6" s="1"/>
  <c r="K18" i="6"/>
  <c r="L18" i="6" s="1"/>
  <c r="K19" i="6"/>
  <c r="L19" i="6" s="1"/>
  <c r="K20" i="6"/>
  <c r="P20" i="6" s="1"/>
  <c r="Q20" i="6" s="1"/>
  <c r="K21" i="6"/>
  <c r="P21" i="6" s="1"/>
  <c r="K22" i="6"/>
  <c r="L22" i="6" s="1"/>
  <c r="K23" i="6"/>
  <c r="K3" i="6"/>
  <c r="M3" i="6" s="1"/>
  <c r="P13" i="6"/>
  <c r="Z23" i="2" l="1"/>
  <c r="W14" i="2"/>
  <c r="Y14" i="2" s="1"/>
  <c r="L14" i="6"/>
  <c r="L6" i="6"/>
  <c r="M20" i="6"/>
  <c r="Z20" i="2"/>
  <c r="Z8" i="2"/>
  <c r="W9" i="2"/>
  <c r="Y9" i="2" s="1"/>
  <c r="L21" i="6"/>
  <c r="L5" i="6"/>
  <c r="M19" i="6"/>
  <c r="Y17" i="2"/>
  <c r="Z11" i="2"/>
  <c r="Y5" i="2"/>
  <c r="Z12" i="2"/>
  <c r="W21" i="2"/>
  <c r="Y21" i="2" s="1"/>
  <c r="Z15" i="2"/>
  <c r="L20" i="6"/>
  <c r="L12" i="6"/>
  <c r="L4" i="6"/>
  <c r="M18" i="6"/>
  <c r="W8" i="2"/>
  <c r="Y8" i="2" s="1"/>
  <c r="Z17" i="2"/>
  <c r="M17" i="6"/>
  <c r="Z16" i="2"/>
  <c r="W12" i="2"/>
  <c r="Y12" i="2" s="1"/>
  <c r="M16" i="6"/>
  <c r="Z19" i="2"/>
  <c r="Z9" i="2"/>
  <c r="Z7" i="2"/>
  <c r="W6" i="2"/>
  <c r="Y6" i="2" s="1"/>
  <c r="P18" i="6"/>
  <c r="Q18" i="6" s="1"/>
  <c r="P23" i="6"/>
  <c r="Q23" i="6" s="1"/>
  <c r="P22" i="6"/>
  <c r="Q22" i="6" s="1"/>
  <c r="P19" i="6"/>
  <c r="Q19" i="6" s="1"/>
  <c r="X3" i="2" l="1"/>
  <c r="J4" i="2" l="1"/>
  <c r="O4" i="6"/>
  <c r="O3" i="6"/>
  <c r="L9" i="3"/>
  <c r="L8" i="3"/>
  <c r="L7" i="3"/>
  <c r="L6" i="3"/>
  <c r="L5" i="3"/>
  <c r="P4" i="6"/>
  <c r="P5" i="6"/>
  <c r="Q5" i="6" s="1"/>
  <c r="P6" i="6"/>
  <c r="Q6" i="6" s="1"/>
  <c r="P10" i="6"/>
  <c r="Q10" i="6" s="1"/>
  <c r="P11" i="6"/>
  <c r="Q11" i="6" s="1"/>
  <c r="P12" i="6"/>
  <c r="Q12" i="6" s="1"/>
  <c r="P3" i="6"/>
  <c r="T7" i="6"/>
  <c r="Q4" i="6" l="1"/>
  <c r="K4" i="2"/>
  <c r="Z4" i="2" s="1"/>
  <c r="Y4" i="2"/>
  <c r="H13" i="6"/>
  <c r="H8" i="6"/>
  <c r="H20" i="6"/>
  <c r="P9" i="6"/>
  <c r="Q9" i="6" s="1"/>
  <c r="P8" i="6"/>
  <c r="Q8" i="6" s="1"/>
  <c r="P7" i="6"/>
  <c r="Q7" i="6" s="1"/>
  <c r="U7" i="6"/>
  <c r="H3" i="6"/>
  <c r="K3" i="2"/>
  <c r="C9" i="3"/>
  <c r="T3" i="2"/>
  <c r="U3" i="2"/>
  <c r="W3" i="2" s="1"/>
  <c r="Y3" i="2" s="1"/>
  <c r="AA3" i="2"/>
  <c r="Z3" i="2" l="1"/>
  <c r="Q3" i="6" l="1"/>
</calcChain>
</file>

<file path=xl/comments1.xml><?xml version="1.0" encoding="utf-8"?>
<comments xmlns="http://schemas.openxmlformats.org/spreadsheetml/2006/main">
  <authors>
    <author>Author</author>
  </authors>
  <commentList>
    <comment ref="K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drag equation to match method (i.e. total vol:filtered vol or total wet:subsample wet</t>
        </r>
      </text>
    </comment>
    <comment ref="Y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select correct method (i.e. total vol:filtered vol or total wet:subsample wet</t>
        </r>
      </text>
    </comment>
  </commentList>
</comments>
</file>

<file path=xl/sharedStrings.xml><?xml version="1.0" encoding="utf-8"?>
<sst xmlns="http://schemas.openxmlformats.org/spreadsheetml/2006/main" count="177" uniqueCount="74">
  <si>
    <t>Foil weight (g)</t>
  </si>
  <si>
    <t>Total area scrubbed (m2)</t>
  </si>
  <si>
    <t>Carotenoids estimation</t>
  </si>
  <si>
    <t>Pre Acid</t>
  </si>
  <si>
    <t>absorbance before acidification</t>
  </si>
  <si>
    <t>Post Acid</t>
  </si>
  <si>
    <t>absorbance after acidification</t>
  </si>
  <si>
    <t>corrected before</t>
  </si>
  <si>
    <t>corrected after</t>
  </si>
  <si>
    <t>Volume acetone used (L)</t>
  </si>
  <si>
    <t>mg Chla in extract (numerator)</t>
  </si>
  <si>
    <t>mg Pheophytin in extract (numerator)</t>
  </si>
  <si>
    <t xml:space="preserve">mg chl/m2 </t>
  </si>
  <si>
    <t xml:space="preserve">mg pheo/m2 </t>
  </si>
  <si>
    <t>D430/D665</t>
  </si>
  <si>
    <t>sample ID</t>
  </si>
  <si>
    <t>Date</t>
  </si>
  <si>
    <t>site</t>
  </si>
  <si>
    <t>type</t>
  </si>
  <si>
    <t xml:space="preserve">Total AFDM </t>
  </si>
  <si>
    <t xml:space="preserve">AFDM per unit area </t>
  </si>
  <si>
    <t>g</t>
  </si>
  <si>
    <t xml:space="preserve">g/m2 </t>
  </si>
  <si>
    <t>area (cm2)</t>
  </si>
  <si>
    <t>mass (g)</t>
  </si>
  <si>
    <t>Deer Lodge</t>
  </si>
  <si>
    <t>filtered epilithon</t>
  </si>
  <si>
    <t>filter weights</t>
  </si>
  <si>
    <t>average</t>
  </si>
  <si>
    <t>half filters</t>
  </si>
  <si>
    <t>Area scrubbed (m2)</t>
  </si>
  <si>
    <t>whole rock</t>
  </si>
  <si>
    <t>halved filter</t>
  </si>
  <si>
    <t>% AFDM of wet weight</t>
  </si>
  <si>
    <t>% AFDM of dry mass</t>
  </si>
  <si>
    <t>Ashed weight (g)</t>
  </si>
  <si>
    <t>AFDM weight (g)</t>
  </si>
  <si>
    <t>example 1</t>
  </si>
  <si>
    <t>uranus</t>
  </si>
  <si>
    <t>high or low</t>
  </si>
  <si>
    <t>Total Scrubbings Volume (mL)</t>
  </si>
  <si>
    <t>Filtered Subsample volume (mL)</t>
  </si>
  <si>
    <t>Subsampled scrubbed area (m2)</t>
  </si>
  <si>
    <t>3(1)</t>
  </si>
  <si>
    <t>Galen Road</t>
  </si>
  <si>
    <t>3(2)</t>
  </si>
  <si>
    <t>3(3)</t>
  </si>
  <si>
    <t>3(4)</t>
  </si>
  <si>
    <t>3(5)</t>
  </si>
  <si>
    <t>6(1)</t>
  </si>
  <si>
    <t>6(2)</t>
  </si>
  <si>
    <t>6(3)</t>
  </si>
  <si>
    <t>6(4)</t>
  </si>
  <si>
    <t>6(5)</t>
  </si>
  <si>
    <t>8(1)</t>
  </si>
  <si>
    <t xml:space="preserve">Garrison </t>
  </si>
  <si>
    <t>8(2)</t>
  </si>
  <si>
    <t>8(3)</t>
  </si>
  <si>
    <t>8(4)</t>
  </si>
  <si>
    <t>8(5)</t>
  </si>
  <si>
    <t>11(1)</t>
  </si>
  <si>
    <t xml:space="preserve">Bonita </t>
  </si>
  <si>
    <t>11(2)</t>
  </si>
  <si>
    <t>11(3)</t>
  </si>
  <si>
    <t>11(4)</t>
  </si>
  <si>
    <t>11(5)</t>
  </si>
  <si>
    <t>unfiltered</t>
  </si>
  <si>
    <t>Total wet weight (g)</t>
  </si>
  <si>
    <t>Filter weight dry (g)</t>
  </si>
  <si>
    <t>Weigh boat dry (g)</t>
  </si>
  <si>
    <t>Chl a subsample wet weight (g)</t>
  </si>
  <si>
    <t>Remaining Dry weight (g)</t>
  </si>
  <si>
    <t>Total Wet Weight (g)</t>
  </si>
  <si>
    <t>Subsample Wet Weight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</si>
</sst>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1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1"/>
      <name val="Calibri"/>
      <family val="2"/>
      <scheme val="minor"/>
    </font>
    <font>
      <b/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64" fontId="3" fillId="0" borderId="0" xfId="0" applyNumberFormat="1" applyFont="1"/>
    <xf numFmtId="0" fontId="4" fillId="0" borderId="0" xfId="0" applyFont="1" applyAlignment="1">
      <alignment horizontal="left"/>
    </xf>
    <xf numFmtId="164" fontId="3" fillId="0" borderId="0" xfId="0" applyNumberFormat="1" applyFont="1" applyAlignment="1">
      <alignment horizontal="center" vertical="center"/>
    </xf>
    <xf numFmtId="0" fontId="0" fillId="0" borderId="0" xfId="0" applyFill="1"/>
    <xf numFmtId="0" fontId="1" fillId="0" borderId="0" xfId="0" applyFont="1" applyFill="1" applyAlignment="1">
      <alignment horizontal="center"/>
    </xf>
    <xf numFmtId="0" fontId="3" fillId="0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/>
    </xf>
    <xf numFmtId="164" fontId="3" fillId="2" borderId="0" xfId="0" applyNumberFormat="1" applyFont="1" applyFill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14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/>
    </xf>
    <xf numFmtId="14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Border="1"/>
    <xf numFmtId="164" fontId="3" fillId="0" borderId="0" xfId="0" applyNumberFormat="1" applyFont="1" applyFill="1" applyBorder="1"/>
    <xf numFmtId="164" fontId="3" fillId="2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164" fontId="3" fillId="3" borderId="0" xfId="0" applyNumberFormat="1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0" fillId="2" borderId="0" xfId="0" applyFill="1"/>
    <xf numFmtId="0" fontId="3" fillId="3" borderId="0" xfId="0" applyFont="1" applyFill="1"/>
    <xf numFmtId="165" fontId="3" fillId="2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4" fontId="0" fillId="0" borderId="0" xfId="0" applyNumberFormat="1"/>
    <xf numFmtId="0" fontId="3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165" fontId="6" fillId="2" borderId="0" xfId="0" applyNumberFormat="1" applyFont="1" applyFill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6" fillId="0" borderId="0" xfId="0" applyNumberFormat="1" applyFont="1" applyFill="1" applyAlignment="1">
      <alignment horizontal="center" vertical="center"/>
    </xf>
    <xf numFmtId="165" fontId="10" fillId="2" borderId="0" xfId="0" applyNumberFormat="1" applyFont="1" applyFill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10" fillId="2" borderId="0" xfId="0" applyFont="1" applyFill="1"/>
    <xf numFmtId="164" fontId="10" fillId="0" borderId="0" xfId="0" applyNumberFormat="1" applyFont="1"/>
    <xf numFmtId="165" fontId="3" fillId="3" borderId="0" xfId="0" applyNumberFormat="1" applyFont="1" applyFill="1" applyAlignment="1">
      <alignment horizontal="center" vertical="center"/>
    </xf>
    <xf numFmtId="165" fontId="3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65" fontId="3" fillId="4" borderId="0" xfId="0" applyNumberFormat="1" applyFont="1" applyFill="1"/>
    <xf numFmtId="165" fontId="3" fillId="4" borderId="0" xfId="0" applyNumberFormat="1" applyFont="1" applyFill="1" applyAlignment="1">
      <alignment horizontal="center"/>
    </xf>
    <xf numFmtId="2" fontId="3" fillId="4" borderId="0" xfId="0" applyNumberFormat="1" applyFont="1" applyFill="1"/>
    <xf numFmtId="0" fontId="10" fillId="4" borderId="0" xfId="0" applyFont="1" applyFill="1"/>
    <xf numFmtId="14" fontId="10" fillId="4" borderId="0" xfId="0" applyNumberFormat="1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164" fontId="10" fillId="4" borderId="0" xfId="0" applyNumberFormat="1" applyFont="1" applyFill="1"/>
    <xf numFmtId="165" fontId="10" fillId="4" borderId="0" xfId="0" applyNumberFormat="1" applyFont="1" applyFill="1"/>
    <xf numFmtId="165" fontId="10" fillId="4" borderId="0" xfId="0" applyNumberFormat="1" applyFont="1" applyFill="1" applyAlignment="1">
      <alignment horizontal="center"/>
    </xf>
    <xf numFmtId="0" fontId="8" fillId="4" borderId="0" xfId="0" applyFont="1" applyFill="1"/>
    <xf numFmtId="2" fontId="10" fillId="4" borderId="0" xfId="0" applyNumberFormat="1" applyFont="1" applyFill="1"/>
    <xf numFmtId="165" fontId="10" fillId="2" borderId="0" xfId="0" applyNumberFormat="1" applyFont="1" applyFill="1" applyAlignment="1">
      <alignment horizontal="center"/>
    </xf>
    <xf numFmtId="164" fontId="10" fillId="2" borderId="0" xfId="0" applyNumberFormat="1" applyFont="1" applyFill="1"/>
    <xf numFmtId="0" fontId="6" fillId="3" borderId="0" xfId="0" applyFont="1" applyFill="1" applyAlignment="1">
      <alignment horizontal="right" vertical="center"/>
    </xf>
    <xf numFmtId="0" fontId="11" fillId="3" borderId="0" xfId="0" applyFont="1" applyFill="1" applyAlignment="1">
      <alignment horizontal="right"/>
    </xf>
    <xf numFmtId="164" fontId="12" fillId="0" borderId="0" xfId="0" applyNumberFormat="1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15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165" fontId="2" fillId="4" borderId="0" xfId="0" applyNumberFormat="1" applyFont="1" applyFill="1"/>
    <xf numFmtId="0" fontId="9" fillId="0" borderId="0" xfId="0" applyFont="1"/>
    <xf numFmtId="165" fontId="12" fillId="4" borderId="0" xfId="0" applyNumberFormat="1" applyFont="1" applyFill="1"/>
    <xf numFmtId="0" fontId="3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'area regression'!$D$4</c:f>
              <c:strCache>
                <c:ptCount val="1"/>
                <c:pt idx="0">
                  <c:v>mass (g)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'area regression'!$C$5:$C$9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25</c:v>
                </c:pt>
                <c:pt idx="3">
                  <c:v>100</c:v>
                </c:pt>
                <c:pt idx="4">
                  <c:v>225</c:v>
                </c:pt>
              </c:numCache>
            </c:numRef>
          </c:xVal>
          <c:yVal>
            <c:numRef>
              <c:f>'area regression'!$D$5:$D$9</c:f>
              <c:numCache>
                <c:formatCode>General</c:formatCode>
                <c:ptCount val="5"/>
                <c:pt idx="0">
                  <c:v>6.1000000000000004E-3</c:v>
                </c:pt>
                <c:pt idx="1">
                  <c:v>2.01E-2</c:v>
                </c:pt>
                <c:pt idx="2">
                  <c:v>0.12130000000000001</c:v>
                </c:pt>
                <c:pt idx="3">
                  <c:v>0.498</c:v>
                </c:pt>
                <c:pt idx="4">
                  <c:v>1.0633999999999999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15-48A7-87F0-D351538D9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07456"/>
        <c:axId val="249359360"/>
      </c:scatterChart>
      <c:valAx>
        <c:axId val="16190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359360"/>
        <c:crosses val="autoZero"/>
        <c:crossBetween val="midCat"/>
      </c:valAx>
      <c:valAx>
        <c:axId val="2493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0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'area regression'!$L$4</c:f>
              <c:strCache>
                <c:ptCount val="1"/>
                <c:pt idx="0">
                  <c:v>area (cm2)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759186351706034"/>
                  <c:y val="3.66203703703703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'area regression'!$K$5:$K$9</c:f>
              <c:numCache>
                <c:formatCode>General</c:formatCode>
                <c:ptCount val="5"/>
                <c:pt idx="0">
                  <c:v>6.1000000000000004E-3</c:v>
                </c:pt>
                <c:pt idx="1">
                  <c:v>2.01E-2</c:v>
                </c:pt>
                <c:pt idx="2">
                  <c:v>0.12130000000000001</c:v>
                </c:pt>
                <c:pt idx="3">
                  <c:v>0.498</c:v>
                </c:pt>
                <c:pt idx="4">
                  <c:v>1.0633999999999999</c:v>
                </c:pt>
              </c:numCache>
            </c:numRef>
          </c:xVal>
          <c:yVal>
            <c:numRef>
              <c:f>'area regression'!$L$5:$L$9</c:f>
              <c:numCache>
                <c:formatCode>General</c:formatCode>
                <c:ptCount val="5"/>
                <c:pt idx="0">
                  <c:v>1E-4</c:v>
                </c:pt>
                <c:pt idx="1">
                  <c:v>4.0000000000000002E-4</c:v>
                </c:pt>
                <c:pt idx="2">
                  <c:v>2.5000000000000001E-3</c:v>
                </c:pt>
                <c:pt idx="3">
                  <c:v>0.01</c:v>
                </c:pt>
                <c:pt idx="4">
                  <c:v>2.2499999999999999E-2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DF-4417-BF7C-14D6C48CE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15360"/>
        <c:axId val="135225344"/>
      </c:scatterChart>
      <c:valAx>
        <c:axId val="13521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25344"/>
        <c:crosses val="autoZero"/>
        <c:crossBetween val="midCat"/>
      </c:valAx>
      <c:valAx>
        <c:axId val="13522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1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293370</xdr:colOff>
      <xdr:row>10</xdr:row>
      <xdr:rowOff>49530</xdr:rowOff>
    </xdr:from>
    <xdr:to>
      <xdr:col>7</xdr:col>
      <xdr:colOff>175260</xdr:colOff>
      <xdr:row>26</xdr:row>
      <xdr:rowOff>99060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34290</xdr:colOff>
      <xdr:row>10</xdr:row>
      <xdr:rowOff>80010</xdr:rowOff>
    </xdr:from>
    <xdr:to>
      <xdr:col>15</xdr:col>
      <xdr:colOff>232410</xdr:colOff>
      <xdr:row>26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4"/>
  <sheetViews>
    <sheetView tabSelected="1" topLeftCell="B1" zoomScale="110" zoomScaleNormal="110" workbookViewId="0">
      <selection activeCell="Y4" sqref="Y4"/>
    </sheetView>
  </sheetViews>
  <sheetFormatPr defaultRowHeight="14.5" x14ac:dyDescent="0.35"/>
  <cols>
    <col min="1" max="1" width="13.54296875" customWidth="1"/>
    <col min="2" max="2" width="11.54296875" bestFit="1" customWidth="1"/>
    <col min="3" max="3" width="10.54296875" bestFit="1" customWidth="1"/>
    <col min="4" max="4" width="13.7265625" bestFit="1" customWidth="1"/>
    <col min="5" max="6" width="12.453125" customWidth="1"/>
    <col min="7" max="8" width="14.7265625" customWidth="1"/>
    <col min="9" max="9" width="12.7265625" customWidth="1"/>
    <col min="10" max="10" width="9.54296875" bestFit="1" customWidth="1"/>
    <col min="11" max="11" width="13.7265625" customWidth="1"/>
    <col min="12" max="12" width="13.1796875" customWidth="1"/>
    <col min="13" max="14" width="7.26953125" customWidth="1"/>
    <col min="15" max="15" width="13.26953125" customWidth="1"/>
    <col min="16" max="17" width="7.7265625" customWidth="1"/>
    <col min="18" max="18" width="13" customWidth="1"/>
    <col min="20" max="20" width="10.54296875" customWidth="1"/>
    <col min="21" max="21" width="11.1796875" customWidth="1"/>
    <col min="23" max="23" width="12" customWidth="1"/>
    <col min="24" max="24" width="16.453125" customWidth="1"/>
    <col min="25" max="25" width="11.54296875" bestFit="1" customWidth="1"/>
    <col min="26" max="26" width="10.54296875" customWidth="1"/>
    <col min="27" max="27" width="9.453125" customWidth="1"/>
  </cols>
  <sheetData>
    <row r="1" spans="1:34" ht="68.25" customHeight="1" x14ac:dyDescent="0.35">
      <c r="E1" s="1" t="s">
        <v>40</v>
      </c>
      <c r="F1" s="1" t="s">
        <v>72</v>
      </c>
      <c r="G1" s="1" t="s">
        <v>41</v>
      </c>
      <c r="H1" s="1" t="s">
        <v>73</v>
      </c>
      <c r="I1" s="1" t="s">
        <v>0</v>
      </c>
      <c r="J1" s="1" t="s">
        <v>1</v>
      </c>
      <c r="K1" s="1" t="s">
        <v>42</v>
      </c>
      <c r="L1" s="1" t="s">
        <v>2</v>
      </c>
      <c r="M1" s="1" t="s">
        <v>3</v>
      </c>
      <c r="N1" s="1" t="s">
        <v>3</v>
      </c>
      <c r="O1" s="1" t="s">
        <v>4</v>
      </c>
      <c r="P1" s="1" t="s">
        <v>5</v>
      </c>
      <c r="Q1" s="1" t="s">
        <v>5</v>
      </c>
      <c r="R1" s="1" t="s">
        <v>6</v>
      </c>
      <c r="T1" s="1" t="s">
        <v>7</v>
      </c>
      <c r="U1" s="1" t="s">
        <v>8</v>
      </c>
      <c r="V1" s="1" t="s">
        <v>9</v>
      </c>
      <c r="W1" s="1" t="s">
        <v>10</v>
      </c>
      <c r="X1" s="1" t="s">
        <v>11</v>
      </c>
      <c r="Y1" s="87" t="s">
        <v>12</v>
      </c>
      <c r="Z1" s="48" t="s">
        <v>13</v>
      </c>
      <c r="AA1" s="49" t="s">
        <v>14</v>
      </c>
    </row>
    <row r="2" spans="1:34" x14ac:dyDescent="0.35">
      <c r="A2" s="2" t="s">
        <v>15</v>
      </c>
      <c r="B2" s="2" t="s">
        <v>16</v>
      </c>
      <c r="C2" s="3" t="s">
        <v>17</v>
      </c>
      <c r="D2" s="3" t="s">
        <v>18</v>
      </c>
      <c r="E2" s="9"/>
      <c r="F2" s="9"/>
      <c r="G2" s="21"/>
      <c r="H2" s="21"/>
      <c r="I2" s="10"/>
      <c r="J2" s="9"/>
      <c r="K2" s="9"/>
      <c r="L2" s="9">
        <v>430</v>
      </c>
      <c r="M2" s="9">
        <v>664</v>
      </c>
      <c r="N2" s="9">
        <v>665</v>
      </c>
      <c r="O2" s="9">
        <v>750</v>
      </c>
      <c r="P2" s="9">
        <v>664</v>
      </c>
      <c r="Q2" s="9">
        <v>665</v>
      </c>
      <c r="R2" s="9">
        <v>750</v>
      </c>
      <c r="S2" s="8"/>
      <c r="T2" s="9"/>
      <c r="U2" s="9"/>
      <c r="V2" s="9"/>
      <c r="W2" s="9"/>
      <c r="X2" s="9"/>
      <c r="Y2" s="88"/>
      <c r="Z2" s="9"/>
      <c r="AA2" s="9"/>
      <c r="AB2" s="8"/>
      <c r="AC2" s="8"/>
      <c r="AD2" s="8"/>
      <c r="AE2" s="8"/>
      <c r="AF2" s="8"/>
      <c r="AG2" s="8"/>
      <c r="AH2" s="8"/>
    </row>
    <row r="3" spans="1:34" x14ac:dyDescent="0.35">
      <c r="A3" s="72" t="s">
        <v>37</v>
      </c>
      <c r="B3" s="73">
        <v>43034</v>
      </c>
      <c r="C3" s="74" t="s">
        <v>38</v>
      </c>
      <c r="D3" s="74" t="s">
        <v>39</v>
      </c>
      <c r="E3" s="68">
        <v>50</v>
      </c>
      <c r="F3" s="68">
        <v>10</v>
      </c>
      <c r="G3" s="12">
        <v>20</v>
      </c>
      <c r="H3" s="12">
        <v>1</v>
      </c>
      <c r="I3" s="11">
        <v>0.05</v>
      </c>
      <c r="J3" s="75">
        <v>0.1</v>
      </c>
      <c r="K3" s="76">
        <f>J3*(H3/F3)</f>
        <v>1.0000000000000002E-2</v>
      </c>
      <c r="L3" s="80">
        <v>1.2589999999999999</v>
      </c>
      <c r="M3" s="80">
        <v>0.50700000000000001</v>
      </c>
      <c r="N3" s="80">
        <v>0.498</v>
      </c>
      <c r="O3" s="80">
        <v>2E-3</v>
      </c>
      <c r="P3" s="80">
        <v>0.371</v>
      </c>
      <c r="Q3" s="80">
        <v>0.375</v>
      </c>
      <c r="R3" s="80">
        <v>0.03</v>
      </c>
      <c r="S3" s="78"/>
      <c r="T3" s="77">
        <f>M3-O3</f>
        <v>0.505</v>
      </c>
      <c r="U3" s="77">
        <f>Q3-R3</f>
        <v>0.34499999999999997</v>
      </c>
      <c r="V3" s="81">
        <v>0.01</v>
      </c>
      <c r="W3" s="79">
        <f>26.7*(T3-U3)*V3</f>
        <v>4.2720000000000015E-2</v>
      </c>
      <c r="X3" s="79">
        <f>26.7*(1.72*(Q3-R3)-(N3-O3))*0.01</f>
        <v>2.6005799999999982E-2</v>
      </c>
      <c r="Y3" s="91">
        <f>((W3)*E3/G3)/J3</f>
        <v>1.0680000000000003</v>
      </c>
      <c r="Z3" s="79">
        <f>X3/K3</f>
        <v>2.6005799999999977</v>
      </c>
      <c r="AA3" s="79">
        <f>L3/M3</f>
        <v>2.4832347140039444</v>
      </c>
    </row>
    <row r="4" spans="1:34" x14ac:dyDescent="0.35">
      <c r="A4" t="s">
        <v>43</v>
      </c>
      <c r="B4" s="50">
        <v>43328</v>
      </c>
      <c r="C4" t="s">
        <v>44</v>
      </c>
      <c r="D4" s="21" t="s">
        <v>66</v>
      </c>
      <c r="E4" s="86"/>
      <c r="F4" s="82">
        <v>8.1982999999999997</v>
      </c>
      <c r="G4" s="12"/>
      <c r="H4" s="12">
        <v>0.88390000000000002</v>
      </c>
      <c r="I4" s="11">
        <v>0.16320000000000001</v>
      </c>
      <c r="J4" s="5">
        <f>((I4*0.0211)-0.0001)</f>
        <v>3.3435200000000004E-3</v>
      </c>
      <c r="K4" s="69">
        <f t="shared" ref="K4:K23" si="0">J4*(H4/F4)</f>
        <v>3.6048172523571968E-4</v>
      </c>
      <c r="L4" s="42">
        <v>2.5459999999999998</v>
      </c>
      <c r="M4" s="42">
        <v>1.0469999999999999</v>
      </c>
      <c r="N4" s="42">
        <v>1.0209999999999999</v>
      </c>
      <c r="O4" s="42">
        <v>0</v>
      </c>
      <c r="P4" s="42">
        <v>0.71799999999999997</v>
      </c>
      <c r="Q4" s="42">
        <v>0.71699999999999997</v>
      </c>
      <c r="R4" s="42">
        <v>7.0000000000000001E-3</v>
      </c>
      <c r="T4" s="70">
        <f t="shared" ref="T4:T23" si="1">M4-O4</f>
        <v>1.0469999999999999</v>
      </c>
      <c r="U4" s="70">
        <f t="shared" ref="U4:U23" si="2">Q4-R4</f>
        <v>0.71</v>
      </c>
      <c r="V4" s="14">
        <v>0.01</v>
      </c>
      <c r="W4" s="71">
        <f t="shared" ref="W4:W23" si="3">26.7*(T4-U4)*V4</f>
        <v>8.9979000000000003E-2</v>
      </c>
      <c r="X4" s="71">
        <f t="shared" ref="X4:X23" si="4">26.7*(1.72*(Q4-R4)-(N4-O4))*0.01</f>
        <v>5.3453399999999984E-2</v>
      </c>
      <c r="Y4" s="89">
        <f>((W4)*F4/H4)/J4</f>
        <v>249.60766025285352</v>
      </c>
      <c r="Z4" s="71">
        <f t="shared" ref="Z4:Z23" si="5">X4/K4</f>
        <v>148.28324505228858</v>
      </c>
      <c r="AA4" s="71">
        <f t="shared" ref="AA4:AA23" si="6">L4/M4</f>
        <v>2.43170964660936</v>
      </c>
    </row>
    <row r="5" spans="1:34" x14ac:dyDescent="0.35">
      <c r="A5" t="s">
        <v>45</v>
      </c>
      <c r="B5" s="50">
        <v>43328</v>
      </c>
      <c r="C5" t="s">
        <v>44</v>
      </c>
      <c r="D5" s="21" t="s">
        <v>66</v>
      </c>
      <c r="E5" s="86"/>
      <c r="F5" s="82">
        <v>2.7000999999999999</v>
      </c>
      <c r="G5" s="12"/>
      <c r="H5" s="12">
        <v>0.4239</v>
      </c>
      <c r="I5" s="11">
        <v>0.2767</v>
      </c>
      <c r="J5" s="5">
        <f t="shared" ref="J5:J23" si="7">((I5*0.0211)-0.0001)</f>
        <v>5.7383699999999996E-3</v>
      </c>
      <c r="K5" s="69">
        <f t="shared" si="0"/>
        <v>9.0089072367690074E-4</v>
      </c>
      <c r="L5" s="42">
        <v>0.70099999999999996</v>
      </c>
      <c r="M5" s="42">
        <v>0.28599999999999998</v>
      </c>
      <c r="N5" s="42">
        <v>0.27900000000000003</v>
      </c>
      <c r="O5" s="42">
        <v>-3.0000000000000001E-3</v>
      </c>
      <c r="P5" s="42">
        <v>0.184</v>
      </c>
      <c r="Q5" s="42">
        <v>0.184</v>
      </c>
      <c r="R5" s="42">
        <v>2E-3</v>
      </c>
      <c r="T5" s="70">
        <f t="shared" si="1"/>
        <v>0.28899999999999998</v>
      </c>
      <c r="U5" s="70">
        <f t="shared" si="2"/>
        <v>0.182</v>
      </c>
      <c r="V5" s="14">
        <v>0.01</v>
      </c>
      <c r="W5" s="71">
        <f t="shared" si="3"/>
        <v>2.8568999999999997E-2</v>
      </c>
      <c r="X5" s="71">
        <f t="shared" si="4"/>
        <v>8.2876799999999883E-3</v>
      </c>
      <c r="Y5" s="89">
        <f t="shared" ref="Y5:Y23" si="8">((W5)*F5/H5)/J5</f>
        <v>31.711948240956804</v>
      </c>
      <c r="Z5" s="71">
        <f t="shared" si="5"/>
        <v>9.1994287233579257</v>
      </c>
      <c r="AA5" s="71">
        <f t="shared" si="6"/>
        <v>2.4510489510489513</v>
      </c>
    </row>
    <row r="6" spans="1:34" x14ac:dyDescent="0.35">
      <c r="A6" t="s">
        <v>46</v>
      </c>
      <c r="B6" s="50">
        <v>43328</v>
      </c>
      <c r="C6" t="s">
        <v>44</v>
      </c>
      <c r="D6" s="21" t="s">
        <v>66</v>
      </c>
      <c r="E6" s="86"/>
      <c r="F6" s="82">
        <v>10.307</v>
      </c>
      <c r="G6" s="12"/>
      <c r="H6" s="12">
        <v>1.1567000000000001</v>
      </c>
      <c r="I6" s="11">
        <v>0.20150000000000001</v>
      </c>
      <c r="J6" s="5">
        <f t="shared" si="7"/>
        <v>4.1516499999999998E-3</v>
      </c>
      <c r="K6" s="69">
        <f t="shared" si="0"/>
        <v>4.6591768264286405E-4</v>
      </c>
      <c r="L6" s="42">
        <v>2.6509999999999998</v>
      </c>
      <c r="M6" s="42">
        <v>1.1200000000000001</v>
      </c>
      <c r="N6" s="42">
        <v>1.093</v>
      </c>
      <c r="O6" s="42">
        <v>0</v>
      </c>
      <c r="P6" s="42">
        <v>0.76900000000000002</v>
      </c>
      <c r="Q6" s="42">
        <v>0.77100000000000002</v>
      </c>
      <c r="R6" s="42">
        <v>3.0000000000000001E-3</v>
      </c>
      <c r="T6" s="70">
        <f t="shared" si="1"/>
        <v>1.1200000000000001</v>
      </c>
      <c r="U6" s="70">
        <f t="shared" si="2"/>
        <v>0.76800000000000002</v>
      </c>
      <c r="V6" s="14">
        <v>0.01</v>
      </c>
      <c r="W6" s="71">
        <f t="shared" si="3"/>
        <v>9.3984000000000026E-2</v>
      </c>
      <c r="X6" s="71">
        <f t="shared" si="4"/>
        <v>6.0865319999999987E-2</v>
      </c>
      <c r="Y6" s="89">
        <f t="shared" si="8"/>
        <v>201.71803625671959</v>
      </c>
      <c r="Z6" s="71">
        <f t="shared" si="5"/>
        <v>130.63535098034595</v>
      </c>
      <c r="AA6" s="71">
        <f t="shared" si="6"/>
        <v>2.3669642857142854</v>
      </c>
    </row>
    <row r="7" spans="1:34" x14ac:dyDescent="0.35">
      <c r="A7" t="s">
        <v>47</v>
      </c>
      <c r="B7" s="50">
        <v>43328</v>
      </c>
      <c r="C7" t="s">
        <v>44</v>
      </c>
      <c r="D7" s="21" t="s">
        <v>66</v>
      </c>
      <c r="E7" s="86"/>
      <c r="F7" s="82">
        <v>7.7750000000000004</v>
      </c>
      <c r="G7" s="12"/>
      <c r="H7" s="12">
        <v>1.3978999999999999</v>
      </c>
      <c r="I7" s="11">
        <v>0.1789</v>
      </c>
      <c r="J7" s="5">
        <f t="shared" si="7"/>
        <v>3.6747900000000003E-3</v>
      </c>
      <c r="K7" s="69">
        <f t="shared" si="0"/>
        <v>6.6070597311897108E-4</v>
      </c>
      <c r="L7" s="42">
        <v>0.54800000000000004</v>
      </c>
      <c r="M7" s="42">
        <v>0.20200000000000001</v>
      </c>
      <c r="N7" s="42">
        <v>0.19600000000000001</v>
      </c>
      <c r="O7" s="42">
        <v>0</v>
      </c>
      <c r="P7" s="42">
        <v>0.14099999999999999</v>
      </c>
      <c r="Q7" s="42">
        <v>0.14299999999999999</v>
      </c>
      <c r="R7" s="42">
        <v>2E-3</v>
      </c>
      <c r="T7" s="70">
        <f t="shared" si="1"/>
        <v>0.20200000000000001</v>
      </c>
      <c r="U7" s="70">
        <f t="shared" si="2"/>
        <v>0.14099999999999999</v>
      </c>
      <c r="V7" s="14">
        <v>0.01</v>
      </c>
      <c r="W7" s="71">
        <f t="shared" si="3"/>
        <v>1.6287000000000006E-2</v>
      </c>
      <c r="X7" s="71">
        <f t="shared" si="4"/>
        <v>1.2420839999999994E-2</v>
      </c>
      <c r="Y7" s="89">
        <f t="shared" si="8"/>
        <v>24.650904733181914</v>
      </c>
      <c r="Z7" s="71">
        <f t="shared" si="5"/>
        <v>18.799345707993798</v>
      </c>
      <c r="AA7" s="71">
        <f t="shared" si="6"/>
        <v>2.7128712871287131</v>
      </c>
    </row>
    <row r="8" spans="1:34" x14ac:dyDescent="0.35">
      <c r="A8" t="s">
        <v>48</v>
      </c>
      <c r="B8" s="50">
        <v>43328</v>
      </c>
      <c r="C8" t="s">
        <v>44</v>
      </c>
      <c r="D8" s="21" t="s">
        <v>26</v>
      </c>
      <c r="E8" s="86">
        <v>28</v>
      </c>
      <c r="F8" s="82">
        <v>3.9190999999999998</v>
      </c>
      <c r="G8" s="12"/>
      <c r="H8" s="12">
        <v>0.61970000000000003</v>
      </c>
      <c r="I8" s="11">
        <v>0.158</v>
      </c>
      <c r="J8" s="5">
        <f t="shared" si="7"/>
        <v>3.2338000000000002E-3</v>
      </c>
      <c r="K8" s="69">
        <f t="shared" si="0"/>
        <v>5.1133828174836071E-4</v>
      </c>
      <c r="L8" s="42">
        <v>0.44</v>
      </c>
      <c r="M8" s="42">
        <v>0.191</v>
      </c>
      <c r="N8" s="42">
        <v>0.18099999999999999</v>
      </c>
      <c r="O8" s="42">
        <v>0</v>
      </c>
      <c r="P8" s="42">
        <v>0.123</v>
      </c>
      <c r="Q8" s="42">
        <v>0.125</v>
      </c>
      <c r="R8" s="42">
        <v>0</v>
      </c>
      <c r="T8" s="70">
        <f t="shared" si="1"/>
        <v>0.191</v>
      </c>
      <c r="U8" s="70">
        <f t="shared" si="2"/>
        <v>0.125</v>
      </c>
      <c r="V8" s="14">
        <v>0.01</v>
      </c>
      <c r="W8" s="71">
        <f t="shared" si="3"/>
        <v>1.7621999999999999E-2</v>
      </c>
      <c r="X8" s="71">
        <f t="shared" si="4"/>
        <v>9.078000000000001E-3</v>
      </c>
      <c r="Y8" s="89">
        <f t="shared" si="8"/>
        <v>34.46250873247179</v>
      </c>
      <c r="Z8" s="71">
        <f t="shared" si="5"/>
        <v>17.753413589455164</v>
      </c>
      <c r="AA8" s="71">
        <f t="shared" si="6"/>
        <v>2.3036649214659684</v>
      </c>
    </row>
    <row r="9" spans="1:34" x14ac:dyDescent="0.35">
      <c r="A9" t="s">
        <v>49</v>
      </c>
      <c r="B9" s="50">
        <v>43328</v>
      </c>
      <c r="C9" t="s">
        <v>25</v>
      </c>
      <c r="D9" s="21" t="s">
        <v>66</v>
      </c>
      <c r="E9" s="86"/>
      <c r="F9" s="82">
        <v>3.6272000000000002</v>
      </c>
      <c r="G9" s="12"/>
      <c r="H9" s="12">
        <v>0.4496</v>
      </c>
      <c r="I9" s="11">
        <v>0.44719999999999999</v>
      </c>
      <c r="J9" s="5">
        <f t="shared" si="7"/>
        <v>9.335920000000001E-3</v>
      </c>
      <c r="K9" s="69">
        <f t="shared" si="0"/>
        <v>1.1572093162770182E-3</v>
      </c>
      <c r="L9" s="42">
        <v>2.2890000000000001</v>
      </c>
      <c r="M9" s="42">
        <v>0.93799999999999994</v>
      </c>
      <c r="N9" s="42">
        <v>0.90700000000000003</v>
      </c>
      <c r="O9" s="42">
        <v>1E-3</v>
      </c>
      <c r="P9" s="42">
        <v>0.61899999999999999</v>
      </c>
      <c r="Q9" s="42">
        <v>0.61499999999999999</v>
      </c>
      <c r="R9" s="42">
        <v>4.0000000000000001E-3</v>
      </c>
      <c r="T9" s="70">
        <f t="shared" si="1"/>
        <v>0.93699999999999994</v>
      </c>
      <c r="U9" s="70">
        <f t="shared" si="2"/>
        <v>0.61099999999999999</v>
      </c>
      <c r="V9" s="14">
        <v>0.01</v>
      </c>
      <c r="W9" s="71">
        <f t="shared" si="3"/>
        <v>8.704199999999998E-2</v>
      </c>
      <c r="X9" s="71">
        <f t="shared" si="4"/>
        <v>3.8693639999999953E-2</v>
      </c>
      <c r="Y9" s="89">
        <f t="shared" si="8"/>
        <v>75.217161472595222</v>
      </c>
      <c r="Z9" s="71">
        <f t="shared" si="5"/>
        <v>33.437027731927877</v>
      </c>
      <c r="AA9" s="71">
        <f t="shared" si="6"/>
        <v>2.4402985074626868</v>
      </c>
    </row>
    <row r="10" spans="1:34" x14ac:dyDescent="0.35">
      <c r="A10" t="s">
        <v>50</v>
      </c>
      <c r="B10" s="50">
        <v>43328</v>
      </c>
      <c r="C10" t="s">
        <v>25</v>
      </c>
      <c r="D10" s="21" t="s">
        <v>66</v>
      </c>
      <c r="E10" s="86"/>
      <c r="F10" s="82">
        <v>5.0355999999999996</v>
      </c>
      <c r="G10" s="12"/>
      <c r="H10" s="12">
        <v>1.597</v>
      </c>
      <c r="I10" s="43">
        <v>0.40760000000000002</v>
      </c>
      <c r="J10" s="5">
        <f t="shared" si="7"/>
        <v>8.5003600000000019E-3</v>
      </c>
      <c r="K10" s="69">
        <f t="shared" si="0"/>
        <v>2.6958207403288592E-3</v>
      </c>
      <c r="L10" s="42">
        <v>1.1512</v>
      </c>
      <c r="M10" s="42">
        <v>0.61399999999999999</v>
      </c>
      <c r="N10" s="42">
        <v>0.59799999999999998</v>
      </c>
      <c r="O10" s="42">
        <v>0</v>
      </c>
      <c r="P10" s="42">
        <v>0.4</v>
      </c>
      <c r="Q10" s="42">
        <v>0.40100000000000002</v>
      </c>
      <c r="R10" s="42">
        <v>2E-3</v>
      </c>
      <c r="T10" s="70">
        <f t="shared" si="1"/>
        <v>0.61399999999999999</v>
      </c>
      <c r="U10" s="70">
        <f t="shared" si="2"/>
        <v>0.39900000000000002</v>
      </c>
      <c r="V10" s="14">
        <v>0.01</v>
      </c>
      <c r="W10" s="71">
        <f t="shared" si="3"/>
        <v>5.7404999999999991E-2</v>
      </c>
      <c r="X10" s="71">
        <f t="shared" si="4"/>
        <v>2.3570760000000007E-2</v>
      </c>
      <c r="Y10" s="89">
        <f t="shared" si="8"/>
        <v>21.294071649955939</v>
      </c>
      <c r="Z10" s="71">
        <f t="shared" si="5"/>
        <v>8.7434448616656333</v>
      </c>
      <c r="AA10" s="71">
        <f t="shared" si="6"/>
        <v>1.8749185667752444</v>
      </c>
    </row>
    <row r="11" spans="1:34" x14ac:dyDescent="0.35">
      <c r="A11" t="s">
        <v>51</v>
      </c>
      <c r="B11" s="50">
        <v>43328</v>
      </c>
      <c r="C11" t="s">
        <v>25</v>
      </c>
      <c r="D11" s="21" t="s">
        <v>66</v>
      </c>
      <c r="E11" s="86"/>
      <c r="F11" s="82">
        <v>1.2005999999999999</v>
      </c>
      <c r="G11" s="12"/>
      <c r="H11" s="12">
        <v>4.7500000000000001E-2</v>
      </c>
      <c r="I11" s="11">
        <v>0.40670000000000001</v>
      </c>
      <c r="J11" s="5">
        <f t="shared" si="7"/>
        <v>8.4813700000000002E-3</v>
      </c>
      <c r="K11" s="69">
        <f t="shared" si="0"/>
        <v>3.3555311927369654E-4</v>
      </c>
      <c r="L11" s="42">
        <v>0.91300000000000003</v>
      </c>
      <c r="M11" s="42">
        <v>0.35399999999999998</v>
      </c>
      <c r="N11" s="42">
        <v>0.34300000000000003</v>
      </c>
      <c r="O11" s="42">
        <v>-3.0000000000000001E-3</v>
      </c>
      <c r="P11" s="42">
        <v>0.23300000000000001</v>
      </c>
      <c r="Q11" s="42">
        <v>0.23300000000000001</v>
      </c>
      <c r="R11" s="42">
        <v>7.0000000000000001E-3</v>
      </c>
      <c r="T11" s="70">
        <f t="shared" si="1"/>
        <v>0.35699999999999998</v>
      </c>
      <c r="U11" s="70">
        <f t="shared" si="2"/>
        <v>0.22600000000000001</v>
      </c>
      <c r="V11" s="14">
        <v>0.01</v>
      </c>
      <c r="W11" s="71">
        <f t="shared" si="3"/>
        <v>3.4976999999999994E-2</v>
      </c>
      <c r="X11" s="71">
        <f t="shared" si="4"/>
        <v>1.1406239999999995E-2</v>
      </c>
      <c r="Y11" s="89">
        <f t="shared" si="8"/>
        <v>104.23684952089727</v>
      </c>
      <c r="Z11" s="71">
        <f t="shared" si="5"/>
        <v>33.992352759791828</v>
      </c>
      <c r="AA11" s="71">
        <f t="shared" si="6"/>
        <v>2.5790960451977405</v>
      </c>
    </row>
    <row r="12" spans="1:34" x14ac:dyDescent="0.35">
      <c r="A12" t="s">
        <v>52</v>
      </c>
      <c r="B12" s="50">
        <v>43328</v>
      </c>
      <c r="C12" t="s">
        <v>25</v>
      </c>
      <c r="D12" s="21" t="s">
        <v>66</v>
      </c>
      <c r="E12" s="86"/>
      <c r="F12" s="82">
        <v>1.4767999999999999</v>
      </c>
      <c r="G12" s="12"/>
      <c r="H12" s="12">
        <v>0.13589999999999999</v>
      </c>
      <c r="I12" s="11">
        <v>0.16850000000000001</v>
      </c>
      <c r="J12" s="5">
        <f t="shared" si="7"/>
        <v>3.4553500000000007E-3</v>
      </c>
      <c r="K12" s="69">
        <f t="shared" si="0"/>
        <v>3.1797268756771405E-4</v>
      </c>
      <c r="L12" s="42">
        <v>0.65500000000000003</v>
      </c>
      <c r="M12" s="42">
        <v>0.25800000000000001</v>
      </c>
      <c r="N12" s="42">
        <v>0.251</v>
      </c>
      <c r="O12" s="42">
        <v>-2E-3</v>
      </c>
      <c r="P12" s="42">
        <v>0.16600000000000001</v>
      </c>
      <c r="Q12" s="42">
        <v>0.16600000000000001</v>
      </c>
      <c r="R12" s="42">
        <v>6.0000000000000001E-3</v>
      </c>
      <c r="T12" s="70">
        <f t="shared" si="1"/>
        <v>0.26</v>
      </c>
      <c r="U12" s="70">
        <f t="shared" si="2"/>
        <v>0.16</v>
      </c>
      <c r="V12" s="14">
        <v>0.01</v>
      </c>
      <c r="W12" s="71">
        <f t="shared" si="3"/>
        <v>2.6700000000000002E-2</v>
      </c>
      <c r="X12" s="71">
        <f t="shared" si="4"/>
        <v>5.9273999999999993E-3</v>
      </c>
      <c r="Y12" s="89">
        <f t="shared" si="8"/>
        <v>83.969476134059747</v>
      </c>
      <c r="Z12" s="71">
        <f t="shared" si="5"/>
        <v>18.641223701761259</v>
      </c>
      <c r="AA12" s="71">
        <f t="shared" si="6"/>
        <v>2.5387596899224807</v>
      </c>
    </row>
    <row r="13" spans="1:34" x14ac:dyDescent="0.35">
      <c r="A13" t="s">
        <v>53</v>
      </c>
      <c r="B13" s="50">
        <v>43328</v>
      </c>
      <c r="C13" t="s">
        <v>25</v>
      </c>
      <c r="D13" s="21" t="s">
        <v>26</v>
      </c>
      <c r="E13" s="86">
        <v>40</v>
      </c>
      <c r="F13" s="82">
        <v>2.3565</v>
      </c>
      <c r="G13" s="12"/>
      <c r="H13" s="12">
        <v>0.58799999999999997</v>
      </c>
      <c r="I13" s="11">
        <v>0.26579999999999998</v>
      </c>
      <c r="J13" s="5">
        <f t="shared" si="7"/>
        <v>5.5083799999999994E-3</v>
      </c>
      <c r="K13" s="69">
        <f t="shared" si="0"/>
        <v>1.3744652832590703E-3</v>
      </c>
      <c r="L13" s="42">
        <v>0.29899999999999999</v>
      </c>
      <c r="M13" s="42">
        <v>0.14499999999999999</v>
      </c>
      <c r="N13" s="42">
        <v>0.14099999999999999</v>
      </c>
      <c r="O13" s="42">
        <v>-1E-3</v>
      </c>
      <c r="P13" s="42">
        <v>8.6999999999999994E-2</v>
      </c>
      <c r="Q13" s="42">
        <v>8.8999999999999996E-2</v>
      </c>
      <c r="R13" s="42">
        <v>2E-3</v>
      </c>
      <c r="T13" s="70">
        <f t="shared" si="1"/>
        <v>0.14599999999999999</v>
      </c>
      <c r="U13" s="70">
        <f t="shared" si="2"/>
        <v>8.6999999999999994E-2</v>
      </c>
      <c r="V13" s="14">
        <v>0.01</v>
      </c>
      <c r="W13" s="71">
        <f t="shared" si="3"/>
        <v>1.5753E-2</v>
      </c>
      <c r="X13" s="71">
        <f t="shared" si="4"/>
        <v>2.0398800000000022E-3</v>
      </c>
      <c r="Y13" s="89">
        <f t="shared" si="8"/>
        <v>11.461184354287356</v>
      </c>
      <c r="Z13" s="71">
        <f t="shared" si="5"/>
        <v>1.4841262451992461</v>
      </c>
      <c r="AA13" s="71">
        <f t="shared" si="6"/>
        <v>2.0620689655172413</v>
      </c>
    </row>
    <row r="14" spans="1:34" x14ac:dyDescent="0.35">
      <c r="A14" t="s">
        <v>54</v>
      </c>
      <c r="B14" s="50">
        <v>43328</v>
      </c>
      <c r="C14" t="s">
        <v>55</v>
      </c>
      <c r="D14" s="21" t="s">
        <v>66</v>
      </c>
      <c r="E14" s="86"/>
      <c r="F14" s="82">
        <v>71.278199999999998</v>
      </c>
      <c r="G14" s="12"/>
      <c r="H14" s="12">
        <v>1.6516</v>
      </c>
      <c r="I14" s="11">
        <v>0.89829999999999999</v>
      </c>
      <c r="J14" s="5">
        <f>((I14*0.0211)-0.0001)</f>
        <v>1.885413E-2</v>
      </c>
      <c r="K14" s="69">
        <f>J14*(H14/F14)</f>
        <v>4.3687243937136458E-4</v>
      </c>
      <c r="L14" s="42">
        <v>0.96</v>
      </c>
      <c r="M14" s="42">
        <v>0.372</v>
      </c>
      <c r="N14" s="42">
        <v>2.4039999999999999</v>
      </c>
      <c r="O14" s="42">
        <v>4.0000000000000001E-3</v>
      </c>
      <c r="P14" s="42">
        <v>0.23300000000000001</v>
      </c>
      <c r="Q14" s="42">
        <v>0.24299999999999999</v>
      </c>
      <c r="R14" s="42">
        <v>3.0000000000000001E-3</v>
      </c>
      <c r="T14" s="70">
        <f t="shared" si="1"/>
        <v>0.36799999999999999</v>
      </c>
      <c r="U14" s="70">
        <f t="shared" si="2"/>
        <v>0.24</v>
      </c>
      <c r="V14" s="14">
        <v>0.01</v>
      </c>
      <c r="W14" s="71">
        <f t="shared" si="3"/>
        <v>3.4176000000000005E-2</v>
      </c>
      <c r="X14" s="71">
        <f>26.7*(1.72*(Q14-R14)-(N14-O14))*0.01</f>
        <v>-0.53058240000000001</v>
      </c>
      <c r="Y14" s="89">
        <f t="shared" si="8"/>
        <v>78.228784697833973</v>
      </c>
      <c r="Z14" s="71">
        <f t="shared" si="5"/>
        <v>-1214.5018824338722</v>
      </c>
      <c r="AA14" s="71">
        <f t="shared" si="6"/>
        <v>2.5806451612903225</v>
      </c>
    </row>
    <row r="15" spans="1:34" x14ac:dyDescent="0.35">
      <c r="A15" t="s">
        <v>56</v>
      </c>
      <c r="B15" s="50">
        <v>43328</v>
      </c>
      <c r="C15" t="s">
        <v>55</v>
      </c>
      <c r="D15" s="21" t="s">
        <v>66</v>
      </c>
      <c r="E15" s="86"/>
      <c r="F15" s="82">
        <v>3.9152999999999998</v>
      </c>
      <c r="G15" s="12"/>
      <c r="H15" s="12">
        <v>0.51270000000000004</v>
      </c>
      <c r="I15" s="11">
        <v>0.26860000000000001</v>
      </c>
      <c r="J15" s="5">
        <f t="shared" si="7"/>
        <v>5.5674599999999998E-3</v>
      </c>
      <c r="K15" s="69">
        <f t="shared" si="0"/>
        <v>7.2904675044057937E-4</v>
      </c>
      <c r="L15" s="13">
        <v>2.5779999999999998</v>
      </c>
      <c r="M15" s="13">
        <v>0.96199999999999997</v>
      </c>
      <c r="N15" s="13">
        <v>0.92900000000000005</v>
      </c>
      <c r="O15" s="13">
        <v>0</v>
      </c>
      <c r="P15" s="13">
        <v>0.63700000000000001</v>
      </c>
      <c r="Q15" s="13">
        <v>0.63300000000000001</v>
      </c>
      <c r="R15" s="13">
        <v>4.0000000000000001E-3</v>
      </c>
      <c r="T15" s="70">
        <f t="shared" si="1"/>
        <v>0.96199999999999997</v>
      </c>
      <c r="U15" s="70">
        <f t="shared" si="2"/>
        <v>0.629</v>
      </c>
      <c r="V15" s="14">
        <v>0.01</v>
      </c>
      <c r="W15" s="71">
        <f t="shared" si="3"/>
        <v>8.8910999999999976E-2</v>
      </c>
      <c r="X15" s="71">
        <f t="shared" si="4"/>
        <v>4.0818959999999981E-2</v>
      </c>
      <c r="Y15" s="89">
        <f t="shared" si="8"/>
        <v>121.95514203481335</v>
      </c>
      <c r="Z15" s="71">
        <f t="shared" si="5"/>
        <v>55.989495838685464</v>
      </c>
      <c r="AA15" s="71">
        <f t="shared" si="6"/>
        <v>2.6798336798336799</v>
      </c>
    </row>
    <row r="16" spans="1:34" x14ac:dyDescent="0.35">
      <c r="A16" t="s">
        <v>57</v>
      </c>
      <c r="B16" s="50">
        <v>43328</v>
      </c>
      <c r="C16" t="s">
        <v>55</v>
      </c>
      <c r="D16" s="21" t="s">
        <v>66</v>
      </c>
      <c r="E16" s="86"/>
      <c r="F16" s="82">
        <v>6.8792</v>
      </c>
      <c r="G16" s="12"/>
      <c r="H16" s="12">
        <v>0.70730000000000004</v>
      </c>
      <c r="I16" s="11">
        <v>0.38150000000000001</v>
      </c>
      <c r="J16" s="5">
        <f t="shared" si="7"/>
        <v>7.9496500000000008E-3</v>
      </c>
      <c r="K16" s="69">
        <f t="shared" si="0"/>
        <v>8.1736065894290051E-4</v>
      </c>
      <c r="L16" s="13">
        <v>2.1019999999999999</v>
      </c>
      <c r="M16" s="13">
        <v>0.82299999999999995</v>
      </c>
      <c r="N16" s="13">
        <v>0.80400000000000005</v>
      </c>
      <c r="O16" s="13">
        <v>0</v>
      </c>
      <c r="P16" s="13">
        <v>0.55100000000000005</v>
      </c>
      <c r="Q16" s="13">
        <v>0.55100000000000005</v>
      </c>
      <c r="R16" s="13">
        <v>5.0000000000000001E-3</v>
      </c>
      <c r="T16" s="70">
        <f t="shared" si="1"/>
        <v>0.82299999999999995</v>
      </c>
      <c r="U16" s="70">
        <f t="shared" si="2"/>
        <v>0.54600000000000004</v>
      </c>
      <c r="V16" s="14">
        <v>0.01</v>
      </c>
      <c r="W16" s="71">
        <f t="shared" si="3"/>
        <v>7.3958999999999983E-2</v>
      </c>
      <c r="X16" s="71">
        <f t="shared" si="4"/>
        <v>3.6077040000000005E-2</v>
      </c>
      <c r="Y16" s="89">
        <f t="shared" si="8"/>
        <v>90.485147762863676</v>
      </c>
      <c r="Z16" s="71">
        <f t="shared" si="5"/>
        <v>44.138459082014968</v>
      </c>
      <c r="AA16" s="71">
        <f t="shared" si="6"/>
        <v>2.5540704738760631</v>
      </c>
    </row>
    <row r="17" spans="1:27" x14ac:dyDescent="0.35">
      <c r="A17" t="s">
        <v>58</v>
      </c>
      <c r="B17" s="50">
        <v>43328</v>
      </c>
      <c r="C17" t="s">
        <v>55</v>
      </c>
      <c r="D17" s="21" t="s">
        <v>66</v>
      </c>
      <c r="E17" s="86"/>
      <c r="F17" s="82">
        <v>1.0900000000000001</v>
      </c>
      <c r="G17" s="12"/>
      <c r="H17" s="12">
        <v>5.1000000000000004E-3</v>
      </c>
      <c r="I17" s="11">
        <v>0.20069999999999999</v>
      </c>
      <c r="J17" s="5">
        <f t="shared" si="7"/>
        <v>4.1347699999999994E-3</v>
      </c>
      <c r="K17" s="69">
        <f t="shared" si="0"/>
        <v>1.9346171559633024E-5</v>
      </c>
      <c r="L17" s="13">
        <v>6.0999999999999999E-2</v>
      </c>
      <c r="M17" s="13">
        <v>0.02</v>
      </c>
      <c r="N17" s="13">
        <v>1.9E-2</v>
      </c>
      <c r="O17" s="13">
        <v>-4.0000000000000001E-3</v>
      </c>
      <c r="P17" s="13">
        <v>1.2E-2</v>
      </c>
      <c r="Q17" s="13">
        <v>1.2999999999999999E-2</v>
      </c>
      <c r="R17" s="13">
        <v>2E-3</v>
      </c>
      <c r="T17" s="70">
        <f t="shared" si="1"/>
        <v>2.4E-2</v>
      </c>
      <c r="U17" s="70">
        <f t="shared" si="2"/>
        <v>1.0999999999999999E-2</v>
      </c>
      <c r="V17" s="14">
        <v>0.01</v>
      </c>
      <c r="W17" s="71">
        <f t="shared" si="3"/>
        <v>3.4710000000000001E-3</v>
      </c>
      <c r="X17" s="71">
        <f t="shared" si="4"/>
        <v>-1.0893600000000002E-3</v>
      </c>
      <c r="Y17" s="89">
        <f t="shared" si="8"/>
        <v>179.41534268425775</v>
      </c>
      <c r="Z17" s="71">
        <f t="shared" si="5"/>
        <v>-56.308815242443977</v>
      </c>
      <c r="AA17" s="71">
        <f t="shared" si="6"/>
        <v>3.05</v>
      </c>
    </row>
    <row r="18" spans="1:27" x14ac:dyDescent="0.35">
      <c r="A18" t="s">
        <v>59</v>
      </c>
      <c r="B18" s="50">
        <v>43328</v>
      </c>
      <c r="C18" t="s">
        <v>55</v>
      </c>
      <c r="D18" s="21" t="s">
        <v>66</v>
      </c>
      <c r="E18" s="86"/>
      <c r="F18" s="82">
        <v>3.2471999999999999</v>
      </c>
      <c r="G18" s="12"/>
      <c r="H18" s="12">
        <v>1.4971000000000001</v>
      </c>
      <c r="I18" s="11">
        <v>0.50600000000000001</v>
      </c>
      <c r="J18" s="5">
        <f t="shared" si="7"/>
        <v>1.05766E-2</v>
      </c>
      <c r="K18" s="69">
        <f t="shared" si="0"/>
        <v>4.8762712059620605E-3</v>
      </c>
      <c r="L18" s="13">
        <v>4.7E-2</v>
      </c>
      <c r="M18" s="13">
        <v>1.6E-2</v>
      </c>
      <c r="N18" s="13">
        <v>1.6E-2</v>
      </c>
      <c r="O18" s="13">
        <v>-2E-3</v>
      </c>
      <c r="P18" s="13">
        <v>0.01</v>
      </c>
      <c r="Q18" s="13">
        <v>0.01</v>
      </c>
      <c r="R18" s="13">
        <v>0</v>
      </c>
      <c r="T18" s="70">
        <f t="shared" si="1"/>
        <v>1.8000000000000002E-2</v>
      </c>
      <c r="U18" s="70">
        <f t="shared" si="2"/>
        <v>0.01</v>
      </c>
      <c r="V18" s="14">
        <v>0.01</v>
      </c>
      <c r="W18" s="71">
        <f t="shared" si="3"/>
        <v>2.1360000000000003E-3</v>
      </c>
      <c r="X18" s="71">
        <f t="shared" si="4"/>
        <v>-2.1360000000000056E-4</v>
      </c>
      <c r="Y18" s="89">
        <f t="shared" si="8"/>
        <v>0.4380396228553452</v>
      </c>
      <c r="Z18" s="71">
        <f t="shared" si="5"/>
        <v>-4.3803962285534626E-2</v>
      </c>
      <c r="AA18" s="71">
        <f t="shared" si="6"/>
        <v>2.9375</v>
      </c>
    </row>
    <row r="19" spans="1:27" x14ac:dyDescent="0.35">
      <c r="A19" t="s">
        <v>60</v>
      </c>
      <c r="B19" s="50">
        <v>43328</v>
      </c>
      <c r="C19" t="s">
        <v>61</v>
      </c>
      <c r="D19" s="21" t="s">
        <v>66</v>
      </c>
      <c r="E19" s="86"/>
      <c r="F19" s="82">
        <v>7.3529</v>
      </c>
      <c r="G19" s="12"/>
      <c r="H19" s="12">
        <v>1.3709</v>
      </c>
      <c r="I19" s="11">
        <v>0.35220000000000001</v>
      </c>
      <c r="J19" s="5">
        <f t="shared" si="7"/>
        <v>7.33142E-3</v>
      </c>
      <c r="K19" s="69">
        <f t="shared" si="0"/>
        <v>1.366895194821091E-3</v>
      </c>
      <c r="L19" s="13">
        <v>1.7310000000000001</v>
      </c>
      <c r="M19" s="13">
        <v>0.59099999999999997</v>
      </c>
      <c r="N19" s="13">
        <v>0.57899999999999996</v>
      </c>
      <c r="O19" s="13">
        <v>-4.0000000000000001E-3</v>
      </c>
      <c r="P19" s="13">
        <v>0.38400000000000001</v>
      </c>
      <c r="Q19" s="13">
        <v>0.38500000000000001</v>
      </c>
      <c r="R19" s="13">
        <v>5.0000000000000001E-3</v>
      </c>
      <c r="T19" s="70">
        <f t="shared" si="1"/>
        <v>0.59499999999999997</v>
      </c>
      <c r="U19" s="70">
        <f t="shared" si="2"/>
        <v>0.38</v>
      </c>
      <c r="V19" s="14">
        <v>0.01</v>
      </c>
      <c r="W19" s="71">
        <f t="shared" si="3"/>
        <v>5.7404999999999991E-2</v>
      </c>
      <c r="X19" s="71">
        <f t="shared" si="4"/>
        <v>1.8850200000000001E-2</v>
      </c>
      <c r="Y19" s="89">
        <f t="shared" si="8"/>
        <v>41.996636038737094</v>
      </c>
      <c r="Z19" s="71">
        <f t="shared" si="5"/>
        <v>13.790523275975996</v>
      </c>
      <c r="AA19" s="71">
        <f t="shared" si="6"/>
        <v>2.9289340101522847</v>
      </c>
    </row>
    <row r="20" spans="1:27" x14ac:dyDescent="0.35">
      <c r="A20" t="s">
        <v>62</v>
      </c>
      <c r="B20" s="50">
        <v>43328</v>
      </c>
      <c r="C20" t="s">
        <v>61</v>
      </c>
      <c r="D20" s="21" t="s">
        <v>26</v>
      </c>
      <c r="E20" s="86">
        <v>92</v>
      </c>
      <c r="F20" s="82">
        <v>2.2747000000000002</v>
      </c>
      <c r="G20" s="12"/>
      <c r="H20" s="12">
        <v>0.5877</v>
      </c>
      <c r="I20" s="11">
        <v>0.2177</v>
      </c>
      <c r="J20" s="5">
        <f t="shared" si="7"/>
        <v>4.4934700000000003E-3</v>
      </c>
      <c r="K20" s="69">
        <f t="shared" si="0"/>
        <v>1.1609497160065061E-3</v>
      </c>
      <c r="L20" s="13">
        <v>0.21199999999999999</v>
      </c>
      <c r="M20" s="13">
        <v>8.2000000000000003E-2</v>
      </c>
      <c r="N20" s="13">
        <v>8.3000000000000004E-2</v>
      </c>
      <c r="O20" s="13">
        <v>-6.0000000000000001E-3</v>
      </c>
      <c r="P20" s="13">
        <v>6.2E-2</v>
      </c>
      <c r="Q20" s="13">
        <v>6.0999999999999999E-2</v>
      </c>
      <c r="R20" s="13">
        <v>2E-3</v>
      </c>
      <c r="T20" s="70">
        <f t="shared" si="1"/>
        <v>8.8000000000000009E-2</v>
      </c>
      <c r="U20" s="70">
        <f t="shared" si="2"/>
        <v>5.8999999999999997E-2</v>
      </c>
      <c r="V20" s="14">
        <v>0.01</v>
      </c>
      <c r="W20" s="71">
        <f t="shared" si="3"/>
        <v>7.7430000000000034E-3</v>
      </c>
      <c r="X20" s="71">
        <f t="shared" si="4"/>
        <v>3.3321599999999942E-3</v>
      </c>
      <c r="Y20" s="89">
        <f t="shared" si="8"/>
        <v>6.6695395099753041</v>
      </c>
      <c r="Z20" s="71">
        <f t="shared" si="5"/>
        <v>2.8702018304997114</v>
      </c>
      <c r="AA20" s="71">
        <f t="shared" si="6"/>
        <v>2.5853658536585362</v>
      </c>
    </row>
    <row r="21" spans="1:27" x14ac:dyDescent="0.35">
      <c r="A21" t="s">
        <v>63</v>
      </c>
      <c r="B21" s="50">
        <v>43328</v>
      </c>
      <c r="C21" t="s">
        <v>61</v>
      </c>
      <c r="D21" s="21" t="s">
        <v>66</v>
      </c>
      <c r="E21" s="86"/>
      <c r="F21" s="83">
        <v>8.8751999999999995</v>
      </c>
      <c r="G21" s="12"/>
      <c r="H21" s="12">
        <v>1.3420000000000001</v>
      </c>
      <c r="I21" s="11">
        <v>0.24959999999999999</v>
      </c>
      <c r="J21" s="5">
        <f t="shared" si="7"/>
        <v>5.1665599999999997E-3</v>
      </c>
      <c r="K21" s="69">
        <f t="shared" si="0"/>
        <v>7.8122448170182097E-4</v>
      </c>
      <c r="L21" s="13">
        <v>1.7749999999999999</v>
      </c>
      <c r="M21" s="13">
        <v>0.72</v>
      </c>
      <c r="N21" s="13">
        <v>0.71</v>
      </c>
      <c r="O21" s="13">
        <v>-4.0000000000000001E-3</v>
      </c>
      <c r="P21" s="13">
        <v>0.46800000000000003</v>
      </c>
      <c r="Q21" s="13">
        <v>0.47099999999999997</v>
      </c>
      <c r="R21" s="13">
        <v>1.2999999999999999E-2</v>
      </c>
      <c r="T21" s="70">
        <f t="shared" si="1"/>
        <v>0.72399999999999998</v>
      </c>
      <c r="U21" s="70">
        <f t="shared" si="2"/>
        <v>0.45799999999999996</v>
      </c>
      <c r="V21" s="14">
        <v>0.01</v>
      </c>
      <c r="W21" s="71">
        <f t="shared" si="3"/>
        <v>7.1022000000000002E-2</v>
      </c>
      <c r="X21" s="71">
        <f t="shared" si="4"/>
        <v>1.9693919999999983E-2</v>
      </c>
      <c r="Y21" s="89">
        <f t="shared" si="8"/>
        <v>90.911129468556268</v>
      </c>
      <c r="Z21" s="71">
        <f t="shared" si="5"/>
        <v>25.209041013536478</v>
      </c>
      <c r="AA21" s="71">
        <f t="shared" si="6"/>
        <v>2.4652777777777777</v>
      </c>
    </row>
    <row r="22" spans="1:27" x14ac:dyDescent="0.35">
      <c r="A22" t="s">
        <v>64</v>
      </c>
      <c r="B22" s="50">
        <v>43328</v>
      </c>
      <c r="C22" t="s">
        <v>61</v>
      </c>
      <c r="D22" s="21" t="s">
        <v>66</v>
      </c>
      <c r="E22" s="86"/>
      <c r="F22" s="83">
        <v>4.0610999999999997</v>
      </c>
      <c r="G22" s="12"/>
      <c r="H22" s="12">
        <v>0.97070000000000001</v>
      </c>
      <c r="I22" s="11">
        <v>0.36449999999999999</v>
      </c>
      <c r="J22" s="5">
        <f t="shared" si="7"/>
        <v>7.59095E-3</v>
      </c>
      <c r="K22" s="69">
        <f t="shared" si="0"/>
        <v>1.8144185479303638E-3</v>
      </c>
      <c r="L22" s="13">
        <v>1.1299999999999999</v>
      </c>
      <c r="M22" s="13">
        <v>0.53100000000000003</v>
      </c>
      <c r="N22" s="13">
        <v>0.52400000000000002</v>
      </c>
      <c r="O22" s="13">
        <v>0</v>
      </c>
      <c r="P22" s="13">
        <v>0.34699999999999998</v>
      </c>
      <c r="Q22" s="13">
        <v>0.35099999999999998</v>
      </c>
      <c r="R22" s="13">
        <v>1.6E-2</v>
      </c>
      <c r="T22" s="70">
        <f t="shared" si="1"/>
        <v>0.53100000000000003</v>
      </c>
      <c r="U22" s="70">
        <f t="shared" si="2"/>
        <v>0.33499999999999996</v>
      </c>
      <c r="V22" s="14">
        <v>0.01</v>
      </c>
      <c r="W22" s="71">
        <f t="shared" si="3"/>
        <v>5.2332000000000017E-2</v>
      </c>
      <c r="X22" s="71">
        <f t="shared" si="4"/>
        <v>1.3937399999999975E-2</v>
      </c>
      <c r="Y22" s="89">
        <f t="shared" si="8"/>
        <v>28.842297748605514</v>
      </c>
      <c r="Z22" s="71">
        <f t="shared" si="5"/>
        <v>7.6814690942714519</v>
      </c>
      <c r="AA22" s="71">
        <f t="shared" si="6"/>
        <v>2.1280602636534836</v>
      </c>
    </row>
    <row r="23" spans="1:27" x14ac:dyDescent="0.35">
      <c r="A23" t="s">
        <v>65</v>
      </c>
      <c r="B23" s="50">
        <v>43328</v>
      </c>
      <c r="C23" t="s">
        <v>61</v>
      </c>
      <c r="D23" s="21" t="s">
        <v>66</v>
      </c>
      <c r="E23" s="86"/>
      <c r="F23" s="83">
        <v>3.9382000000000001</v>
      </c>
      <c r="G23" s="12"/>
      <c r="H23" s="12">
        <v>0.33050000000000002</v>
      </c>
      <c r="I23" s="11">
        <v>0.60589999999999999</v>
      </c>
      <c r="J23" s="5">
        <f t="shared" si="7"/>
        <v>1.2684490000000001E-2</v>
      </c>
      <c r="K23" s="69">
        <f t="shared" si="0"/>
        <v>1.0645025506576611E-3</v>
      </c>
      <c r="L23" s="13">
        <v>1.034</v>
      </c>
      <c r="M23" s="13">
        <v>0.39600000000000002</v>
      </c>
      <c r="N23" s="13">
        <v>0.38700000000000001</v>
      </c>
      <c r="O23" s="13">
        <v>-3.0000000000000001E-3</v>
      </c>
      <c r="P23" s="13">
        <v>0.25700000000000001</v>
      </c>
      <c r="Q23" s="13">
        <v>0.25700000000000001</v>
      </c>
      <c r="R23" s="13">
        <v>2E-3</v>
      </c>
      <c r="T23" s="70">
        <f t="shared" si="1"/>
        <v>0.39900000000000002</v>
      </c>
      <c r="U23" s="70">
        <f t="shared" si="2"/>
        <v>0.255</v>
      </c>
      <c r="V23" s="14">
        <v>0.01</v>
      </c>
      <c r="W23" s="71">
        <f t="shared" si="3"/>
        <v>3.8448000000000003E-2</v>
      </c>
      <c r="X23" s="71">
        <f t="shared" si="4"/>
        <v>1.2976199999999993E-2</v>
      </c>
      <c r="Y23" s="89">
        <f t="shared" si="8"/>
        <v>36.118278886458668</v>
      </c>
      <c r="Z23" s="71">
        <f t="shared" si="5"/>
        <v>12.189919124179793</v>
      </c>
      <c r="AA23" s="71">
        <f t="shared" si="6"/>
        <v>2.6111111111111112</v>
      </c>
    </row>
    <row r="24" spans="1:27" x14ac:dyDescent="0.35">
      <c r="Y24" s="90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80"/>
  <sheetViews>
    <sheetView zoomScale="110" zoomScaleNormal="110" workbookViewId="0">
      <selection activeCell="I33" sqref="I33"/>
    </sheetView>
  </sheetViews>
  <sheetFormatPr defaultColWidth="9.1796875" defaultRowHeight="14.5" x14ac:dyDescent="0.35"/>
  <cols>
    <col min="1" max="1" width="9.1796875" style="4"/>
    <col min="2" max="2" width="10.7265625" style="4" customWidth="1"/>
    <col min="3" max="3" width="10.54296875" style="4" bestFit="1" customWidth="1"/>
    <col min="4" max="4" width="13.7265625" style="4" bestFit="1" customWidth="1"/>
    <col min="5" max="5" width="9" style="4" bestFit="1" customWidth="1"/>
    <col min="6" max="6" width="12" style="4" customWidth="1"/>
    <col min="7" max="8" width="10.26953125" style="4" bestFit="1" customWidth="1"/>
    <col min="9" max="9" width="10.26953125" style="4" customWidth="1"/>
    <col min="10" max="10" width="12" style="4" customWidth="1"/>
    <col min="11" max="11" width="13.81640625" style="4" customWidth="1"/>
    <col min="12" max="12" width="10" style="4" customWidth="1"/>
    <col min="13" max="13" width="9.7265625" style="4" customWidth="1"/>
    <col min="14" max="14" width="12.7265625" customWidth="1"/>
    <col min="15" max="15" width="10.7265625" customWidth="1"/>
    <col min="16" max="16" width="11.54296875" style="4" customWidth="1"/>
    <col min="17" max="17" width="16.453125" style="10" customWidth="1"/>
    <col min="18" max="18" width="11.7265625" style="4" customWidth="1"/>
    <col min="19" max="19" width="15" style="25" customWidth="1"/>
    <col min="20" max="21" width="9.1796875" style="26"/>
    <col min="22" max="23" width="10.54296875" style="25" customWidth="1"/>
    <col min="24" max="24" width="11" style="25" customWidth="1"/>
    <col min="25" max="25" width="12.453125" style="25" customWidth="1"/>
    <col min="26" max="26" width="5.54296875" style="25" customWidth="1"/>
    <col min="27" max="27" width="11.54296875" style="25" customWidth="1"/>
    <col min="28" max="29" width="9.1796875" style="25"/>
    <col min="30" max="32" width="9.81640625" style="25" customWidth="1"/>
    <col min="33" max="33" width="10.453125" style="25" customWidth="1"/>
    <col min="34" max="42" width="9.1796875" style="25"/>
    <col min="43" max="16384" width="9.1796875" style="4"/>
  </cols>
  <sheetData>
    <row r="1" spans="1:33" ht="52" x14ac:dyDescent="0.3">
      <c r="A1" s="1"/>
      <c r="B1" s="1"/>
      <c r="C1" s="1"/>
      <c r="D1" s="1"/>
      <c r="E1" s="56" t="s">
        <v>67</v>
      </c>
      <c r="F1" s="56" t="s">
        <v>70</v>
      </c>
      <c r="G1" s="17" t="s">
        <v>71</v>
      </c>
      <c r="H1" s="17" t="s">
        <v>68</v>
      </c>
      <c r="I1" s="17" t="s">
        <v>69</v>
      </c>
      <c r="J1" s="17" t="s">
        <v>35</v>
      </c>
      <c r="K1" s="17" t="s">
        <v>36</v>
      </c>
      <c r="L1" s="17" t="s">
        <v>34</v>
      </c>
      <c r="M1" s="17" t="s">
        <v>33</v>
      </c>
      <c r="N1" s="56" t="s">
        <v>0</v>
      </c>
      <c r="O1" s="56" t="s">
        <v>30</v>
      </c>
      <c r="P1" s="38" t="s">
        <v>19</v>
      </c>
      <c r="Q1" s="39" t="s">
        <v>20</v>
      </c>
    </row>
    <row r="2" spans="1:33" ht="15" customHeight="1" x14ac:dyDescent="0.25">
      <c r="A2" s="15" t="s">
        <v>15</v>
      </c>
      <c r="B2" s="15" t="s">
        <v>16</v>
      </c>
      <c r="C2" s="16" t="s">
        <v>17</v>
      </c>
      <c r="D2" s="16" t="s">
        <v>18</v>
      </c>
      <c r="E2" s="15"/>
      <c r="F2" s="15"/>
      <c r="G2" s="47"/>
      <c r="H2" s="47"/>
      <c r="I2" s="47"/>
      <c r="J2" s="47"/>
      <c r="K2" s="47"/>
      <c r="L2" s="17"/>
      <c r="M2" s="17"/>
      <c r="N2" s="46" t="s">
        <v>31</v>
      </c>
      <c r="O2" s="46" t="s">
        <v>32</v>
      </c>
      <c r="P2" s="17" t="s">
        <v>21</v>
      </c>
      <c r="Q2" s="18" t="s">
        <v>22</v>
      </c>
      <c r="S2" s="92"/>
      <c r="T2" s="92"/>
      <c r="U2" s="92"/>
      <c r="V2" s="92"/>
      <c r="W2" s="92"/>
      <c r="X2" s="92"/>
      <c r="Y2" s="92"/>
      <c r="AA2" s="92"/>
      <c r="AB2" s="92"/>
      <c r="AC2" s="92"/>
      <c r="AD2" s="92"/>
      <c r="AE2" s="92"/>
      <c r="AF2" s="92"/>
      <c r="AG2" s="92"/>
    </row>
    <row r="3" spans="1:33" ht="13" x14ac:dyDescent="0.3">
      <c r="A3" s="15"/>
      <c r="B3" s="15"/>
      <c r="C3" s="16"/>
      <c r="D3" s="16"/>
      <c r="E3" s="44">
        <v>10</v>
      </c>
      <c r="F3" s="40">
        <v>1</v>
      </c>
      <c r="G3" s="61">
        <v>0.15820000000000001</v>
      </c>
      <c r="H3" s="61">
        <f>$T$7/2</f>
        <v>6.105E-2</v>
      </c>
      <c r="I3" s="61">
        <v>0</v>
      </c>
      <c r="J3" s="61">
        <v>0.14399999999999999</v>
      </c>
      <c r="K3" s="61">
        <f t="shared" ref="K3:K23" si="0">G3-J3</f>
        <v>1.4200000000000018E-2</v>
      </c>
      <c r="L3" s="62">
        <f>((K3/G3)*(1+(F3/E3))*100)</f>
        <v>9.8735777496839567</v>
      </c>
      <c r="M3" s="63">
        <f>(K3/E3)*100</f>
        <v>0.14200000000000018</v>
      </c>
      <c r="N3" s="64">
        <v>0.1103</v>
      </c>
      <c r="O3" s="65">
        <f>((N3*0.0211)-0.0001)</f>
        <v>2.22733E-3</v>
      </c>
      <c r="P3" s="63">
        <f>K3*2</f>
        <v>2.8400000000000036E-2</v>
      </c>
      <c r="Q3" s="84">
        <f>P3/O3</f>
        <v>12.750692533212428</v>
      </c>
      <c r="S3" s="27"/>
      <c r="T3" s="28"/>
      <c r="U3" s="28"/>
      <c r="V3" s="29"/>
      <c r="W3" s="29"/>
      <c r="X3" s="29"/>
      <c r="Y3" s="30"/>
      <c r="Z3" s="30"/>
      <c r="AA3" s="27"/>
      <c r="AB3" s="28"/>
      <c r="AC3" s="28"/>
      <c r="AD3" s="29"/>
      <c r="AE3" s="29"/>
      <c r="AF3" s="29"/>
      <c r="AG3" s="30"/>
    </row>
    <row r="4" spans="1:33" x14ac:dyDescent="0.35">
      <c r="A4" t="s">
        <v>43</v>
      </c>
      <c r="B4" s="50">
        <v>43328</v>
      </c>
      <c r="C4" t="s">
        <v>44</v>
      </c>
      <c r="D4" s="21" t="s">
        <v>66</v>
      </c>
      <c r="E4" s="51">
        <v>8.1982999999999997</v>
      </c>
      <c r="F4" s="66">
        <v>0.88390000000000002</v>
      </c>
      <c r="G4" s="45">
        <v>3.6484999999999999</v>
      </c>
      <c r="H4" s="45">
        <v>0</v>
      </c>
      <c r="I4" s="45">
        <v>2.3069999999999999</v>
      </c>
      <c r="J4" s="45">
        <v>3.4449999999999998</v>
      </c>
      <c r="K4" s="57">
        <f t="shared" si="0"/>
        <v>0.20350000000000001</v>
      </c>
      <c r="L4" s="58">
        <f t="shared" ref="L4:L23" si="1">((K4/G4)*(1+(F4/E4))*100)</f>
        <v>6.178987517794809</v>
      </c>
      <c r="M4" s="59">
        <f t="shared" ref="M4:M23" si="2">(K4/E4)*100</f>
        <v>2.482221924057427</v>
      </c>
      <c r="N4" s="52">
        <v>0.16320000000000001</v>
      </c>
      <c r="O4" s="53">
        <f t="shared" ref="O4:O23" si="3">((N4*0.0211)-0.0001)</f>
        <v>3.3435200000000004E-3</v>
      </c>
      <c r="P4" s="7">
        <f t="shared" ref="P4:P23" si="4">K4*2</f>
        <v>0.40700000000000003</v>
      </c>
      <c r="Q4" s="85">
        <f t="shared" ref="Q4:Q23" si="5">P4/O4</f>
        <v>121.72799923433985</v>
      </c>
      <c r="S4" s="31"/>
      <c r="T4" s="32"/>
      <c r="U4" s="32"/>
      <c r="V4" s="33"/>
      <c r="W4" s="33"/>
      <c r="X4" s="33"/>
      <c r="Y4" s="33"/>
      <c r="AA4" s="31"/>
      <c r="AB4" s="32"/>
      <c r="AC4" s="32"/>
      <c r="AD4" s="34"/>
      <c r="AE4" s="34"/>
      <c r="AF4" s="34"/>
      <c r="AG4" s="33"/>
    </row>
    <row r="5" spans="1:33" x14ac:dyDescent="0.35">
      <c r="A5" t="s">
        <v>45</v>
      </c>
      <c r="B5" s="50">
        <v>43328</v>
      </c>
      <c r="C5" t="s">
        <v>44</v>
      </c>
      <c r="D5" s="21" t="s">
        <v>66</v>
      </c>
      <c r="E5" s="51">
        <v>2.7000999999999999</v>
      </c>
      <c r="F5" s="66">
        <v>0.4239</v>
      </c>
      <c r="G5" s="45">
        <v>1.3171999999999999</v>
      </c>
      <c r="H5" s="57">
        <v>0</v>
      </c>
      <c r="I5" s="45">
        <v>2.2946</v>
      </c>
      <c r="J5" s="45">
        <v>1.0450999999999999</v>
      </c>
      <c r="K5" s="57">
        <f t="shared" si="0"/>
        <v>0.27210000000000001</v>
      </c>
      <c r="L5" s="58">
        <f t="shared" si="1"/>
        <v>23.900555560847796</v>
      </c>
      <c r="M5" s="59">
        <f t="shared" si="2"/>
        <v>10.077404540572573</v>
      </c>
      <c r="N5" s="52">
        <v>0.2767</v>
      </c>
      <c r="O5" s="53">
        <f t="shared" si="3"/>
        <v>5.7383699999999996E-3</v>
      </c>
      <c r="P5" s="7">
        <f t="shared" si="4"/>
        <v>0.54420000000000002</v>
      </c>
      <c r="Q5" s="85">
        <f t="shared" si="5"/>
        <v>94.835292949043037</v>
      </c>
      <c r="S5" s="31"/>
      <c r="T5" s="32"/>
      <c r="U5" s="32"/>
      <c r="V5" s="33"/>
      <c r="W5" s="33"/>
      <c r="X5" s="33"/>
      <c r="Y5" s="33"/>
      <c r="AA5" s="31"/>
      <c r="AB5" s="32"/>
      <c r="AC5" s="32"/>
      <c r="AD5" s="34"/>
      <c r="AE5" s="34"/>
      <c r="AF5" s="34"/>
      <c r="AG5" s="33"/>
    </row>
    <row r="6" spans="1:33" x14ac:dyDescent="0.35">
      <c r="A6" t="s">
        <v>46</v>
      </c>
      <c r="B6" s="50">
        <v>43328</v>
      </c>
      <c r="C6" t="s">
        <v>44</v>
      </c>
      <c r="D6" s="21" t="s">
        <v>66</v>
      </c>
      <c r="E6" s="51">
        <v>10.307</v>
      </c>
      <c r="F6" s="66">
        <v>1.1567000000000001</v>
      </c>
      <c r="G6" s="45">
        <v>4.5354999999999999</v>
      </c>
      <c r="H6" s="57">
        <v>0</v>
      </c>
      <c r="I6" s="45">
        <v>2.3679999999999999</v>
      </c>
      <c r="J6" s="45">
        <v>4.2763</v>
      </c>
      <c r="K6" s="57">
        <f t="shared" si="0"/>
        <v>0.25919999999999987</v>
      </c>
      <c r="L6" s="58">
        <f t="shared" si="1"/>
        <v>6.3562703708528261</v>
      </c>
      <c r="M6" s="59">
        <f t="shared" si="2"/>
        <v>2.5147957698651391</v>
      </c>
      <c r="N6" s="52">
        <v>0.20150000000000001</v>
      </c>
      <c r="O6" s="53">
        <f t="shared" si="3"/>
        <v>4.1516499999999998E-3</v>
      </c>
      <c r="P6" s="7">
        <f t="shared" si="4"/>
        <v>0.51839999999999975</v>
      </c>
      <c r="Q6" s="85">
        <f t="shared" si="5"/>
        <v>124.86601712572104</v>
      </c>
      <c r="S6" s="25" t="s">
        <v>27</v>
      </c>
      <c r="T6" s="25" t="s">
        <v>28</v>
      </c>
      <c r="U6" s="32" t="s">
        <v>29</v>
      </c>
      <c r="V6" s="33"/>
      <c r="W6" s="33"/>
      <c r="X6" s="33"/>
      <c r="Y6" s="33"/>
      <c r="AA6" s="31"/>
      <c r="AB6" s="32"/>
      <c r="AC6" s="32"/>
      <c r="AD6" s="34"/>
      <c r="AE6" s="34"/>
      <c r="AF6" s="34"/>
      <c r="AG6" s="33"/>
    </row>
    <row r="7" spans="1:33" x14ac:dyDescent="0.35">
      <c r="A7" t="s">
        <v>47</v>
      </c>
      <c r="B7" s="50">
        <v>43328</v>
      </c>
      <c r="C7" t="s">
        <v>44</v>
      </c>
      <c r="D7" s="21" t="s">
        <v>66</v>
      </c>
      <c r="E7" s="51">
        <v>7.7750000000000004</v>
      </c>
      <c r="F7" s="66">
        <v>1.3978999999999999</v>
      </c>
      <c r="G7" s="45">
        <v>2.7932999999999999</v>
      </c>
      <c r="H7" s="57">
        <v>0</v>
      </c>
      <c r="I7" s="45">
        <v>1.0336000000000001</v>
      </c>
      <c r="J7" s="45">
        <v>2.6349999999999998</v>
      </c>
      <c r="K7" s="57">
        <f t="shared" si="0"/>
        <v>0.15830000000000011</v>
      </c>
      <c r="L7" s="58">
        <f t="shared" si="1"/>
        <v>6.6860496113633472</v>
      </c>
      <c r="M7" s="59">
        <f t="shared" si="2"/>
        <v>2.0360128617363356</v>
      </c>
      <c r="N7" s="52">
        <v>0.1789</v>
      </c>
      <c r="O7" s="53">
        <f t="shared" si="3"/>
        <v>3.6747900000000003E-3</v>
      </c>
      <c r="P7" s="7">
        <f t="shared" si="4"/>
        <v>0.31660000000000021</v>
      </c>
      <c r="Q7" s="85">
        <f t="shared" si="5"/>
        <v>86.154582982973224</v>
      </c>
      <c r="S7" s="25">
        <v>0.12180000000000001</v>
      </c>
      <c r="T7" s="25">
        <f>AVERAGE(S7:S22)</f>
        <v>0.1221</v>
      </c>
      <c r="U7" s="32">
        <f>T7/2</f>
        <v>6.105E-2</v>
      </c>
      <c r="V7" s="33"/>
      <c r="W7" s="33"/>
      <c r="X7" s="33"/>
      <c r="Y7" s="33"/>
      <c r="AA7" s="31"/>
      <c r="AB7" s="32"/>
      <c r="AC7" s="32"/>
      <c r="AD7" s="34"/>
      <c r="AE7" s="34"/>
      <c r="AF7" s="34"/>
      <c r="AG7" s="33"/>
    </row>
    <row r="8" spans="1:33" x14ac:dyDescent="0.35">
      <c r="A8" t="s">
        <v>48</v>
      </c>
      <c r="B8" s="50">
        <v>43328</v>
      </c>
      <c r="C8" t="s">
        <v>44</v>
      </c>
      <c r="D8" s="21" t="s">
        <v>26</v>
      </c>
      <c r="E8" s="51">
        <v>3.9190999999999998</v>
      </c>
      <c r="F8" s="66">
        <v>0.61970000000000003</v>
      </c>
      <c r="G8" s="45">
        <v>2.6680000000000001</v>
      </c>
      <c r="H8" s="57">
        <f>$T$7/2</f>
        <v>6.105E-2</v>
      </c>
      <c r="I8" s="45">
        <v>1.0545</v>
      </c>
      <c r="J8" s="45">
        <v>1.2976000000000001</v>
      </c>
      <c r="K8" s="57">
        <f t="shared" si="0"/>
        <v>1.3704000000000001</v>
      </c>
      <c r="L8" s="58">
        <f t="shared" si="1"/>
        <v>59.486199846161469</v>
      </c>
      <c r="M8" s="59">
        <f t="shared" si="2"/>
        <v>34.967211859865785</v>
      </c>
      <c r="N8" s="52">
        <v>0.158</v>
      </c>
      <c r="O8" s="53">
        <f t="shared" si="3"/>
        <v>3.2338000000000002E-3</v>
      </c>
      <c r="P8" s="7">
        <f t="shared" si="4"/>
        <v>2.7408000000000001</v>
      </c>
      <c r="Q8" s="85">
        <f t="shared" si="5"/>
        <v>847.54777660956154</v>
      </c>
      <c r="S8" s="25">
        <v>0.12230000000000001</v>
      </c>
      <c r="T8" s="25"/>
      <c r="U8" s="32"/>
      <c r="V8" s="33"/>
      <c r="W8" s="33"/>
      <c r="X8" s="33"/>
      <c r="Y8" s="33"/>
      <c r="AA8" s="31"/>
      <c r="AB8" s="32"/>
      <c r="AC8" s="32"/>
      <c r="AD8" s="34"/>
      <c r="AE8" s="34"/>
      <c r="AF8" s="34"/>
      <c r="AG8" s="33"/>
    </row>
    <row r="9" spans="1:33" x14ac:dyDescent="0.35">
      <c r="A9" t="s">
        <v>49</v>
      </c>
      <c r="B9" s="50">
        <v>43328</v>
      </c>
      <c r="C9" t="s">
        <v>25</v>
      </c>
      <c r="D9" s="21" t="s">
        <v>66</v>
      </c>
      <c r="E9" s="51">
        <v>3.6272000000000002</v>
      </c>
      <c r="F9" s="66">
        <v>0.4496</v>
      </c>
      <c r="G9" s="45">
        <v>1.6363000000000001</v>
      </c>
      <c r="H9" s="57">
        <v>0</v>
      </c>
      <c r="I9" s="45">
        <v>1.0411999999999999</v>
      </c>
      <c r="J9" s="45">
        <v>1.5399</v>
      </c>
      <c r="K9" s="57">
        <f t="shared" si="0"/>
        <v>9.6400000000000041E-2</v>
      </c>
      <c r="L9" s="58">
        <f t="shared" si="1"/>
        <v>6.6215857421559168</v>
      </c>
      <c r="M9" s="59">
        <f t="shared" si="2"/>
        <v>2.6576973974415536</v>
      </c>
      <c r="N9" s="54">
        <v>0.44719999999999999</v>
      </c>
      <c r="O9" s="53">
        <f t="shared" si="3"/>
        <v>9.335920000000001E-3</v>
      </c>
      <c r="P9" s="7">
        <f t="shared" si="4"/>
        <v>0.19280000000000008</v>
      </c>
      <c r="Q9" s="85">
        <f t="shared" si="5"/>
        <v>20.651419463748624</v>
      </c>
      <c r="S9" s="25">
        <v>0.123</v>
      </c>
      <c r="T9" s="25"/>
      <c r="U9" s="32"/>
      <c r="V9" s="33"/>
      <c r="W9" s="33"/>
      <c r="X9" s="33"/>
      <c r="Y9" s="33"/>
      <c r="AA9" s="31"/>
      <c r="AB9" s="32"/>
      <c r="AC9" s="32"/>
      <c r="AD9" s="34"/>
      <c r="AE9" s="34"/>
      <c r="AF9" s="34"/>
      <c r="AG9" s="33"/>
    </row>
    <row r="10" spans="1:33" x14ac:dyDescent="0.35">
      <c r="A10" t="s">
        <v>50</v>
      </c>
      <c r="B10" s="50">
        <v>43328</v>
      </c>
      <c r="C10" t="s">
        <v>25</v>
      </c>
      <c r="D10" s="21" t="s">
        <v>66</v>
      </c>
      <c r="E10" s="51">
        <v>5.0355999999999996</v>
      </c>
      <c r="F10" s="66">
        <v>1.597</v>
      </c>
      <c r="G10" s="45">
        <v>2.0243000000000002</v>
      </c>
      <c r="H10" s="57">
        <v>0</v>
      </c>
      <c r="I10" s="45">
        <v>1.0501</v>
      </c>
      <c r="J10" s="45">
        <v>1.9181999999999999</v>
      </c>
      <c r="K10" s="57">
        <f t="shared" si="0"/>
        <v>0.10610000000000031</v>
      </c>
      <c r="L10" s="58">
        <f t="shared" si="1"/>
        <v>6.9035597897021708</v>
      </c>
      <c r="M10" s="59">
        <f t="shared" si="2"/>
        <v>2.1069981730081877</v>
      </c>
      <c r="N10" s="52">
        <v>0.40760000000000002</v>
      </c>
      <c r="O10" s="53">
        <f t="shared" si="3"/>
        <v>8.5003600000000019E-3</v>
      </c>
      <c r="P10" s="7">
        <f t="shared" si="4"/>
        <v>0.21220000000000061</v>
      </c>
      <c r="Q10" s="85">
        <f t="shared" si="5"/>
        <v>24.963648598412369</v>
      </c>
      <c r="S10" s="25">
        <v>0.12280000000000001</v>
      </c>
      <c r="T10" s="25"/>
      <c r="U10" s="32"/>
      <c r="V10" s="33"/>
      <c r="W10" s="33"/>
      <c r="X10" s="33"/>
      <c r="Y10" s="33"/>
      <c r="AA10" s="31"/>
      <c r="AB10" s="32"/>
      <c r="AC10" s="32"/>
      <c r="AD10" s="34"/>
      <c r="AE10" s="34"/>
      <c r="AF10" s="34"/>
      <c r="AG10" s="33"/>
    </row>
    <row r="11" spans="1:33" x14ac:dyDescent="0.35">
      <c r="A11" t="s">
        <v>51</v>
      </c>
      <c r="B11" s="50">
        <v>43328</v>
      </c>
      <c r="C11" t="s">
        <v>25</v>
      </c>
      <c r="D11" s="21" t="s">
        <v>66</v>
      </c>
      <c r="E11" s="51">
        <v>1.2005999999999999</v>
      </c>
      <c r="F11" s="66">
        <v>4.7500000000000001E-2</v>
      </c>
      <c r="G11" s="45">
        <v>1.0839000000000001</v>
      </c>
      <c r="H11" s="57">
        <v>0</v>
      </c>
      <c r="I11" s="45">
        <v>1.0596000000000001</v>
      </c>
      <c r="J11" s="45">
        <v>1.0729</v>
      </c>
      <c r="K11" s="57">
        <f t="shared" si="0"/>
        <v>1.1000000000000121E-2</v>
      </c>
      <c r="L11" s="58">
        <f t="shared" si="1"/>
        <v>1.0550049882030836</v>
      </c>
      <c r="M11" s="59">
        <f t="shared" si="2"/>
        <v>0.91620856238548409</v>
      </c>
      <c r="N11" s="52">
        <v>0.40670000000000001</v>
      </c>
      <c r="O11" s="53">
        <f t="shared" si="3"/>
        <v>8.4813700000000002E-3</v>
      </c>
      <c r="P11" s="7">
        <f t="shared" si="4"/>
        <v>2.2000000000000242E-2</v>
      </c>
      <c r="Q11" s="85">
        <f t="shared" si="5"/>
        <v>2.5939205576457862</v>
      </c>
      <c r="S11" s="25">
        <v>0.1211</v>
      </c>
      <c r="T11" s="25"/>
      <c r="U11" s="32"/>
      <c r="V11" s="33"/>
      <c r="W11" s="33"/>
      <c r="X11" s="33"/>
      <c r="Y11" s="33"/>
      <c r="AA11" s="31"/>
      <c r="AB11" s="32"/>
      <c r="AC11" s="32"/>
      <c r="AD11" s="34"/>
      <c r="AE11" s="34"/>
      <c r="AF11" s="34"/>
      <c r="AG11" s="33"/>
    </row>
    <row r="12" spans="1:33" x14ac:dyDescent="0.35">
      <c r="A12" t="s">
        <v>52</v>
      </c>
      <c r="B12" s="50">
        <v>43328</v>
      </c>
      <c r="C12" t="s">
        <v>25</v>
      </c>
      <c r="D12" s="21" t="s">
        <v>66</v>
      </c>
      <c r="E12" s="51">
        <v>1.4767999999999999</v>
      </c>
      <c r="F12" s="66">
        <v>0.13589999999999999</v>
      </c>
      <c r="G12" s="45">
        <v>1.2108000000000001</v>
      </c>
      <c r="H12" s="57">
        <v>0</v>
      </c>
      <c r="I12" s="45">
        <v>1.0996999999999999</v>
      </c>
      <c r="J12" s="45">
        <v>1.2000999999999999</v>
      </c>
      <c r="K12" s="57">
        <f t="shared" si="0"/>
        <v>1.0700000000000154E-2</v>
      </c>
      <c r="L12" s="58">
        <f t="shared" si="1"/>
        <v>0.96503545107397037</v>
      </c>
      <c r="M12" s="59">
        <f t="shared" si="2"/>
        <v>0.72453954496209061</v>
      </c>
      <c r="N12" s="52">
        <v>0.16850000000000001</v>
      </c>
      <c r="O12" s="53">
        <f t="shared" si="3"/>
        <v>3.4553500000000007E-3</v>
      </c>
      <c r="P12" s="7">
        <f t="shared" si="4"/>
        <v>2.1400000000000308E-2</v>
      </c>
      <c r="Q12" s="85">
        <f t="shared" si="5"/>
        <v>6.1932944564227368</v>
      </c>
      <c r="S12" s="25">
        <v>0.1236</v>
      </c>
      <c r="T12" s="25"/>
      <c r="AD12" s="35"/>
      <c r="AE12" s="35"/>
      <c r="AF12" s="35"/>
    </row>
    <row r="13" spans="1:33" x14ac:dyDescent="0.35">
      <c r="A13" t="s">
        <v>53</v>
      </c>
      <c r="B13" s="50">
        <v>43328</v>
      </c>
      <c r="C13" t="s">
        <v>25</v>
      </c>
      <c r="D13" s="21" t="s">
        <v>26</v>
      </c>
      <c r="E13" s="40">
        <v>2.3565</v>
      </c>
      <c r="F13" s="66">
        <v>0.58799999999999997</v>
      </c>
      <c r="G13" s="37">
        <v>1.1503000000000001</v>
      </c>
      <c r="H13" s="57">
        <f>$T$7/2</f>
        <v>6.105E-2</v>
      </c>
      <c r="I13" s="45">
        <v>1.0787</v>
      </c>
      <c r="J13" s="45">
        <v>1.1456999999999999</v>
      </c>
      <c r="K13" s="57">
        <f t="shared" si="0"/>
        <v>4.6000000000001595E-3</v>
      </c>
      <c r="L13" s="58">
        <f t="shared" si="1"/>
        <v>0.49967868786673658</v>
      </c>
      <c r="M13" s="59">
        <f t="shared" si="2"/>
        <v>0.19520475281137956</v>
      </c>
      <c r="N13" s="52">
        <v>0.26579999999999998</v>
      </c>
      <c r="O13" s="53">
        <f t="shared" si="3"/>
        <v>5.5083799999999994E-3</v>
      </c>
      <c r="P13" s="22">
        <f t="shared" si="4"/>
        <v>9.200000000000319E-3</v>
      </c>
      <c r="Q13" s="85">
        <f t="shared" si="5"/>
        <v>1.6701825219030495</v>
      </c>
      <c r="S13" s="25">
        <v>0.12239999999999999</v>
      </c>
      <c r="T13" s="25"/>
    </row>
    <row r="14" spans="1:33" x14ac:dyDescent="0.35">
      <c r="A14" t="s">
        <v>54</v>
      </c>
      <c r="B14" s="50">
        <v>43328</v>
      </c>
      <c r="C14" t="s">
        <v>55</v>
      </c>
      <c r="D14" s="21" t="s">
        <v>66</v>
      </c>
      <c r="E14" s="40">
        <v>71.278199999999998</v>
      </c>
      <c r="F14" s="66">
        <v>5.4295</v>
      </c>
      <c r="G14" s="37">
        <v>1.9438</v>
      </c>
      <c r="H14" s="57">
        <v>0</v>
      </c>
      <c r="I14" s="45">
        <v>1.0734999999999999</v>
      </c>
      <c r="J14" s="45">
        <v>1.7264999999999999</v>
      </c>
      <c r="K14" s="57">
        <f t="shared" si="0"/>
        <v>0.21730000000000005</v>
      </c>
      <c r="L14" s="58">
        <f t="shared" si="1"/>
        <v>12.030685829935742</v>
      </c>
      <c r="M14" s="59">
        <f t="shared" si="2"/>
        <v>0.30486179505094135</v>
      </c>
      <c r="N14" s="52">
        <v>0.89829999999999999</v>
      </c>
      <c r="O14" s="53">
        <f t="shared" si="3"/>
        <v>1.885413E-2</v>
      </c>
      <c r="P14" s="22">
        <f t="shared" si="4"/>
        <v>0.4346000000000001</v>
      </c>
      <c r="Q14" s="85">
        <f t="shared" si="5"/>
        <v>23.050652562595044</v>
      </c>
      <c r="S14" s="25">
        <v>0.12180000000000001</v>
      </c>
      <c r="T14" s="25"/>
    </row>
    <row r="15" spans="1:33" x14ac:dyDescent="0.35">
      <c r="A15" t="s">
        <v>56</v>
      </c>
      <c r="B15" s="50">
        <v>43328</v>
      </c>
      <c r="C15" t="s">
        <v>55</v>
      </c>
      <c r="D15" s="21" t="s">
        <v>66</v>
      </c>
      <c r="E15" s="40">
        <v>3.9152999999999998</v>
      </c>
      <c r="F15" s="66">
        <v>0.51270000000000004</v>
      </c>
      <c r="G15" s="37">
        <v>1.35</v>
      </c>
      <c r="H15" s="57">
        <v>0</v>
      </c>
      <c r="I15" s="45">
        <v>1.0623</v>
      </c>
      <c r="J15" s="45">
        <v>1.1760999999999999</v>
      </c>
      <c r="K15" s="57">
        <f t="shared" si="0"/>
        <v>0.17390000000000017</v>
      </c>
      <c r="L15" s="58">
        <f t="shared" si="1"/>
        <v>14.56828340101654</v>
      </c>
      <c r="M15" s="59">
        <f t="shared" si="2"/>
        <v>4.4415498173830912</v>
      </c>
      <c r="N15" s="52">
        <v>0.26860000000000001</v>
      </c>
      <c r="O15" s="53">
        <f t="shared" si="3"/>
        <v>5.5674599999999998E-3</v>
      </c>
      <c r="P15" s="22">
        <f t="shared" si="4"/>
        <v>0.34780000000000033</v>
      </c>
      <c r="Q15" s="85">
        <f t="shared" si="5"/>
        <v>62.470138986180473</v>
      </c>
      <c r="S15" s="25">
        <v>0.12470000000000001</v>
      </c>
      <c r="T15" s="25"/>
    </row>
    <row r="16" spans="1:33" x14ac:dyDescent="0.35">
      <c r="A16" t="s">
        <v>57</v>
      </c>
      <c r="B16" s="50">
        <v>43328</v>
      </c>
      <c r="C16" t="s">
        <v>55</v>
      </c>
      <c r="D16" s="21" t="s">
        <v>66</v>
      </c>
      <c r="E16" s="40">
        <v>6.8792</v>
      </c>
      <c r="F16" s="66">
        <v>0.70730000000000004</v>
      </c>
      <c r="G16" s="37">
        <v>1.6954</v>
      </c>
      <c r="H16" s="57">
        <v>0</v>
      </c>
      <c r="I16" s="45">
        <v>1.0969</v>
      </c>
      <c r="J16" s="45">
        <v>1.343</v>
      </c>
      <c r="K16" s="57">
        <f t="shared" si="0"/>
        <v>0.35240000000000005</v>
      </c>
      <c r="L16" s="58">
        <f t="shared" si="1"/>
        <v>22.922777932470268</v>
      </c>
      <c r="M16" s="59">
        <f t="shared" si="2"/>
        <v>5.1226886847307833</v>
      </c>
      <c r="N16" s="54">
        <v>0.38150000000000001</v>
      </c>
      <c r="O16" s="53">
        <f t="shared" si="3"/>
        <v>7.9496500000000008E-3</v>
      </c>
      <c r="P16" s="22">
        <f t="shared" si="4"/>
        <v>0.70480000000000009</v>
      </c>
      <c r="Q16" s="85">
        <f t="shared" si="5"/>
        <v>88.657991232318409</v>
      </c>
      <c r="S16" s="25">
        <v>0.1217</v>
      </c>
      <c r="T16" s="25"/>
    </row>
    <row r="17" spans="1:21" x14ac:dyDescent="0.35">
      <c r="A17" t="s">
        <v>58</v>
      </c>
      <c r="B17" s="50">
        <v>43328</v>
      </c>
      <c r="C17" t="s">
        <v>55</v>
      </c>
      <c r="D17" s="21" t="s">
        <v>66</v>
      </c>
      <c r="E17" s="40">
        <v>1.0900000000000001</v>
      </c>
      <c r="F17" s="66">
        <v>5.1000000000000004E-3</v>
      </c>
      <c r="G17" s="37">
        <v>1.073</v>
      </c>
      <c r="H17" s="57">
        <v>0</v>
      </c>
      <c r="I17" s="45">
        <v>1.0589999999999999</v>
      </c>
      <c r="J17" s="45">
        <v>1.0663</v>
      </c>
      <c r="K17" s="57">
        <f t="shared" si="0"/>
        <v>6.6999999999999282E-3</v>
      </c>
      <c r="L17" s="58">
        <f t="shared" si="1"/>
        <v>0.62733910753524136</v>
      </c>
      <c r="M17" s="59">
        <f t="shared" si="2"/>
        <v>0.61467889908256212</v>
      </c>
      <c r="N17" s="54">
        <v>0.20069999999999999</v>
      </c>
      <c r="O17" s="53">
        <f t="shared" si="3"/>
        <v>4.1347699999999994E-3</v>
      </c>
      <c r="P17" s="22">
        <f t="shared" si="4"/>
        <v>1.3399999999999856E-2</v>
      </c>
      <c r="Q17" s="85">
        <f t="shared" si="5"/>
        <v>3.2408090413734882</v>
      </c>
      <c r="S17" s="25">
        <v>0.1205</v>
      </c>
      <c r="T17" s="25"/>
    </row>
    <row r="18" spans="1:21" x14ac:dyDescent="0.35">
      <c r="A18" t="s">
        <v>59</v>
      </c>
      <c r="B18" s="50">
        <v>43328</v>
      </c>
      <c r="C18" t="s">
        <v>55</v>
      </c>
      <c r="D18" s="21" t="s">
        <v>66</v>
      </c>
      <c r="E18" s="40">
        <v>3.2471999999999999</v>
      </c>
      <c r="F18" s="66">
        <v>1.4971000000000001</v>
      </c>
      <c r="G18" s="37">
        <v>1.0795999999999999</v>
      </c>
      <c r="H18" s="57">
        <v>0</v>
      </c>
      <c r="I18" s="45">
        <v>1.0692999999999999</v>
      </c>
      <c r="J18" s="45">
        <v>1.079</v>
      </c>
      <c r="K18" s="57">
        <f t="shared" si="0"/>
        <v>5.9999999999993392E-4</v>
      </c>
      <c r="L18" s="58">
        <f t="shared" si="1"/>
        <v>8.1199149338650065E-2</v>
      </c>
      <c r="M18" s="59">
        <f t="shared" si="2"/>
        <v>1.8477457501845714E-2</v>
      </c>
      <c r="N18" s="54">
        <v>0.50600000000000001</v>
      </c>
      <c r="O18" s="53">
        <f t="shared" si="3"/>
        <v>1.05766E-2</v>
      </c>
      <c r="P18" s="22">
        <f t="shared" si="4"/>
        <v>1.1999999999998678E-3</v>
      </c>
      <c r="Q18" s="85">
        <f t="shared" si="5"/>
        <v>0.11345801108105324</v>
      </c>
      <c r="S18" s="25">
        <v>0.1208</v>
      </c>
      <c r="T18" s="25"/>
    </row>
    <row r="19" spans="1:21" x14ac:dyDescent="0.35">
      <c r="A19" t="s">
        <v>60</v>
      </c>
      <c r="B19" s="50">
        <v>43328</v>
      </c>
      <c r="C19" t="s">
        <v>61</v>
      </c>
      <c r="D19" s="21" t="s">
        <v>66</v>
      </c>
      <c r="E19" s="40">
        <v>7.3529</v>
      </c>
      <c r="F19" s="66">
        <v>1.3709</v>
      </c>
      <c r="G19" s="37">
        <v>1.3409</v>
      </c>
      <c r="H19" s="57">
        <v>0</v>
      </c>
      <c r="I19" s="45">
        <v>1.0806</v>
      </c>
      <c r="J19" s="45">
        <v>1.194</v>
      </c>
      <c r="K19" s="57">
        <f t="shared" si="0"/>
        <v>0.14690000000000003</v>
      </c>
      <c r="L19" s="58">
        <f t="shared" si="1"/>
        <v>12.997877689300836</v>
      </c>
      <c r="M19" s="59">
        <f t="shared" si="2"/>
        <v>1.9978511879666532</v>
      </c>
      <c r="N19" s="54">
        <v>0.35220000000000001</v>
      </c>
      <c r="O19" s="53">
        <f t="shared" si="3"/>
        <v>7.33142E-3</v>
      </c>
      <c r="P19" s="22">
        <f t="shared" si="4"/>
        <v>0.29380000000000006</v>
      </c>
      <c r="Q19" s="85">
        <f t="shared" si="5"/>
        <v>40.074092058564382</v>
      </c>
      <c r="S19" s="25">
        <v>0.1215</v>
      </c>
      <c r="T19" s="25"/>
    </row>
    <row r="20" spans="1:21" x14ac:dyDescent="0.35">
      <c r="A20" t="s">
        <v>62</v>
      </c>
      <c r="B20" s="50">
        <v>43328</v>
      </c>
      <c r="C20" t="s">
        <v>61</v>
      </c>
      <c r="D20" s="21" t="s">
        <v>26</v>
      </c>
      <c r="E20" s="40">
        <v>2.2747000000000002</v>
      </c>
      <c r="F20" s="66">
        <v>0.5877</v>
      </c>
      <c r="G20" s="37">
        <v>1.179</v>
      </c>
      <c r="H20" s="57">
        <f>$T$7/2</f>
        <v>6.105E-2</v>
      </c>
      <c r="I20" s="45">
        <v>1.0663</v>
      </c>
      <c r="J20" s="45">
        <v>1.1775</v>
      </c>
      <c r="K20" s="57">
        <f t="shared" si="0"/>
        <v>1.5000000000000568E-3</v>
      </c>
      <c r="L20" s="58">
        <f t="shared" si="1"/>
        <v>0.1600971679737265</v>
      </c>
      <c r="M20" s="59">
        <f t="shared" si="2"/>
        <v>6.594276168286177E-2</v>
      </c>
      <c r="N20" s="54">
        <v>0.2177</v>
      </c>
      <c r="O20" s="53">
        <f t="shared" si="3"/>
        <v>4.4934700000000003E-3</v>
      </c>
      <c r="P20" s="22">
        <f t="shared" si="4"/>
        <v>3.0000000000001137E-3</v>
      </c>
      <c r="Q20" s="85">
        <f t="shared" si="5"/>
        <v>0.66763547992979</v>
      </c>
      <c r="S20" s="25">
        <v>0.1222</v>
      </c>
      <c r="T20" s="25"/>
    </row>
    <row r="21" spans="1:21" x14ac:dyDescent="0.35">
      <c r="A21" t="s">
        <v>63</v>
      </c>
      <c r="B21" s="50">
        <v>43328</v>
      </c>
      <c r="C21" t="s">
        <v>61</v>
      </c>
      <c r="D21" s="21" t="s">
        <v>66</v>
      </c>
      <c r="E21" s="40">
        <v>8.8751999999999995</v>
      </c>
      <c r="F21" s="66">
        <v>1.3420000000000001</v>
      </c>
      <c r="G21" s="37">
        <v>1.5247999999999999</v>
      </c>
      <c r="H21" s="57">
        <v>0</v>
      </c>
      <c r="I21" s="45">
        <v>1.0820000000000001</v>
      </c>
      <c r="J21" s="45">
        <v>1.3574999999999999</v>
      </c>
      <c r="K21" s="57">
        <f t="shared" si="0"/>
        <v>0.1673</v>
      </c>
      <c r="L21" s="58">
        <f t="shared" si="1"/>
        <v>12.630972914185012</v>
      </c>
      <c r="M21" s="59">
        <f t="shared" si="2"/>
        <v>1.8850279430322698</v>
      </c>
      <c r="N21" s="54">
        <v>0.24959999999999999</v>
      </c>
      <c r="O21" s="53">
        <f t="shared" si="3"/>
        <v>5.1665599999999997E-3</v>
      </c>
      <c r="P21" s="22">
        <f t="shared" si="4"/>
        <v>0.33460000000000001</v>
      </c>
      <c r="Q21" s="85">
        <f t="shared" si="5"/>
        <v>64.762627357468034</v>
      </c>
      <c r="S21" s="25">
        <v>0.1212</v>
      </c>
      <c r="T21" s="25"/>
    </row>
    <row r="22" spans="1:21" x14ac:dyDescent="0.35">
      <c r="A22" t="s">
        <v>64</v>
      </c>
      <c r="B22" s="50">
        <v>43328</v>
      </c>
      <c r="C22" t="s">
        <v>61</v>
      </c>
      <c r="D22" s="21" t="s">
        <v>66</v>
      </c>
      <c r="E22" s="40">
        <v>4.0610999999999997</v>
      </c>
      <c r="F22" s="66">
        <v>0.97070000000000001</v>
      </c>
      <c r="G22" s="37">
        <v>1.3101</v>
      </c>
      <c r="H22" s="45">
        <v>0</v>
      </c>
      <c r="I22" s="45">
        <v>1.0940000000000001</v>
      </c>
      <c r="J22" s="45">
        <v>1.272</v>
      </c>
      <c r="K22" s="57">
        <f t="shared" si="0"/>
        <v>3.8100000000000023E-2</v>
      </c>
      <c r="L22" s="58">
        <f t="shared" si="1"/>
        <v>3.6032982949810797</v>
      </c>
      <c r="M22" s="59">
        <f t="shared" si="2"/>
        <v>0.93816946147595537</v>
      </c>
      <c r="N22" s="54">
        <v>0.36449999999999999</v>
      </c>
      <c r="O22" s="53">
        <f t="shared" si="3"/>
        <v>7.59095E-3</v>
      </c>
      <c r="P22" s="22">
        <f t="shared" si="4"/>
        <v>7.6200000000000045E-2</v>
      </c>
      <c r="Q22" s="85">
        <f t="shared" si="5"/>
        <v>10.038269254836358</v>
      </c>
      <c r="S22" s="25">
        <v>0.1222</v>
      </c>
      <c r="T22" s="25"/>
    </row>
    <row r="23" spans="1:21" x14ac:dyDescent="0.35">
      <c r="A23" t="s">
        <v>65</v>
      </c>
      <c r="B23" s="50">
        <v>43328</v>
      </c>
      <c r="C23" t="s">
        <v>61</v>
      </c>
      <c r="D23" s="21" t="s">
        <v>66</v>
      </c>
      <c r="E23" s="40">
        <v>3.9382000000000001</v>
      </c>
      <c r="F23" s="67">
        <v>0.33050000000000002</v>
      </c>
      <c r="G23" s="37">
        <v>2.34</v>
      </c>
      <c r="H23" s="45">
        <v>2.2483</v>
      </c>
      <c r="I23" s="45">
        <v>2.2483</v>
      </c>
      <c r="J23" s="45">
        <v>2.3001999999999998</v>
      </c>
      <c r="K23" s="57">
        <f t="shared" si="0"/>
        <v>3.9800000000000058E-2</v>
      </c>
      <c r="L23" s="58">
        <f t="shared" si="1"/>
        <v>1.8435931292312406</v>
      </c>
      <c r="M23" s="59">
        <f t="shared" si="2"/>
        <v>1.0106139860850147</v>
      </c>
      <c r="N23" s="54">
        <v>0.60589999999999999</v>
      </c>
      <c r="O23" s="53">
        <f t="shared" si="3"/>
        <v>1.2684490000000001E-2</v>
      </c>
      <c r="P23" s="22">
        <f t="shared" si="4"/>
        <v>7.9600000000000115E-2</v>
      </c>
      <c r="Q23" s="85">
        <f t="shared" si="5"/>
        <v>6.2753804055188747</v>
      </c>
    </row>
    <row r="24" spans="1:21" x14ac:dyDescent="0.35">
      <c r="A24" s="10"/>
      <c r="B24" s="19"/>
      <c r="C24" s="20"/>
      <c r="D24" s="21"/>
      <c r="E24" s="40"/>
      <c r="F24" s="41"/>
      <c r="G24" s="37"/>
      <c r="H24" s="45"/>
      <c r="I24" s="45"/>
      <c r="J24" s="37"/>
      <c r="K24" s="37"/>
      <c r="L24" s="22"/>
      <c r="M24" s="60"/>
      <c r="N24" s="54"/>
      <c r="O24" s="55"/>
      <c r="P24" s="22"/>
      <c r="Q24" s="22"/>
    </row>
    <row r="25" spans="1:21" x14ac:dyDescent="0.35">
      <c r="A25" s="10"/>
      <c r="B25" s="19"/>
      <c r="C25" s="20"/>
      <c r="D25" s="21"/>
      <c r="E25" s="40"/>
      <c r="F25" s="41"/>
      <c r="G25" s="37"/>
      <c r="H25" s="45"/>
      <c r="I25" s="45"/>
      <c r="J25" s="37"/>
      <c r="K25" s="37"/>
      <c r="L25" s="22"/>
      <c r="M25" s="22"/>
      <c r="N25" s="54"/>
      <c r="O25" s="55"/>
      <c r="P25" s="22"/>
      <c r="Q25" s="22"/>
      <c r="S25" s="36"/>
      <c r="T25" s="32"/>
      <c r="U25" s="32"/>
    </row>
    <row r="26" spans="1:21" x14ac:dyDescent="0.35">
      <c r="A26" s="10"/>
      <c r="B26" s="19"/>
      <c r="C26" s="20"/>
      <c r="D26" s="21"/>
      <c r="E26" s="22"/>
      <c r="F26" s="23"/>
      <c r="G26" s="22"/>
      <c r="H26" s="22"/>
      <c r="I26" s="22"/>
      <c r="J26" s="22"/>
      <c r="K26" s="22"/>
      <c r="L26" s="22"/>
      <c r="M26" s="22"/>
      <c r="P26" s="22"/>
      <c r="Q26" s="22"/>
      <c r="S26" s="36"/>
      <c r="T26" s="32"/>
      <c r="U26" s="32"/>
    </row>
    <row r="27" spans="1:21" x14ac:dyDescent="0.35">
      <c r="A27" s="10"/>
      <c r="B27" s="19"/>
      <c r="C27" s="20"/>
      <c r="D27" s="21"/>
      <c r="E27" s="23"/>
      <c r="F27" s="23"/>
      <c r="G27" s="22"/>
      <c r="H27" s="22"/>
      <c r="I27" s="22"/>
      <c r="J27" s="22"/>
      <c r="K27" s="22"/>
      <c r="L27" s="22"/>
      <c r="M27" s="22"/>
      <c r="P27" s="22"/>
      <c r="Q27" s="22"/>
      <c r="S27" s="36"/>
      <c r="T27" s="32"/>
      <c r="U27" s="32"/>
    </row>
    <row r="28" spans="1:21" x14ac:dyDescent="0.35">
      <c r="A28" s="10"/>
      <c r="B28" s="19"/>
      <c r="C28" s="20"/>
      <c r="D28" s="21"/>
      <c r="E28" s="23"/>
      <c r="F28" s="23"/>
      <c r="G28" s="22"/>
      <c r="H28" s="22"/>
      <c r="I28" s="22"/>
      <c r="J28" s="22"/>
      <c r="K28" s="22"/>
      <c r="L28" s="22"/>
      <c r="M28" s="22"/>
      <c r="P28" s="22"/>
      <c r="Q28" s="22"/>
      <c r="S28" s="36"/>
      <c r="T28" s="32"/>
      <c r="U28" s="32"/>
    </row>
    <row r="29" spans="1:21" x14ac:dyDescent="0.35">
      <c r="A29" s="10"/>
      <c r="B29" s="19"/>
      <c r="C29" s="20"/>
      <c r="D29" s="21"/>
      <c r="E29" s="23"/>
      <c r="F29" s="23"/>
      <c r="G29" s="22"/>
      <c r="H29" s="22"/>
      <c r="I29" s="22"/>
      <c r="J29" s="22"/>
      <c r="K29" s="22"/>
      <c r="L29" s="22"/>
      <c r="M29" s="22"/>
      <c r="P29" s="22"/>
      <c r="Q29" s="22"/>
      <c r="S29" s="36"/>
      <c r="T29" s="32"/>
      <c r="U29" s="32"/>
    </row>
    <row r="30" spans="1:21" x14ac:dyDescent="0.35">
      <c r="A30" s="10"/>
      <c r="B30" s="19"/>
      <c r="C30" s="20"/>
      <c r="D30" s="21"/>
      <c r="E30" s="23"/>
      <c r="F30" s="23"/>
      <c r="G30" s="22"/>
      <c r="H30" s="22"/>
      <c r="I30" s="22"/>
      <c r="J30" s="22"/>
      <c r="K30" s="22"/>
      <c r="L30" s="22"/>
      <c r="M30" s="22"/>
      <c r="P30" s="22"/>
      <c r="Q30" s="22"/>
      <c r="S30" s="36"/>
      <c r="T30" s="32"/>
      <c r="U30" s="32"/>
    </row>
    <row r="31" spans="1:21" x14ac:dyDescent="0.35">
      <c r="A31" s="10"/>
      <c r="B31" s="19"/>
      <c r="C31" s="20"/>
      <c r="D31" s="21"/>
      <c r="E31" s="23"/>
      <c r="F31" s="23"/>
      <c r="G31" s="22"/>
      <c r="H31" s="22"/>
      <c r="I31" s="22"/>
      <c r="J31" s="22"/>
      <c r="K31" s="22"/>
      <c r="L31" s="22"/>
      <c r="M31" s="22"/>
      <c r="P31" s="22"/>
      <c r="Q31" s="22"/>
      <c r="S31" s="36"/>
      <c r="T31" s="32"/>
      <c r="U31" s="32"/>
    </row>
    <row r="32" spans="1:21" x14ac:dyDescent="0.35">
      <c r="A32" s="10"/>
      <c r="B32" s="19"/>
      <c r="C32" s="20"/>
      <c r="D32" s="21"/>
      <c r="E32" s="23"/>
      <c r="F32" s="23"/>
      <c r="G32" s="22"/>
      <c r="H32" s="22"/>
      <c r="I32" s="22"/>
      <c r="J32" s="22"/>
      <c r="K32" s="22"/>
      <c r="L32" s="22"/>
      <c r="M32" s="22"/>
      <c r="P32" s="22"/>
      <c r="Q32" s="22"/>
      <c r="S32" s="36"/>
      <c r="T32" s="32"/>
      <c r="U32" s="32"/>
    </row>
    <row r="33" spans="1:21" x14ac:dyDescent="0.35">
      <c r="A33" s="10"/>
      <c r="B33" s="19"/>
      <c r="C33" s="20"/>
      <c r="D33" s="21"/>
      <c r="E33" s="23"/>
      <c r="F33" s="23"/>
      <c r="G33" s="22"/>
      <c r="H33" s="22"/>
      <c r="I33" s="22"/>
      <c r="J33" s="22"/>
      <c r="K33" s="22"/>
      <c r="L33" s="22"/>
      <c r="M33" s="22"/>
      <c r="P33" s="22"/>
      <c r="Q33" s="22"/>
      <c r="S33" s="36"/>
      <c r="T33" s="32"/>
      <c r="U33" s="32"/>
    </row>
    <row r="34" spans="1:21" x14ac:dyDescent="0.35">
      <c r="A34" s="10"/>
      <c r="B34" s="19"/>
      <c r="C34" s="20"/>
      <c r="D34" s="21"/>
      <c r="E34" s="23"/>
      <c r="F34" s="23"/>
      <c r="G34" s="22"/>
      <c r="H34" s="22"/>
      <c r="I34" s="22"/>
      <c r="J34" s="22"/>
      <c r="K34" s="22"/>
      <c r="L34" s="22"/>
      <c r="M34" s="22"/>
      <c r="P34" s="22"/>
      <c r="Q34" s="22"/>
      <c r="S34" s="36"/>
      <c r="T34" s="32"/>
      <c r="U34" s="32"/>
    </row>
    <row r="35" spans="1:21" x14ac:dyDescent="0.35">
      <c r="A35" s="10"/>
      <c r="B35" s="19"/>
      <c r="C35" s="20"/>
      <c r="D35" s="21"/>
      <c r="E35" s="23"/>
      <c r="F35" s="23"/>
      <c r="G35" s="22"/>
      <c r="H35" s="22"/>
      <c r="I35" s="22"/>
      <c r="J35" s="23"/>
      <c r="K35" s="22"/>
      <c r="L35" s="22"/>
      <c r="M35" s="22"/>
      <c r="P35" s="22"/>
      <c r="Q35" s="22"/>
      <c r="S35" s="36"/>
      <c r="T35" s="32"/>
      <c r="U35" s="32"/>
    </row>
    <row r="36" spans="1:21" x14ac:dyDescent="0.35">
      <c r="A36" s="10"/>
      <c r="B36" s="19"/>
      <c r="C36" s="20"/>
      <c r="D36" s="21"/>
      <c r="E36" s="23"/>
      <c r="F36" s="23"/>
      <c r="G36" s="22"/>
      <c r="H36" s="22"/>
      <c r="I36" s="22"/>
      <c r="J36" s="23"/>
      <c r="K36" s="22"/>
      <c r="L36" s="22"/>
      <c r="M36" s="22"/>
      <c r="P36" s="22"/>
      <c r="Q36" s="22"/>
      <c r="S36" s="36"/>
      <c r="T36" s="32"/>
      <c r="U36" s="32"/>
    </row>
    <row r="37" spans="1:21" x14ac:dyDescent="0.35">
      <c r="A37" s="10"/>
      <c r="B37" s="19"/>
      <c r="C37" s="20"/>
      <c r="D37" s="21"/>
      <c r="E37" s="23"/>
      <c r="F37" s="23"/>
      <c r="G37" s="22"/>
      <c r="H37" s="22"/>
      <c r="I37" s="22"/>
      <c r="J37" s="23"/>
      <c r="K37" s="22"/>
      <c r="L37" s="22"/>
      <c r="M37" s="22"/>
      <c r="P37" s="22"/>
      <c r="Q37" s="22"/>
      <c r="S37" s="36"/>
      <c r="T37" s="32"/>
      <c r="U37" s="32"/>
    </row>
    <row r="38" spans="1:21" x14ac:dyDescent="0.35">
      <c r="A38" s="10"/>
      <c r="B38" s="19"/>
      <c r="C38" s="20"/>
      <c r="D38" s="21"/>
      <c r="E38" s="23"/>
      <c r="F38" s="23"/>
      <c r="G38" s="22"/>
      <c r="H38" s="22"/>
      <c r="I38" s="22"/>
      <c r="J38" s="23"/>
      <c r="K38" s="22"/>
      <c r="L38" s="22"/>
      <c r="M38" s="22"/>
      <c r="P38" s="22"/>
      <c r="Q38" s="22"/>
      <c r="S38" s="36"/>
      <c r="T38" s="32"/>
      <c r="U38" s="32"/>
    </row>
    <row r="39" spans="1:21" x14ac:dyDescent="0.35">
      <c r="A39" s="10"/>
      <c r="B39" s="19"/>
      <c r="C39" s="20"/>
      <c r="D39" s="21"/>
      <c r="E39" s="23"/>
      <c r="F39" s="23"/>
      <c r="G39" s="22"/>
      <c r="H39" s="22"/>
      <c r="I39" s="22"/>
      <c r="J39" s="23"/>
      <c r="K39" s="22"/>
      <c r="L39" s="22"/>
      <c r="M39" s="22"/>
      <c r="P39" s="22"/>
      <c r="Q39" s="22"/>
      <c r="S39" s="36"/>
      <c r="T39" s="32"/>
      <c r="U39" s="32"/>
    </row>
    <row r="40" spans="1:21" x14ac:dyDescent="0.35">
      <c r="A40" s="10"/>
      <c r="B40" s="19"/>
      <c r="C40" s="20"/>
      <c r="D40" s="21"/>
      <c r="E40" s="23"/>
      <c r="F40" s="23"/>
      <c r="G40" s="22"/>
      <c r="H40" s="22"/>
      <c r="I40" s="22"/>
      <c r="J40" s="23"/>
      <c r="K40" s="22"/>
      <c r="L40" s="22"/>
      <c r="M40" s="22"/>
      <c r="P40" s="22"/>
      <c r="Q40" s="22"/>
      <c r="S40" s="36"/>
      <c r="T40" s="32"/>
      <c r="U40" s="32"/>
    </row>
    <row r="41" spans="1:21" x14ac:dyDescent="0.35">
      <c r="A41" s="10"/>
      <c r="B41" s="19"/>
      <c r="C41" s="20"/>
      <c r="D41" s="21"/>
      <c r="E41" s="23"/>
      <c r="F41" s="23"/>
      <c r="G41" s="22"/>
      <c r="H41" s="22"/>
      <c r="I41" s="22"/>
      <c r="J41" s="23"/>
      <c r="K41" s="22"/>
      <c r="L41" s="22"/>
      <c r="M41" s="22"/>
      <c r="P41" s="22"/>
      <c r="Q41" s="22"/>
      <c r="T41" s="32"/>
    </row>
    <row r="42" spans="1:21" x14ac:dyDescent="0.35">
      <c r="A42" s="10"/>
      <c r="B42" s="19"/>
      <c r="C42" s="20"/>
      <c r="D42" s="21"/>
      <c r="E42" s="23"/>
      <c r="F42" s="23"/>
      <c r="G42" s="22"/>
      <c r="H42" s="22"/>
      <c r="I42" s="22"/>
      <c r="J42" s="23"/>
      <c r="K42" s="22"/>
      <c r="L42" s="22"/>
      <c r="M42" s="22"/>
      <c r="P42" s="22"/>
      <c r="Q42" s="22"/>
      <c r="T42" s="32"/>
    </row>
    <row r="43" spans="1:21" x14ac:dyDescent="0.35">
      <c r="A43" s="10"/>
      <c r="B43" s="19"/>
      <c r="C43" s="20"/>
      <c r="D43" s="21"/>
      <c r="E43" s="23"/>
      <c r="F43" s="23"/>
      <c r="G43" s="22"/>
      <c r="H43" s="22"/>
      <c r="I43" s="22"/>
      <c r="J43" s="23"/>
      <c r="K43" s="22"/>
      <c r="L43" s="22"/>
      <c r="M43" s="22"/>
      <c r="P43" s="22"/>
      <c r="Q43" s="22"/>
      <c r="T43" s="32"/>
    </row>
    <row r="44" spans="1:21" x14ac:dyDescent="0.35">
      <c r="A44" s="10"/>
      <c r="B44" s="19"/>
      <c r="C44" s="20"/>
      <c r="D44" s="21"/>
      <c r="E44" s="23"/>
      <c r="F44" s="23"/>
      <c r="G44" s="22"/>
      <c r="H44" s="22"/>
      <c r="I44" s="22"/>
      <c r="J44" s="23"/>
      <c r="K44" s="22"/>
      <c r="L44" s="22"/>
      <c r="M44" s="22"/>
      <c r="P44" s="22"/>
      <c r="Q44" s="22"/>
      <c r="T44" s="32"/>
    </row>
    <row r="45" spans="1:21" x14ac:dyDescent="0.35">
      <c r="A45" s="10"/>
      <c r="B45" s="19"/>
      <c r="C45" s="20"/>
      <c r="D45" s="21"/>
      <c r="E45" s="23"/>
      <c r="F45" s="23"/>
      <c r="G45" s="22"/>
      <c r="H45" s="22"/>
      <c r="I45" s="22"/>
      <c r="J45" s="23"/>
      <c r="K45" s="22"/>
      <c r="L45" s="22"/>
      <c r="M45" s="22"/>
      <c r="P45" s="22"/>
      <c r="Q45" s="22"/>
      <c r="T45" s="32"/>
    </row>
    <row r="46" spans="1:21" x14ac:dyDescent="0.35">
      <c r="A46" s="10"/>
      <c r="B46" s="19"/>
      <c r="C46" s="20"/>
      <c r="D46" s="21"/>
      <c r="E46" s="23"/>
      <c r="F46" s="23"/>
      <c r="G46" s="22"/>
      <c r="H46" s="22"/>
      <c r="I46" s="22"/>
      <c r="J46" s="23"/>
      <c r="K46" s="22"/>
      <c r="L46" s="22"/>
      <c r="M46" s="22"/>
      <c r="P46" s="22"/>
      <c r="Q46" s="22"/>
      <c r="T46" s="32"/>
    </row>
    <row r="47" spans="1:21" x14ac:dyDescent="0.35">
      <c r="A47" s="10"/>
      <c r="B47" s="19"/>
      <c r="C47" s="20"/>
      <c r="D47" s="21"/>
      <c r="E47" s="23"/>
      <c r="F47" s="23"/>
      <c r="G47" s="22"/>
      <c r="H47" s="22"/>
      <c r="I47" s="22"/>
      <c r="J47" s="23"/>
      <c r="K47" s="22"/>
      <c r="L47" s="22"/>
      <c r="M47" s="22"/>
      <c r="P47" s="22"/>
      <c r="Q47" s="22"/>
      <c r="T47" s="32"/>
    </row>
    <row r="48" spans="1:21" x14ac:dyDescent="0.35">
      <c r="A48" s="10"/>
      <c r="B48" s="19"/>
      <c r="C48" s="20"/>
      <c r="D48" s="21"/>
      <c r="E48" s="23"/>
      <c r="F48" s="23"/>
      <c r="G48" s="22"/>
      <c r="H48" s="22"/>
      <c r="I48" s="22"/>
      <c r="J48" s="23"/>
      <c r="K48" s="22"/>
      <c r="L48" s="22"/>
      <c r="M48" s="22"/>
      <c r="P48" s="22"/>
      <c r="Q48" s="22"/>
      <c r="T48" s="32"/>
    </row>
    <row r="49" spans="1:21" x14ac:dyDescent="0.35">
      <c r="A49" s="10"/>
      <c r="B49" s="19"/>
      <c r="C49" s="20"/>
      <c r="D49" s="21"/>
      <c r="E49" s="23"/>
      <c r="F49" s="23"/>
      <c r="G49" s="22"/>
      <c r="H49" s="22"/>
      <c r="I49" s="22"/>
      <c r="J49" s="23"/>
      <c r="K49" s="22"/>
      <c r="L49" s="22"/>
      <c r="M49" s="22"/>
      <c r="P49" s="22"/>
      <c r="Q49" s="22"/>
      <c r="T49" s="32"/>
      <c r="U49" s="25"/>
    </row>
    <row r="50" spans="1:21" x14ac:dyDescent="0.35">
      <c r="A50" s="10"/>
      <c r="B50" s="19"/>
      <c r="C50" s="20"/>
      <c r="D50" s="21"/>
      <c r="E50" s="23"/>
      <c r="F50" s="23"/>
      <c r="G50" s="22"/>
      <c r="H50" s="23"/>
      <c r="I50" s="23"/>
      <c r="J50" s="23"/>
      <c r="K50" s="22"/>
      <c r="L50" s="22"/>
      <c r="M50" s="22"/>
      <c r="P50" s="22"/>
      <c r="Q50" s="22"/>
      <c r="T50" s="32"/>
      <c r="U50" s="25"/>
    </row>
    <row r="51" spans="1:21" x14ac:dyDescent="0.35">
      <c r="A51" s="10"/>
      <c r="B51" s="19"/>
      <c r="C51" s="20"/>
      <c r="D51" s="21"/>
      <c r="E51" s="23"/>
      <c r="F51" s="23"/>
      <c r="G51" s="23"/>
      <c r="H51" s="23"/>
      <c r="I51" s="23"/>
      <c r="J51" s="23"/>
      <c r="K51" s="22"/>
      <c r="L51" s="22"/>
      <c r="M51" s="22"/>
      <c r="P51" s="22"/>
      <c r="Q51" s="22"/>
      <c r="T51" s="32"/>
      <c r="U51" s="25"/>
    </row>
    <row r="52" spans="1:21" x14ac:dyDescent="0.35">
      <c r="A52" s="10"/>
      <c r="B52" s="24"/>
      <c r="C52" s="20"/>
      <c r="D52" s="21"/>
      <c r="E52" s="23"/>
      <c r="F52" s="23"/>
      <c r="G52" s="23"/>
      <c r="H52" s="23"/>
      <c r="I52" s="23"/>
      <c r="J52" s="23"/>
      <c r="K52" s="22"/>
      <c r="L52" s="22"/>
      <c r="M52" s="22"/>
      <c r="P52" s="22"/>
      <c r="Q52" s="22"/>
      <c r="T52" s="32"/>
      <c r="U52" s="25"/>
    </row>
    <row r="53" spans="1:21" x14ac:dyDescent="0.35">
      <c r="A53" s="10"/>
      <c r="B53" s="24"/>
      <c r="C53" s="20"/>
      <c r="D53" s="21"/>
      <c r="E53" s="23"/>
      <c r="F53" s="23"/>
      <c r="G53" s="23"/>
      <c r="H53" s="23"/>
      <c r="I53" s="23"/>
      <c r="J53" s="23"/>
      <c r="K53" s="22"/>
      <c r="L53" s="22"/>
      <c r="M53" s="22"/>
      <c r="P53" s="22"/>
      <c r="Q53" s="22"/>
      <c r="T53" s="32"/>
      <c r="U53" s="25"/>
    </row>
    <row r="54" spans="1:21" x14ac:dyDescent="0.35">
      <c r="A54" s="10"/>
      <c r="B54" s="24"/>
      <c r="C54" s="20"/>
      <c r="D54" s="21"/>
      <c r="E54" s="23"/>
      <c r="F54" s="23"/>
      <c r="G54" s="23"/>
      <c r="H54" s="23"/>
      <c r="I54" s="23"/>
      <c r="J54" s="23"/>
      <c r="K54" s="22"/>
      <c r="L54" s="22"/>
      <c r="M54" s="22"/>
      <c r="P54" s="22"/>
      <c r="Q54" s="22"/>
      <c r="U54" s="25"/>
    </row>
    <row r="55" spans="1:21" x14ac:dyDescent="0.35">
      <c r="A55" s="10"/>
      <c r="B55" s="24"/>
      <c r="C55" s="20"/>
      <c r="D55" s="21"/>
      <c r="E55" s="23"/>
      <c r="F55" s="23"/>
      <c r="G55" s="23"/>
      <c r="H55" s="23"/>
      <c r="I55" s="23"/>
      <c r="J55" s="23"/>
      <c r="K55" s="22"/>
      <c r="L55" s="22"/>
      <c r="M55" s="22"/>
      <c r="P55" s="22"/>
      <c r="Q55" s="22"/>
      <c r="U55" s="25"/>
    </row>
    <row r="56" spans="1:21" x14ac:dyDescent="0.35">
      <c r="A56" s="10"/>
      <c r="B56" s="24"/>
      <c r="C56" s="20"/>
      <c r="D56" s="21"/>
      <c r="E56" s="23"/>
      <c r="F56" s="23"/>
      <c r="G56" s="23"/>
      <c r="H56" s="23"/>
      <c r="I56" s="23"/>
      <c r="J56" s="23"/>
      <c r="K56" s="22"/>
      <c r="L56" s="22"/>
      <c r="M56" s="22"/>
      <c r="P56" s="22"/>
      <c r="Q56" s="22"/>
      <c r="U56" s="25"/>
    </row>
    <row r="57" spans="1:21" x14ac:dyDescent="0.35">
      <c r="A57" s="10"/>
      <c r="B57" s="24"/>
      <c r="C57" s="20"/>
      <c r="D57" s="21"/>
      <c r="E57" s="23"/>
      <c r="F57" s="23"/>
      <c r="G57" s="23"/>
      <c r="H57" s="23"/>
      <c r="I57" s="23"/>
      <c r="J57" s="23"/>
      <c r="K57" s="22"/>
      <c r="L57" s="22"/>
      <c r="M57" s="22"/>
      <c r="P57" s="22"/>
      <c r="Q57" s="22"/>
      <c r="U57" s="25"/>
    </row>
    <row r="58" spans="1:21" x14ac:dyDescent="0.35">
      <c r="A58" s="10"/>
      <c r="B58" s="24"/>
      <c r="C58" s="20"/>
      <c r="D58" s="21"/>
      <c r="E58" s="23"/>
      <c r="F58" s="23"/>
      <c r="G58" s="23"/>
      <c r="H58" s="23"/>
      <c r="I58" s="23"/>
      <c r="J58" s="23"/>
      <c r="K58" s="22"/>
      <c r="L58" s="22"/>
      <c r="M58" s="22"/>
      <c r="P58" s="22"/>
      <c r="Q58" s="22"/>
      <c r="U58" s="25"/>
    </row>
    <row r="59" spans="1:21" x14ac:dyDescent="0.35">
      <c r="A59" s="10"/>
      <c r="B59" s="24"/>
      <c r="C59" s="20"/>
      <c r="D59" s="21"/>
      <c r="E59" s="23"/>
      <c r="F59" s="23"/>
      <c r="G59" s="23"/>
      <c r="H59" s="23"/>
      <c r="I59" s="23"/>
      <c r="J59" s="23"/>
      <c r="K59" s="22"/>
      <c r="L59" s="22"/>
      <c r="M59" s="22"/>
      <c r="P59" s="22"/>
      <c r="Q59" s="22"/>
      <c r="U59" s="25"/>
    </row>
    <row r="60" spans="1:21" x14ac:dyDescent="0.35">
      <c r="A60" s="10"/>
      <c r="B60" s="24"/>
      <c r="C60" s="20"/>
      <c r="D60" s="21"/>
      <c r="E60" s="23"/>
      <c r="F60" s="23"/>
      <c r="G60" s="23"/>
      <c r="H60" s="23"/>
      <c r="I60" s="23"/>
      <c r="J60" s="23"/>
      <c r="K60" s="22"/>
      <c r="L60" s="22"/>
      <c r="M60" s="22"/>
      <c r="P60" s="22"/>
      <c r="Q60" s="22"/>
      <c r="U60" s="25"/>
    </row>
    <row r="61" spans="1:21" x14ac:dyDescent="0.35">
      <c r="A61" s="10"/>
      <c r="B61" s="24"/>
      <c r="C61" s="20"/>
      <c r="D61" s="21"/>
      <c r="E61" s="23"/>
      <c r="F61" s="23"/>
      <c r="G61" s="23"/>
      <c r="H61" s="23"/>
      <c r="I61" s="23"/>
      <c r="J61" s="23"/>
      <c r="K61" s="22"/>
      <c r="L61" s="22"/>
      <c r="M61" s="22"/>
      <c r="P61" s="22"/>
      <c r="Q61" s="22"/>
      <c r="U61" s="25"/>
    </row>
    <row r="62" spans="1:21" x14ac:dyDescent="0.35">
      <c r="A62" s="10"/>
      <c r="B62" s="24"/>
      <c r="C62" s="20"/>
      <c r="D62" s="21"/>
      <c r="E62" s="23"/>
      <c r="F62" s="23"/>
      <c r="G62" s="23"/>
      <c r="H62" s="23"/>
      <c r="I62" s="23"/>
      <c r="J62" s="23"/>
      <c r="K62" s="22"/>
      <c r="L62" s="22"/>
      <c r="M62" s="22"/>
      <c r="P62" s="22"/>
      <c r="Q62" s="22"/>
      <c r="U62" s="25"/>
    </row>
    <row r="63" spans="1:21" x14ac:dyDescent="0.35">
      <c r="A63" s="10"/>
      <c r="B63" s="24"/>
      <c r="C63" s="20"/>
      <c r="D63" s="21"/>
      <c r="E63" s="23"/>
      <c r="F63" s="23"/>
      <c r="G63" s="23"/>
      <c r="H63" s="23"/>
      <c r="I63" s="23"/>
      <c r="J63" s="23"/>
      <c r="K63" s="22"/>
      <c r="L63" s="22"/>
      <c r="M63" s="22"/>
      <c r="P63" s="22"/>
      <c r="Q63" s="22"/>
      <c r="U63" s="25"/>
    </row>
    <row r="64" spans="1:21" x14ac:dyDescent="0.35">
      <c r="A64" s="10"/>
      <c r="B64" s="24"/>
      <c r="C64" s="20"/>
      <c r="D64" s="21"/>
      <c r="E64" s="23"/>
      <c r="F64" s="23"/>
      <c r="G64" s="23"/>
      <c r="H64" s="23"/>
      <c r="I64" s="23"/>
      <c r="J64" s="23"/>
      <c r="K64" s="22"/>
      <c r="L64" s="22"/>
      <c r="M64" s="22"/>
      <c r="P64" s="22"/>
      <c r="Q64" s="22"/>
      <c r="U64" s="25"/>
    </row>
    <row r="65" spans="1:21" x14ac:dyDescent="0.35">
      <c r="A65" s="10"/>
      <c r="B65" s="24"/>
      <c r="C65" s="20"/>
      <c r="D65" s="21"/>
      <c r="E65" s="23"/>
      <c r="F65" s="23"/>
      <c r="G65" s="23"/>
      <c r="H65" s="23"/>
      <c r="I65" s="23"/>
      <c r="J65" s="23"/>
      <c r="K65" s="22"/>
      <c r="L65" s="22"/>
      <c r="M65" s="22"/>
      <c r="P65" s="22"/>
      <c r="Q65" s="22"/>
      <c r="T65" s="25"/>
      <c r="U65" s="25"/>
    </row>
    <row r="66" spans="1:21" x14ac:dyDescent="0.35">
      <c r="A66" s="10"/>
      <c r="B66" s="24"/>
      <c r="C66" s="20"/>
      <c r="D66" s="21"/>
      <c r="E66" s="23"/>
      <c r="F66" s="23"/>
      <c r="G66" s="23"/>
      <c r="H66" s="23"/>
      <c r="I66" s="23"/>
      <c r="J66" s="23"/>
      <c r="K66" s="22"/>
      <c r="L66" s="22"/>
      <c r="M66" s="22"/>
      <c r="P66" s="22"/>
      <c r="Q66" s="22"/>
      <c r="T66" s="25"/>
      <c r="U66" s="25"/>
    </row>
    <row r="67" spans="1:21" x14ac:dyDescent="0.35">
      <c r="A67" s="10"/>
      <c r="B67" s="24"/>
      <c r="C67" s="20"/>
      <c r="D67" s="21"/>
      <c r="E67" s="10"/>
      <c r="F67" s="10"/>
      <c r="G67" s="23"/>
      <c r="H67" s="23"/>
      <c r="I67" s="23"/>
      <c r="J67" s="23"/>
      <c r="K67" s="22"/>
      <c r="L67" s="22"/>
      <c r="M67" s="22"/>
      <c r="P67" s="22"/>
      <c r="Q67" s="22"/>
      <c r="T67" s="25"/>
      <c r="U67" s="25"/>
    </row>
    <row r="68" spans="1:21" x14ac:dyDescent="0.35">
      <c r="A68" s="10"/>
      <c r="B68" s="19"/>
      <c r="C68" s="20"/>
      <c r="D68" s="21"/>
      <c r="E68" s="10"/>
      <c r="F68" s="10"/>
      <c r="G68" s="23"/>
      <c r="H68" s="23"/>
      <c r="I68" s="23"/>
      <c r="J68" s="23"/>
      <c r="K68" s="22"/>
      <c r="L68" s="22"/>
      <c r="M68" s="22"/>
      <c r="P68" s="22"/>
      <c r="Q68" s="22"/>
      <c r="T68" s="25"/>
      <c r="U68" s="25"/>
    </row>
    <row r="69" spans="1:21" x14ac:dyDescent="0.35">
      <c r="A69" s="10"/>
      <c r="B69" s="19"/>
      <c r="C69" s="20"/>
      <c r="D69" s="21"/>
      <c r="E69" s="10"/>
      <c r="F69" s="10"/>
      <c r="G69" s="23"/>
      <c r="H69" s="23"/>
      <c r="I69" s="23"/>
      <c r="J69" s="23"/>
      <c r="K69" s="22"/>
      <c r="L69" s="22"/>
      <c r="M69" s="22"/>
      <c r="P69" s="22"/>
      <c r="Q69" s="22"/>
      <c r="T69" s="25"/>
      <c r="U69" s="25"/>
    </row>
    <row r="70" spans="1:21" x14ac:dyDescent="0.35">
      <c r="A70" s="10"/>
      <c r="B70" s="19"/>
      <c r="C70" s="20"/>
      <c r="D70" s="21"/>
      <c r="E70" s="10"/>
      <c r="F70" s="10"/>
      <c r="G70" s="23"/>
      <c r="H70" s="23"/>
      <c r="I70" s="23"/>
      <c r="J70" s="23"/>
      <c r="K70" s="22"/>
      <c r="L70" s="22"/>
      <c r="M70" s="22"/>
      <c r="P70" s="22"/>
      <c r="Q70" s="22"/>
    </row>
    <row r="71" spans="1:21" x14ac:dyDescent="0.35">
      <c r="A71" s="10"/>
      <c r="B71" s="19"/>
      <c r="C71" s="20"/>
      <c r="D71" s="21"/>
      <c r="E71" s="10"/>
      <c r="F71" s="10"/>
      <c r="G71" s="23"/>
      <c r="H71" s="22"/>
      <c r="I71" s="22"/>
      <c r="J71" s="20"/>
      <c r="K71" s="22"/>
      <c r="L71" s="22"/>
      <c r="M71" s="22"/>
      <c r="P71" s="22"/>
      <c r="Q71" s="22"/>
    </row>
    <row r="72" spans="1:21" x14ac:dyDescent="0.35">
      <c r="A72" s="10"/>
      <c r="B72" s="19"/>
      <c r="C72" s="20"/>
      <c r="D72" s="21"/>
      <c r="E72" s="22"/>
      <c r="F72" s="22"/>
      <c r="G72" s="22"/>
      <c r="H72" s="22"/>
      <c r="I72" s="22"/>
      <c r="J72" s="23"/>
      <c r="K72" s="22"/>
      <c r="L72" s="22"/>
      <c r="M72" s="22"/>
      <c r="P72" s="22"/>
      <c r="Q72" s="22"/>
    </row>
    <row r="73" spans="1:21" x14ac:dyDescent="0.35">
      <c r="A73" s="10"/>
      <c r="B73" s="19"/>
      <c r="C73" s="20"/>
      <c r="D73" s="21"/>
      <c r="E73" s="22"/>
      <c r="F73" s="22"/>
      <c r="G73" s="22"/>
      <c r="H73" s="22"/>
      <c r="I73" s="22"/>
      <c r="J73" s="23"/>
      <c r="K73" s="22"/>
      <c r="L73" s="22"/>
      <c r="M73" s="22"/>
      <c r="P73" s="22"/>
      <c r="Q73" s="22"/>
    </row>
    <row r="74" spans="1:21" x14ac:dyDescent="0.35">
      <c r="A74" s="10"/>
      <c r="B74" s="19"/>
      <c r="C74" s="20"/>
      <c r="D74" s="21"/>
      <c r="E74" s="22"/>
      <c r="F74" s="22"/>
      <c r="G74" s="22"/>
      <c r="H74" s="22"/>
      <c r="I74" s="22"/>
      <c r="J74" s="23"/>
      <c r="K74" s="22"/>
      <c r="L74" s="22"/>
      <c r="M74" s="22"/>
      <c r="P74" s="22"/>
      <c r="Q74" s="22"/>
    </row>
    <row r="75" spans="1:21" x14ac:dyDescent="0.35">
      <c r="A75" s="10"/>
      <c r="B75" s="19"/>
      <c r="C75" s="20"/>
      <c r="D75" s="21"/>
      <c r="E75" s="22"/>
      <c r="F75" s="22"/>
      <c r="G75" s="22"/>
      <c r="H75" s="22"/>
      <c r="I75" s="22"/>
      <c r="J75" s="23"/>
      <c r="K75" s="22"/>
      <c r="L75" s="22"/>
      <c r="M75" s="22"/>
      <c r="P75" s="22"/>
      <c r="Q75" s="22"/>
    </row>
    <row r="76" spans="1:21" x14ac:dyDescent="0.35">
      <c r="A76" s="10"/>
      <c r="B76" s="19"/>
      <c r="C76" s="20"/>
      <c r="D76" s="21"/>
      <c r="E76" s="22"/>
      <c r="F76" s="22"/>
      <c r="G76" s="22"/>
      <c r="H76" s="22"/>
      <c r="I76" s="22"/>
      <c r="J76" s="23"/>
      <c r="K76" s="22"/>
      <c r="L76" s="22"/>
      <c r="M76" s="22"/>
      <c r="P76" s="22"/>
      <c r="Q76" s="22"/>
    </row>
    <row r="77" spans="1:21" x14ac:dyDescent="0.35">
      <c r="A77" s="10"/>
      <c r="B77" s="19"/>
      <c r="C77" s="20"/>
      <c r="D77" s="21"/>
      <c r="E77" s="22"/>
      <c r="F77" s="22"/>
      <c r="G77" s="22"/>
      <c r="H77" s="22"/>
      <c r="I77" s="22"/>
      <c r="J77" s="23"/>
      <c r="K77" s="22"/>
      <c r="L77" s="22"/>
      <c r="M77" s="22"/>
      <c r="P77" s="22"/>
      <c r="Q77" s="22"/>
    </row>
    <row r="78" spans="1:21" x14ac:dyDescent="0.35">
      <c r="A78" s="10"/>
      <c r="B78" s="19"/>
      <c r="C78" s="20"/>
      <c r="D78" s="21"/>
      <c r="E78" s="22"/>
      <c r="F78" s="22"/>
      <c r="G78" s="22"/>
      <c r="H78" s="22"/>
      <c r="I78" s="22"/>
      <c r="J78" s="23"/>
      <c r="K78" s="22"/>
      <c r="L78" s="22"/>
      <c r="M78" s="22"/>
      <c r="P78" s="22"/>
      <c r="Q78" s="22"/>
    </row>
    <row r="79" spans="1:21" x14ac:dyDescent="0.35">
      <c r="A79" s="10"/>
      <c r="B79" s="19"/>
      <c r="C79" s="20"/>
      <c r="D79" s="21"/>
      <c r="E79" s="22"/>
      <c r="F79" s="22"/>
      <c r="G79" s="22"/>
      <c r="J79" s="10"/>
      <c r="K79" s="10"/>
      <c r="L79" s="10"/>
      <c r="M79" s="10"/>
      <c r="P79" s="10"/>
    </row>
    <row r="80" spans="1:21" x14ac:dyDescent="0.35">
      <c r="A80" s="10"/>
      <c r="B80" s="10"/>
      <c r="C80" s="10"/>
      <c r="D80" s="10"/>
    </row>
  </sheetData>
  <mergeCells count="2">
    <mergeCell ref="S2:Y2"/>
    <mergeCell ref="AA2:AG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L9"/>
  <sheetViews>
    <sheetView workbookViewId="0">
      <selection activeCell="L10" sqref="L10"/>
    </sheetView>
  </sheetViews>
  <sheetFormatPr defaultColWidth="9.1796875" defaultRowHeight="14" x14ac:dyDescent="0.3"/>
  <cols>
    <col min="1" max="2" width="9.1796875" style="6"/>
    <col min="3" max="3" width="14" style="6" bestFit="1" customWidth="1"/>
    <col min="4" max="16384" width="9.1796875" style="6"/>
  </cols>
  <sheetData>
    <row r="4" spans="3:12" ht="14.5" x14ac:dyDescent="0.35">
      <c r="C4" t="s">
        <v>23</v>
      </c>
      <c r="D4" t="s">
        <v>24</v>
      </c>
      <c r="K4" t="s">
        <v>24</v>
      </c>
      <c r="L4" t="s">
        <v>23</v>
      </c>
    </row>
    <row r="5" spans="3:12" ht="14.5" x14ac:dyDescent="0.35">
      <c r="C5">
        <v>1</v>
      </c>
      <c r="D5">
        <v>6.1000000000000004E-3</v>
      </c>
      <c r="K5">
        <v>6.1000000000000004E-3</v>
      </c>
      <c r="L5">
        <f>1/10000</f>
        <v>1E-4</v>
      </c>
    </row>
    <row r="6" spans="3:12" ht="14.5" x14ac:dyDescent="0.35">
      <c r="C6">
        <v>4</v>
      </c>
      <c r="D6">
        <v>2.01E-2</v>
      </c>
      <c r="K6">
        <v>2.01E-2</v>
      </c>
      <c r="L6">
        <f>4/10000</f>
        <v>4.0000000000000002E-4</v>
      </c>
    </row>
    <row r="7" spans="3:12" ht="14.5" x14ac:dyDescent="0.35">
      <c r="C7">
        <v>25</v>
      </c>
      <c r="D7">
        <v>0.12130000000000001</v>
      </c>
      <c r="K7">
        <v>0.12130000000000001</v>
      </c>
      <c r="L7">
        <f>25/10000</f>
        <v>2.5000000000000001E-3</v>
      </c>
    </row>
    <row r="8" spans="3:12" ht="14.5" x14ac:dyDescent="0.35">
      <c r="C8">
        <v>100</v>
      </c>
      <c r="D8">
        <v>0.498</v>
      </c>
      <c r="K8">
        <v>0.498</v>
      </c>
      <c r="L8">
        <f>100/10000</f>
        <v>0.01</v>
      </c>
    </row>
    <row r="9" spans="3:12" ht="14.5" x14ac:dyDescent="0.35">
      <c r="C9">
        <f>15*15</f>
        <v>225</v>
      </c>
      <c r="D9">
        <v>1.0633999999999999</v>
      </c>
      <c r="K9">
        <v>1.0633999999999999</v>
      </c>
      <c r="L9">
        <f>225/10000</f>
        <v>2.2499999999999999E-2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chl-a</vt:lpstr>
      <vt:lpstr>AFDM</vt:lpstr>
      <vt:lpstr>area regression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2019-03-15T17:41:13Z</dcterms:modified>
  <cp:category/>
  <cp:contentStatus/>
</cp:coreProperties>
</file>